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7D1175C-B856-4889-857A-EF96499B0493}" xr6:coauthVersionLast="47" xr6:coauthVersionMax="47" xr10:uidLastSave="{00000000-0000-0000-0000-000000000000}"/>
  <bookViews>
    <workbookView xWindow="13305" yWindow="930" windowWidth="12630" windowHeight="14595"/>
  </bookViews>
  <sheets>
    <sheet name="Active" sheetId="1" r:id="rId1"/>
    <sheet name="BAV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E148" i="1" l="1"/>
  <c r="F148" i="1" s="1"/>
  <c r="G148" i="1" s="1"/>
  <c r="Q148" i="1"/>
  <c r="E149" i="1"/>
  <c r="F149" i="1" s="1"/>
  <c r="G149" i="1" s="1"/>
  <c r="Q149" i="1"/>
  <c r="E150" i="1"/>
  <c r="F150" i="1" s="1"/>
  <c r="G150" i="1" s="1"/>
  <c r="Q150" i="1"/>
  <c r="E151" i="1"/>
  <c r="F151" i="1" s="1"/>
  <c r="G151" i="1" s="1"/>
  <c r="Q151" i="1"/>
  <c r="D151" i="1"/>
  <c r="D150" i="1"/>
  <c r="D149" i="1"/>
  <c r="D148" i="1"/>
  <c r="E143" i="1"/>
  <c r="F143" i="1"/>
  <c r="G143" i="1"/>
  <c r="Q143" i="1"/>
  <c r="E144" i="1"/>
  <c r="F144" i="1"/>
  <c r="G144" i="1"/>
  <c r="Q144" i="1"/>
  <c r="E145" i="1"/>
  <c r="F145" i="1"/>
  <c r="G145" i="1"/>
  <c r="Q145" i="1"/>
  <c r="E146" i="1"/>
  <c r="F146" i="1"/>
  <c r="G146" i="1"/>
  <c r="Q146" i="1"/>
  <c r="E147" i="1"/>
  <c r="F147" i="1"/>
  <c r="G147" i="1"/>
  <c r="Q147" i="1"/>
  <c r="E141" i="1"/>
  <c r="F141" i="1"/>
  <c r="G141" i="1"/>
  <c r="Q139" i="1"/>
  <c r="Q140" i="1"/>
  <c r="Q141" i="1"/>
  <c r="Q142" i="1"/>
  <c r="E137" i="1"/>
  <c r="F137" i="1"/>
  <c r="E52" i="1"/>
  <c r="F52" i="1"/>
  <c r="E57" i="1"/>
  <c r="F57" i="1"/>
  <c r="G57" i="1"/>
  <c r="R57" i="1"/>
  <c r="E59" i="1"/>
  <c r="F59" i="1"/>
  <c r="G59" i="1"/>
  <c r="R59" i="1"/>
  <c r="E61" i="1"/>
  <c r="F61" i="1"/>
  <c r="G61" i="1"/>
  <c r="R61" i="1"/>
  <c r="E63" i="1"/>
  <c r="F63" i="1"/>
  <c r="G63" i="1"/>
  <c r="R63" i="1"/>
  <c r="E65" i="1"/>
  <c r="F65" i="1"/>
  <c r="G65" i="1"/>
  <c r="R65" i="1"/>
  <c r="E67" i="1"/>
  <c r="F67" i="1"/>
  <c r="G67" i="1"/>
  <c r="R67" i="1"/>
  <c r="E69" i="1"/>
  <c r="F69" i="1"/>
  <c r="G69" i="1"/>
  <c r="R69" i="1"/>
  <c r="E71" i="1"/>
  <c r="F71" i="1"/>
  <c r="G71" i="1"/>
  <c r="R71" i="1"/>
  <c r="E73" i="1"/>
  <c r="F73" i="1"/>
  <c r="G73" i="1"/>
  <c r="R73" i="1"/>
  <c r="E75" i="1"/>
  <c r="F75" i="1"/>
  <c r="G75" i="1"/>
  <c r="R75" i="1"/>
  <c r="E77" i="1"/>
  <c r="F77" i="1"/>
  <c r="G77" i="1"/>
  <c r="R77" i="1"/>
  <c r="E79" i="1"/>
  <c r="F79" i="1"/>
  <c r="G79" i="1"/>
  <c r="R79" i="1"/>
  <c r="E81" i="1"/>
  <c r="F81" i="1"/>
  <c r="G81" i="1"/>
  <c r="R81" i="1"/>
  <c r="E85" i="1"/>
  <c r="F85" i="1"/>
  <c r="G85" i="1"/>
  <c r="R85" i="1"/>
  <c r="E88" i="1"/>
  <c r="F88" i="1"/>
  <c r="G88" i="1"/>
  <c r="R88" i="1"/>
  <c r="E92" i="1"/>
  <c r="F92" i="1"/>
  <c r="E98" i="1"/>
  <c r="F98" i="1"/>
  <c r="G98" i="1"/>
  <c r="R98" i="1"/>
  <c r="E102" i="1"/>
  <c r="F102" i="1"/>
  <c r="E125" i="1"/>
  <c r="F125" i="1"/>
  <c r="G125" i="1"/>
  <c r="R125" i="1"/>
  <c r="E127" i="1"/>
  <c r="F127" i="1"/>
  <c r="G127" i="1"/>
  <c r="R127" i="1"/>
  <c r="C13" i="1"/>
  <c r="Q119" i="1"/>
  <c r="Q136" i="1"/>
  <c r="Q137" i="1"/>
  <c r="Q138" i="1"/>
  <c r="C7" i="1"/>
  <c r="E139" i="1"/>
  <c r="F139" i="1"/>
  <c r="C8" i="1"/>
  <c r="E27" i="1"/>
  <c r="F27" i="1"/>
  <c r="E21" i="1"/>
  <c r="F21" i="1"/>
  <c r="R21" i="1"/>
  <c r="G21" i="1"/>
  <c r="H21" i="1"/>
  <c r="E23" i="1"/>
  <c r="F23" i="1"/>
  <c r="R23" i="1"/>
  <c r="E24" i="1"/>
  <c r="F24" i="1"/>
  <c r="G24" i="1"/>
  <c r="R24" i="1"/>
  <c r="E25" i="1"/>
  <c r="F25" i="1"/>
  <c r="E26" i="1"/>
  <c r="F26" i="1"/>
  <c r="R26" i="1"/>
  <c r="G26" i="1"/>
  <c r="I26" i="1"/>
  <c r="E29" i="1"/>
  <c r="F29" i="1"/>
  <c r="G29" i="1"/>
  <c r="I29" i="1"/>
  <c r="E30" i="1"/>
  <c r="F30" i="1"/>
  <c r="G30" i="1"/>
  <c r="I30" i="1"/>
  <c r="E31" i="1"/>
  <c r="F31" i="1"/>
  <c r="R31" i="1"/>
  <c r="E32" i="1"/>
  <c r="F32" i="1"/>
  <c r="E33" i="1"/>
  <c r="F33" i="1"/>
  <c r="E34" i="1"/>
  <c r="F34" i="1"/>
  <c r="R34" i="1"/>
  <c r="G34" i="1"/>
  <c r="H34" i="1"/>
  <c r="E35" i="1"/>
  <c r="F35" i="1"/>
  <c r="G35" i="1"/>
  <c r="E36" i="1"/>
  <c r="F36" i="1"/>
  <c r="G36" i="1"/>
  <c r="E37" i="1"/>
  <c r="F37" i="1"/>
  <c r="G37" i="1"/>
  <c r="H37" i="1"/>
  <c r="E38" i="1"/>
  <c r="F38" i="1"/>
  <c r="G38" i="1"/>
  <c r="H38" i="1"/>
  <c r="E39" i="1"/>
  <c r="F39" i="1"/>
  <c r="R39" i="1"/>
  <c r="E40" i="1"/>
  <c r="F40" i="1"/>
  <c r="E41" i="1"/>
  <c r="F41" i="1"/>
  <c r="E42" i="1"/>
  <c r="F42" i="1"/>
  <c r="R42" i="1"/>
  <c r="G42" i="1"/>
  <c r="H42" i="1"/>
  <c r="E43" i="1"/>
  <c r="F43" i="1"/>
  <c r="G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E48" i="1"/>
  <c r="F48" i="1"/>
  <c r="E49" i="1"/>
  <c r="F49" i="1"/>
  <c r="E50" i="1"/>
  <c r="F50" i="1"/>
  <c r="R50" i="1"/>
  <c r="G50" i="1"/>
  <c r="H50" i="1"/>
  <c r="Q133" i="1"/>
  <c r="D14" i="1"/>
  <c r="D13" i="1"/>
  <c r="R29" i="1"/>
  <c r="R30" i="1"/>
  <c r="R35" i="1"/>
  <c r="R36" i="1"/>
  <c r="R37" i="1"/>
  <c r="R38" i="1"/>
  <c r="R43" i="1"/>
  <c r="R44" i="1"/>
  <c r="R45" i="1"/>
  <c r="R46" i="1"/>
  <c r="C14" i="1"/>
  <c r="Q132" i="1"/>
  <c r="Q131" i="1"/>
  <c r="Q120" i="1"/>
  <c r="Q109" i="1"/>
  <c r="Q103" i="1"/>
  <c r="Q99" i="1"/>
  <c r="Q95" i="1"/>
  <c r="Q27" i="1"/>
  <c r="Q128" i="1"/>
  <c r="Q124" i="1"/>
  <c r="Q121" i="1"/>
  <c r="Q115" i="1"/>
  <c r="Q107" i="1"/>
  <c r="Q104" i="1"/>
  <c r="Q101" i="1"/>
  <c r="Q100" i="1"/>
  <c r="Q90" i="1"/>
  <c r="Q56" i="1"/>
  <c r="Q53" i="1"/>
  <c r="Q50" i="1"/>
  <c r="Q49" i="1"/>
  <c r="Q48" i="1"/>
  <c r="Q47" i="1"/>
  <c r="Q46" i="1"/>
  <c r="Q45" i="1"/>
  <c r="Q44" i="1"/>
  <c r="H44" i="1"/>
  <c r="Q43" i="1"/>
  <c r="H43" i="1"/>
  <c r="Q42" i="1"/>
  <c r="Q41" i="1"/>
  <c r="Q40" i="1"/>
  <c r="Q39" i="1"/>
  <c r="Q38" i="1"/>
  <c r="Q37" i="1"/>
  <c r="Q36" i="1"/>
  <c r="H36" i="1"/>
  <c r="Q35" i="1"/>
  <c r="H35" i="1"/>
  <c r="Q34" i="1"/>
  <c r="Q33" i="1"/>
  <c r="Q32" i="1"/>
  <c r="Q31" i="1"/>
  <c r="Q30" i="1"/>
  <c r="Q29" i="1"/>
  <c r="Q28" i="1"/>
  <c r="Q26" i="1"/>
  <c r="Q25" i="1"/>
  <c r="Q23" i="1"/>
  <c r="Q22" i="1"/>
  <c r="Q21" i="1"/>
  <c r="G57" i="2"/>
  <c r="C57" i="2"/>
  <c r="G56" i="2"/>
  <c r="C56" i="2"/>
  <c r="G114" i="2"/>
  <c r="C114" i="2"/>
  <c r="G113" i="2"/>
  <c r="C113" i="2"/>
  <c r="G112" i="2"/>
  <c r="C112" i="2"/>
  <c r="G55" i="2"/>
  <c r="C55" i="2"/>
  <c r="G54" i="2"/>
  <c r="C54" i="2"/>
  <c r="G111" i="2"/>
  <c r="C111" i="2"/>
  <c r="G53" i="2"/>
  <c r="C53" i="2"/>
  <c r="E53" i="2"/>
  <c r="G52" i="2"/>
  <c r="C52" i="2"/>
  <c r="G51" i="2"/>
  <c r="C51" i="2"/>
  <c r="E51" i="2"/>
  <c r="G110" i="2"/>
  <c r="C110" i="2"/>
  <c r="G109" i="2"/>
  <c r="C109" i="2"/>
  <c r="E109" i="2"/>
  <c r="G108" i="2"/>
  <c r="C108" i="2"/>
  <c r="E108" i="2"/>
  <c r="G107" i="2"/>
  <c r="C107" i="2"/>
  <c r="G106" i="2"/>
  <c r="C106" i="2"/>
  <c r="G50" i="2"/>
  <c r="C50" i="2"/>
  <c r="G49" i="2"/>
  <c r="C49" i="2"/>
  <c r="G105" i="2"/>
  <c r="C105" i="2"/>
  <c r="G104" i="2"/>
  <c r="C104" i="2"/>
  <c r="E104" i="2"/>
  <c r="G103" i="2"/>
  <c r="C103" i="2"/>
  <c r="E103" i="2"/>
  <c r="G102" i="2"/>
  <c r="C102" i="2"/>
  <c r="E102" i="2"/>
  <c r="G101" i="2"/>
  <c r="C101" i="2"/>
  <c r="G48" i="2"/>
  <c r="C48" i="2"/>
  <c r="G100" i="2"/>
  <c r="C100" i="2"/>
  <c r="G47" i="2"/>
  <c r="C47" i="2"/>
  <c r="G46" i="2"/>
  <c r="C46" i="2"/>
  <c r="G99" i="2"/>
  <c r="C99" i="2"/>
  <c r="G98" i="2"/>
  <c r="C98" i="2"/>
  <c r="G45" i="2"/>
  <c r="C45" i="2"/>
  <c r="E45" i="2"/>
  <c r="G97" i="2"/>
  <c r="C97" i="2"/>
  <c r="G96" i="2"/>
  <c r="C96" i="2"/>
  <c r="G95" i="2"/>
  <c r="C95" i="2"/>
  <c r="G44" i="2"/>
  <c r="C44" i="2"/>
  <c r="E44" i="2"/>
  <c r="G43" i="2"/>
  <c r="C43" i="2"/>
  <c r="G94" i="2"/>
  <c r="C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G42" i="2"/>
  <c r="C42" i="2"/>
  <c r="G41" i="2"/>
  <c r="C41" i="2"/>
  <c r="E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E17" i="2"/>
  <c r="G16" i="2"/>
  <c r="C16" i="2"/>
  <c r="G15" i="2"/>
  <c r="C15" i="2"/>
  <c r="E15" i="2"/>
  <c r="G14" i="2"/>
  <c r="C14" i="2"/>
  <c r="G13" i="2"/>
  <c r="C13" i="2"/>
  <c r="E13" i="2"/>
  <c r="G88" i="2"/>
  <c r="C88" i="2"/>
  <c r="G12" i="2"/>
  <c r="C12" i="2"/>
  <c r="G87" i="2"/>
  <c r="C87" i="2"/>
  <c r="G11" i="2"/>
  <c r="C11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H57" i="2"/>
  <c r="D57" i="2"/>
  <c r="B57" i="2"/>
  <c r="A57" i="2"/>
  <c r="H56" i="2"/>
  <c r="B56" i="2"/>
  <c r="D56" i="2"/>
  <c r="A56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55" i="2"/>
  <c r="B55" i="2"/>
  <c r="D55" i="2"/>
  <c r="A55" i="2"/>
  <c r="H54" i="2"/>
  <c r="B54" i="2"/>
  <c r="D54" i="2"/>
  <c r="A54" i="2"/>
  <c r="H111" i="2"/>
  <c r="B111" i="2"/>
  <c r="D111" i="2"/>
  <c r="A111" i="2"/>
  <c r="H53" i="2"/>
  <c r="B53" i="2"/>
  <c r="D53" i="2"/>
  <c r="A53" i="2"/>
  <c r="H52" i="2"/>
  <c r="B52" i="2"/>
  <c r="D52" i="2"/>
  <c r="A52" i="2"/>
  <c r="H51" i="2"/>
  <c r="D51" i="2"/>
  <c r="B51" i="2"/>
  <c r="A5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0" i="2"/>
  <c r="D50" i="2"/>
  <c r="B50" i="2"/>
  <c r="A50" i="2"/>
  <c r="H49" i="2"/>
  <c r="B49" i="2"/>
  <c r="D49" i="2"/>
  <c r="A49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B101" i="2"/>
  <c r="D101" i="2"/>
  <c r="A101" i="2"/>
  <c r="H48" i="2"/>
  <c r="B48" i="2"/>
  <c r="D48" i="2"/>
  <c r="A48" i="2"/>
  <c r="H100" i="2"/>
  <c r="B100" i="2"/>
  <c r="D100" i="2"/>
  <c r="A100" i="2"/>
  <c r="H47" i="2"/>
  <c r="B47" i="2"/>
  <c r="D47" i="2"/>
  <c r="A47" i="2"/>
  <c r="H46" i="2"/>
  <c r="D46" i="2"/>
  <c r="B46" i="2"/>
  <c r="A46" i="2"/>
  <c r="H99" i="2"/>
  <c r="B99" i="2"/>
  <c r="D99" i="2"/>
  <c r="A99" i="2"/>
  <c r="H98" i="2"/>
  <c r="B98" i="2"/>
  <c r="D98" i="2"/>
  <c r="A98" i="2"/>
  <c r="H45" i="2"/>
  <c r="B45" i="2"/>
  <c r="D45" i="2"/>
  <c r="A45" i="2"/>
  <c r="H97" i="2"/>
  <c r="B97" i="2"/>
  <c r="D97" i="2"/>
  <c r="A97" i="2"/>
  <c r="H96" i="2"/>
  <c r="B96" i="2"/>
  <c r="D96" i="2"/>
  <c r="A96" i="2"/>
  <c r="H95" i="2"/>
  <c r="B95" i="2"/>
  <c r="F95" i="2"/>
  <c r="D95" i="2"/>
  <c r="A95" i="2"/>
  <c r="H44" i="2"/>
  <c r="B44" i="2"/>
  <c r="F44" i="2"/>
  <c r="D44" i="2"/>
  <c r="A44" i="2"/>
  <c r="H43" i="2"/>
  <c r="F43" i="2"/>
  <c r="D43" i="2"/>
  <c r="B43" i="2"/>
  <c r="A43" i="2"/>
  <c r="H94" i="2"/>
  <c r="F94" i="2"/>
  <c r="D94" i="2"/>
  <c r="B94" i="2"/>
  <c r="A94" i="2"/>
  <c r="H93" i="2"/>
  <c r="B93" i="2"/>
  <c r="F93" i="2"/>
  <c r="D93" i="2"/>
  <c r="A93" i="2"/>
  <c r="H92" i="2"/>
  <c r="D92" i="2"/>
  <c r="B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88" i="2"/>
  <c r="B88" i="2"/>
  <c r="D88" i="2"/>
  <c r="A88" i="2"/>
  <c r="H12" i="2"/>
  <c r="B12" i="2"/>
  <c r="D12" i="2"/>
  <c r="A12" i="2"/>
  <c r="H87" i="2"/>
  <c r="B87" i="2"/>
  <c r="D87" i="2"/>
  <c r="A87" i="2"/>
  <c r="H11" i="2"/>
  <c r="B11" i="2"/>
  <c r="D11" i="2"/>
  <c r="A11" i="2"/>
  <c r="H86" i="2"/>
  <c r="D86" i="2"/>
  <c r="B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Q117" i="1"/>
  <c r="Q126" i="1"/>
  <c r="Q105" i="1"/>
  <c r="Q106" i="1"/>
  <c r="Q130" i="1"/>
  <c r="Q134" i="1"/>
  <c r="Q135" i="1"/>
  <c r="Q129" i="1"/>
  <c r="Q113" i="1"/>
  <c r="Q114" i="1"/>
  <c r="Q116" i="1"/>
  <c r="Q118" i="1"/>
  <c r="K127" i="1"/>
  <c r="Q127" i="1"/>
  <c r="Q108" i="1"/>
  <c r="Q110" i="1"/>
  <c r="Q111" i="1"/>
  <c r="Q112" i="1"/>
  <c r="F12" i="1"/>
  <c r="F13" i="1" s="1"/>
  <c r="Q122" i="1"/>
  <c r="Q123" i="1"/>
  <c r="K125" i="1"/>
  <c r="Q125" i="1"/>
  <c r="Q97" i="1"/>
  <c r="C17" i="1"/>
  <c r="Q96" i="1"/>
  <c r="Q102" i="1"/>
  <c r="Q98" i="1"/>
  <c r="K98" i="1"/>
  <c r="Q94" i="1"/>
  <c r="Q93" i="1"/>
  <c r="Q92" i="1"/>
  <c r="Q91" i="1"/>
  <c r="Q63" i="1"/>
  <c r="Q64" i="1"/>
  <c r="Q66" i="1"/>
  <c r="Q71" i="1"/>
  <c r="Q73" i="1"/>
  <c r="Q75" i="1"/>
  <c r="Q74" i="1"/>
  <c r="Q76" i="1"/>
  <c r="Q77" i="1"/>
  <c r="Q78" i="1"/>
  <c r="Q79" i="1"/>
  <c r="Q80" i="1"/>
  <c r="Q81" i="1"/>
  <c r="Q88" i="1"/>
  <c r="Q89" i="1"/>
  <c r="Q57" i="1"/>
  <c r="Q58" i="1"/>
  <c r="Q59" i="1"/>
  <c r="Q60" i="1"/>
  <c r="Q61" i="1"/>
  <c r="Q62" i="1"/>
  <c r="Q65" i="1"/>
  <c r="Q67" i="1"/>
  <c r="Q68" i="1"/>
  <c r="Q69" i="1"/>
  <c r="Q70" i="1"/>
  <c r="Q72" i="1"/>
  <c r="Q82" i="1"/>
  <c r="Q84" i="1"/>
  <c r="Q86" i="1"/>
  <c r="I77" i="1"/>
  <c r="I79" i="1"/>
  <c r="I81" i="1"/>
  <c r="I88" i="1"/>
  <c r="I57" i="1"/>
  <c r="I59" i="1"/>
  <c r="I61" i="1"/>
  <c r="I65" i="1"/>
  <c r="I67" i="1"/>
  <c r="I71" i="1"/>
  <c r="I73" i="1"/>
  <c r="I75" i="1"/>
  <c r="I63" i="1"/>
  <c r="Q87" i="1"/>
  <c r="Q55" i="1"/>
  <c r="Q83" i="1"/>
  <c r="Q85" i="1"/>
  <c r="Q54" i="1"/>
  <c r="Q52" i="1"/>
  <c r="Q51" i="1"/>
  <c r="Q24" i="1"/>
  <c r="H24" i="1"/>
  <c r="K146" i="1"/>
  <c r="R146" i="1"/>
  <c r="K145" i="1"/>
  <c r="R145" i="1"/>
  <c r="K144" i="1"/>
  <c r="R144" i="1"/>
  <c r="K147" i="1"/>
  <c r="R147" i="1"/>
  <c r="K143" i="1"/>
  <c r="R143" i="1"/>
  <c r="E87" i="2"/>
  <c r="R47" i="1"/>
  <c r="G47" i="1"/>
  <c r="H47" i="1"/>
  <c r="R25" i="1"/>
  <c r="G25" i="1"/>
  <c r="I25" i="1"/>
  <c r="E112" i="2"/>
  <c r="E100" i="2"/>
  <c r="I69" i="1"/>
  <c r="E38" i="2"/>
  <c r="E95" i="2"/>
  <c r="R141" i="1"/>
  <c r="K141" i="1"/>
  <c r="E113" i="2"/>
  <c r="K85" i="1"/>
  <c r="R49" i="1"/>
  <c r="G49" i="1"/>
  <c r="H49" i="1"/>
  <c r="R41" i="1"/>
  <c r="G41" i="1"/>
  <c r="H41" i="1"/>
  <c r="R33" i="1"/>
  <c r="G33" i="1"/>
  <c r="H33" i="1"/>
  <c r="G27" i="1"/>
  <c r="I27" i="1"/>
  <c r="S27" i="1"/>
  <c r="G48" i="1"/>
  <c r="H48" i="1"/>
  <c r="R48" i="1"/>
  <c r="G40" i="1"/>
  <c r="H40" i="1"/>
  <c r="R40" i="1"/>
  <c r="G32" i="1"/>
  <c r="H32" i="1"/>
  <c r="R32" i="1"/>
  <c r="G39" i="1"/>
  <c r="H39" i="1"/>
  <c r="G31" i="1"/>
  <c r="I31" i="1"/>
  <c r="G23" i="1"/>
  <c r="H23" i="1"/>
  <c r="S109" i="1"/>
  <c r="E132" i="1"/>
  <c r="F132" i="1"/>
  <c r="G132" i="1"/>
  <c r="K132" i="1"/>
  <c r="E115" i="1"/>
  <c r="F115" i="1"/>
  <c r="E103" i="1"/>
  <c r="F103" i="1"/>
  <c r="E89" i="1"/>
  <c r="F89" i="1"/>
  <c r="E54" i="1"/>
  <c r="G129" i="1"/>
  <c r="E123" i="1"/>
  <c r="F123" i="1"/>
  <c r="E117" i="1"/>
  <c r="F117" i="1"/>
  <c r="E114" i="1"/>
  <c r="F114" i="1"/>
  <c r="G114" i="1"/>
  <c r="E112" i="1"/>
  <c r="F112" i="1"/>
  <c r="E110" i="1"/>
  <c r="F110" i="1"/>
  <c r="E106" i="1"/>
  <c r="F106" i="1"/>
  <c r="E94" i="1"/>
  <c r="F94" i="1"/>
  <c r="G94" i="1"/>
  <c r="E55" i="1"/>
  <c r="F55" i="1"/>
  <c r="G51" i="1"/>
  <c r="E131" i="1"/>
  <c r="F131" i="1"/>
  <c r="E109" i="1"/>
  <c r="F109" i="1"/>
  <c r="G109" i="1"/>
  <c r="K109" i="1"/>
  <c r="E99" i="1"/>
  <c r="F99" i="1"/>
  <c r="G99" i="1"/>
  <c r="K99" i="1"/>
  <c r="E86" i="1"/>
  <c r="E51" i="1"/>
  <c r="F51" i="1"/>
  <c r="E134" i="1"/>
  <c r="E129" i="1"/>
  <c r="F129" i="1"/>
  <c r="R124" i="1"/>
  <c r="G122" i="1"/>
  <c r="G111" i="1"/>
  <c r="E101" i="1"/>
  <c r="F101" i="1"/>
  <c r="G101" i="1"/>
  <c r="K101" i="1"/>
  <c r="R97" i="1"/>
  <c r="E91" i="1"/>
  <c r="F91" i="1"/>
  <c r="G91" i="1"/>
  <c r="K91" i="1"/>
  <c r="G117" i="1"/>
  <c r="E28" i="1"/>
  <c r="F28" i="1"/>
  <c r="S132" i="1"/>
  <c r="E104" i="1"/>
  <c r="R100" i="1"/>
  <c r="E93" i="1"/>
  <c r="F93" i="1"/>
  <c r="G87" i="1"/>
  <c r="G78" i="1"/>
  <c r="G68" i="1"/>
  <c r="G62" i="1"/>
  <c r="E53" i="1"/>
  <c r="F53" i="1"/>
  <c r="E138" i="1"/>
  <c r="F138" i="1"/>
  <c r="G138" i="1"/>
  <c r="E136" i="1"/>
  <c r="F136" i="1"/>
  <c r="G136" i="1"/>
  <c r="E121" i="1"/>
  <c r="E107" i="1"/>
  <c r="F107" i="1"/>
  <c r="E96" i="1"/>
  <c r="F96" i="1"/>
  <c r="E84" i="1"/>
  <c r="F84" i="1"/>
  <c r="G130" i="1"/>
  <c r="E124" i="1"/>
  <c r="F124" i="1"/>
  <c r="G124" i="1"/>
  <c r="K124" i="1"/>
  <c r="E122" i="1"/>
  <c r="F122" i="1"/>
  <c r="E116" i="1"/>
  <c r="F116" i="1"/>
  <c r="G116" i="1"/>
  <c r="E113" i="1"/>
  <c r="F113" i="1"/>
  <c r="G113" i="1"/>
  <c r="E111" i="1"/>
  <c r="F111" i="1"/>
  <c r="E108" i="1"/>
  <c r="F108" i="1"/>
  <c r="G108" i="1"/>
  <c r="E97" i="1"/>
  <c r="F97" i="1"/>
  <c r="G97" i="1"/>
  <c r="K97" i="1"/>
  <c r="E56" i="1"/>
  <c r="F56" i="1"/>
  <c r="G56" i="1"/>
  <c r="J56" i="1"/>
  <c r="G139" i="1"/>
  <c r="E22" i="1"/>
  <c r="F22" i="1"/>
  <c r="S99" i="1"/>
  <c r="E128" i="1"/>
  <c r="F128" i="1"/>
  <c r="G128" i="1"/>
  <c r="K128" i="1"/>
  <c r="E126" i="1"/>
  <c r="G102" i="1"/>
  <c r="E100" i="1"/>
  <c r="F100" i="1"/>
  <c r="G100" i="1"/>
  <c r="K100" i="1"/>
  <c r="G92" i="1"/>
  <c r="E90" i="1"/>
  <c r="F90" i="1"/>
  <c r="G90" i="1"/>
  <c r="K90" i="1"/>
  <c r="E87" i="1"/>
  <c r="F87" i="1"/>
  <c r="E83" i="1"/>
  <c r="F83" i="1"/>
  <c r="G83" i="1"/>
  <c r="E80" i="1"/>
  <c r="F80" i="1"/>
  <c r="G80" i="1"/>
  <c r="E78" i="1"/>
  <c r="F78" i="1"/>
  <c r="E76" i="1"/>
  <c r="E74" i="1"/>
  <c r="F74" i="1"/>
  <c r="G74" i="1"/>
  <c r="E72" i="1"/>
  <c r="F72" i="1"/>
  <c r="G72" i="1"/>
  <c r="E70" i="1"/>
  <c r="F70" i="1"/>
  <c r="G70" i="1"/>
  <c r="E68" i="1"/>
  <c r="F68" i="1"/>
  <c r="E66" i="1"/>
  <c r="F66" i="1"/>
  <c r="G66" i="1"/>
  <c r="E64" i="1"/>
  <c r="F64" i="1"/>
  <c r="G64" i="1"/>
  <c r="E62" i="1"/>
  <c r="F62" i="1"/>
  <c r="E60" i="1"/>
  <c r="F60" i="1"/>
  <c r="G60" i="1"/>
  <c r="E58" i="1"/>
  <c r="F58" i="1"/>
  <c r="G58" i="1"/>
  <c r="G52" i="1"/>
  <c r="G137" i="1"/>
  <c r="E142" i="1"/>
  <c r="F142" i="1"/>
  <c r="G142" i="1"/>
  <c r="E140" i="1"/>
  <c r="F140" i="1"/>
  <c r="G140" i="1"/>
  <c r="S120" i="1"/>
  <c r="E133" i="1"/>
  <c r="E120" i="1"/>
  <c r="F120" i="1"/>
  <c r="G120" i="1"/>
  <c r="K120" i="1"/>
  <c r="E105" i="1"/>
  <c r="F105" i="1"/>
  <c r="G105" i="1"/>
  <c r="E95" i="1"/>
  <c r="E82" i="1"/>
  <c r="F82" i="1"/>
  <c r="E135" i="1"/>
  <c r="E130" i="1"/>
  <c r="F130" i="1"/>
  <c r="G123" i="1"/>
  <c r="E118" i="1"/>
  <c r="F118" i="1"/>
  <c r="G118" i="1"/>
  <c r="G112" i="1"/>
  <c r="G110" i="1"/>
  <c r="G106" i="1"/>
  <c r="G55" i="1"/>
  <c r="E119" i="1"/>
  <c r="F119" i="1"/>
  <c r="U119" i="1"/>
  <c r="R72" i="1"/>
  <c r="I72" i="1"/>
  <c r="R70" i="1"/>
  <c r="I70" i="1"/>
  <c r="R94" i="1"/>
  <c r="K94" i="1"/>
  <c r="R74" i="1"/>
  <c r="I74" i="1"/>
  <c r="R60" i="1"/>
  <c r="I60" i="1"/>
  <c r="R108" i="1"/>
  <c r="K108" i="1"/>
  <c r="K105" i="1"/>
  <c r="S105" i="1"/>
  <c r="R118" i="1"/>
  <c r="J118" i="1"/>
  <c r="R64" i="1"/>
  <c r="I64" i="1"/>
  <c r="R80" i="1"/>
  <c r="I80" i="1"/>
  <c r="R113" i="1"/>
  <c r="K113" i="1"/>
  <c r="R140" i="1"/>
  <c r="K140" i="1"/>
  <c r="R83" i="1"/>
  <c r="K83" i="1"/>
  <c r="R114" i="1"/>
  <c r="K114" i="1"/>
  <c r="R58" i="1"/>
  <c r="I58" i="1"/>
  <c r="R66" i="1"/>
  <c r="I66" i="1"/>
  <c r="R116" i="1"/>
  <c r="J116" i="1"/>
  <c r="R142" i="1"/>
  <c r="K142" i="1"/>
  <c r="R68" i="1"/>
  <c r="I68" i="1"/>
  <c r="R111" i="1"/>
  <c r="K111" i="1"/>
  <c r="R129" i="1"/>
  <c r="K129" i="1"/>
  <c r="R123" i="1"/>
  <c r="K123" i="1"/>
  <c r="F126" i="1"/>
  <c r="G126" i="1"/>
  <c r="E52" i="2"/>
  <c r="R138" i="1"/>
  <c r="K138" i="1"/>
  <c r="R90" i="1"/>
  <c r="G28" i="1"/>
  <c r="I28" i="1"/>
  <c r="R28" i="1"/>
  <c r="R101" i="1"/>
  <c r="E110" i="2"/>
  <c r="E42" i="2"/>
  <c r="E49" i="2"/>
  <c r="E105" i="2"/>
  <c r="E55" i="2"/>
  <c r="E34" i="2"/>
  <c r="R102" i="1"/>
  <c r="K102" i="1"/>
  <c r="R130" i="1"/>
  <c r="J130" i="1"/>
  <c r="K87" i="1"/>
  <c r="R87" i="1"/>
  <c r="R55" i="1"/>
  <c r="K55" i="1"/>
  <c r="G84" i="1"/>
  <c r="U84" i="1"/>
  <c r="G53" i="1"/>
  <c r="J53" i="1"/>
  <c r="R53" i="1"/>
  <c r="G93" i="1"/>
  <c r="K93" i="1"/>
  <c r="R93" i="1"/>
  <c r="J117" i="1"/>
  <c r="R117" i="1"/>
  <c r="F54" i="1"/>
  <c r="G54" i="1"/>
  <c r="E12" i="2"/>
  <c r="E48" i="2"/>
  <c r="E11" i="2"/>
  <c r="E46" i="2"/>
  <c r="E36" i="2"/>
  <c r="E39" i="2"/>
  <c r="E24" i="2"/>
  <c r="S136" i="1"/>
  <c r="K136" i="1"/>
  <c r="F86" i="1"/>
  <c r="E40" i="2"/>
  <c r="F135" i="1"/>
  <c r="G135" i="1"/>
  <c r="E57" i="2"/>
  <c r="G96" i="1"/>
  <c r="U96" i="1"/>
  <c r="R56" i="1"/>
  <c r="R122" i="1"/>
  <c r="K122" i="1"/>
  <c r="G131" i="1"/>
  <c r="K131" i="1"/>
  <c r="S131" i="1"/>
  <c r="G89" i="1"/>
  <c r="U89" i="1"/>
  <c r="E98" i="2"/>
  <c r="E30" i="2"/>
  <c r="E28" i="2"/>
  <c r="E54" i="2"/>
  <c r="E22" i="2"/>
  <c r="E64" i="2"/>
  <c r="F133" i="1"/>
  <c r="E114" i="2"/>
  <c r="F76" i="1"/>
  <c r="G76" i="1"/>
  <c r="E32" i="2"/>
  <c r="R106" i="1"/>
  <c r="K106" i="1"/>
  <c r="G82" i="1"/>
  <c r="U82" i="1"/>
  <c r="G107" i="1"/>
  <c r="K107" i="1"/>
  <c r="S107" i="1"/>
  <c r="F104" i="1"/>
  <c r="E99" i="2"/>
  <c r="S51" i="1"/>
  <c r="K51" i="1"/>
  <c r="S103" i="1"/>
  <c r="G103" i="1"/>
  <c r="K103" i="1"/>
  <c r="E111" i="2"/>
  <c r="E50" i="2"/>
  <c r="E20" i="2"/>
  <c r="E89" i="2"/>
  <c r="E97" i="2"/>
  <c r="E88" i="2"/>
  <c r="E26" i="2"/>
  <c r="E59" i="2"/>
  <c r="F95" i="1"/>
  <c r="E94" i="2"/>
  <c r="R62" i="1"/>
  <c r="I62" i="1"/>
  <c r="G115" i="1"/>
  <c r="K115" i="1"/>
  <c r="S115" i="1"/>
  <c r="R112" i="1"/>
  <c r="K112" i="1"/>
  <c r="R52" i="1"/>
  <c r="K52" i="1"/>
  <c r="R92" i="1"/>
  <c r="K92" i="1"/>
  <c r="R139" i="1"/>
  <c r="K139" i="1"/>
  <c r="R128" i="1"/>
  <c r="F134" i="1"/>
  <c r="G134" i="1"/>
  <c r="E56" i="2"/>
  <c r="E43" i="2"/>
  <c r="E14" i="2"/>
  <c r="E16" i="2"/>
  <c r="E47" i="2"/>
  <c r="R110" i="1"/>
  <c r="K110" i="1"/>
  <c r="R137" i="1"/>
  <c r="K137" i="1"/>
  <c r="R22" i="1"/>
  <c r="G22" i="1"/>
  <c r="H22" i="1"/>
  <c r="F121" i="1"/>
  <c r="E107" i="2"/>
  <c r="R78" i="1"/>
  <c r="I78" i="1"/>
  <c r="R91" i="1"/>
  <c r="E106" i="2"/>
  <c r="E96" i="2"/>
  <c r="E101" i="2"/>
  <c r="E18" i="2"/>
  <c r="K134" i="1"/>
  <c r="R134" i="1"/>
  <c r="R135" i="1"/>
  <c r="K135" i="1"/>
  <c r="G86" i="1"/>
  <c r="U86" i="1"/>
  <c r="R126" i="1"/>
  <c r="J126" i="1"/>
  <c r="G104" i="1"/>
  <c r="K104" i="1"/>
  <c r="R104" i="1"/>
  <c r="R76" i="1"/>
  <c r="I76" i="1"/>
  <c r="K54" i="1"/>
  <c r="S54" i="1"/>
  <c r="G121" i="1"/>
  <c r="K121" i="1"/>
  <c r="S121" i="1"/>
  <c r="G95" i="1"/>
  <c r="K95" i="1"/>
  <c r="S95" i="1"/>
  <c r="G133" i="1"/>
  <c r="K133" i="1"/>
  <c r="S133" i="1"/>
  <c r="S19" i="1"/>
  <c r="E19" i="1"/>
  <c r="D11" i="1"/>
  <c r="D12" i="1"/>
  <c r="P148" i="1" l="1"/>
  <c r="P149" i="1"/>
  <c r="P150" i="1"/>
  <c r="P151" i="1"/>
  <c r="K151" i="1"/>
  <c r="R151" i="1"/>
  <c r="K150" i="1"/>
  <c r="R150" i="1"/>
  <c r="K149" i="1"/>
  <c r="R149" i="1"/>
  <c r="K148" i="1"/>
  <c r="R148" i="1"/>
  <c r="D16" i="1"/>
  <c r="D19" i="1" s="1"/>
  <c r="P47" i="1"/>
  <c r="P92" i="1"/>
  <c r="P136" i="1"/>
  <c r="P123" i="1"/>
  <c r="P46" i="1"/>
  <c r="P114" i="1"/>
  <c r="P21" i="1"/>
  <c r="P43" i="1"/>
  <c r="P29" i="1"/>
  <c r="P93" i="1"/>
  <c r="P137" i="1"/>
  <c r="P78" i="1"/>
  <c r="P35" i="1"/>
  <c r="P89" i="1"/>
  <c r="P65" i="1"/>
  <c r="P54" i="1"/>
  <c r="P128" i="1"/>
  <c r="P87" i="1"/>
  <c r="P141" i="1"/>
  <c r="P110" i="1"/>
  <c r="P145" i="1"/>
  <c r="P122" i="1"/>
  <c r="P55" i="1"/>
  <c r="P44" i="1"/>
  <c r="P127" i="1"/>
  <c r="P94" i="1"/>
  <c r="P72" i="1"/>
  <c r="P133" i="1"/>
  <c r="P113" i="1"/>
  <c r="P22" i="1"/>
  <c r="P49" i="1"/>
  <c r="P23" i="1"/>
  <c r="P37" i="1"/>
  <c r="P53" i="1"/>
  <c r="P90" i="1"/>
  <c r="P117" i="1"/>
  <c r="P61" i="1"/>
  <c r="P74" i="1"/>
  <c r="P104" i="1"/>
  <c r="P102" i="1"/>
  <c r="P71" i="1"/>
  <c r="P119" i="1"/>
  <c r="P77" i="1"/>
  <c r="P99" i="1"/>
  <c r="P84" i="1"/>
  <c r="P100" i="1"/>
  <c r="P118" i="1"/>
  <c r="P138" i="1"/>
  <c r="P60" i="1"/>
  <c r="P25" i="1"/>
  <c r="P85" i="1"/>
  <c r="P64" i="1"/>
  <c r="P109" i="1"/>
  <c r="P86" i="1"/>
  <c r="P112" i="1"/>
  <c r="P81" i="1"/>
  <c r="P115" i="1"/>
  <c r="P130" i="1"/>
  <c r="P73" i="1"/>
  <c r="P57" i="1"/>
  <c r="P101" i="1"/>
  <c r="P111" i="1"/>
  <c r="P39" i="1"/>
  <c r="P96" i="1"/>
  <c r="P132" i="1"/>
  <c r="P68" i="1"/>
  <c r="P82" i="1"/>
  <c r="P38" i="1"/>
  <c r="P143" i="1"/>
  <c r="P67" i="1"/>
  <c r="P116" i="1"/>
  <c r="P41" i="1"/>
  <c r="P97" i="1"/>
  <c r="P27" i="1"/>
  <c r="P129" i="1"/>
  <c r="P62" i="1"/>
  <c r="P120" i="1"/>
  <c r="P121" i="1"/>
  <c r="P126" i="1"/>
  <c r="P106" i="1"/>
  <c r="P50" i="1"/>
  <c r="P70" i="1"/>
  <c r="P69" i="1"/>
  <c r="P88" i="1"/>
  <c r="P63" i="1"/>
  <c r="P107" i="1"/>
  <c r="P79" i="1"/>
  <c r="P56" i="1"/>
  <c r="P125" i="1"/>
  <c r="P144" i="1"/>
  <c r="P59" i="1"/>
  <c r="P48" i="1"/>
  <c r="P24" i="1"/>
  <c r="P146" i="1"/>
  <c r="P75" i="1"/>
  <c r="P105" i="1"/>
  <c r="P142" i="1"/>
  <c r="P80" i="1"/>
  <c r="P140" i="1"/>
  <c r="P91" i="1"/>
  <c r="D15" i="1"/>
  <c r="C19" i="1" s="1"/>
  <c r="P51" i="1"/>
  <c r="P34" i="1"/>
  <c r="P33" i="1"/>
  <c r="P26" i="1"/>
  <c r="P108" i="1"/>
  <c r="P83" i="1"/>
  <c r="P28" i="1"/>
  <c r="P32" i="1"/>
  <c r="P31" i="1"/>
  <c r="P52" i="1"/>
  <c r="P95" i="1"/>
  <c r="P76" i="1"/>
  <c r="P103" i="1"/>
  <c r="P98" i="1"/>
  <c r="P40" i="1"/>
  <c r="P135" i="1"/>
  <c r="P147" i="1"/>
  <c r="P131" i="1"/>
  <c r="P134" i="1"/>
  <c r="P58" i="1"/>
  <c r="P139" i="1"/>
  <c r="P124" i="1"/>
  <c r="P30" i="1"/>
  <c r="P66" i="1"/>
  <c r="P42" i="1"/>
  <c r="P45" i="1"/>
  <c r="P36" i="1"/>
  <c r="C11" i="1"/>
  <c r="C12" i="1"/>
  <c r="C16" i="1" l="1"/>
  <c r="D18" i="1" s="1"/>
  <c r="O148" i="1"/>
  <c r="O149" i="1"/>
  <c r="O150" i="1"/>
  <c r="O151" i="1"/>
  <c r="O104" i="1"/>
  <c r="O73" i="1"/>
  <c r="O114" i="1"/>
  <c r="O71" i="1"/>
  <c r="O75" i="1"/>
  <c r="O110" i="1"/>
  <c r="O102" i="1"/>
  <c r="O116" i="1"/>
  <c r="O59" i="1"/>
  <c r="O55" i="1"/>
  <c r="O87" i="1"/>
  <c r="O89" i="1"/>
  <c r="O54" i="1"/>
  <c r="O123" i="1"/>
  <c r="O132" i="1"/>
  <c r="O108" i="1"/>
  <c r="O141" i="1"/>
  <c r="O109" i="1"/>
  <c r="O128" i="1"/>
  <c r="O81" i="1"/>
  <c r="O129" i="1"/>
  <c r="O91" i="1"/>
  <c r="O127" i="1"/>
  <c r="O79" i="1"/>
  <c r="O67" i="1"/>
  <c r="O133" i="1"/>
  <c r="O111" i="1"/>
  <c r="O107" i="1"/>
  <c r="O69" i="1"/>
  <c r="O137" i="1"/>
  <c r="O92" i="1"/>
  <c r="O142" i="1"/>
  <c r="O119" i="1"/>
  <c r="O68" i="1"/>
  <c r="O100" i="1"/>
  <c r="O138" i="1"/>
  <c r="O121" i="1"/>
  <c r="O77" i="1"/>
  <c r="O97" i="1"/>
  <c r="O83" i="1"/>
  <c r="O76" i="1"/>
  <c r="O82" i="1"/>
  <c r="O118" i="1"/>
  <c r="O96" i="1"/>
  <c r="O134" i="1"/>
  <c r="O84" i="1"/>
  <c r="O60" i="1"/>
  <c r="O113" i="1"/>
  <c r="O72" i="1"/>
  <c r="O136" i="1"/>
  <c r="O78" i="1"/>
  <c r="O95" i="1"/>
  <c r="O103" i="1"/>
  <c r="O146" i="1"/>
  <c r="O122" i="1"/>
  <c r="O70" i="1"/>
  <c r="O130" i="1"/>
  <c r="O88" i="1"/>
  <c r="O74" i="1"/>
  <c r="O93" i="1"/>
  <c r="O63" i="1"/>
  <c r="O140" i="1"/>
  <c r="O61" i="1"/>
  <c r="O90" i="1"/>
  <c r="O126" i="1"/>
  <c r="O51" i="1"/>
  <c r="O52" i="1"/>
  <c r="O112" i="1"/>
  <c r="O53" i="1"/>
  <c r="O98" i="1"/>
  <c r="O124" i="1"/>
  <c r="O143" i="1"/>
  <c r="O66" i="1"/>
  <c r="O147" i="1"/>
  <c r="O64" i="1"/>
  <c r="O99" i="1"/>
  <c r="O106" i="1"/>
  <c r="O120" i="1"/>
  <c r="O56" i="1"/>
  <c r="O115" i="1"/>
  <c r="O144" i="1"/>
  <c r="O94" i="1"/>
  <c r="O86" i="1"/>
  <c r="O80" i="1"/>
  <c r="O62" i="1"/>
  <c r="O105" i="1"/>
  <c r="O58" i="1"/>
  <c r="O145" i="1"/>
  <c r="O117" i="1"/>
  <c r="O139" i="1"/>
  <c r="O125" i="1"/>
  <c r="O85" i="1"/>
  <c r="C15" i="1"/>
  <c r="F14" i="1" s="1"/>
  <c r="F15" i="1" s="1"/>
  <c r="O135" i="1"/>
  <c r="O131" i="1"/>
  <c r="O101" i="1"/>
  <c r="O57" i="1"/>
  <c r="O65" i="1"/>
  <c r="R19" i="1"/>
  <c r="E18" i="1" s="1"/>
  <c r="C18" i="1" l="1"/>
</calcChain>
</file>

<file path=xl/sharedStrings.xml><?xml version="1.0" encoding="utf-8"?>
<sst xmlns="http://schemas.openxmlformats.org/spreadsheetml/2006/main" count="1164" uniqueCount="487">
  <si>
    <t>IBVS 6244</t>
  </si>
  <si>
    <t>VSB-66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</si>
  <si>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</si>
  <si>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</si>
  <si>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</si>
  <si>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</si>
  <si>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</si>
  <si>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</si>
  <si>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</si>
  <si>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</si>
  <si>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</si>
  <si>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</si>
  <si>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</si>
  <si>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</si>
  <si>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</si>
  <si>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</si>
  <si>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</si>
  <si>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</si>
  <si>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</si>
  <si>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</si>
  <si>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 Fit</t>
  </si>
  <si>
    <t>System Type:</t>
  </si>
  <si>
    <t>Qian, et al., 1997</t>
  </si>
  <si>
    <t>1997AsApSupp.125..475Q</t>
  </si>
  <si>
    <t>phe</t>
  </si>
  <si>
    <t>IBVS 4387</t>
  </si>
  <si>
    <t>K</t>
  </si>
  <si>
    <t>v</t>
  </si>
  <si>
    <t>Peter H</t>
  </si>
  <si>
    <t>BBSAG Bull.87</t>
  </si>
  <si>
    <t>B</t>
  </si>
  <si>
    <t>BBSAG Bull.88</t>
  </si>
  <si>
    <t>BBSAG Bull.91</t>
  </si>
  <si>
    <t>pg</t>
  </si>
  <si>
    <t>BAV-M 56</t>
  </si>
  <si>
    <t>BBSAG Bull.94</t>
  </si>
  <si>
    <t>BBSAG Bull.95</t>
  </si>
  <si>
    <t>BAV-M 59</t>
  </si>
  <si>
    <t>BBSAG Bull.97</t>
  </si>
  <si>
    <t>BAV-M 79</t>
  </si>
  <si>
    <t>BBSAG Bull.101</t>
  </si>
  <si>
    <t>BAV-M 93</t>
  </si>
  <si>
    <t>BBSAG Bull.103</t>
  </si>
  <si>
    <t>BBSAG Bull.104</t>
  </si>
  <si>
    <t>BBSAG Bull.106</t>
  </si>
  <si>
    <t>BBSAG Bull.108</t>
  </si>
  <si>
    <t>BBSAG Bull.109</t>
  </si>
  <si>
    <t>BBSAG Bull.111</t>
  </si>
  <si>
    <t>BBSAG Bull.117</t>
  </si>
  <si>
    <t>Yamasaki, 1990</t>
  </si>
  <si>
    <t xml:space="preserve">Qian, S., 1997A&amp;AS..125..475Q </t>
  </si>
  <si>
    <t>II</t>
  </si>
  <si>
    <t>I</t>
  </si>
  <si>
    <t>Prim</t>
  </si>
  <si>
    <t>Sec</t>
  </si>
  <si>
    <t>EB/KE</t>
  </si>
  <si>
    <t>IBVS 5507</t>
  </si>
  <si>
    <t>IBVS 5502</t>
  </si>
  <si>
    <t>IBVS 5378</t>
  </si>
  <si>
    <t>Primary</t>
  </si>
  <si>
    <t>Secondary</t>
  </si>
  <si>
    <t>Eccentric orbit, but</t>
  </si>
  <si>
    <t>Relationship is not clear for the secondary eclipses.</t>
  </si>
  <si>
    <t>Prim. Ephemeris =</t>
  </si>
  <si>
    <t>Sec. Ephemeris =</t>
  </si>
  <si>
    <t># of data points:</t>
  </si>
  <si>
    <t>DD Mon / GSC 04800-00372</t>
  </si>
  <si>
    <t>IBVS 5676</t>
  </si>
  <si>
    <t>OEJV 0137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</si>
  <si>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</si>
  <si>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</si>
  <si>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</si>
  <si>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</si>
  <si>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</si>
  <si>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</si>
  <si>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IBVS 5897</t>
  </si>
  <si>
    <t>IBVS 5918</t>
  </si>
  <si>
    <t>IBVS 5992</t>
  </si>
  <si>
    <t>OEJV 0074</t>
  </si>
  <si>
    <t>CCD</t>
  </si>
  <si>
    <t>OEJV 0094</t>
  </si>
  <si>
    <t>IBVS 6033</t>
  </si>
  <si>
    <t>IBVS 6048</t>
  </si>
  <si>
    <t>OEJV 0160</t>
  </si>
  <si>
    <t>IBVS 5984</t>
  </si>
  <si>
    <t>IBVS 6153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</si>
  <si>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</si>
  <si>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</si>
  <si>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</si>
  <si>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</si>
  <si>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</si>
  <si>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</si>
  <si>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</si>
  <si>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</si>
  <si>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</si>
  <si>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</si>
  <si>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</si>
  <si>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2429364.345 </t>
  </si>
  <si>
    <t> 10.04.1939 20:16 </t>
  </si>
  <si>
    <t> -0.008 </t>
  </si>
  <si>
    <t>P </t>
  </si>
  <si>
    <t> A.A.Wachmann </t>
  </si>
  <si>
    <t> AHSB 7.8.392 </t>
  </si>
  <si>
    <t>2429727.315 </t>
  </si>
  <si>
    <t> 07.04.1940 19:33 </t>
  </si>
  <si>
    <t> 0.002 </t>
  </si>
  <si>
    <t>2430078.345 </t>
  </si>
  <si>
    <t> 24.03.1941 20:16 </t>
  </si>
  <si>
    <t> 0.001 </t>
  </si>
  <si>
    <t>2430321.482 </t>
  </si>
  <si>
    <t> 22.11.1941 23:34 </t>
  </si>
  <si>
    <t> 0.029 </t>
  </si>
  <si>
    <t> P.Ahnert </t>
  </si>
  <si>
    <t> VSS 1.120 </t>
  </si>
  <si>
    <t>2430326.573 </t>
  </si>
  <si>
    <t> 28.11.1941 01:45 </t>
  </si>
  <si>
    <t> 0.008 </t>
  </si>
  <si>
    <t>2430369.465 </t>
  </si>
  <si>
    <t> 09.01.1942 23:09 </t>
  </si>
  <si>
    <t> 0.015 </t>
  </si>
  <si>
    <t>2430672.477 </t>
  </si>
  <si>
    <t> 08.11.1942 23:26 </t>
  </si>
  <si>
    <t> -0.007 </t>
  </si>
  <si>
    <t>2430721.340 </t>
  </si>
  <si>
    <t> 27.12.1942 20:09 </t>
  </si>
  <si>
    <t> 0.007 </t>
  </si>
  <si>
    <t>2430735.540 </t>
  </si>
  <si>
    <t> 11.01.1943 00:57 </t>
  </si>
  <si>
    <t> 0.006 </t>
  </si>
  <si>
    <t>2430784.384 </t>
  </si>
  <si>
    <t> 28.02.1943 21:12 </t>
  </si>
  <si>
    <t>2431060.455 </t>
  </si>
  <si>
    <t> 01.12.1943 22:55 </t>
  </si>
  <si>
    <t> 0.018 </t>
  </si>
  <si>
    <t>2431845.430 </t>
  </si>
  <si>
    <t> 24.01.1946 22:19 </t>
  </si>
  <si>
    <t>2432146.470 </t>
  </si>
  <si>
    <t> 21.11.1946 23:16 </t>
  </si>
  <si>
    <t> -0.005 </t>
  </si>
  <si>
    <t>2432233.375 </t>
  </si>
  <si>
    <t> 16.02.1947 21:00 </t>
  </si>
  <si>
    <t> -0.006 </t>
  </si>
  <si>
    <t>2432948.505 </t>
  </si>
  <si>
    <t> 01.02.1949 00:07 </t>
  </si>
  <si>
    <t>2433022.355 </t>
  </si>
  <si>
    <t> 15.04.1949 20:31 </t>
  </si>
  <si>
    <t> 0.005 </t>
  </si>
  <si>
    <t>2433294.425 </t>
  </si>
  <si>
    <t> 12.01.1950 22:12 </t>
  </si>
  <si>
    <t> -0.002 </t>
  </si>
  <si>
    <t>2433327.377 </t>
  </si>
  <si>
    <t> 14.02.1950 21:02 </t>
  </si>
  <si>
    <t>2434776.367 </t>
  </si>
  <si>
    <t> 02.02.1954 20:48 </t>
  </si>
  <si>
    <t> -0.004 </t>
  </si>
  <si>
    <t>2434780.340 </t>
  </si>
  <si>
    <t> 06.02.1954 20:09 </t>
  </si>
  <si>
    <t>2435106.380 </t>
  </si>
  <si>
    <t> 29.12.1954 21:07 </t>
  </si>
  <si>
    <t>2435160.335 </t>
  </si>
  <si>
    <t> 21.02.1955 20:02 </t>
  </si>
  <si>
    <t> -0.012 </t>
  </si>
  <si>
    <t>2435161.487 </t>
  </si>
  <si>
    <t> 22.02.1955 23:41 </t>
  </si>
  <si>
    <t> 0.004 </t>
  </si>
  <si>
    <t>2435164.315 </t>
  </si>
  <si>
    <t> 25.02.1955 19:33 </t>
  </si>
  <si>
    <t>2435165.470 </t>
  </si>
  <si>
    <t> 26.02.1955 23:16 </t>
  </si>
  <si>
    <t> 0.011 </t>
  </si>
  <si>
    <t>2435185.335 </t>
  </si>
  <si>
    <t> 18.03.1955 20:02 </t>
  </si>
  <si>
    <t>2436630.352 </t>
  </si>
  <si>
    <t> 02.03.1959 20:26 </t>
  </si>
  <si>
    <t> -0.010 </t>
  </si>
  <si>
    <t>2436638.312 </t>
  </si>
  <si>
    <t> 10.03.1959 19:29 </t>
  </si>
  <si>
    <t>2437704.485 </t>
  </si>
  <si>
    <t> 08.02.1962 23:38 </t>
  </si>
  <si>
    <t> 0.013 </t>
  </si>
  <si>
    <t>2446411.3042 </t>
  </si>
  <si>
    <t> 11.12.1985 19:18 </t>
  </si>
  <si>
    <t> 0.0613 </t>
  </si>
  <si>
    <t>E </t>
  </si>
  <si>
    <t>?</t>
  </si>
  <si>
    <t> A.Yamasaki(Sheng) </t>
  </si>
  <si>
    <t>IBVS 4387 </t>
  </si>
  <si>
    <t>2446420.1098 </t>
  </si>
  <si>
    <t> 20.12.1985 14:38 </t>
  </si>
  <si>
    <t> 0.0627 </t>
  </si>
  <si>
    <t> A.Yamasaki et al. </t>
  </si>
  <si>
    <t> AJ 99.1218 </t>
  </si>
  <si>
    <t>2446443.1111 </t>
  </si>
  <si>
    <t> 12.01.1986 14:39 </t>
  </si>
  <si>
    <t> 0.0595 </t>
  </si>
  <si>
    <t>2446443.965 </t>
  </si>
  <si>
    <t> 13.01.1986 11:09 </t>
  </si>
  <si>
    <t> 0.061 </t>
  </si>
  <si>
    <t>2447207.366 </t>
  </si>
  <si>
    <t> 15.02.1988 20:47 </t>
  </si>
  <si>
    <t> 0.054 </t>
  </si>
  <si>
    <t>V </t>
  </si>
  <si>
    <t> H.Peter </t>
  </si>
  <si>
    <t> BBS 87 </t>
  </si>
  <si>
    <t>2447211.346 </t>
  </si>
  <si>
    <t> 19.02.1988 20:18 </t>
  </si>
  <si>
    <t> 0.058 </t>
  </si>
  <si>
    <t>2447232.375 </t>
  </si>
  <si>
    <t> 11.03.1988 21:00 </t>
  </si>
  <si>
    <t> 0.071 </t>
  </si>
  <si>
    <t> BBS 88 </t>
  </si>
  <si>
    <t>2447529.453 </t>
  </si>
  <si>
    <t> 02.01.1989 22:52 </t>
  </si>
  <si>
    <t> 0.079 </t>
  </si>
  <si>
    <t> BBS 91 </t>
  </si>
  <si>
    <t>2447554.442 </t>
  </si>
  <si>
    <t> 27.01.1989 22:36 </t>
  </si>
  <si>
    <t> 0.075 </t>
  </si>
  <si>
    <t>2447587.389 </t>
  </si>
  <si>
    <t> 01.03.1989 21:20 </t>
  </si>
  <si>
    <t> 0.077 </t>
  </si>
  <si>
    <t>2447864.576 </t>
  </si>
  <si>
    <t> 04.12.1989 01:49 </t>
  </si>
  <si>
    <t> Moschner&amp;Kleikamp </t>
  </si>
  <si>
    <t>BAVM 56 </t>
  </si>
  <si>
    <t>2447909.450 </t>
  </si>
  <si>
    <t> 17.01.1990 22:48 </t>
  </si>
  <si>
    <t> 0.076 </t>
  </si>
  <si>
    <t>2447913.433 </t>
  </si>
  <si>
    <t> 21.01.1990 22:23 </t>
  </si>
  <si>
    <t> 0.083 </t>
  </si>
  <si>
    <t> BBS 94 </t>
  </si>
  <si>
    <t>2447929.331 </t>
  </si>
  <si>
    <t> 06.02.1990 19:56 </t>
  </si>
  <si>
    <t>2447929.339 </t>
  </si>
  <si>
    <t> 06.02.1990 20:08 </t>
  </si>
  <si>
    <t> 0.084 </t>
  </si>
  <si>
    <t>2447946.358 </t>
  </si>
  <si>
    <t> 23.02.1990 20:35 </t>
  </si>
  <si>
    <t> 0.063 </t>
  </si>
  <si>
    <t>2447954.299 </t>
  </si>
  <si>
    <t> 03.03.1990 19:10 </t>
  </si>
  <si>
    <t> 0.052 </t>
  </si>
  <si>
    <t>2447996.348 </t>
  </si>
  <si>
    <t> 14.04.1990 20:21 </t>
  </si>
  <si>
    <t> 0.068 </t>
  </si>
  <si>
    <t> BBS 95 </t>
  </si>
  <si>
    <t>2448305.363 </t>
  </si>
  <si>
    <t> 17.02.1991 20:42 </t>
  </si>
  <si>
    <t> P.Frank </t>
  </si>
  <si>
    <t>BAVM 59 </t>
  </si>
  <si>
    <t>2448330.360 </t>
  </si>
  <si>
    <t> 14.03.1991 20:38 </t>
  </si>
  <si>
    <t> 0.089 </t>
  </si>
  <si>
    <t> BBS 97 </t>
  </si>
  <si>
    <t>2448689.336 </t>
  </si>
  <si>
    <t> 07.03.1992 20:03 </t>
  </si>
  <si>
    <t> 0.081 </t>
  </si>
  <si>
    <t>BAVM 79 </t>
  </si>
  <si>
    <t>2448689.344 </t>
  </si>
  <si>
    <t> 07.03.1992 20:15 </t>
  </si>
  <si>
    <t> BBS 101 </t>
  </si>
  <si>
    <t>2448991.529 </t>
  </si>
  <si>
    <t> 04.01.1993 00:41 </t>
  </si>
  <si>
    <t> 0.092 </t>
  </si>
  <si>
    <t> W.Moschner </t>
  </si>
  <si>
    <t>BAVM 93 </t>
  </si>
  <si>
    <t>2449057.409 </t>
  </si>
  <si>
    <t> 10.03.1993 21:48 </t>
  </si>
  <si>
    <t> 0.082 </t>
  </si>
  <si>
    <t> BBS 103 </t>
  </si>
  <si>
    <t>2449065.366 </t>
  </si>
  <si>
    <t> 18.03.1993 20:47 </t>
  </si>
  <si>
    <t> 0.087 </t>
  </si>
  <si>
    <t>2449090.356 </t>
  </si>
  <si>
    <t> 12.04.1993 20:32 </t>
  </si>
  <si>
    <t> 0.085 </t>
  </si>
  <si>
    <t> BBS 104 </t>
  </si>
  <si>
    <t>2449416.398 </t>
  </si>
  <si>
    <t> 04.03.1994 21:33 </t>
  </si>
  <si>
    <t> 0.088 </t>
  </si>
  <si>
    <t> BBS 106 </t>
  </si>
  <si>
    <t>2449779.358 </t>
  </si>
  <si>
    <t> 02.03.1995 20:35 </t>
  </si>
  <si>
    <t> BBS 108 </t>
  </si>
  <si>
    <t>2449812.313 </t>
  </si>
  <si>
    <t> 04.04.1995 19:30 </t>
  </si>
  <si>
    <t> 0.099 </t>
  </si>
  <si>
    <t> BBS 109 </t>
  </si>
  <si>
    <t>2450099.7908 </t>
  </si>
  <si>
    <t> 17.01.1996 06:58 </t>
  </si>
  <si>
    <t> 0.1624 </t>
  </si>
  <si>
    <t> Q.Shengbang et al. </t>
  </si>
  <si>
    <t>2450123.6447 </t>
  </si>
  <si>
    <t> 10.02.1996 03:28 </t>
  </si>
  <si>
    <t> 0.1598 </t>
  </si>
  <si>
    <t>2450127.6213 </t>
  </si>
  <si>
    <t> 14.02.1996 02:54 </t>
  </si>
  <si>
    <t> 0.1603 </t>
  </si>
  <si>
    <t>2450167.326 </t>
  </si>
  <si>
    <t> 24.03.1996 19:49 </t>
  </si>
  <si>
    <t> 0.104 </t>
  </si>
  <si>
    <t> BBS 111 </t>
  </si>
  <si>
    <t>2450860.357 </t>
  </si>
  <si>
    <t> 15.02.1998 20:34 </t>
  </si>
  <si>
    <t> 0.161 </t>
  </si>
  <si>
    <t> BBS 117 </t>
  </si>
  <si>
    <t>2451168.171 </t>
  </si>
  <si>
    <t> 20.12.1998 16:06 </t>
  </si>
  <si>
    <t> 0.112 </t>
  </si>
  <si>
    <t>C </t>
  </si>
  <si>
    <t> S.Kiyota </t>
  </si>
  <si>
    <t>VSB 47 </t>
  </si>
  <si>
    <t>2451174.1343 </t>
  </si>
  <si>
    <t> 26.12.1998 15:13 </t>
  </si>
  <si>
    <t> 0.1113 </t>
  </si>
  <si>
    <t> Ogloza&amp;Zakrewski </t>
  </si>
  <si>
    <t>IBVS 5507 </t>
  </si>
  <si>
    <t>2451174.4179 </t>
  </si>
  <si>
    <t> 26.12.1998 22:01 </t>
  </si>
  <si>
    <t> 0.1109 </t>
  </si>
  <si>
    <t>2451503.5849 </t>
  </si>
  <si>
    <t> 21.11.1999 02:02 </t>
  </si>
  <si>
    <t> 0.1150 </t>
  </si>
  <si>
    <t>2451503.8698 </t>
  </si>
  <si>
    <t> 21.11.1999 08:52 </t>
  </si>
  <si>
    <t> 0.1159 </t>
  </si>
  <si>
    <t>2451925.0552 </t>
  </si>
  <si>
    <t> 15.01.2001 13:19 </t>
  </si>
  <si>
    <t> 0.1205 </t>
  </si>
  <si>
    <t>VSB 39 </t>
  </si>
  <si>
    <t>2452675.4081 </t>
  </si>
  <si>
    <t> 04.02.2003 21:47 </t>
  </si>
  <si>
    <t> 0.1296 </t>
  </si>
  <si>
    <t> L.Kotková &amp; M.Wolf </t>
  </si>
  <si>
    <t>IBVS 5676 </t>
  </si>
  <si>
    <t>2452695.5718 </t>
  </si>
  <si>
    <t> 25.02.2003 01:43 </t>
  </si>
  <si>
    <t> 0.1289 </t>
  </si>
  <si>
    <t> S.Dvorak </t>
  </si>
  <si>
    <t>IBVS 5502 </t>
  </si>
  <si>
    <t>2452710.0590 </t>
  </si>
  <si>
    <t> 11.03.2003 13:24 </t>
  </si>
  <si>
    <t> 0.1318 </t>
  </si>
  <si>
    <t>VSB 42 </t>
  </si>
  <si>
    <t>2452948.3417 </t>
  </si>
  <si>
    <t> 04.11.2003 20:12 </t>
  </si>
  <si>
    <t> 0.1335 </t>
  </si>
  <si>
    <t> Nakajima </t>
  </si>
  <si>
    <t>2452952.3210 </t>
  </si>
  <si>
    <t> 08.11.2003 19:42 </t>
  </si>
  <si>
    <t> 0.1367 </t>
  </si>
  <si>
    <t>2452964.8129 </t>
  </si>
  <si>
    <t> 21.11.2003 07:30 </t>
  </si>
  <si>
    <t> 0.1323 </t>
  </si>
  <si>
    <t>2452986.1187 </t>
  </si>
  <si>
    <t> 12.12.2003 14:50 </t>
  </si>
  <si>
    <t> 0.1377 </t>
  </si>
  <si>
    <t>2453013.0930 </t>
  </si>
  <si>
    <t> 08.01.2004 14:13 </t>
  </si>
  <si>
    <t> 0.1314 </t>
  </si>
  <si>
    <t>VSB 43 </t>
  </si>
  <si>
    <t>2453441.3815 </t>
  </si>
  <si>
    <t> 11.03.2005 21:09 </t>
  </si>
  <si>
    <t> 0.1389 </t>
  </si>
  <si>
    <t>BVRI</t>
  </si>
  <si>
    <t> M.Petropoulou et al. </t>
  </si>
  <si>
    <t>IBVS 6153 </t>
  </si>
  <si>
    <t>2453442.2346 </t>
  </si>
  <si>
    <t> 12.03.2005 17:37 </t>
  </si>
  <si>
    <t> 0.1400 </t>
  </si>
  <si>
    <t>VRI</t>
  </si>
  <si>
    <t>2453814.0025 </t>
  </si>
  <si>
    <t> 19.03.2006 12:03 </t>
  </si>
  <si>
    <t> 0.1441 </t>
  </si>
  <si>
    <t> K.Nagai et al. </t>
  </si>
  <si>
    <t>VSB 45 </t>
  </si>
  <si>
    <t>2453833.31342 </t>
  </si>
  <si>
    <t> 07.04.2006 19:31 </t>
  </si>
  <si>
    <t> 0.14260 </t>
  </si>
  <si>
    <t> L.Šmelcer </t>
  </si>
  <si>
    <t>OEJV 0074 </t>
  </si>
  <si>
    <t>2454533.9663 </t>
  </si>
  <si>
    <t> 08.03.2008 11:11 </t>
  </si>
  <si>
    <t> 0.1528 </t>
  </si>
  <si>
    <t>Ic</t>
  </si>
  <si>
    <t> K.Nakajima </t>
  </si>
  <si>
    <t>VSB 48 </t>
  </si>
  <si>
    <t>2454535.3839 </t>
  </si>
  <si>
    <t> 09.03.2008 21:12 </t>
  </si>
  <si>
    <t> 0.1503 </t>
  </si>
  <si>
    <t>R</t>
  </si>
  <si>
    <t>OEJV 0094 </t>
  </si>
  <si>
    <t>2454535.3840 </t>
  </si>
  <si>
    <t> 0.1504 </t>
  </si>
  <si>
    <t>2454535.3853 </t>
  </si>
  <si>
    <t> 09.03.2008 21:14 </t>
  </si>
  <si>
    <t> 0.1517 </t>
  </si>
  <si>
    <t>2454815.4187 </t>
  </si>
  <si>
    <t> 14.12.2008 22:02 </t>
  </si>
  <si>
    <t> 0.1553 </t>
  </si>
  <si>
    <t>-I</t>
  </si>
  <si>
    <t> F.Agerer </t>
  </si>
  <si>
    <t>BAVM 203 </t>
  </si>
  <si>
    <t>2454840.4115 </t>
  </si>
  <si>
    <t> 08.01.2009 21:52 </t>
  </si>
  <si>
    <t> 0.1555 </t>
  </si>
  <si>
    <t>BAVM 215 </t>
  </si>
  <si>
    <t>2454841.5474 </t>
  </si>
  <si>
    <t> 10.01.2009 01:08 </t>
  </si>
  <si>
    <t> 0.1554 </t>
  </si>
  <si>
    <t>BAVM 209 </t>
  </si>
  <si>
    <t>2454848.0787 </t>
  </si>
  <si>
    <t> 16.01.2009 13:53 </t>
  </si>
  <si>
    <t> 0.1546 </t>
  </si>
  <si>
    <t>Rc</t>
  </si>
  <si>
    <t> K.Nagai </t>
  </si>
  <si>
    <t>VSB 50 </t>
  </si>
  <si>
    <t>2455184.0630 </t>
  </si>
  <si>
    <t> 18.12.2009 13:30 </t>
  </si>
  <si>
    <t>2455253.3600 </t>
  </si>
  <si>
    <t> 25.02.2010 20:38 </t>
  </si>
  <si>
    <t> 0.1594 </t>
  </si>
  <si>
    <t>OEJV 0137 </t>
  </si>
  <si>
    <t>2455253.3607 </t>
  </si>
  <si>
    <t> 25.02.2010 20:39 </t>
  </si>
  <si>
    <t> 0.1601 </t>
  </si>
  <si>
    <t>2455548.1610 </t>
  </si>
  <si>
    <t> 17.12.2010 15:51 </t>
  </si>
  <si>
    <t> 0.1622 </t>
  </si>
  <si>
    <t> K.Shiokawa </t>
  </si>
  <si>
    <t>VSB 51 </t>
  </si>
  <si>
    <t>2455571.4511 </t>
  </si>
  <si>
    <t> 09.01.2011 22:49 </t>
  </si>
  <si>
    <t> 0.1638 </t>
  </si>
  <si>
    <t>2455600.4191 </t>
  </si>
  <si>
    <t> 07.02.2011 22:03 </t>
  </si>
  <si>
    <t> 0.1632 </t>
  </si>
  <si>
    <t>2455602.6916 </t>
  </si>
  <si>
    <t> 10.02.2011 04:35 </t>
  </si>
  <si>
    <t> 0.1636 </t>
  </si>
  <si>
    <t> R.Diethelm </t>
  </si>
  <si>
    <t>IBVS 5992 </t>
  </si>
  <si>
    <t>2455936.1190 </t>
  </si>
  <si>
    <t> 09.01.2012 14:51 </t>
  </si>
  <si>
    <t> 0.1680 </t>
  </si>
  <si>
    <t> H.Itoh </t>
  </si>
  <si>
    <t>VSB 55 </t>
  </si>
  <si>
    <t>2455975.3123 </t>
  </si>
  <si>
    <t> 17.02.2012 19:29 </t>
  </si>
  <si>
    <t> 0.1685 </t>
  </si>
  <si>
    <t> G.Marino </t>
  </si>
  <si>
    <t>IBVS 6033 </t>
  </si>
  <si>
    <t>2455980.4267 </t>
  </si>
  <si>
    <t> 22.02.2012 22:14 </t>
  </si>
  <si>
    <t> 0.1708 </t>
  </si>
  <si>
    <t>BAVM 228 </t>
  </si>
  <si>
    <t>2456305.0474 </t>
  </si>
  <si>
    <t> 12.01.2013 13:08 </t>
  </si>
  <si>
    <t> 0.1727 </t>
  </si>
  <si>
    <t>VSB 56 </t>
  </si>
  <si>
    <t>2456305.0490 </t>
  </si>
  <si>
    <t> 12.01.2013 13:10 </t>
  </si>
  <si>
    <t> 0.1743 </t>
  </si>
  <si>
    <t>2456305.0501 </t>
  </si>
  <si>
    <t> 12.01.2013 13:12 </t>
  </si>
  <si>
    <t> 0.1754 </t>
  </si>
  <si>
    <t>2456368.38183 </t>
  </si>
  <si>
    <t> 16.03.2013 21:09 </t>
  </si>
  <si>
    <t> 0.17377 </t>
  </si>
  <si>
    <t>OEJV 0160 </t>
  </si>
  <si>
    <t>2456368.38197 </t>
  </si>
  <si>
    <t> 16.03.2013 21:10 </t>
  </si>
  <si>
    <t> 0.17391 </t>
  </si>
  <si>
    <t>BAD?</t>
  </si>
  <si>
    <t>s5</t>
  </si>
  <si>
    <t>s6</t>
  </si>
  <si>
    <t>s7</t>
  </si>
  <si>
    <t>2016-10-06 It is not clear that this system has an eccentric orbit</t>
  </si>
  <si>
    <t>IBVS 6196</t>
  </si>
  <si>
    <t>VSB_061</t>
  </si>
  <si>
    <t>VSB 060</t>
  </si>
  <si>
    <t>0.0003</t>
  </si>
  <si>
    <t>VSB 067</t>
  </si>
  <si>
    <t>VSB 069</t>
  </si>
  <si>
    <t>U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</si>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</sst>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11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NumberFormat="1" applyAlignment="1"/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3" fillId="0" borderId="0" xfId="0" applyFont="1" applyAlignment="1"/>
    <xf numFmtId="0" fontId="0" fillId="0" borderId="0" xfId="0" applyAlignment="1">
      <alignment horizontal="left"/>
    </xf>
    <xf numFmtId="0" fontId="11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9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21" fillId="24" borderId="21" xfId="38" applyFill="1" applyBorder="1" applyAlignment="1" applyProtection="1">
      <alignment horizontal="right" vertical="top" wrapText="1"/>
    </xf>
    <xf numFmtId="0" fontId="5" fillId="24" borderId="21" xfId="0" applyNumberFormat="1" applyFont="1" applyFill="1" applyBorder="1" applyAlignment="1">
      <alignment horizontal="center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17" fillId="0" borderId="0" xfId="0" applyFont="1" applyFill="1" applyAlignment="1">
      <alignment horizontal="left"/>
    </xf>
    <xf numFmtId="0" fontId="14" fillId="25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22" fontId="9" fillId="0" borderId="0" xfId="0" applyNumberFormat="1" applyFont="1" applyAlignment="1">
      <alignment horizontal="left" vertical="top"/>
    </xf>
    <xf numFmtId="0" fontId="23" fillId="0" borderId="10" xfId="0" applyFont="1" applyFill="1" applyBorder="1" applyAlignment="1">
      <alignment horizontal="center"/>
    </xf>
    <xf numFmtId="0" fontId="24" fillId="0" borderId="0" xfId="0" quotePrefix="1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39" fillId="0" borderId="0" xfId="42" applyFont="1" applyAlignment="1">
      <alignment horizontal="center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/>
    <xf numFmtId="0" fontId="39" fillId="0" borderId="0" xfId="43" applyFont="1" applyAlignment="1">
      <alignment horizontal="left"/>
    </xf>
    <xf numFmtId="0" fontId="39" fillId="0" borderId="0" xfId="43" applyFont="1" applyAlignment="1">
      <alignment horizontal="center" wrapText="1"/>
    </xf>
    <xf numFmtId="0" fontId="39" fillId="0" borderId="0" xfId="43" applyFont="1" applyAlignment="1">
      <alignment horizontal="left" wrapText="1"/>
    </xf>
    <xf numFmtId="0" fontId="39" fillId="0" borderId="0" xfId="43" applyFont="1" applyAlignment="1">
      <alignment horizontal="center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7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Mon - Primary O-C Diagr.</a:t>
            </a:r>
          </a:p>
        </c:rich>
      </c:tx>
      <c:layout>
        <c:manualLayout>
          <c:xMode val="edge"/>
          <c:yMode val="edge"/>
          <c:x val="0.251131459246327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78301287539426"/>
          <c:y val="0.14860681114551083"/>
          <c:w val="0.7375573758720304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Active!$R$21:$R$969</c:f>
              <c:numCache>
                <c:formatCode>General</c:formatCode>
                <c:ptCount val="949"/>
                <c:pt idx="0">
                  <c:v>-7.897949999460252E-3</c:v>
                </c:pt>
                <c:pt idx="1">
                  <c:v>2.4787799957266543E-3</c:v>
                </c:pt>
                <c:pt idx="2">
                  <c:v>1.1060399992857128E-3</c:v>
                </c:pt>
                <c:pt idx="3">
                  <c:v>0</c:v>
                </c:pt>
                <c:pt idx="4">
                  <c:v>2.899999999863212E-2</c:v>
                </c:pt>
                <c:pt idx="5">
                  <c:v>7.8926299975137226E-3</c:v>
                </c:pt>
                <c:pt idx="7">
                  <c:v>-7.3727400013012812E-3</c:v>
                </c:pt>
                <c:pt idx="8">
                  <c:v>6.6012799979944248E-3</c:v>
                </c:pt>
                <c:pt idx="9">
                  <c:v>6.3030300007085316E-3</c:v>
                </c:pt>
                <c:pt idx="10">
                  <c:v>1.2770499961334281E-3</c:v>
                </c:pt>
                <c:pt idx="11">
                  <c:v>1.8479070000466891E-2</c:v>
                </c:pt>
                <c:pt idx="12">
                  <c:v>9.9181000041426159E-4</c:v>
                </c:pt>
                <c:pt idx="13">
                  <c:v>-5.3310900002543349E-3</c:v>
                </c:pt>
                <c:pt idx="14">
                  <c:v>-6.1563800009025726E-3</c:v>
                </c:pt>
                <c:pt idx="15">
                  <c:v>-3.1762500075274147E-3</c:v>
                </c:pt>
                <c:pt idx="16">
                  <c:v>5.2728500013472512E-3</c:v>
                </c:pt>
                <c:pt idx="17">
                  <c:v>-2.4416199958068319E-3</c:v>
                </c:pt>
                <c:pt idx="18">
                  <c:v>4.8664400019333698E-3</c:v>
                </c:pt>
                <c:pt idx="19">
                  <c:v>-3.5669900025823154E-3</c:v>
                </c:pt>
                <c:pt idx="20">
                  <c:v>-6.6505000067991205E-3</c:v>
                </c:pt>
                <c:pt idx="21">
                  <c:v>-5.498320002516266E-3</c:v>
                </c:pt>
                <c:pt idx="22">
                  <c:v>-1.1631670000497252E-2</c:v>
                </c:pt>
                <c:pt idx="23">
                  <c:v>4.3444699986139312E-3</c:v>
                </c:pt>
                <c:pt idx="24">
                  <c:v>-7.7151799996499904E-3</c:v>
                </c:pt>
                <c:pt idx="25">
                  <c:v>1.1260959996434394E-2</c:v>
                </c:pt>
                <c:pt idx="26">
                  <c:v>-4.1565900028217584E-3</c:v>
                </c:pt>
                <c:pt idx="27">
                  <c:v>-9.5065100031206384E-3</c:v>
                </c:pt>
                <c:pt idx="28">
                  <c:v>-1.6735300014261156E-3</c:v>
                </c:pt>
                <c:pt idx="29">
                  <c:v>1.2933859994518571E-2</c:v>
                </c:pt>
                <c:pt idx="31">
                  <c:v>6.1379940001643263E-2</c:v>
                </c:pt>
                <c:pt idx="32">
                  <c:v>6.2679939997906331E-2</c:v>
                </c:pt>
                <c:pt idx="34">
                  <c:v>6.0678879999613855E-2</c:v>
                </c:pt>
                <c:pt idx="35">
                  <c:v>6.1378879996482283E-2</c:v>
                </c:pt>
                <c:pt idx="36">
                  <c:v>5.4344960000889841E-2</c:v>
                </c:pt>
                <c:pt idx="37">
                  <c:v>5.8261449994461145E-2</c:v>
                </c:pt>
                <c:pt idx="38">
                  <c:v>7.0820039996760897E-2</c:v>
                </c:pt>
                <c:pt idx="39">
                  <c:v>7.8580649998912122E-2</c:v>
                </c:pt>
                <c:pt idx="40">
                  <c:v>7.5055729997984599E-2</c:v>
                </c:pt>
                <c:pt idx="41">
                  <c:v>7.7363789998344146E-2</c:v>
                </c:pt>
                <c:pt idx="42">
                  <c:v>7.4541950001730584E-2</c:v>
                </c:pt>
                <c:pt idx="43">
                  <c:v>7.5599479998345487E-2</c:v>
                </c:pt>
                <c:pt idx="44">
                  <c:v>8.251596999616595E-2</c:v>
                </c:pt>
                <c:pt idx="45">
                  <c:v>7.6181929995073006E-2</c:v>
                </c:pt>
                <c:pt idx="46">
                  <c:v>8.418192999670282E-2</c:v>
                </c:pt>
                <c:pt idx="47">
                  <c:v>6.2824029992043506E-2</c:v>
                </c:pt>
                <c:pt idx="48">
                  <c:v>5.1657010000781156E-2</c:v>
                </c:pt>
                <c:pt idx="49">
                  <c:v>6.777418999990914E-2</c:v>
                </c:pt>
                <c:pt idx="50">
                  <c:v>8.4284269993077032E-2</c:v>
                </c:pt>
                <c:pt idx="51">
                  <c:v>8.8759349993779324E-2</c:v>
                </c:pt>
                <c:pt idx="52">
                  <c:v>8.1219589999818709E-2</c:v>
                </c:pt>
                <c:pt idx="53">
                  <c:v>8.9219589994172566E-2</c:v>
                </c:pt>
                <c:pt idx="54">
                  <c:v>9.1872829994827043E-2</c:v>
                </c:pt>
                <c:pt idx="55">
                  <c:v>8.2488949992693961E-2</c:v>
                </c:pt>
                <c:pt idx="56">
                  <c:v>8.7321929997415282E-2</c:v>
                </c:pt>
                <c:pt idx="57">
                  <c:v>8.4797010000329465E-2</c:v>
                </c:pt>
                <c:pt idx="58">
                  <c:v>8.7949189997743815E-2</c:v>
                </c:pt>
                <c:pt idx="59">
                  <c:v>8.8325919998169411E-2</c:v>
                </c:pt>
                <c:pt idx="60">
                  <c:v>9.8633980000158772E-2</c:v>
                </c:pt>
                <c:pt idx="62">
                  <c:v>9.438547000172548E-2</c:v>
                </c:pt>
                <c:pt idx="64">
                  <c:v>9.1784409996762406E-2</c:v>
                </c:pt>
                <c:pt idx="66">
                  <c:v>9.2300899996189401E-2</c:v>
                </c:pt>
                <c:pt idx="67">
                  <c:v>0.10417772999790031</c:v>
                </c:pt>
                <c:pt idx="69">
                  <c:v>0.11215706999792019</c:v>
                </c:pt>
                <c:pt idx="70">
                  <c:v>0.1113318050338421</c:v>
                </c:pt>
                <c:pt idx="71">
                  <c:v>0.11092583976278547</c:v>
                </c:pt>
                <c:pt idx="72">
                  <c:v>0.11501240513462108</c:v>
                </c:pt>
                <c:pt idx="73">
                  <c:v>0.11590643998351879</c:v>
                </c:pt>
                <c:pt idx="76">
                  <c:v>0.12960081499477383</c:v>
                </c:pt>
                <c:pt idx="77">
                  <c:v>0.12887729999056319</c:v>
                </c:pt>
                <c:pt idx="79">
                  <c:v>0.13346844999614405</c:v>
                </c:pt>
                <c:pt idx="80">
                  <c:v>0.13668494000012288</c:v>
                </c:pt>
                <c:pt idx="81">
                  <c:v>0.13232247999258107</c:v>
                </c:pt>
                <c:pt idx="83">
                  <c:v>0.13140842999564484</c:v>
                </c:pt>
                <c:pt idx="85">
                  <c:v>0.13999531500303419</c:v>
                </c:pt>
                <c:pt idx="87">
                  <c:v>0.1426015099932556</c:v>
                </c:pt>
                <c:pt idx="89">
                  <c:v>0.150386029999936</c:v>
                </c:pt>
                <c:pt idx="90">
                  <c:v>0.15048602999740979</c:v>
                </c:pt>
                <c:pt idx="91">
                  <c:v>0.15178602999367286</c:v>
                </c:pt>
                <c:pt idx="92">
                  <c:v>0.15110198999173008</c:v>
                </c:pt>
                <c:pt idx="93">
                  <c:v>0.15101847999903839</c:v>
                </c:pt>
                <c:pt idx="95">
                  <c:v>0.13932961998943938</c:v>
                </c:pt>
                <c:pt idx="96">
                  <c:v>0.15552961999492254</c:v>
                </c:pt>
                <c:pt idx="97">
                  <c:v>0.15540576000057627</c:v>
                </c:pt>
                <c:pt idx="101">
                  <c:v>0.15936650999356061</c:v>
                </c:pt>
                <c:pt idx="102">
                  <c:v>0.160066509997705</c:v>
                </c:pt>
                <c:pt idx="103">
                  <c:v>0.16216483999596676</c:v>
                </c:pt>
                <c:pt idx="104">
                  <c:v>0.16377570999611635</c:v>
                </c:pt>
                <c:pt idx="105">
                  <c:v>0.16316727999947034</c:v>
                </c:pt>
                <c:pt idx="106">
                  <c:v>0.1636195599930943</c:v>
                </c:pt>
                <c:pt idx="107">
                  <c:v>0.16801664999366039</c:v>
                </c:pt>
                <c:pt idx="108">
                  <c:v>0.16849347999232123</c:v>
                </c:pt>
                <c:pt idx="109">
                  <c:v>0.17078611000033561</c:v>
                </c:pt>
                <c:pt idx="113">
                  <c:v>0.17376791999413399</c:v>
                </c:pt>
                <c:pt idx="114">
                  <c:v>0.17390791999787325</c:v>
                </c:pt>
                <c:pt idx="116">
                  <c:v>0.18253209999238607</c:v>
                </c:pt>
                <c:pt idx="117">
                  <c:v>0.18288894009310752</c:v>
                </c:pt>
                <c:pt idx="118">
                  <c:v>0.19207925000227988</c:v>
                </c:pt>
                <c:pt idx="119">
                  <c:v>0.19834474014351144</c:v>
                </c:pt>
                <c:pt idx="120">
                  <c:v>0.19844473997363821</c:v>
                </c:pt>
                <c:pt idx="121">
                  <c:v>0.20214474020758644</c:v>
                </c:pt>
                <c:pt idx="122">
                  <c:v>0.20123901999613736</c:v>
                </c:pt>
                <c:pt idx="123">
                  <c:v>0.20216556499508442</c:v>
                </c:pt>
                <c:pt idx="124">
                  <c:v>0.20226556499983417</c:v>
                </c:pt>
                <c:pt idx="125">
                  <c:v>0.20636556499812286</c:v>
                </c:pt>
                <c:pt idx="126">
                  <c:v>0.20646556499559665</c:v>
                </c:pt>
                <c:pt idx="127">
                  <c:v>0.21145878476818325</c:v>
                </c:pt>
                <c:pt idx="128">
                  <c:v>0.21315878513996722</c:v>
                </c:pt>
                <c:pt idx="129">
                  <c:v>0.21455878509004833</c:v>
                </c:pt>
                <c:pt idx="130">
                  <c:v>0.21719553506409284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4-4054-B49D-5E521E644FEC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30">
                  <c:v>5.5687403449108497E-2</c:v>
                </c:pt>
                <c:pt idx="31">
                  <c:v>5.5792273466423875E-2</c:v>
                </c:pt>
                <c:pt idx="32">
                  <c:v>5.5792273466423875E-2</c:v>
                </c:pt>
                <c:pt idx="33">
                  <c:v>5.6066288672957626E-2</c:v>
                </c:pt>
                <c:pt idx="34">
                  <c:v>5.6076437384310729E-2</c:v>
                </c:pt>
                <c:pt idx="35">
                  <c:v>5.6076437384310729E-2</c:v>
                </c:pt>
                <c:pt idx="36">
                  <c:v>6.5169682756689967E-2</c:v>
                </c:pt>
                <c:pt idx="37">
                  <c:v>6.5217043409671105E-2</c:v>
                </c:pt>
                <c:pt idx="38">
                  <c:v>6.5467378289714273E-2</c:v>
                </c:pt>
                <c:pt idx="39">
                  <c:v>6.9005895648162452E-2</c:v>
                </c:pt>
                <c:pt idx="40">
                  <c:v>6.9303591181186758E-2</c:v>
                </c:pt>
                <c:pt idx="41">
                  <c:v>6.9696008020173367E-2</c:v>
                </c:pt>
                <c:pt idx="42">
                  <c:v>7.2997722113715829E-2</c:v>
                </c:pt>
                <c:pt idx="43">
                  <c:v>7.3532220911645851E-2</c:v>
                </c:pt>
                <c:pt idx="44">
                  <c:v>7.3579581564626989E-2</c:v>
                </c:pt>
                <c:pt idx="45">
                  <c:v>7.3769024176551568E-2</c:v>
                </c:pt>
                <c:pt idx="46">
                  <c:v>7.3769024176551568E-2</c:v>
                </c:pt>
                <c:pt idx="47">
                  <c:v>7.3971998403613598E-2</c:v>
                </c:pt>
                <c:pt idx="48">
                  <c:v>7.4066719709575873E-2</c:v>
                </c:pt>
                <c:pt idx="49">
                  <c:v>7.4567389469662237E-2</c:v>
                </c:pt>
                <c:pt idx="50">
                  <c:v>7.8247988787053829E-2</c:v>
                </c:pt>
                <c:pt idx="51">
                  <c:v>7.8545684320078163E-2</c:v>
                </c:pt>
                <c:pt idx="52">
                  <c:v>8.2821674703518394E-2</c:v>
                </c:pt>
                <c:pt idx="53">
                  <c:v>8.2821674703518394E-2</c:v>
                </c:pt>
                <c:pt idx="54">
                  <c:v>8.6421084330085163E-2</c:v>
                </c:pt>
                <c:pt idx="55">
                  <c:v>8.7205918008058381E-2</c:v>
                </c:pt>
                <c:pt idx="56">
                  <c:v>8.7300639314020656E-2</c:v>
                </c:pt>
                <c:pt idx="57">
                  <c:v>8.7598334847044962E-2</c:v>
                </c:pt>
                <c:pt idx="58">
                  <c:v>9.1481908391498612E-2</c:v>
                </c:pt>
                <c:pt idx="59">
                  <c:v>9.5805259427919981E-2</c:v>
                </c:pt>
                <c:pt idx="60">
                  <c:v>9.619767626690659E-2</c:v>
                </c:pt>
                <c:pt idx="61">
                  <c:v>9.9624557800470637E-2</c:v>
                </c:pt>
                <c:pt idx="62">
                  <c:v>9.9627940704254986E-2</c:v>
                </c:pt>
                <c:pt idx="63">
                  <c:v>9.990872171835749E-2</c:v>
                </c:pt>
                <c:pt idx="64">
                  <c:v>9.991210462214184E-2</c:v>
                </c:pt>
                <c:pt idx="65">
                  <c:v>9.9956082371338628E-2</c:v>
                </c:pt>
                <c:pt idx="66">
                  <c:v>9.9959465275122977E-2</c:v>
                </c:pt>
                <c:pt idx="67">
                  <c:v>0.10042630599736568</c:v>
                </c:pt>
                <c:pt idx="68">
                  <c:v>0.10868397413500619</c:v>
                </c:pt>
                <c:pt idx="69">
                  <c:v>0.11234765893347595</c:v>
                </c:pt>
                <c:pt idx="70">
                  <c:v>0.11241869991294764</c:v>
                </c:pt>
                <c:pt idx="71">
                  <c:v>0.11242208281673202</c:v>
                </c:pt>
                <c:pt idx="72">
                  <c:v>0.11634286830281371</c:v>
                </c:pt>
                <c:pt idx="73">
                  <c:v>0.11634625120659808</c:v>
                </c:pt>
                <c:pt idx="74">
                  <c:v>0.12136309751881474</c:v>
                </c:pt>
                <c:pt idx="75">
                  <c:v>0.12899831136013168</c:v>
                </c:pt>
                <c:pt idx="76">
                  <c:v>0.13030072931711306</c:v>
                </c:pt>
                <c:pt idx="77">
                  <c:v>0.13054091548580316</c:v>
                </c:pt>
                <c:pt idx="78">
                  <c:v>0.13071344357880588</c:v>
                </c:pt>
                <c:pt idx="79">
                  <c:v>0.13355169985389004</c:v>
                </c:pt>
                <c:pt idx="80">
                  <c:v>0.13359906050687115</c:v>
                </c:pt>
                <c:pt idx="81">
                  <c:v>0.13374790827338329</c:v>
                </c:pt>
                <c:pt idx="82">
                  <c:v>0.13400162605721083</c:v>
                </c:pt>
                <c:pt idx="83">
                  <c:v>0.13432300191672575</c:v>
                </c:pt>
                <c:pt idx="84">
                  <c:v>0.13942442082355161</c:v>
                </c:pt>
                <c:pt idx="85">
                  <c:v>0.13943456953490468</c:v>
                </c:pt>
                <c:pt idx="86">
                  <c:v>0.14386279058864149</c:v>
                </c:pt>
                <c:pt idx="87">
                  <c:v>0.14409282804597845</c:v>
                </c:pt>
                <c:pt idx="88">
                  <c:v>0.15243845168201248</c:v>
                </c:pt>
                <c:pt idx="89">
                  <c:v>0.15245536620093431</c:v>
                </c:pt>
                <c:pt idx="90">
                  <c:v>0.15245536620093431</c:v>
                </c:pt>
                <c:pt idx="91">
                  <c:v>0.15245536620093431</c:v>
                </c:pt>
                <c:pt idx="92">
                  <c:v>0.15264480881285891</c:v>
                </c:pt>
                <c:pt idx="93">
                  <c:v>0.15269216946584002</c:v>
                </c:pt>
                <c:pt idx="94">
                  <c:v>0.15579090933232048</c:v>
                </c:pt>
                <c:pt idx="95">
                  <c:v>0.15608860486534476</c:v>
                </c:pt>
                <c:pt idx="96">
                  <c:v>0.15608860486534476</c:v>
                </c:pt>
                <c:pt idx="97">
                  <c:v>0.15610213648048227</c:v>
                </c:pt>
                <c:pt idx="98">
                  <c:v>0.15611228519183534</c:v>
                </c:pt>
                <c:pt idx="99">
                  <c:v>0.15617994326752271</c:v>
                </c:pt>
                <c:pt idx="100">
                  <c:v>0.16018191844442919</c:v>
                </c:pt>
                <c:pt idx="101">
                  <c:v>0.16100734696781482</c:v>
                </c:pt>
                <c:pt idx="102">
                  <c:v>0.16100734696781482</c:v>
                </c:pt>
                <c:pt idx="103">
                  <c:v>0.16451880109598804</c:v>
                </c:pt>
                <c:pt idx="104">
                  <c:v>0.16479619920630617</c:v>
                </c:pt>
                <c:pt idx="105">
                  <c:v>0.16514125539231161</c:v>
                </c:pt>
                <c:pt idx="106">
                  <c:v>0.16516831862258652</c:v>
                </c:pt>
                <c:pt idx="107">
                  <c:v>0.16913984766543372</c:v>
                </c:pt>
                <c:pt idx="108">
                  <c:v>0.1696066883876764</c:v>
                </c:pt>
                <c:pt idx="109">
                  <c:v>0.16966758065579501</c:v>
                </c:pt>
                <c:pt idx="110">
                  <c:v>0.17353423968132681</c:v>
                </c:pt>
                <c:pt idx="111">
                  <c:v>0.17353423968132681</c:v>
                </c:pt>
                <c:pt idx="112">
                  <c:v>0.17353423968132681</c:v>
                </c:pt>
                <c:pt idx="113">
                  <c:v>0.17428862722524069</c:v>
                </c:pt>
                <c:pt idx="114">
                  <c:v>0.17428862722524069</c:v>
                </c:pt>
                <c:pt idx="115">
                  <c:v>0.18222830240715071</c:v>
                </c:pt>
                <c:pt idx="116">
                  <c:v>0.18223168531093509</c:v>
                </c:pt>
                <c:pt idx="117">
                  <c:v>0.18231287500175991</c:v>
                </c:pt>
                <c:pt idx="118">
                  <c:v>0.19065511573400956</c:v>
                </c:pt>
                <c:pt idx="119">
                  <c:v>0.19543854168510488</c:v>
                </c:pt>
                <c:pt idx="120">
                  <c:v>0.19543854168510488</c:v>
                </c:pt>
                <c:pt idx="121">
                  <c:v>0.19543854168510488</c:v>
                </c:pt>
                <c:pt idx="122">
                  <c:v>0.19952508945662056</c:v>
                </c:pt>
                <c:pt idx="123">
                  <c:v>0.20421717700553799</c:v>
                </c:pt>
                <c:pt idx="124">
                  <c:v>0.20421717700553799</c:v>
                </c:pt>
                <c:pt idx="125">
                  <c:v>0.20421717700553799</c:v>
                </c:pt>
                <c:pt idx="126">
                  <c:v>0.20421717700553799</c:v>
                </c:pt>
                <c:pt idx="127">
                  <c:v>0.20858788869494049</c:v>
                </c:pt>
                <c:pt idx="128">
                  <c:v>0.20858788869494049</c:v>
                </c:pt>
                <c:pt idx="129">
                  <c:v>0.20858788869494049</c:v>
                </c:pt>
                <c:pt idx="130">
                  <c:v>0.21213993766852612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4-4054-B49D-5E521E644FEC}"/>
            </c:ext>
          </c:extLst>
        </c:ser>
        <c:ser>
          <c:idx val="1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Active!$U$21:$U$969</c:f>
              <c:numCache>
                <c:formatCode>General</c:formatCode>
                <c:ptCount val="949"/>
                <c:pt idx="61">
                  <c:v>-0.12160856500122463</c:v>
                </c:pt>
                <c:pt idx="63">
                  <c:v>-0.12420962500618771</c:v>
                </c:pt>
                <c:pt idx="65">
                  <c:v>-0.12369313499948476</c:v>
                </c:pt>
                <c:pt idx="68">
                  <c:v>-0.12338283500139369</c:v>
                </c:pt>
                <c:pt idx="75">
                  <c:v>-4.3302660000335891E-2</c:v>
                </c:pt>
                <c:pt idx="98">
                  <c:v>0.2173878649919061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4-4054-B49D-5E521E64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7800"/>
        <c:axId val="1"/>
      </c:scatterChart>
      <c:valAx>
        <c:axId val="854457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249094428807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085972850678731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162943432975851"/>
          <c:y val="0.91950464396284826"/>
          <c:w val="0.432127171886319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Mon - Secondary O-C Diagr.</a:t>
            </a:r>
          </a:p>
        </c:rich>
      </c:tx>
      <c:layout>
        <c:manualLayout>
          <c:xMode val="edge"/>
          <c:yMode val="edge"/>
          <c:x val="0.2836885017032445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814859468012961"/>
          <c:w val="0.78900845836183087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Active!$S$21:$S$969</c:f>
              <c:numCache>
                <c:formatCode>General</c:formatCode>
                <c:ptCount val="949"/>
                <c:pt idx="6">
                  <c:v>1.4991914998972788E-2</c:v>
                </c:pt>
                <c:pt idx="30">
                  <c:v>6.1264854994078632E-2</c:v>
                </c:pt>
                <c:pt idx="33">
                  <c:v>5.949677500029793E-2</c:v>
                </c:pt>
                <c:pt idx="74">
                  <c:v>0.12046034500235692</c:v>
                </c:pt>
                <c:pt idx="78">
                  <c:v>0.13177308499871287</c:v>
                </c:pt>
                <c:pt idx="82">
                  <c:v>0.13767510499019409</c:v>
                </c:pt>
                <c:pt idx="84">
                  <c:v>0.13891321000119206</c:v>
                </c:pt>
                <c:pt idx="86">
                  <c:v>0.1440871300001163</c:v>
                </c:pt>
                <c:pt idx="88">
                  <c:v>0.15276585499668727</c:v>
                </c:pt>
                <c:pt idx="94">
                  <c:v>0.15525453999725869</c:v>
                </c:pt>
                <c:pt idx="99">
                  <c:v>0.15456856499076821</c:v>
                </c:pt>
                <c:pt idx="100">
                  <c:v>0.15981196999928216</c:v>
                </c:pt>
                <c:pt idx="110">
                  <c:v>0.17266811499575851</c:v>
                </c:pt>
                <c:pt idx="111">
                  <c:v>0.1742681149917189</c:v>
                </c:pt>
                <c:pt idx="112">
                  <c:v>0.1753681149930344</c:v>
                </c:pt>
                <c:pt idx="115">
                  <c:v>0.18233806499483762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A-4458-A370-AF18637E4E64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Active!$P$21:$P$969</c:f>
              <c:numCache>
                <c:formatCode>General</c:formatCode>
                <c:ptCount val="949"/>
                <c:pt idx="0">
                  <c:v>-0.13613012591384899</c:v>
                </c:pt>
                <c:pt idx="1">
                  <c:v>-0.13196327702908453</c:v>
                </c:pt>
                <c:pt idx="2">
                  <c:v>-0.12793336684006348</c:v>
                </c:pt>
                <c:pt idx="3">
                  <c:v>-0.12514242580300683</c:v>
                </c:pt>
                <c:pt idx="4">
                  <c:v>-0.12514242580300683</c:v>
                </c:pt>
                <c:pt idx="5">
                  <c:v>-0.12508373779054535</c:v>
                </c:pt>
                <c:pt idx="6">
                  <c:v>-0.12459141057489635</c:v>
                </c:pt>
                <c:pt idx="7">
                  <c:v>-0.12111251561398578</c:v>
                </c:pt>
                <c:pt idx="8">
                  <c:v>-0.12055171905046505</c:v>
                </c:pt>
                <c:pt idx="9">
                  <c:v>-0.12038869679362764</c:v>
                </c:pt>
                <c:pt idx="10">
                  <c:v>-0.11982790023010691</c:v>
                </c:pt>
                <c:pt idx="11">
                  <c:v>-0.11665874755718744</c:v>
                </c:pt>
                <c:pt idx="12">
                  <c:v>-0.10764687719921481</c:v>
                </c:pt>
                <c:pt idx="13">
                  <c:v>-0.10419080535426149</c:v>
                </c:pt>
                <c:pt idx="14">
                  <c:v>-0.10319310914241647</c:v>
                </c:pt>
                <c:pt idx="15">
                  <c:v>-9.4983308288083962E-2</c:v>
                </c:pt>
                <c:pt idx="16">
                  <c:v>-9.4135592552529374E-2</c:v>
                </c:pt>
                <c:pt idx="17">
                  <c:v>-9.1012086111524393E-2</c:v>
                </c:pt>
                <c:pt idx="18">
                  <c:v>-9.0633874475661569E-2</c:v>
                </c:pt>
                <c:pt idx="19">
                  <c:v>-7.3999083387971148E-2</c:v>
                </c:pt>
                <c:pt idx="20">
                  <c:v>-7.3953437156056664E-2</c:v>
                </c:pt>
                <c:pt idx="21">
                  <c:v>-7.0210446139069488E-2</c:v>
                </c:pt>
                <c:pt idx="22">
                  <c:v>-6.9590961563087278E-2</c:v>
                </c:pt>
                <c:pt idx="23">
                  <c:v>-6.9577919782540298E-2</c:v>
                </c:pt>
                <c:pt idx="24">
                  <c:v>-6.9545315331172808E-2</c:v>
                </c:pt>
                <c:pt idx="25">
                  <c:v>-6.9532273550625814E-2</c:v>
                </c:pt>
                <c:pt idx="26">
                  <c:v>-6.9304042391053422E-2</c:v>
                </c:pt>
                <c:pt idx="27">
                  <c:v>-5.2714897535277472E-2</c:v>
                </c:pt>
                <c:pt idx="28">
                  <c:v>-5.2623605071448518E-2</c:v>
                </c:pt>
                <c:pt idx="29">
                  <c:v>-4.038389402809496E-2</c:v>
                </c:pt>
                <c:pt idx="30">
                  <c:v>5.9571572529201283E-2</c:v>
                </c:pt>
                <c:pt idx="31">
                  <c:v>5.9672646328440493E-2</c:v>
                </c:pt>
                <c:pt idx="32">
                  <c:v>5.9672646328440493E-2</c:v>
                </c:pt>
                <c:pt idx="33">
                  <c:v>5.9936742384517128E-2</c:v>
                </c:pt>
                <c:pt idx="34">
                  <c:v>5.9946523719927369E-2</c:v>
                </c:pt>
                <c:pt idx="35">
                  <c:v>5.9946523719927369E-2</c:v>
                </c:pt>
                <c:pt idx="36">
                  <c:v>6.8710600247507109E-2</c:v>
                </c:pt>
                <c:pt idx="37">
                  <c:v>6.8756246479421579E-2</c:v>
                </c:pt>
                <c:pt idx="38">
                  <c:v>6.8997519419540965E-2</c:v>
                </c:pt>
                <c:pt idx="39">
                  <c:v>7.2407945032579829E-2</c:v>
                </c:pt>
                <c:pt idx="40">
                  <c:v>7.2694864204613685E-2</c:v>
                </c:pt>
                <c:pt idx="41">
                  <c:v>7.3073075840476481E-2</c:v>
                </c:pt>
                <c:pt idx="42">
                  <c:v>7.6255270293942939E-2</c:v>
                </c:pt>
                <c:pt idx="43">
                  <c:v>7.6770420625549202E-2</c:v>
                </c:pt>
                <c:pt idx="44">
                  <c:v>7.6816066857463672E-2</c:v>
                </c:pt>
                <c:pt idx="45">
                  <c:v>7.699865178512158E-2</c:v>
                </c:pt>
                <c:pt idx="46">
                  <c:v>7.699865178512158E-2</c:v>
                </c:pt>
                <c:pt idx="47">
                  <c:v>7.7194278493326496E-2</c:v>
                </c:pt>
                <c:pt idx="48">
                  <c:v>7.7285570957155436E-2</c:v>
                </c:pt>
                <c:pt idx="49">
                  <c:v>7.7768116837394208E-2</c:v>
                </c:pt>
                <c:pt idx="50">
                  <c:v>8.1315481146176483E-2</c:v>
                </c:pt>
                <c:pt idx="51">
                  <c:v>8.1602400318210366E-2</c:v>
                </c:pt>
                <c:pt idx="52">
                  <c:v>8.5723602971060353E-2</c:v>
                </c:pt>
                <c:pt idx="53">
                  <c:v>8.5723602971060353E-2</c:v>
                </c:pt>
                <c:pt idx="54">
                  <c:v>8.9192716596560667E-2</c:v>
                </c:pt>
                <c:pt idx="55">
                  <c:v>8.9949139868286315E-2</c:v>
                </c:pt>
                <c:pt idx="56">
                  <c:v>9.0040432332115256E-2</c:v>
                </c:pt>
                <c:pt idx="57">
                  <c:v>9.0327351504149112E-2</c:v>
                </c:pt>
                <c:pt idx="58">
                  <c:v>9.4070342521136302E-2</c:v>
                </c:pt>
                <c:pt idx="59">
                  <c:v>9.8237191405900787E-2</c:v>
                </c:pt>
                <c:pt idx="60">
                  <c:v>9.8615403041763611E-2</c:v>
                </c:pt>
                <c:pt idx="61">
                  <c:v>0.10191823396528973</c:v>
                </c:pt>
                <c:pt idx="62">
                  <c:v>0.1019214944104265</c:v>
                </c:pt>
                <c:pt idx="63">
                  <c:v>0.10219211135677661</c:v>
                </c:pt>
                <c:pt idx="64">
                  <c:v>0.10219537180191335</c:v>
                </c:pt>
                <c:pt idx="65">
                  <c:v>0.10223775758869108</c:v>
                </c:pt>
                <c:pt idx="66">
                  <c:v>0.10224101803382785</c:v>
                </c:pt>
                <c:pt idx="67">
                  <c:v>0.10269095946269913</c:v>
                </c:pt>
                <c:pt idx="68">
                  <c:v>0.11064970604150201</c:v>
                </c:pt>
                <c:pt idx="69">
                  <c:v>0.11418076812460054</c:v>
                </c:pt>
                <c:pt idx="70">
                  <c:v>0.11424923747247226</c:v>
                </c:pt>
                <c:pt idx="71">
                  <c:v>0.11425249791760902</c:v>
                </c:pt>
                <c:pt idx="72">
                  <c:v>0.11803135383110042</c:v>
                </c:pt>
                <c:pt idx="73">
                  <c:v>0.11803461427623718</c:v>
                </c:pt>
                <c:pt idx="74">
                  <c:v>0.12286985441403508</c:v>
                </c:pt>
                <c:pt idx="75">
                  <c:v>0.13022867908767627</c:v>
                </c:pt>
                <c:pt idx="76">
                  <c:v>0.13148395046532441</c:v>
                </c:pt>
                <c:pt idx="77">
                  <c:v>0.13171544207003355</c:v>
                </c:pt>
                <c:pt idx="78">
                  <c:v>0.13188172477200771</c:v>
                </c:pt>
                <c:pt idx="79">
                  <c:v>0.13461723824173966</c:v>
                </c:pt>
                <c:pt idx="80">
                  <c:v>0.1346628844736541</c:v>
                </c:pt>
                <c:pt idx="81">
                  <c:v>0.13480634405967101</c:v>
                </c:pt>
                <c:pt idx="82">
                  <c:v>0.13505087744492716</c:v>
                </c:pt>
                <c:pt idx="83">
                  <c:v>0.1353606197329183</c:v>
                </c:pt>
                <c:pt idx="84">
                  <c:v>0.1402773709991349</c:v>
                </c:pt>
                <c:pt idx="85">
                  <c:v>0.14028715233454514</c:v>
                </c:pt>
                <c:pt idx="86">
                  <c:v>0.14455507501854881</c:v>
                </c:pt>
                <c:pt idx="87">
                  <c:v>0.14477678528784771</c:v>
                </c:pt>
                <c:pt idx="88">
                  <c:v>0.15282030344020603</c:v>
                </c:pt>
                <c:pt idx="89">
                  <c:v>0.1528366056658898</c:v>
                </c:pt>
                <c:pt idx="90">
                  <c:v>0.1528366056658898</c:v>
                </c:pt>
                <c:pt idx="91">
                  <c:v>0.1528366056658898</c:v>
                </c:pt>
                <c:pt idx="92">
                  <c:v>0.15301919059354768</c:v>
                </c:pt>
                <c:pt idx="93">
                  <c:v>0.15306483682546218</c:v>
                </c:pt>
                <c:pt idx="94">
                  <c:v>0.15605140457072375</c:v>
                </c:pt>
                <c:pt idx="95">
                  <c:v>0.15633832374275758</c:v>
                </c:pt>
                <c:pt idx="96">
                  <c:v>0.15633832374275758</c:v>
                </c:pt>
                <c:pt idx="97">
                  <c:v>0.15635136552330459</c:v>
                </c:pt>
                <c:pt idx="98">
                  <c:v>0.15636114685871483</c:v>
                </c:pt>
                <c:pt idx="99">
                  <c:v>0.15642635576144981</c:v>
                </c:pt>
                <c:pt idx="100">
                  <c:v>0.16028346235822316</c:v>
                </c:pt>
                <c:pt idx="101">
                  <c:v>0.16107901097158978</c:v>
                </c:pt>
                <c:pt idx="102">
                  <c:v>0.16107901097158978</c:v>
                </c:pt>
                <c:pt idx="103">
                  <c:v>0.16446335302353465</c:v>
                </c:pt>
                <c:pt idx="104">
                  <c:v>0.164730709524748</c:v>
                </c:pt>
                <c:pt idx="105">
                  <c:v>0.16506327492869638</c:v>
                </c:pt>
                <c:pt idx="106">
                  <c:v>0.16508935848979034</c:v>
                </c:pt>
                <c:pt idx="107">
                  <c:v>0.16891712108033297</c:v>
                </c:pt>
                <c:pt idx="108">
                  <c:v>0.16936706250920425</c:v>
                </c:pt>
                <c:pt idx="109">
                  <c:v>0.16942575052166575</c:v>
                </c:pt>
                <c:pt idx="110">
                  <c:v>0.1731524393129692</c:v>
                </c:pt>
                <c:pt idx="111">
                  <c:v>0.1731524393129692</c:v>
                </c:pt>
                <c:pt idx="112">
                  <c:v>0.1731524393129692</c:v>
                </c:pt>
                <c:pt idx="113">
                  <c:v>0.17387951857846407</c:v>
                </c:pt>
                <c:pt idx="114">
                  <c:v>0.17387951857846407</c:v>
                </c:pt>
                <c:pt idx="115">
                  <c:v>0.18153178331441261</c:v>
                </c:pt>
                <c:pt idx="116">
                  <c:v>0.18153504375954937</c:v>
                </c:pt>
                <c:pt idx="117">
                  <c:v>0.18161329444283131</c:v>
                </c:pt>
                <c:pt idx="118">
                  <c:v>0.18965355215005292</c:v>
                </c:pt>
                <c:pt idx="119">
                  <c:v>0.19426382157341521</c:v>
                </c:pt>
                <c:pt idx="120">
                  <c:v>0.19426382157341521</c:v>
                </c:pt>
                <c:pt idx="121">
                  <c:v>0.19426382157341521</c:v>
                </c:pt>
                <c:pt idx="122">
                  <c:v>0.19820243929860726</c:v>
                </c:pt>
                <c:pt idx="123">
                  <c:v>0.20272467670327732</c:v>
                </c:pt>
                <c:pt idx="124">
                  <c:v>0.20272467670327732</c:v>
                </c:pt>
                <c:pt idx="125">
                  <c:v>0.20272467670327732</c:v>
                </c:pt>
                <c:pt idx="126">
                  <c:v>0.20272467670327732</c:v>
                </c:pt>
                <c:pt idx="127">
                  <c:v>0.2069371718199563</c:v>
                </c:pt>
                <c:pt idx="128">
                  <c:v>0.2069371718199563</c:v>
                </c:pt>
                <c:pt idx="129">
                  <c:v>0.2069371718199563</c:v>
                </c:pt>
                <c:pt idx="130">
                  <c:v>0.21036063921354214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A-4458-A370-AF18637E4E64}"/>
            </c:ext>
          </c:extLst>
        </c:ser>
        <c:ser>
          <c:idx val="1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Active!$U$21:$U$969</c:f>
              <c:numCache>
                <c:formatCode>General</c:formatCode>
                <c:ptCount val="949"/>
                <c:pt idx="61">
                  <c:v>-0.12160856500122463</c:v>
                </c:pt>
                <c:pt idx="63">
                  <c:v>-0.12420962500618771</c:v>
                </c:pt>
                <c:pt idx="65">
                  <c:v>-0.12369313499948476</c:v>
                </c:pt>
                <c:pt idx="68">
                  <c:v>-0.12338283500139369</c:v>
                </c:pt>
                <c:pt idx="75">
                  <c:v>-4.3302660000335891E-2</c:v>
                </c:pt>
                <c:pt idx="98">
                  <c:v>0.2173878649919061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6A-4458-A370-AF18637E4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4520"/>
        <c:axId val="1"/>
      </c:scatterChart>
      <c:valAx>
        <c:axId val="854454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752647940284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4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461048751884733"/>
          <c:y val="0.91975600272188196"/>
          <c:w val="0.3847525176374229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Mon - O-C Diagr.</a:t>
            </a:r>
          </a:p>
        </c:rich>
      </c:tx>
      <c:layout>
        <c:manualLayout>
          <c:xMode val="edge"/>
          <c:yMode val="edge"/>
          <c:x val="0.3474903474903475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926640926641"/>
          <c:y val="0.14678942920199375"/>
          <c:w val="0.7722007722007722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0">
                  <c:v>-7.897949999460252E-3</c:v>
                </c:pt>
                <c:pt idx="1">
                  <c:v>2.4787799957266543E-3</c:v>
                </c:pt>
                <c:pt idx="2">
                  <c:v>1.1060399992857128E-3</c:v>
                </c:pt>
                <c:pt idx="3">
                  <c:v>0</c:v>
                </c:pt>
                <c:pt idx="11">
                  <c:v>1.8479070000466891E-2</c:v>
                </c:pt>
                <c:pt idx="12">
                  <c:v>9.9181000041426159E-4</c:v>
                </c:pt>
                <c:pt idx="13">
                  <c:v>-5.3310900002543349E-3</c:v>
                </c:pt>
                <c:pt idx="14">
                  <c:v>-6.1563800009025726E-3</c:v>
                </c:pt>
                <c:pt idx="15">
                  <c:v>-3.1762500075274147E-3</c:v>
                </c:pt>
                <c:pt idx="16">
                  <c:v>5.2728500013472512E-3</c:v>
                </c:pt>
                <c:pt idx="17">
                  <c:v>-2.4416199958068319E-3</c:v>
                </c:pt>
                <c:pt idx="18">
                  <c:v>4.8664400019333698E-3</c:v>
                </c:pt>
                <c:pt idx="19">
                  <c:v>-3.5669900025823154E-3</c:v>
                </c:pt>
                <c:pt idx="20">
                  <c:v>-6.6505000067991205E-3</c:v>
                </c:pt>
                <c:pt idx="21">
                  <c:v>-5.498320002516266E-3</c:v>
                </c:pt>
                <c:pt idx="22">
                  <c:v>-1.1631670000497252E-2</c:v>
                </c:pt>
                <c:pt idx="23">
                  <c:v>4.3444699986139312E-3</c:v>
                </c:pt>
                <c:pt idx="24">
                  <c:v>-7.7151799996499904E-3</c:v>
                </c:pt>
                <c:pt idx="25">
                  <c:v>1.1260959996434394E-2</c:v>
                </c:pt>
                <c:pt idx="26">
                  <c:v>-4.1565900028217584E-3</c:v>
                </c:pt>
                <c:pt idx="27">
                  <c:v>-9.5065100031206384E-3</c:v>
                </c:pt>
                <c:pt idx="28">
                  <c:v>-1.6735300014261156E-3</c:v>
                </c:pt>
                <c:pt idx="29">
                  <c:v>1.2933859994518571E-2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15-495A-B8A6-F73424E83BF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Active!$D$22:$D$42</c:f>
                <c:numCache>
                  <c:formatCode>General</c:formatCode>
                  <c:ptCount val="21"/>
                  <c:pt idx="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Active!$I$100:$I$969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15-495A-B8A6-F73424E83B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3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  <c:pt idx="32">
                  <c:v>6.2679939997906331E-2</c:v>
                </c:pt>
                <c:pt idx="35">
                  <c:v>6.1378879996482283E-2</c:v>
                </c:pt>
                <c:pt idx="95">
                  <c:v>0.13932961998943938</c:v>
                </c:pt>
                <c:pt idx="96">
                  <c:v>0.15552961999492254</c:v>
                </c:pt>
                <c:pt idx="97">
                  <c:v>0.15540576000057627</c:v>
                </c:pt>
                <c:pt idx="105">
                  <c:v>0.16316727999947034</c:v>
                </c:pt>
                <c:pt idx="109">
                  <c:v>0.17078611000033561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15-495A-B8A6-F73424E83B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30">
                  <c:v>6.1264854994078632E-2</c:v>
                </c:pt>
                <c:pt idx="31">
                  <c:v>6.1379940001643263E-2</c:v>
                </c:pt>
                <c:pt idx="33">
                  <c:v>5.949677500029793E-2</c:v>
                </c:pt>
                <c:pt idx="34">
                  <c:v>6.0678879999613855E-2</c:v>
                </c:pt>
                <c:pt idx="62">
                  <c:v>9.438547000172548E-2</c:v>
                </c:pt>
                <c:pt idx="64">
                  <c:v>9.1784409996762406E-2</c:v>
                </c:pt>
                <c:pt idx="66">
                  <c:v>9.2300899996189401E-2</c:v>
                </c:pt>
                <c:pt idx="69">
                  <c:v>0.11215706999792019</c:v>
                </c:pt>
                <c:pt idx="70">
                  <c:v>0.1113318050338421</c:v>
                </c:pt>
                <c:pt idx="71">
                  <c:v>0.11092583976278547</c:v>
                </c:pt>
                <c:pt idx="72">
                  <c:v>0.11501240513462108</c:v>
                </c:pt>
                <c:pt idx="73">
                  <c:v>0.11590643998351879</c:v>
                </c:pt>
                <c:pt idx="74">
                  <c:v>0.12046034500235692</c:v>
                </c:pt>
                <c:pt idx="76">
                  <c:v>0.12960081499477383</c:v>
                </c:pt>
                <c:pt idx="77">
                  <c:v>0.12887729999056319</c:v>
                </c:pt>
                <c:pt idx="78">
                  <c:v>0.13177308499871287</c:v>
                </c:pt>
                <c:pt idx="79">
                  <c:v>0.13346844999614405</c:v>
                </c:pt>
                <c:pt idx="80">
                  <c:v>0.13668494000012288</c:v>
                </c:pt>
                <c:pt idx="81">
                  <c:v>0.13232247999258107</c:v>
                </c:pt>
                <c:pt idx="82">
                  <c:v>0.13767510499019409</c:v>
                </c:pt>
                <c:pt idx="83">
                  <c:v>0.13140842999564484</c:v>
                </c:pt>
                <c:pt idx="84">
                  <c:v>0.13891321000119206</c:v>
                </c:pt>
                <c:pt idx="85">
                  <c:v>0.13999531500303419</c:v>
                </c:pt>
                <c:pt idx="86">
                  <c:v>0.1440871300001163</c:v>
                </c:pt>
                <c:pt idx="87">
                  <c:v>0.1426015099932556</c:v>
                </c:pt>
                <c:pt idx="88">
                  <c:v>0.15276585499668727</c:v>
                </c:pt>
                <c:pt idx="89">
                  <c:v>0.150386029999936</c:v>
                </c:pt>
                <c:pt idx="90">
                  <c:v>0.15048602999740979</c:v>
                </c:pt>
                <c:pt idx="91">
                  <c:v>0.15178602999367286</c:v>
                </c:pt>
                <c:pt idx="92">
                  <c:v>0.15110198999173008</c:v>
                </c:pt>
                <c:pt idx="93">
                  <c:v>0.15101847999903839</c:v>
                </c:pt>
                <c:pt idx="94">
                  <c:v>0.15525453999725869</c:v>
                </c:pt>
                <c:pt idx="99">
                  <c:v>0.15456856499076821</c:v>
                </c:pt>
                <c:pt idx="100">
                  <c:v>0.15981196999928216</c:v>
                </c:pt>
                <c:pt idx="101">
                  <c:v>0.15936650999356061</c:v>
                </c:pt>
                <c:pt idx="102">
                  <c:v>0.160066509997705</c:v>
                </c:pt>
                <c:pt idx="103">
                  <c:v>0.16216483999596676</c:v>
                </c:pt>
                <c:pt idx="104">
                  <c:v>0.16377570999611635</c:v>
                </c:pt>
                <c:pt idx="106">
                  <c:v>0.1636195599930943</c:v>
                </c:pt>
                <c:pt idx="107">
                  <c:v>0.16801664999366039</c:v>
                </c:pt>
                <c:pt idx="108">
                  <c:v>0.16849347999232123</c:v>
                </c:pt>
                <c:pt idx="110">
                  <c:v>0.17266811499575851</c:v>
                </c:pt>
                <c:pt idx="111">
                  <c:v>0.1742681149917189</c:v>
                </c:pt>
                <c:pt idx="112">
                  <c:v>0.1753681149930344</c:v>
                </c:pt>
                <c:pt idx="113">
                  <c:v>0.17376791999413399</c:v>
                </c:pt>
                <c:pt idx="114">
                  <c:v>0.17390791999787325</c:v>
                </c:pt>
                <c:pt idx="115">
                  <c:v>0.18233806499483762</c:v>
                </c:pt>
                <c:pt idx="116">
                  <c:v>0.18253209999238607</c:v>
                </c:pt>
                <c:pt idx="117">
                  <c:v>0.18288894009310752</c:v>
                </c:pt>
                <c:pt idx="118">
                  <c:v>0.19207925000227988</c:v>
                </c:pt>
                <c:pt idx="119">
                  <c:v>0.19834474014351144</c:v>
                </c:pt>
                <c:pt idx="120">
                  <c:v>0.19844473997363821</c:v>
                </c:pt>
                <c:pt idx="121">
                  <c:v>0.20214474020758644</c:v>
                </c:pt>
                <c:pt idx="122">
                  <c:v>0.20123901999613736</c:v>
                </c:pt>
                <c:pt idx="123">
                  <c:v>0.20216556499508442</c:v>
                </c:pt>
                <c:pt idx="124">
                  <c:v>0.20226556499983417</c:v>
                </c:pt>
                <c:pt idx="125">
                  <c:v>0.20636556499812286</c:v>
                </c:pt>
                <c:pt idx="126">
                  <c:v>0.20646556499559665</c:v>
                </c:pt>
                <c:pt idx="127">
                  <c:v>0.21145878476818325</c:v>
                </c:pt>
                <c:pt idx="128">
                  <c:v>0.21315878513996722</c:v>
                </c:pt>
                <c:pt idx="129">
                  <c:v>0.21455878509004833</c:v>
                </c:pt>
                <c:pt idx="130">
                  <c:v>0.21719553506409284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15-495A-B8A6-F73424E83B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15-495A-B8A6-F73424E83B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15-495A-B8A6-F73424E83B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3">
                    <c:v>0</c:v>
                  </c:pt>
                  <c:pt idx="30">
                    <c:v>1.1999999999999999E-3</c:v>
                  </c:pt>
                  <c:pt idx="31">
                    <c:v>8.9999999999999998E-4</c:v>
                  </c:pt>
                  <c:pt idx="33">
                    <c:v>8.9999999999999998E-4</c:v>
                  </c:pt>
                  <c:pt idx="34">
                    <c:v>1.9E-3</c:v>
                  </c:pt>
                  <c:pt idx="53">
                    <c:v>5.0000000000000001E-3</c:v>
                  </c:pt>
                  <c:pt idx="55">
                    <c:v>5.0000000000000001E-3</c:v>
                  </c:pt>
                  <c:pt idx="56">
                    <c:v>5.0000000000000001E-3</c:v>
                  </c:pt>
                  <c:pt idx="57">
                    <c:v>6.0000000000000001E-3</c:v>
                  </c:pt>
                  <c:pt idx="59">
                    <c:v>5.0000000000000001E-3</c:v>
                  </c:pt>
                  <c:pt idx="60">
                    <c:v>5.0000000000000001E-3</c:v>
                  </c:pt>
                  <c:pt idx="62">
                    <c:v>4.0000000000000002E-4</c:v>
                  </c:pt>
                  <c:pt idx="64">
                    <c:v>4.0000000000000002E-4</c:v>
                  </c:pt>
                  <c:pt idx="66">
                    <c:v>4.0000000000000002E-4</c:v>
                  </c:pt>
                  <c:pt idx="67">
                    <c:v>5.0000000000000001E-3</c:v>
                  </c:pt>
                  <c:pt idx="68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15-495A-B8A6-F73424E83B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30">
                  <c:v>5.5687403449108497E-2</c:v>
                </c:pt>
                <c:pt idx="31">
                  <c:v>5.5792273466423875E-2</c:v>
                </c:pt>
                <c:pt idx="32">
                  <c:v>5.5792273466423875E-2</c:v>
                </c:pt>
                <c:pt idx="33">
                  <c:v>5.6066288672957626E-2</c:v>
                </c:pt>
                <c:pt idx="34">
                  <c:v>5.6076437384310729E-2</c:v>
                </c:pt>
                <c:pt idx="35">
                  <c:v>5.6076437384310729E-2</c:v>
                </c:pt>
                <c:pt idx="36">
                  <c:v>6.5169682756689967E-2</c:v>
                </c:pt>
                <c:pt idx="37">
                  <c:v>6.5217043409671105E-2</c:v>
                </c:pt>
                <c:pt idx="38">
                  <c:v>6.5467378289714273E-2</c:v>
                </c:pt>
                <c:pt idx="39">
                  <c:v>6.9005895648162452E-2</c:v>
                </c:pt>
                <c:pt idx="40">
                  <c:v>6.9303591181186758E-2</c:v>
                </c:pt>
                <c:pt idx="41">
                  <c:v>6.9696008020173367E-2</c:v>
                </c:pt>
                <c:pt idx="42">
                  <c:v>7.2997722113715829E-2</c:v>
                </c:pt>
                <c:pt idx="43">
                  <c:v>7.3532220911645851E-2</c:v>
                </c:pt>
                <c:pt idx="44">
                  <c:v>7.3579581564626989E-2</c:v>
                </c:pt>
                <c:pt idx="45">
                  <c:v>7.3769024176551568E-2</c:v>
                </c:pt>
                <c:pt idx="46">
                  <c:v>7.3769024176551568E-2</c:v>
                </c:pt>
                <c:pt idx="47">
                  <c:v>7.3971998403613598E-2</c:v>
                </c:pt>
                <c:pt idx="48">
                  <c:v>7.4066719709575873E-2</c:v>
                </c:pt>
                <c:pt idx="49">
                  <c:v>7.4567389469662237E-2</c:v>
                </c:pt>
                <c:pt idx="50">
                  <c:v>7.8247988787053829E-2</c:v>
                </c:pt>
                <c:pt idx="51">
                  <c:v>7.8545684320078163E-2</c:v>
                </c:pt>
                <c:pt idx="52">
                  <c:v>8.2821674703518394E-2</c:v>
                </c:pt>
                <c:pt idx="53">
                  <c:v>8.2821674703518394E-2</c:v>
                </c:pt>
                <c:pt idx="54">
                  <c:v>8.6421084330085163E-2</c:v>
                </c:pt>
                <c:pt idx="55">
                  <c:v>8.7205918008058381E-2</c:v>
                </c:pt>
                <c:pt idx="56">
                  <c:v>8.7300639314020656E-2</c:v>
                </c:pt>
                <c:pt idx="57">
                  <c:v>8.7598334847044962E-2</c:v>
                </c:pt>
                <c:pt idx="58">
                  <c:v>9.1481908391498612E-2</c:v>
                </c:pt>
                <c:pt idx="59">
                  <c:v>9.5805259427919981E-2</c:v>
                </c:pt>
                <c:pt idx="60">
                  <c:v>9.619767626690659E-2</c:v>
                </c:pt>
                <c:pt idx="61">
                  <c:v>9.9624557800470637E-2</c:v>
                </c:pt>
                <c:pt idx="62">
                  <c:v>9.9627940704254986E-2</c:v>
                </c:pt>
                <c:pt idx="63">
                  <c:v>9.990872171835749E-2</c:v>
                </c:pt>
                <c:pt idx="64">
                  <c:v>9.991210462214184E-2</c:v>
                </c:pt>
                <c:pt idx="65">
                  <c:v>9.9956082371338628E-2</c:v>
                </c:pt>
                <c:pt idx="66">
                  <c:v>9.9959465275122977E-2</c:v>
                </c:pt>
                <c:pt idx="67">
                  <c:v>0.10042630599736568</c:v>
                </c:pt>
                <c:pt idx="68">
                  <c:v>0.10868397413500619</c:v>
                </c:pt>
                <c:pt idx="69">
                  <c:v>0.11234765893347595</c:v>
                </c:pt>
                <c:pt idx="70">
                  <c:v>0.11241869991294764</c:v>
                </c:pt>
                <c:pt idx="71">
                  <c:v>0.11242208281673202</c:v>
                </c:pt>
                <c:pt idx="72">
                  <c:v>0.11634286830281371</c:v>
                </c:pt>
                <c:pt idx="73">
                  <c:v>0.11634625120659808</c:v>
                </c:pt>
                <c:pt idx="74">
                  <c:v>0.12136309751881474</c:v>
                </c:pt>
                <c:pt idx="75">
                  <c:v>0.12899831136013168</c:v>
                </c:pt>
                <c:pt idx="76">
                  <c:v>0.13030072931711306</c:v>
                </c:pt>
                <c:pt idx="77">
                  <c:v>0.13054091548580316</c:v>
                </c:pt>
                <c:pt idx="78">
                  <c:v>0.13071344357880588</c:v>
                </c:pt>
                <c:pt idx="79">
                  <c:v>0.13355169985389004</c:v>
                </c:pt>
                <c:pt idx="80">
                  <c:v>0.13359906050687115</c:v>
                </c:pt>
                <c:pt idx="81">
                  <c:v>0.13374790827338329</c:v>
                </c:pt>
                <c:pt idx="82">
                  <c:v>0.13400162605721083</c:v>
                </c:pt>
                <c:pt idx="83">
                  <c:v>0.13432300191672575</c:v>
                </c:pt>
                <c:pt idx="84">
                  <c:v>0.13942442082355161</c:v>
                </c:pt>
                <c:pt idx="85">
                  <c:v>0.13943456953490468</c:v>
                </c:pt>
                <c:pt idx="86">
                  <c:v>0.14386279058864149</c:v>
                </c:pt>
                <c:pt idx="87">
                  <c:v>0.14409282804597845</c:v>
                </c:pt>
                <c:pt idx="88">
                  <c:v>0.15243845168201248</c:v>
                </c:pt>
                <c:pt idx="89">
                  <c:v>0.15245536620093431</c:v>
                </c:pt>
                <c:pt idx="90">
                  <c:v>0.15245536620093431</c:v>
                </c:pt>
                <c:pt idx="91">
                  <c:v>0.15245536620093431</c:v>
                </c:pt>
                <c:pt idx="92">
                  <c:v>0.15264480881285891</c:v>
                </c:pt>
                <c:pt idx="93">
                  <c:v>0.15269216946584002</c:v>
                </c:pt>
                <c:pt idx="94">
                  <c:v>0.15579090933232048</c:v>
                </c:pt>
                <c:pt idx="95">
                  <c:v>0.15608860486534476</c:v>
                </c:pt>
                <c:pt idx="96">
                  <c:v>0.15608860486534476</c:v>
                </c:pt>
                <c:pt idx="97">
                  <c:v>0.15610213648048227</c:v>
                </c:pt>
                <c:pt idx="98">
                  <c:v>0.15611228519183534</c:v>
                </c:pt>
                <c:pt idx="99">
                  <c:v>0.15617994326752271</c:v>
                </c:pt>
                <c:pt idx="100">
                  <c:v>0.16018191844442919</c:v>
                </c:pt>
                <c:pt idx="101">
                  <c:v>0.16100734696781482</c:v>
                </c:pt>
                <c:pt idx="102">
                  <c:v>0.16100734696781482</c:v>
                </c:pt>
                <c:pt idx="103">
                  <c:v>0.16451880109598804</c:v>
                </c:pt>
                <c:pt idx="104">
                  <c:v>0.16479619920630617</c:v>
                </c:pt>
                <c:pt idx="105">
                  <c:v>0.16514125539231161</c:v>
                </c:pt>
                <c:pt idx="106">
                  <c:v>0.16516831862258652</c:v>
                </c:pt>
                <c:pt idx="107">
                  <c:v>0.16913984766543372</c:v>
                </c:pt>
                <c:pt idx="108">
                  <c:v>0.1696066883876764</c:v>
                </c:pt>
                <c:pt idx="109">
                  <c:v>0.16966758065579501</c:v>
                </c:pt>
                <c:pt idx="110">
                  <c:v>0.17353423968132681</c:v>
                </c:pt>
                <c:pt idx="111">
                  <c:v>0.17353423968132681</c:v>
                </c:pt>
                <c:pt idx="112">
                  <c:v>0.17353423968132681</c:v>
                </c:pt>
                <c:pt idx="113">
                  <c:v>0.17428862722524069</c:v>
                </c:pt>
                <c:pt idx="114">
                  <c:v>0.17428862722524069</c:v>
                </c:pt>
                <c:pt idx="115">
                  <c:v>0.18222830240715071</c:v>
                </c:pt>
                <c:pt idx="116">
                  <c:v>0.18223168531093509</c:v>
                </c:pt>
                <c:pt idx="117">
                  <c:v>0.18231287500175991</c:v>
                </c:pt>
                <c:pt idx="118">
                  <c:v>0.19065511573400956</c:v>
                </c:pt>
                <c:pt idx="119">
                  <c:v>0.19543854168510488</c:v>
                </c:pt>
                <c:pt idx="120">
                  <c:v>0.19543854168510488</c:v>
                </c:pt>
                <c:pt idx="121">
                  <c:v>0.19543854168510488</c:v>
                </c:pt>
                <c:pt idx="122">
                  <c:v>0.19952508945662056</c:v>
                </c:pt>
                <c:pt idx="123">
                  <c:v>0.20421717700553799</c:v>
                </c:pt>
                <c:pt idx="124">
                  <c:v>0.20421717700553799</c:v>
                </c:pt>
                <c:pt idx="125">
                  <c:v>0.20421717700553799</c:v>
                </c:pt>
                <c:pt idx="126">
                  <c:v>0.20421717700553799</c:v>
                </c:pt>
                <c:pt idx="127">
                  <c:v>0.20858788869494049</c:v>
                </c:pt>
                <c:pt idx="128">
                  <c:v>0.20858788869494049</c:v>
                </c:pt>
                <c:pt idx="129">
                  <c:v>0.20858788869494049</c:v>
                </c:pt>
                <c:pt idx="130">
                  <c:v>0.21213993766852612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15-495A-B8A6-F73424E83B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-1685</c:v>
                </c:pt>
                <c:pt idx="1">
                  <c:v>-1046</c:v>
                </c:pt>
                <c:pt idx="2">
                  <c:v>-428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84.5</c:v>
                </c:pt>
                <c:pt idx="7">
                  <c:v>618</c:v>
                </c:pt>
                <c:pt idx="8">
                  <c:v>704</c:v>
                </c:pt>
                <c:pt idx="9">
                  <c:v>729</c:v>
                </c:pt>
                <c:pt idx="10">
                  <c:v>815</c:v>
                </c:pt>
                <c:pt idx="11">
                  <c:v>1301</c:v>
                </c:pt>
                <c:pt idx="12">
                  <c:v>2683</c:v>
                </c:pt>
                <c:pt idx="13">
                  <c:v>3213</c:v>
                </c:pt>
                <c:pt idx="14">
                  <c:v>3366</c:v>
                </c:pt>
                <c:pt idx="15">
                  <c:v>4625</c:v>
                </c:pt>
                <c:pt idx="16">
                  <c:v>4755</c:v>
                </c:pt>
                <c:pt idx="17">
                  <c:v>5234</c:v>
                </c:pt>
                <c:pt idx="18">
                  <c:v>5292</c:v>
                </c:pt>
                <c:pt idx="19">
                  <c:v>7843</c:v>
                </c:pt>
                <c:pt idx="20">
                  <c:v>7850</c:v>
                </c:pt>
                <c:pt idx="21">
                  <c:v>8424</c:v>
                </c:pt>
                <c:pt idx="22">
                  <c:v>8519</c:v>
                </c:pt>
                <c:pt idx="23">
                  <c:v>8521</c:v>
                </c:pt>
                <c:pt idx="24">
                  <c:v>8526</c:v>
                </c:pt>
                <c:pt idx="25">
                  <c:v>8528</c:v>
                </c:pt>
                <c:pt idx="26">
                  <c:v>8563</c:v>
                </c:pt>
                <c:pt idx="27">
                  <c:v>11107</c:v>
                </c:pt>
                <c:pt idx="28">
                  <c:v>11121</c:v>
                </c:pt>
                <c:pt idx="29">
                  <c:v>12998</c:v>
                </c:pt>
                <c:pt idx="30">
                  <c:v>28326.5</c:v>
                </c:pt>
                <c:pt idx="31">
                  <c:v>28342</c:v>
                </c:pt>
                <c:pt idx="32">
                  <c:v>28342</c:v>
                </c:pt>
                <c:pt idx="33">
                  <c:v>28382.5</c:v>
                </c:pt>
                <c:pt idx="34">
                  <c:v>28384</c:v>
                </c:pt>
                <c:pt idx="35">
                  <c:v>28384</c:v>
                </c:pt>
                <c:pt idx="36">
                  <c:v>29728</c:v>
                </c:pt>
                <c:pt idx="37">
                  <c:v>29735</c:v>
                </c:pt>
                <c:pt idx="38">
                  <c:v>29772</c:v>
                </c:pt>
                <c:pt idx="39">
                  <c:v>30295</c:v>
                </c:pt>
                <c:pt idx="40">
                  <c:v>30339</c:v>
                </c:pt>
                <c:pt idx="41">
                  <c:v>30397</c:v>
                </c:pt>
                <c:pt idx="42">
                  <c:v>30885</c:v>
                </c:pt>
                <c:pt idx="43">
                  <c:v>30964</c:v>
                </c:pt>
                <c:pt idx="44">
                  <c:v>30971</c:v>
                </c:pt>
                <c:pt idx="45">
                  <c:v>30999</c:v>
                </c:pt>
                <c:pt idx="46">
                  <c:v>30999</c:v>
                </c:pt>
                <c:pt idx="47">
                  <c:v>31029</c:v>
                </c:pt>
                <c:pt idx="48">
                  <c:v>31043</c:v>
                </c:pt>
                <c:pt idx="49">
                  <c:v>31117</c:v>
                </c:pt>
                <c:pt idx="50">
                  <c:v>31661</c:v>
                </c:pt>
                <c:pt idx="51">
                  <c:v>31705</c:v>
                </c:pt>
                <c:pt idx="52">
                  <c:v>32337</c:v>
                </c:pt>
                <c:pt idx="53">
                  <c:v>32337</c:v>
                </c:pt>
                <c:pt idx="54">
                  <c:v>32869</c:v>
                </c:pt>
                <c:pt idx="55">
                  <c:v>32985</c:v>
                </c:pt>
                <c:pt idx="56">
                  <c:v>32999</c:v>
                </c:pt>
                <c:pt idx="57">
                  <c:v>33043</c:v>
                </c:pt>
                <c:pt idx="58">
                  <c:v>33617</c:v>
                </c:pt>
                <c:pt idx="59">
                  <c:v>34256</c:v>
                </c:pt>
                <c:pt idx="60">
                  <c:v>34314</c:v>
                </c:pt>
                <c:pt idx="61">
                  <c:v>34820.5</c:v>
                </c:pt>
                <c:pt idx="62">
                  <c:v>34821</c:v>
                </c:pt>
                <c:pt idx="63">
                  <c:v>34862.5</c:v>
                </c:pt>
                <c:pt idx="64">
                  <c:v>34863</c:v>
                </c:pt>
                <c:pt idx="65">
                  <c:v>34869.5</c:v>
                </c:pt>
                <c:pt idx="66">
                  <c:v>34870</c:v>
                </c:pt>
                <c:pt idx="67">
                  <c:v>34939</c:v>
                </c:pt>
                <c:pt idx="68">
                  <c:v>36159.5</c:v>
                </c:pt>
                <c:pt idx="69">
                  <c:v>36701</c:v>
                </c:pt>
                <c:pt idx="70">
                  <c:v>36711.5</c:v>
                </c:pt>
                <c:pt idx="71">
                  <c:v>36712</c:v>
                </c:pt>
                <c:pt idx="72">
                  <c:v>37291.5</c:v>
                </c:pt>
                <c:pt idx="73">
                  <c:v>37292</c:v>
                </c:pt>
                <c:pt idx="74">
                  <c:v>38033.5</c:v>
                </c:pt>
                <c:pt idx="75">
                  <c:v>39162</c:v>
                </c:pt>
                <c:pt idx="76">
                  <c:v>39354.5</c:v>
                </c:pt>
                <c:pt idx="77">
                  <c:v>39390</c:v>
                </c:pt>
                <c:pt idx="78">
                  <c:v>39415.5</c:v>
                </c:pt>
                <c:pt idx="79">
                  <c:v>39835</c:v>
                </c:pt>
                <c:pt idx="80">
                  <c:v>39842</c:v>
                </c:pt>
                <c:pt idx="81">
                  <c:v>39864</c:v>
                </c:pt>
                <c:pt idx="82">
                  <c:v>39901.5</c:v>
                </c:pt>
                <c:pt idx="83">
                  <c:v>39949</c:v>
                </c:pt>
                <c:pt idx="84">
                  <c:v>40703</c:v>
                </c:pt>
                <c:pt idx="85">
                  <c:v>40704.5</c:v>
                </c:pt>
                <c:pt idx="86">
                  <c:v>41359</c:v>
                </c:pt>
                <c:pt idx="87">
                  <c:v>41393</c:v>
                </c:pt>
                <c:pt idx="88">
                  <c:v>42626.5</c:v>
                </c:pt>
                <c:pt idx="89">
                  <c:v>42629</c:v>
                </c:pt>
                <c:pt idx="90">
                  <c:v>42629</c:v>
                </c:pt>
                <c:pt idx="91">
                  <c:v>42629</c:v>
                </c:pt>
                <c:pt idx="92">
                  <c:v>42657</c:v>
                </c:pt>
                <c:pt idx="93">
                  <c:v>42664</c:v>
                </c:pt>
                <c:pt idx="94">
                  <c:v>43122</c:v>
                </c:pt>
                <c:pt idx="95">
                  <c:v>43166</c:v>
                </c:pt>
                <c:pt idx="96">
                  <c:v>43166</c:v>
                </c:pt>
                <c:pt idx="97">
                  <c:v>43168</c:v>
                </c:pt>
                <c:pt idx="98">
                  <c:v>43169.5</c:v>
                </c:pt>
                <c:pt idx="99">
                  <c:v>43179.5</c:v>
                </c:pt>
                <c:pt idx="100">
                  <c:v>43771</c:v>
                </c:pt>
                <c:pt idx="101">
                  <c:v>43893</c:v>
                </c:pt>
                <c:pt idx="102">
                  <c:v>43893</c:v>
                </c:pt>
                <c:pt idx="103">
                  <c:v>44412</c:v>
                </c:pt>
                <c:pt idx="104">
                  <c:v>44453</c:v>
                </c:pt>
                <c:pt idx="105">
                  <c:v>44504</c:v>
                </c:pt>
                <c:pt idx="106">
                  <c:v>44508</c:v>
                </c:pt>
                <c:pt idx="107">
                  <c:v>45095</c:v>
                </c:pt>
                <c:pt idx="108">
                  <c:v>45164</c:v>
                </c:pt>
                <c:pt idx="109">
                  <c:v>45173</c:v>
                </c:pt>
                <c:pt idx="110">
                  <c:v>45744.5</c:v>
                </c:pt>
                <c:pt idx="111">
                  <c:v>45744.5</c:v>
                </c:pt>
                <c:pt idx="112">
                  <c:v>45744.5</c:v>
                </c:pt>
                <c:pt idx="113">
                  <c:v>45856</c:v>
                </c:pt>
                <c:pt idx="114">
                  <c:v>45856</c:v>
                </c:pt>
                <c:pt idx="115">
                  <c:v>47029.5</c:v>
                </c:pt>
                <c:pt idx="116">
                  <c:v>47030</c:v>
                </c:pt>
                <c:pt idx="117">
                  <c:v>47042</c:v>
                </c:pt>
                <c:pt idx="118">
                  <c:v>48275</c:v>
                </c:pt>
                <c:pt idx="119">
                  <c:v>48982</c:v>
                </c:pt>
                <c:pt idx="120">
                  <c:v>48982</c:v>
                </c:pt>
                <c:pt idx="121">
                  <c:v>48982</c:v>
                </c:pt>
                <c:pt idx="122">
                  <c:v>49586</c:v>
                </c:pt>
                <c:pt idx="123">
                  <c:v>50279.5</c:v>
                </c:pt>
                <c:pt idx="124">
                  <c:v>50279.5</c:v>
                </c:pt>
                <c:pt idx="125">
                  <c:v>50279.5</c:v>
                </c:pt>
                <c:pt idx="126">
                  <c:v>50279.5</c:v>
                </c:pt>
                <c:pt idx="127">
                  <c:v>50925.5</c:v>
                </c:pt>
                <c:pt idx="128">
                  <c:v>50925.5</c:v>
                </c:pt>
                <c:pt idx="129">
                  <c:v>50925.5</c:v>
                </c:pt>
                <c:pt idx="130">
                  <c:v>51450.5</c:v>
                </c:pt>
              </c:numCache>
            </c:numRef>
          </c:xVal>
          <c:yVal>
            <c:numRef>
              <c:f>Active!$U$21:$U$969</c:f>
              <c:numCache>
                <c:formatCode>General</c:formatCode>
                <c:ptCount val="949"/>
                <c:pt idx="61">
                  <c:v>-0.12160856500122463</c:v>
                </c:pt>
                <c:pt idx="63">
                  <c:v>-0.12420962500618771</c:v>
                </c:pt>
                <c:pt idx="65">
                  <c:v>-0.12369313499948476</c:v>
                </c:pt>
                <c:pt idx="68">
                  <c:v>-0.12338283500139369</c:v>
                </c:pt>
                <c:pt idx="75">
                  <c:v>-4.3302660000335891E-2</c:v>
                </c:pt>
                <c:pt idx="98">
                  <c:v>0.2173878649919061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15-495A-B8A6-F73424E83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5832"/>
        <c:axId val="1"/>
      </c:scatterChart>
      <c:valAx>
        <c:axId val="85445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6602316602312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98455598455598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72586872586879E-2"/>
          <c:y val="0.9204921861831491"/>
          <c:w val="0.9054054054054053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0</xdr:rowOff>
    </xdr:from>
    <xdr:to>
      <xdr:col>21</xdr:col>
      <xdr:colOff>400050</xdr:colOff>
      <xdr:row>17</xdr:row>
      <xdr:rowOff>171450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80BFC907-0F6A-AE7A-99CB-CDA840E55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657225</xdr:colOff>
      <xdr:row>0</xdr:row>
      <xdr:rowOff>152400</xdr:rowOff>
    </xdr:from>
    <xdr:to>
      <xdr:col>29</xdr:col>
      <xdr:colOff>542925</xdr:colOff>
      <xdr:row>18</xdr:row>
      <xdr:rowOff>152400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784D16C9-F0AA-283E-3BAE-254EDD54F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14</xdr:col>
      <xdr:colOff>466725</xdr:colOff>
      <xdr:row>18</xdr:row>
      <xdr:rowOff>28575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BC6C669A-CC5F-9230-F4D0-BCDC53296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%20&amp;%20Bonnie/Documents/Documents/Robert/Astronomy/Variable%20research/Variables/Bob%20Nelson/Master%20Updates8%202022-07-07%20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203">
          <cell r="W4203" t="str">
            <v>V</v>
          </cell>
        </row>
        <row r="4204">
          <cell r="W4204" t="str">
            <v>Ic</v>
          </cell>
        </row>
        <row r="4205">
          <cell r="W4205" t="str">
            <v>B</v>
          </cell>
        </row>
        <row r="4206">
          <cell r="W4206" t="str">
            <v>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07" TargetMode="External"/><Relationship Id="rId18" Type="http://schemas.openxmlformats.org/officeDocument/2006/relationships/hyperlink" Target="http://www.konkoly.hu/cgi-bin/IBVS?5676" TargetMode="External"/><Relationship Id="rId26" Type="http://schemas.openxmlformats.org/officeDocument/2006/relationships/hyperlink" Target="http://www.konkoly.hu/cgi-bin/IBVS?6153" TargetMode="External"/><Relationship Id="rId3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no42.pdf" TargetMode="External"/><Relationship Id="rId34" Type="http://schemas.openxmlformats.org/officeDocument/2006/relationships/hyperlink" Target="http://www.bav-astro.de/sfs/BAVM_link.php?BAVMnr=203" TargetMode="External"/><Relationship Id="rId42" Type="http://schemas.openxmlformats.org/officeDocument/2006/relationships/hyperlink" Target="http://var.astro.cz/oejv/issues/oejv0137.pdf" TargetMode="External"/><Relationship Id="rId47" Type="http://schemas.openxmlformats.org/officeDocument/2006/relationships/hyperlink" Target="http://www.bav-astro.de/sfs/BAVM_link.php?BAVMnr=228" TargetMode="External"/><Relationship Id="rId50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79" TargetMode="External"/><Relationship Id="rId12" Type="http://schemas.openxmlformats.org/officeDocument/2006/relationships/hyperlink" Target="http://vsolj.cetus-net.org/no47.pdf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0.pdf" TargetMode="External"/><Relationship Id="rId46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konkoly.hu/cgi-bin/IBVS?4387" TargetMode="External"/><Relationship Id="rId16" Type="http://schemas.openxmlformats.org/officeDocument/2006/relationships/hyperlink" Target="http://www.konkoly.hu/cgi-bin/IBVS?5507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4387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4387" TargetMode="External"/><Relationship Id="rId24" Type="http://schemas.openxmlformats.org/officeDocument/2006/relationships/hyperlink" Target="http://vsolj.cetus-net.org/no42.pdf" TargetMode="External"/><Relationship Id="rId32" Type="http://schemas.openxmlformats.org/officeDocument/2006/relationships/hyperlink" Target="http://var.astro.cz/oejv/issues/oejv0094.pdf" TargetMode="External"/><Relationship Id="rId37" Type="http://schemas.openxmlformats.org/officeDocument/2006/relationships/hyperlink" Target="http://vsolj.cetus-net.org/vsoljno50.pdf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www.konkoly.hu/cgi-bin/IBVS?5507" TargetMode="External"/><Relationship Id="rId23" Type="http://schemas.openxmlformats.org/officeDocument/2006/relationships/hyperlink" Target="http://www.konkoly.hu/cgi-bin/IBVS?5502" TargetMode="External"/><Relationship Id="rId28" Type="http://schemas.openxmlformats.org/officeDocument/2006/relationships/hyperlink" Target="http://vsolj.cetus-net.org/no45.pdf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4387" TargetMode="External"/><Relationship Id="rId19" Type="http://schemas.openxmlformats.org/officeDocument/2006/relationships/hyperlink" Target="http://www.konkoly.hu/cgi-bin/IBVS?5502" TargetMode="External"/><Relationship Id="rId31" Type="http://schemas.openxmlformats.org/officeDocument/2006/relationships/hyperlink" Target="http://var.astro.cz/oejv/issues/oejv0094.pdf" TargetMode="External"/><Relationship Id="rId44" Type="http://schemas.openxmlformats.org/officeDocument/2006/relationships/hyperlink" Target="http://www.konkoly.hu/cgi-bin/IBVS?5992" TargetMode="External"/><Relationship Id="rId5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4387" TargetMode="External"/><Relationship Id="rId14" Type="http://schemas.openxmlformats.org/officeDocument/2006/relationships/hyperlink" Target="http://www.konkoly.hu/cgi-bin/IBVS?5507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www.konkoly.hu/cgi-bin/IBVS?6153" TargetMode="External"/><Relationship Id="rId30" Type="http://schemas.openxmlformats.org/officeDocument/2006/relationships/hyperlink" Target="http://vsolj.cetus-net.org/no48.pdf" TargetMode="External"/><Relationship Id="rId35" Type="http://schemas.openxmlformats.org/officeDocument/2006/relationships/hyperlink" Target="http://www.bav-astro.de/sfs/BAVM_link.php?BAVMnr=215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bav-astro.de/sfs/BAVM_link.php?BAVMnr=93" TargetMode="External"/><Relationship Id="rId51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37"/>
  <sheetViews>
    <sheetView tabSelected="1" workbookViewId="0">
      <pane xSplit="13" ySplit="21" topLeftCell="N140" activePane="bottomRight" state="frozen"/>
      <selection pane="topRight" activeCell="N1" sqref="N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10.5703125" customWidth="1"/>
    <col min="5" max="5" width="16.7109375" style="28" customWidth="1"/>
    <col min="6" max="6" width="16.42578125" style="28" customWidth="1"/>
    <col min="7" max="7" width="8.140625" style="28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66</v>
      </c>
    </row>
    <row r="2" spans="1:6" x14ac:dyDescent="0.2">
      <c r="A2" t="s">
        <v>21</v>
      </c>
      <c r="B2" s="11" t="s">
        <v>55</v>
      </c>
      <c r="C2" s="10" t="s">
        <v>61</v>
      </c>
    </row>
    <row r="3" spans="1:6" ht="13.5" thickBot="1" x14ac:dyDescent="0.25">
      <c r="C3" s="10" t="s">
        <v>62</v>
      </c>
    </row>
    <row r="4" spans="1:6" ht="14.25" thickTop="1" thickBot="1" x14ac:dyDescent="0.25">
      <c r="A4" s="7" t="s">
        <v>2</v>
      </c>
      <c r="C4" s="3">
        <v>30321.453000000001</v>
      </c>
      <c r="D4" s="4">
        <v>0.56801193000000005</v>
      </c>
    </row>
    <row r="5" spans="1:6" ht="13.5" thickTop="1" x14ac:dyDescent="0.2">
      <c r="A5" s="35" t="s">
        <v>72</v>
      </c>
      <c r="B5" s="18"/>
      <c r="C5" s="36">
        <v>-9.5</v>
      </c>
      <c r="D5" s="18" t="s">
        <v>73</v>
      </c>
    </row>
    <row r="6" spans="1:6" x14ac:dyDescent="0.2">
      <c r="A6" s="7" t="s">
        <v>3</v>
      </c>
      <c r="C6" s="78" t="s">
        <v>478</v>
      </c>
    </row>
    <row r="7" spans="1:6" x14ac:dyDescent="0.2">
      <c r="A7" t="s">
        <v>4</v>
      </c>
      <c r="C7">
        <f>+C4</f>
        <v>30321.453000000001</v>
      </c>
    </row>
    <row r="8" spans="1:6" x14ac:dyDescent="0.2">
      <c r="A8" t="s">
        <v>5</v>
      </c>
      <c r="C8">
        <f>+D4</f>
        <v>0.56801193000000005</v>
      </c>
    </row>
    <row r="9" spans="1:6" x14ac:dyDescent="0.2">
      <c r="A9" s="32" t="s">
        <v>69</v>
      </c>
      <c r="B9" s="32"/>
      <c r="C9" s="33">
        <v>51</v>
      </c>
      <c r="D9" s="33">
        <v>51</v>
      </c>
    </row>
    <row r="10" spans="1:6" ht="13.5" thickBot="1" x14ac:dyDescent="0.25">
      <c r="A10" s="18"/>
      <c r="B10" s="18"/>
      <c r="C10" s="6" t="s">
        <v>59</v>
      </c>
      <c r="D10" s="6" t="s">
        <v>60</v>
      </c>
    </row>
    <row r="11" spans="1:6" x14ac:dyDescent="0.2">
      <c r="A11" s="18" t="s">
        <v>17</v>
      </c>
      <c r="B11" s="18"/>
      <c r="C11" s="34">
        <f ca="1">INTERCEPT(INDIRECT(C14):R$908,INDIRECT(C13):$F$908)</f>
        <v>-0.13596424464665063</v>
      </c>
      <c r="D11" s="34">
        <f ca="1">INTERCEPT(INDIRECT(D14):S$908,INDIRECT(D13):$F$908)</f>
        <v>-0.12514242580300683</v>
      </c>
      <c r="E11" s="73">
        <v>1</v>
      </c>
    </row>
    <row r="12" spans="1:6" x14ac:dyDescent="0.2">
      <c r="A12" s="18" t="s">
        <v>18</v>
      </c>
      <c r="B12" s="18"/>
      <c r="C12" s="34">
        <f ca="1">SLOPE(INDIRECT(C14):R$908,INDIRECT(C13):$F$908)</f>
        <v>6.7658075687345461E-6</v>
      </c>
      <c r="D12" s="34">
        <f ca="1">SLOPE(INDIRECT(D14):S$908,INDIRECT(D13):$F$908)</f>
        <v>6.5208902734968359E-6</v>
      </c>
      <c r="F12" s="74">
        <f ca="1">NOW()+15018.5+$C$9/24</f>
        <v>59966.284049189817</v>
      </c>
    </row>
    <row r="13" spans="1:6" x14ac:dyDescent="0.2">
      <c r="A13" s="32" t="s">
        <v>70</v>
      </c>
      <c r="B13" s="32"/>
      <c r="C13" s="33" t="str">
        <f>"F"&amp;C9</f>
        <v>F51</v>
      </c>
      <c r="D13" s="33" t="str">
        <f>"F"&amp;D9</f>
        <v>F51</v>
      </c>
      <c r="F13" s="74">
        <f ca="1">ROUND(2*(F12-$C$7)/$C$8,0)/2+E11</f>
        <v>52191.5</v>
      </c>
    </row>
    <row r="14" spans="1:6" x14ac:dyDescent="0.2">
      <c r="A14" s="32" t="s">
        <v>71</v>
      </c>
      <c r="B14" s="32"/>
      <c r="C14" s="33" t="str">
        <f>"R"&amp;C9</f>
        <v>R51</v>
      </c>
      <c r="D14" s="33" t="str">
        <f>"S"&amp;D9</f>
        <v>S51</v>
      </c>
      <c r="F14" s="75">
        <f ca="1">ROUND(2*(F12-$C$15)/$C$16,0)/2+E11</f>
        <v>741</v>
      </c>
    </row>
    <row r="15" spans="1:6" x14ac:dyDescent="0.2">
      <c r="A15" s="19" t="s">
        <v>19</v>
      </c>
      <c r="B15" s="18"/>
      <c r="C15" s="20">
        <f ca="1">($C7+C11)+($C8+C12)*INT(MAX($F21:$F3506))</f>
        <v>59545.878935054774</v>
      </c>
      <c r="D15" s="20">
        <f ca="1">($C7+D11)+($C8+D12)*INT(MAX($F21:$F3506))</f>
        <v>59545.87715587877</v>
      </c>
      <c r="F15" s="76">
        <f ca="1">+$C$15+$C$16*F14-15018.5-$C$9/24</f>
        <v>44946.155788648182</v>
      </c>
    </row>
    <row r="16" spans="1:6" x14ac:dyDescent="0.2">
      <c r="A16" s="21" t="s">
        <v>6</v>
      </c>
      <c r="B16" s="18"/>
      <c r="C16" s="22">
        <f ca="1">+$C8+C12</f>
        <v>0.56801869580756881</v>
      </c>
      <c r="D16" s="34">
        <f ca="1">+$C8+D12</f>
        <v>0.56801845089027359</v>
      </c>
      <c r="F16" s="75" t="s">
        <v>74</v>
      </c>
    </row>
    <row r="17" spans="1:22" ht="13.5" thickBot="1" x14ac:dyDescent="0.25">
      <c r="A17" s="27" t="s">
        <v>65</v>
      </c>
      <c r="C17">
        <f>COUNT(C21:C2164)</f>
        <v>131</v>
      </c>
      <c r="D17" s="18"/>
    </row>
    <row r="18" spans="1:22" ht="14.25" thickTop="1" thickBot="1" x14ac:dyDescent="0.25">
      <c r="A18" s="21" t="s">
        <v>63</v>
      </c>
      <c r="B18" s="18"/>
      <c r="C18" s="23">
        <f ca="1">+C15</f>
        <v>59545.878935054774</v>
      </c>
      <c r="D18" s="24">
        <f ca="1">+C16</f>
        <v>0.56801869580756881</v>
      </c>
      <c r="E18" s="37">
        <f>R19</f>
        <v>109</v>
      </c>
    </row>
    <row r="19" spans="1:22" ht="13.5" thickBot="1" x14ac:dyDescent="0.25">
      <c r="A19" s="21" t="s">
        <v>64</v>
      </c>
      <c r="B19" s="18"/>
      <c r="C19" s="25">
        <f ca="1">D15</f>
        <v>59545.87715587877</v>
      </c>
      <c r="D19" s="26">
        <f ca="1">D16</f>
        <v>0.56801845089027359</v>
      </c>
      <c r="E19" s="37">
        <f>S19</f>
        <v>16</v>
      </c>
      <c r="O19" s="5" t="s">
        <v>53</v>
      </c>
      <c r="P19" s="5" t="s">
        <v>54</v>
      </c>
      <c r="R19" s="16">
        <f>COUNT(R21:R889)</f>
        <v>109</v>
      </c>
      <c r="S19" s="16">
        <f>COUNT(S21:S889)</f>
        <v>16</v>
      </c>
      <c r="T19" s="5"/>
    </row>
    <row r="20" spans="1:22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70" t="s">
        <v>10</v>
      </c>
      <c r="F20" s="70" t="s">
        <v>11</v>
      </c>
      <c r="G20" s="70" t="s">
        <v>12</v>
      </c>
      <c r="H20" s="9" t="s">
        <v>33</v>
      </c>
      <c r="I20" s="9" t="s">
        <v>94</v>
      </c>
      <c r="J20" s="9" t="s">
        <v>89</v>
      </c>
      <c r="K20" s="9" t="s">
        <v>79</v>
      </c>
      <c r="L20" s="48" t="s">
        <v>475</v>
      </c>
      <c r="M20" s="9" t="s">
        <v>476</v>
      </c>
      <c r="N20" s="9" t="s">
        <v>477</v>
      </c>
      <c r="O20" s="9" t="s">
        <v>20</v>
      </c>
      <c r="P20" s="9" t="s">
        <v>20</v>
      </c>
      <c r="Q20" s="6" t="s">
        <v>16</v>
      </c>
      <c r="R20" s="8" t="s">
        <v>59</v>
      </c>
      <c r="S20" s="8" t="s">
        <v>60</v>
      </c>
      <c r="T20" s="9"/>
      <c r="U20" s="77" t="s">
        <v>474</v>
      </c>
    </row>
    <row r="21" spans="1:22" x14ac:dyDescent="0.2">
      <c r="A21" s="67" t="s">
        <v>102</v>
      </c>
      <c r="B21" s="69" t="s">
        <v>52</v>
      </c>
      <c r="C21" s="68">
        <v>29364.345000000001</v>
      </c>
      <c r="D21" s="28"/>
      <c r="E21" s="28">
        <f t="shared" ref="E21:E52" si="0">+(C21-C$7)/C$8</f>
        <v>-1685.013904549505</v>
      </c>
      <c r="F21" s="28">
        <f t="shared" ref="F21:F52" si="1">ROUND(2*E21,0)/2</f>
        <v>-1685</v>
      </c>
      <c r="G21" s="28">
        <f t="shared" ref="G21:G52" si="2">+C21-(C$7+F21*C$8)</f>
        <v>-7.897949999460252E-3</v>
      </c>
      <c r="H21">
        <f>+G21</f>
        <v>-7.897949999460252E-3</v>
      </c>
      <c r="P21">
        <f t="shared" ref="P21:P52" ca="1" si="3">+D$11+D$12*F21</f>
        <v>-0.13613012591384899</v>
      </c>
      <c r="Q21" s="2">
        <f t="shared" ref="Q21:Q52" si="4">+C21-15018.5</f>
        <v>14345.845000000001</v>
      </c>
      <c r="R21">
        <f>+C21-(C$7+F21*C$8)</f>
        <v>-7.897949999460252E-3</v>
      </c>
      <c r="V21" s="5"/>
    </row>
    <row r="22" spans="1:22" x14ac:dyDescent="0.2">
      <c r="A22" s="67" t="s">
        <v>102</v>
      </c>
      <c r="B22" s="69" t="s">
        <v>52</v>
      </c>
      <c r="C22" s="68">
        <v>29727.314999999999</v>
      </c>
      <c r="D22" s="28"/>
      <c r="E22" s="28">
        <f t="shared" si="0"/>
        <v>-1045.9956360423673</v>
      </c>
      <c r="F22" s="28">
        <f t="shared" si="1"/>
        <v>-1046</v>
      </c>
      <c r="G22" s="28">
        <f t="shared" si="2"/>
        <v>2.4787799957266543E-3</v>
      </c>
      <c r="H22">
        <f>+G22</f>
        <v>2.4787799957266543E-3</v>
      </c>
      <c r="P22">
        <f t="shared" ca="1" si="3"/>
        <v>-0.13196327702908453</v>
      </c>
      <c r="Q22" s="2">
        <f t="shared" si="4"/>
        <v>14708.814999999999</v>
      </c>
      <c r="R22">
        <f>+C22-(C$7+F22*C$8)</f>
        <v>2.4787799957266543E-3</v>
      </c>
      <c r="V22" s="5"/>
    </row>
    <row r="23" spans="1:22" x14ac:dyDescent="0.2">
      <c r="A23" s="67" t="s">
        <v>102</v>
      </c>
      <c r="B23" s="69" t="s">
        <v>52</v>
      </c>
      <c r="C23" s="68">
        <v>30078.345000000001</v>
      </c>
      <c r="D23" s="28"/>
      <c r="E23" s="28">
        <f t="shared" si="0"/>
        <v>-427.99805278737745</v>
      </c>
      <c r="F23" s="28">
        <f t="shared" si="1"/>
        <v>-428</v>
      </c>
      <c r="G23" s="28">
        <f t="shared" si="2"/>
        <v>1.1060399992857128E-3</v>
      </c>
      <c r="H23">
        <f>+G23</f>
        <v>1.1060399992857128E-3</v>
      </c>
      <c r="P23">
        <f t="shared" ca="1" si="3"/>
        <v>-0.12793336684006348</v>
      </c>
      <c r="Q23" s="2">
        <f t="shared" si="4"/>
        <v>15059.845000000001</v>
      </c>
      <c r="R23">
        <f>+C23-(C$7+F23*C$8)</f>
        <v>1.1060399992857128E-3</v>
      </c>
      <c r="V23" s="5"/>
    </row>
    <row r="24" spans="1:22" x14ac:dyDescent="0.2">
      <c r="A24" t="s">
        <v>13</v>
      </c>
      <c r="B24" s="5"/>
      <c r="C24" s="28">
        <v>30321.453000000001</v>
      </c>
      <c r="D24" s="28" t="s">
        <v>15</v>
      </c>
      <c r="E24" s="28">
        <f t="shared" si="0"/>
        <v>0</v>
      </c>
      <c r="F24" s="28">
        <f t="shared" si="1"/>
        <v>0</v>
      </c>
      <c r="G24" s="28">
        <f t="shared" si="2"/>
        <v>0</v>
      </c>
      <c r="H24">
        <f>+G24</f>
        <v>0</v>
      </c>
      <c r="P24">
        <f t="shared" ca="1" si="3"/>
        <v>-0.12514242580300683</v>
      </c>
      <c r="Q24" s="2">
        <f t="shared" si="4"/>
        <v>15302.953000000001</v>
      </c>
      <c r="R24" s="17">
        <f>G24</f>
        <v>0</v>
      </c>
    </row>
    <row r="25" spans="1:22" x14ac:dyDescent="0.2">
      <c r="A25" s="67" t="s">
        <v>113</v>
      </c>
      <c r="B25" s="69" t="s">
        <v>52</v>
      </c>
      <c r="C25" s="68">
        <v>30321.482</v>
      </c>
      <c r="D25" s="28"/>
      <c r="E25" s="28">
        <f t="shared" si="0"/>
        <v>5.1055265685409315E-2</v>
      </c>
      <c r="F25" s="28">
        <f t="shared" si="1"/>
        <v>0</v>
      </c>
      <c r="G25" s="28">
        <f t="shared" si="2"/>
        <v>2.899999999863212E-2</v>
      </c>
      <c r="I25">
        <f t="shared" ref="I25:I31" si="5">+G25</f>
        <v>2.899999999863212E-2</v>
      </c>
      <c r="P25">
        <f t="shared" ca="1" si="3"/>
        <v>-0.12514242580300683</v>
      </c>
      <c r="Q25" s="2">
        <f t="shared" si="4"/>
        <v>15302.982</v>
      </c>
      <c r="R25">
        <f>+C25-(C$7+F25*C$8)</f>
        <v>2.899999999863212E-2</v>
      </c>
      <c r="V25" s="5"/>
    </row>
    <row r="26" spans="1:22" x14ac:dyDescent="0.2">
      <c r="A26" s="67" t="s">
        <v>113</v>
      </c>
      <c r="B26" s="69" t="s">
        <v>52</v>
      </c>
      <c r="C26" s="68">
        <v>30326.573</v>
      </c>
      <c r="D26" s="28"/>
      <c r="E26" s="28">
        <f t="shared" si="0"/>
        <v>9.0138951835025374</v>
      </c>
      <c r="F26" s="28">
        <f t="shared" si="1"/>
        <v>9</v>
      </c>
      <c r="G26" s="28">
        <f t="shared" si="2"/>
        <v>7.8926299975137226E-3</v>
      </c>
      <c r="I26">
        <f t="shared" si="5"/>
        <v>7.8926299975137226E-3</v>
      </c>
      <c r="P26">
        <f t="shared" ca="1" si="3"/>
        <v>-0.12508373779054535</v>
      </c>
      <c r="Q26" s="2">
        <f t="shared" si="4"/>
        <v>15308.073</v>
      </c>
      <c r="R26">
        <f>+C26-(C$7+F26*C$8)</f>
        <v>7.8926299975137226E-3</v>
      </c>
      <c r="V26" s="5"/>
    </row>
    <row r="27" spans="1:22" x14ac:dyDescent="0.2">
      <c r="A27" s="67" t="s">
        <v>113</v>
      </c>
      <c r="B27" s="69" t="s">
        <v>51</v>
      </c>
      <c r="C27" s="68">
        <v>30369.465</v>
      </c>
      <c r="D27" s="28"/>
      <c r="E27" s="28">
        <f t="shared" si="0"/>
        <v>84.526393662187346</v>
      </c>
      <c r="F27" s="28">
        <f t="shared" si="1"/>
        <v>84.5</v>
      </c>
      <c r="G27" s="28">
        <f t="shared" si="2"/>
        <v>1.4991914998972788E-2</v>
      </c>
      <c r="I27">
        <f t="shared" si="5"/>
        <v>1.4991914998972788E-2</v>
      </c>
      <c r="P27">
        <f t="shared" ca="1" si="3"/>
        <v>-0.12459141057489635</v>
      </c>
      <c r="Q27" s="2">
        <f t="shared" si="4"/>
        <v>15350.965</v>
      </c>
      <c r="S27">
        <f>+C27-(C$7+F27*C$8)</f>
        <v>1.4991914998972788E-2</v>
      </c>
      <c r="V27" s="5"/>
    </row>
    <row r="28" spans="1:22" x14ac:dyDescent="0.2">
      <c r="A28" s="67" t="s">
        <v>113</v>
      </c>
      <c r="B28" s="69" t="s">
        <v>52</v>
      </c>
      <c r="C28" s="68">
        <v>30672.476999999999</v>
      </c>
      <c r="D28" s="28"/>
      <c r="E28" s="28">
        <f t="shared" si="0"/>
        <v>617.98702009656313</v>
      </c>
      <c r="F28" s="28">
        <f t="shared" si="1"/>
        <v>618</v>
      </c>
      <c r="G28" s="28">
        <f t="shared" si="2"/>
        <v>-7.3727400013012812E-3</v>
      </c>
      <c r="I28">
        <f t="shared" si="5"/>
        <v>-7.3727400013012812E-3</v>
      </c>
      <c r="P28">
        <f t="shared" ca="1" si="3"/>
        <v>-0.12111251561398578</v>
      </c>
      <c r="Q28" s="2">
        <f t="shared" si="4"/>
        <v>15653.976999999999</v>
      </c>
      <c r="R28">
        <f t="shared" ref="R28:R50" si="6">+C28-(C$7+F28*C$8)</f>
        <v>-7.3727400013012812E-3</v>
      </c>
      <c r="V28" s="5"/>
    </row>
    <row r="29" spans="1:22" x14ac:dyDescent="0.2">
      <c r="A29" s="67" t="s">
        <v>113</v>
      </c>
      <c r="B29" s="69" t="s">
        <v>52</v>
      </c>
      <c r="C29" s="68">
        <v>30721.34</v>
      </c>
      <c r="D29" s="28"/>
      <c r="E29" s="28">
        <f t="shared" si="0"/>
        <v>704.01162172773161</v>
      </c>
      <c r="F29" s="28">
        <f t="shared" si="1"/>
        <v>704</v>
      </c>
      <c r="G29" s="28">
        <f t="shared" si="2"/>
        <v>6.6012799979944248E-3</v>
      </c>
      <c r="I29">
        <f t="shared" si="5"/>
        <v>6.6012799979944248E-3</v>
      </c>
      <c r="P29">
        <f t="shared" ca="1" si="3"/>
        <v>-0.12055171905046505</v>
      </c>
      <c r="Q29" s="2">
        <f t="shared" si="4"/>
        <v>15702.84</v>
      </c>
      <c r="R29">
        <f t="shared" si="6"/>
        <v>6.6012799979944248E-3</v>
      </c>
      <c r="V29" s="5"/>
    </row>
    <row r="30" spans="1:22" x14ac:dyDescent="0.2">
      <c r="A30" s="67" t="s">
        <v>113</v>
      </c>
      <c r="B30" s="69" t="s">
        <v>52</v>
      </c>
      <c r="C30" s="68">
        <v>30735.54</v>
      </c>
      <c r="D30" s="28"/>
      <c r="E30" s="28">
        <f t="shared" si="0"/>
        <v>729.01109665073318</v>
      </c>
      <c r="F30" s="28">
        <f t="shared" si="1"/>
        <v>729</v>
      </c>
      <c r="G30" s="28">
        <f t="shared" si="2"/>
        <v>6.3030300007085316E-3</v>
      </c>
      <c r="I30">
        <f t="shared" si="5"/>
        <v>6.3030300007085316E-3</v>
      </c>
      <c r="P30">
        <f t="shared" ca="1" si="3"/>
        <v>-0.12038869679362764</v>
      </c>
      <c r="Q30" s="2">
        <f t="shared" si="4"/>
        <v>15717.04</v>
      </c>
      <c r="R30">
        <f t="shared" si="6"/>
        <v>6.3030300007085316E-3</v>
      </c>
      <c r="V30" s="5"/>
    </row>
    <row r="31" spans="1:22" x14ac:dyDescent="0.2">
      <c r="A31" s="67" t="s">
        <v>113</v>
      </c>
      <c r="B31" s="69" t="s">
        <v>52</v>
      </c>
      <c r="C31" s="68">
        <v>30784.383999999998</v>
      </c>
      <c r="D31" s="28"/>
      <c r="E31" s="28">
        <f t="shared" si="0"/>
        <v>815.00224828023738</v>
      </c>
      <c r="F31" s="28">
        <f t="shared" si="1"/>
        <v>815</v>
      </c>
      <c r="G31" s="28">
        <f t="shared" si="2"/>
        <v>1.2770499961334281E-3</v>
      </c>
      <c r="I31">
        <f t="shared" si="5"/>
        <v>1.2770499961334281E-3</v>
      </c>
      <c r="P31">
        <f t="shared" ca="1" si="3"/>
        <v>-0.11982790023010691</v>
      </c>
      <c r="Q31" s="2">
        <f t="shared" si="4"/>
        <v>15765.883999999998</v>
      </c>
      <c r="R31">
        <f t="shared" si="6"/>
        <v>1.2770499961334281E-3</v>
      </c>
      <c r="V31" s="5"/>
    </row>
    <row r="32" spans="1:22" x14ac:dyDescent="0.2">
      <c r="A32" s="67" t="s">
        <v>102</v>
      </c>
      <c r="B32" s="69" t="s">
        <v>52</v>
      </c>
      <c r="C32" s="68">
        <v>31060.455000000002</v>
      </c>
      <c r="D32" s="28"/>
      <c r="E32" s="28">
        <f t="shared" si="0"/>
        <v>1301.032532890639</v>
      </c>
      <c r="F32" s="28">
        <f t="shared" si="1"/>
        <v>1301</v>
      </c>
      <c r="G32" s="28">
        <f t="shared" si="2"/>
        <v>1.8479070000466891E-2</v>
      </c>
      <c r="H32">
        <f t="shared" ref="H32:H50" si="7">+G32</f>
        <v>1.8479070000466891E-2</v>
      </c>
      <c r="P32">
        <f t="shared" ca="1" si="3"/>
        <v>-0.11665874755718744</v>
      </c>
      <c r="Q32" s="2">
        <f t="shared" si="4"/>
        <v>16041.955000000002</v>
      </c>
      <c r="R32">
        <f t="shared" si="6"/>
        <v>1.8479070000466891E-2</v>
      </c>
      <c r="V32" s="5"/>
    </row>
    <row r="33" spans="1:22" x14ac:dyDescent="0.2">
      <c r="A33" s="67" t="s">
        <v>102</v>
      </c>
      <c r="B33" s="69" t="s">
        <v>52</v>
      </c>
      <c r="C33" s="68">
        <v>31845.43</v>
      </c>
      <c r="D33" s="28"/>
      <c r="E33" s="28">
        <f t="shared" si="0"/>
        <v>2683.0017461076895</v>
      </c>
      <c r="F33" s="28">
        <f t="shared" si="1"/>
        <v>2683</v>
      </c>
      <c r="G33" s="28">
        <f t="shared" si="2"/>
        <v>9.9181000041426159E-4</v>
      </c>
      <c r="H33">
        <f t="shared" si="7"/>
        <v>9.9181000041426159E-4</v>
      </c>
      <c r="P33">
        <f t="shared" ca="1" si="3"/>
        <v>-0.10764687719921481</v>
      </c>
      <c r="Q33" s="2">
        <f t="shared" si="4"/>
        <v>16826.93</v>
      </c>
      <c r="R33">
        <f t="shared" si="6"/>
        <v>9.9181000041426159E-4</v>
      </c>
      <c r="V33" s="5"/>
    </row>
    <row r="34" spans="1:22" x14ac:dyDescent="0.2">
      <c r="A34" s="67" t="s">
        <v>102</v>
      </c>
      <c r="B34" s="69" t="s">
        <v>52</v>
      </c>
      <c r="C34" s="68">
        <v>32146.47</v>
      </c>
      <c r="D34" s="28"/>
      <c r="E34" s="28">
        <f t="shared" si="0"/>
        <v>3212.9906144752977</v>
      </c>
      <c r="F34" s="28">
        <f t="shared" si="1"/>
        <v>3213</v>
      </c>
      <c r="G34" s="28">
        <f t="shared" si="2"/>
        <v>-5.3310900002543349E-3</v>
      </c>
      <c r="H34">
        <f t="shared" si="7"/>
        <v>-5.3310900002543349E-3</v>
      </c>
      <c r="P34">
        <f t="shared" ca="1" si="3"/>
        <v>-0.10419080535426149</v>
      </c>
      <c r="Q34" s="2">
        <f t="shared" si="4"/>
        <v>17127.97</v>
      </c>
      <c r="R34">
        <f t="shared" si="6"/>
        <v>-5.3310900002543349E-3</v>
      </c>
      <c r="V34" s="5"/>
    </row>
    <row r="35" spans="1:22" x14ac:dyDescent="0.2">
      <c r="A35" s="67" t="s">
        <v>102</v>
      </c>
      <c r="B35" s="69" t="s">
        <v>52</v>
      </c>
      <c r="C35" s="68">
        <v>32233.375</v>
      </c>
      <c r="D35" s="28"/>
      <c r="E35" s="28">
        <f t="shared" si="0"/>
        <v>3365.98916153046</v>
      </c>
      <c r="F35" s="28">
        <f t="shared" si="1"/>
        <v>3366</v>
      </c>
      <c r="G35" s="28">
        <f t="shared" si="2"/>
        <v>-6.1563800009025726E-3</v>
      </c>
      <c r="H35">
        <f t="shared" si="7"/>
        <v>-6.1563800009025726E-3</v>
      </c>
      <c r="P35">
        <f t="shared" ca="1" si="3"/>
        <v>-0.10319310914241647</v>
      </c>
      <c r="Q35" s="2">
        <f t="shared" si="4"/>
        <v>17214.875</v>
      </c>
      <c r="R35">
        <f t="shared" si="6"/>
        <v>-6.1563800009025726E-3</v>
      </c>
      <c r="V35" s="5"/>
    </row>
    <row r="36" spans="1:22" x14ac:dyDescent="0.2">
      <c r="A36" s="67" t="s">
        <v>102</v>
      </c>
      <c r="B36" s="69" t="s">
        <v>52</v>
      </c>
      <c r="C36" s="68">
        <v>32948.504999999997</v>
      </c>
      <c r="D36" s="28"/>
      <c r="E36" s="28">
        <f t="shared" si="0"/>
        <v>4624.9944081280046</v>
      </c>
      <c r="F36" s="28">
        <f t="shared" si="1"/>
        <v>4625</v>
      </c>
      <c r="G36" s="28">
        <f t="shared" si="2"/>
        <v>-3.1762500075274147E-3</v>
      </c>
      <c r="H36">
        <f t="shared" si="7"/>
        <v>-3.1762500075274147E-3</v>
      </c>
      <c r="P36">
        <f t="shared" ca="1" si="3"/>
        <v>-9.4983308288083962E-2</v>
      </c>
      <c r="Q36" s="2">
        <f t="shared" si="4"/>
        <v>17930.004999999997</v>
      </c>
      <c r="R36">
        <f t="shared" si="6"/>
        <v>-3.1762500075274147E-3</v>
      </c>
      <c r="V36" s="5"/>
    </row>
    <row r="37" spans="1:22" x14ac:dyDescent="0.2">
      <c r="A37" s="67" t="s">
        <v>102</v>
      </c>
      <c r="B37" s="69" t="s">
        <v>52</v>
      </c>
      <c r="C37" s="68">
        <v>33022.355000000003</v>
      </c>
      <c r="D37" s="28"/>
      <c r="E37" s="28">
        <f t="shared" si="0"/>
        <v>4755.0092829916466</v>
      </c>
      <c r="F37" s="28">
        <f t="shared" si="1"/>
        <v>4755</v>
      </c>
      <c r="G37" s="28">
        <f t="shared" si="2"/>
        <v>5.2728500013472512E-3</v>
      </c>
      <c r="H37">
        <f t="shared" si="7"/>
        <v>5.2728500013472512E-3</v>
      </c>
      <c r="P37">
        <f t="shared" ca="1" si="3"/>
        <v>-9.4135592552529374E-2</v>
      </c>
      <c r="Q37" s="2">
        <f t="shared" si="4"/>
        <v>18003.855000000003</v>
      </c>
      <c r="R37">
        <f t="shared" si="6"/>
        <v>5.2728500013472512E-3</v>
      </c>
      <c r="V37" s="5"/>
    </row>
    <row r="38" spans="1:22" x14ac:dyDescent="0.2">
      <c r="A38" s="67" t="s">
        <v>102</v>
      </c>
      <c r="B38" s="69" t="s">
        <v>52</v>
      </c>
      <c r="C38" s="68">
        <v>33294.425000000003</v>
      </c>
      <c r="D38" s="28"/>
      <c r="E38" s="28">
        <f t="shared" si="0"/>
        <v>5233.9957014635265</v>
      </c>
      <c r="F38" s="28">
        <f t="shared" si="1"/>
        <v>5234</v>
      </c>
      <c r="G38" s="28">
        <f t="shared" si="2"/>
        <v>-2.4416199958068319E-3</v>
      </c>
      <c r="H38">
        <f t="shared" si="7"/>
        <v>-2.4416199958068319E-3</v>
      </c>
      <c r="P38">
        <f t="shared" ca="1" si="3"/>
        <v>-9.1012086111524393E-2</v>
      </c>
      <c r="Q38" s="2">
        <f t="shared" si="4"/>
        <v>18275.925000000003</v>
      </c>
      <c r="R38">
        <f t="shared" si="6"/>
        <v>-2.4416199958068319E-3</v>
      </c>
      <c r="V38" s="5"/>
    </row>
    <row r="39" spans="1:22" x14ac:dyDescent="0.2">
      <c r="A39" s="67" t="s">
        <v>102</v>
      </c>
      <c r="B39" s="69" t="s">
        <v>52</v>
      </c>
      <c r="C39" s="68">
        <v>33327.377</v>
      </c>
      <c r="D39" s="28"/>
      <c r="E39" s="28">
        <f t="shared" si="0"/>
        <v>5292.0085674961065</v>
      </c>
      <c r="F39" s="28">
        <f t="shared" si="1"/>
        <v>5292</v>
      </c>
      <c r="G39" s="28">
        <f t="shared" si="2"/>
        <v>4.8664400019333698E-3</v>
      </c>
      <c r="H39">
        <f t="shared" si="7"/>
        <v>4.8664400019333698E-3</v>
      </c>
      <c r="P39">
        <f t="shared" ca="1" si="3"/>
        <v>-9.0633874475661569E-2</v>
      </c>
      <c r="Q39" s="2">
        <f t="shared" si="4"/>
        <v>18308.877</v>
      </c>
      <c r="R39">
        <f t="shared" si="6"/>
        <v>4.8664400019333698E-3</v>
      </c>
      <c r="V39" s="5"/>
    </row>
    <row r="40" spans="1:22" x14ac:dyDescent="0.2">
      <c r="A40" s="67" t="s">
        <v>102</v>
      </c>
      <c r="B40" s="69" t="s">
        <v>52</v>
      </c>
      <c r="C40" s="68">
        <v>34776.366999999998</v>
      </c>
      <c r="D40" s="28"/>
      <c r="E40" s="28">
        <f t="shared" si="0"/>
        <v>7842.9937202199199</v>
      </c>
      <c r="F40" s="28">
        <f t="shared" si="1"/>
        <v>7843</v>
      </c>
      <c r="G40" s="28">
        <f t="shared" si="2"/>
        <v>-3.5669900025823154E-3</v>
      </c>
      <c r="H40">
        <f t="shared" si="7"/>
        <v>-3.5669900025823154E-3</v>
      </c>
      <c r="P40">
        <f t="shared" ca="1" si="3"/>
        <v>-7.3999083387971148E-2</v>
      </c>
      <c r="Q40" s="2">
        <f t="shared" si="4"/>
        <v>19757.866999999998</v>
      </c>
      <c r="R40">
        <f t="shared" si="6"/>
        <v>-3.5669900025823154E-3</v>
      </c>
      <c r="V40" s="5"/>
    </row>
    <row r="41" spans="1:22" x14ac:dyDescent="0.2">
      <c r="A41" s="67" t="s">
        <v>102</v>
      </c>
      <c r="B41" s="69" t="s">
        <v>52</v>
      </c>
      <c r="C41" s="68">
        <v>34780.339999999997</v>
      </c>
      <c r="D41" s="28"/>
      <c r="E41" s="28">
        <f t="shared" si="0"/>
        <v>7849.9882916191473</v>
      </c>
      <c r="F41" s="28">
        <f t="shared" si="1"/>
        <v>7850</v>
      </c>
      <c r="G41" s="28">
        <f t="shared" si="2"/>
        <v>-6.6505000067991205E-3</v>
      </c>
      <c r="H41">
        <f t="shared" si="7"/>
        <v>-6.6505000067991205E-3</v>
      </c>
      <c r="P41">
        <f t="shared" ca="1" si="3"/>
        <v>-7.3953437156056664E-2</v>
      </c>
      <c r="Q41" s="2">
        <f t="shared" si="4"/>
        <v>19761.839999999997</v>
      </c>
      <c r="R41">
        <f t="shared" si="6"/>
        <v>-6.6505000067991205E-3</v>
      </c>
      <c r="V41" s="5"/>
    </row>
    <row r="42" spans="1:22" x14ac:dyDescent="0.2">
      <c r="A42" s="67" t="s">
        <v>102</v>
      </c>
      <c r="B42" s="69" t="s">
        <v>52</v>
      </c>
      <c r="C42" s="68">
        <v>35106.379999999997</v>
      </c>
      <c r="D42" s="28"/>
      <c r="E42" s="28">
        <f t="shared" si="0"/>
        <v>8423.9903200624594</v>
      </c>
      <c r="F42" s="28">
        <f t="shared" si="1"/>
        <v>8424</v>
      </c>
      <c r="G42" s="28">
        <f t="shared" si="2"/>
        <v>-5.498320002516266E-3</v>
      </c>
      <c r="H42">
        <f t="shared" si="7"/>
        <v>-5.498320002516266E-3</v>
      </c>
      <c r="P42">
        <f t="shared" ca="1" si="3"/>
        <v>-7.0210446139069488E-2</v>
      </c>
      <c r="Q42" s="2">
        <f t="shared" si="4"/>
        <v>20087.879999999997</v>
      </c>
      <c r="R42">
        <f t="shared" si="6"/>
        <v>-5.498320002516266E-3</v>
      </c>
      <c r="V42" s="5"/>
    </row>
    <row r="43" spans="1:22" x14ac:dyDescent="0.2">
      <c r="A43" s="67" t="s">
        <v>102</v>
      </c>
      <c r="B43" s="69" t="s">
        <v>52</v>
      </c>
      <c r="C43" s="68">
        <v>35160.334999999999</v>
      </c>
      <c r="D43" s="28"/>
      <c r="E43" s="28">
        <f t="shared" si="0"/>
        <v>8518.9795221378481</v>
      </c>
      <c r="F43" s="28">
        <f t="shared" si="1"/>
        <v>8519</v>
      </c>
      <c r="G43" s="28">
        <f t="shared" si="2"/>
        <v>-1.1631670000497252E-2</v>
      </c>
      <c r="H43">
        <f t="shared" si="7"/>
        <v>-1.1631670000497252E-2</v>
      </c>
      <c r="P43">
        <f t="shared" ca="1" si="3"/>
        <v>-6.9590961563087278E-2</v>
      </c>
      <c r="Q43" s="2">
        <f t="shared" si="4"/>
        <v>20141.834999999999</v>
      </c>
      <c r="R43">
        <f t="shared" si="6"/>
        <v>-1.1631670000497252E-2</v>
      </c>
      <c r="V43" s="5"/>
    </row>
    <row r="44" spans="1:22" x14ac:dyDescent="0.2">
      <c r="A44" s="67" t="s">
        <v>102</v>
      </c>
      <c r="B44" s="69" t="s">
        <v>52</v>
      </c>
      <c r="C44" s="68">
        <v>35161.487000000001</v>
      </c>
      <c r="D44" s="28"/>
      <c r="E44" s="28">
        <f t="shared" si="0"/>
        <v>8521.0076485541413</v>
      </c>
      <c r="F44" s="28">
        <f t="shared" si="1"/>
        <v>8521</v>
      </c>
      <c r="G44" s="28">
        <f t="shared" si="2"/>
        <v>4.3444699986139312E-3</v>
      </c>
      <c r="H44">
        <f t="shared" si="7"/>
        <v>4.3444699986139312E-3</v>
      </c>
      <c r="P44">
        <f t="shared" ca="1" si="3"/>
        <v>-6.9577919782540298E-2</v>
      </c>
      <c r="Q44" s="2">
        <f t="shared" si="4"/>
        <v>20142.987000000001</v>
      </c>
      <c r="R44">
        <f t="shared" si="6"/>
        <v>4.3444699986139312E-3</v>
      </c>
      <c r="V44" s="5"/>
    </row>
    <row r="45" spans="1:22" x14ac:dyDescent="0.2">
      <c r="A45" s="67" t="s">
        <v>102</v>
      </c>
      <c r="B45" s="69" t="s">
        <v>52</v>
      </c>
      <c r="C45" s="68">
        <v>35164.315000000002</v>
      </c>
      <c r="D45" s="28"/>
      <c r="E45" s="28">
        <f t="shared" si="0"/>
        <v>8525.9864172219077</v>
      </c>
      <c r="F45" s="28">
        <f t="shared" si="1"/>
        <v>8526</v>
      </c>
      <c r="G45" s="28">
        <f t="shared" si="2"/>
        <v>-7.7151799996499904E-3</v>
      </c>
      <c r="H45">
        <f t="shared" si="7"/>
        <v>-7.7151799996499904E-3</v>
      </c>
      <c r="P45">
        <f t="shared" ca="1" si="3"/>
        <v>-6.9545315331172808E-2</v>
      </c>
      <c r="Q45" s="2">
        <f t="shared" si="4"/>
        <v>20145.815000000002</v>
      </c>
      <c r="R45">
        <f t="shared" si="6"/>
        <v>-7.7151799996499904E-3</v>
      </c>
      <c r="V45" s="5"/>
    </row>
    <row r="46" spans="1:22" x14ac:dyDescent="0.2">
      <c r="A46" s="67" t="s">
        <v>102</v>
      </c>
      <c r="B46" s="69" t="s">
        <v>52</v>
      </c>
      <c r="C46" s="68">
        <v>35165.47</v>
      </c>
      <c r="D46" s="28"/>
      <c r="E46" s="28">
        <f t="shared" si="0"/>
        <v>8528.0198252174032</v>
      </c>
      <c r="F46" s="28">
        <f t="shared" si="1"/>
        <v>8528</v>
      </c>
      <c r="G46" s="28">
        <f t="shared" si="2"/>
        <v>1.1260959996434394E-2</v>
      </c>
      <c r="H46">
        <f t="shared" si="7"/>
        <v>1.1260959996434394E-2</v>
      </c>
      <c r="P46">
        <f t="shared" ca="1" si="3"/>
        <v>-6.9532273550625814E-2</v>
      </c>
      <c r="Q46" s="2">
        <f t="shared" si="4"/>
        <v>20146.97</v>
      </c>
      <c r="R46">
        <f t="shared" si="6"/>
        <v>1.1260959996434394E-2</v>
      </c>
      <c r="V46" s="5"/>
    </row>
    <row r="47" spans="1:22" x14ac:dyDescent="0.2">
      <c r="A47" s="67" t="s">
        <v>102</v>
      </c>
      <c r="B47" s="69" t="s">
        <v>52</v>
      </c>
      <c r="C47" s="68">
        <v>35185.334999999999</v>
      </c>
      <c r="D47" s="28"/>
      <c r="E47" s="28">
        <f t="shared" si="0"/>
        <v>8562.9926822135531</v>
      </c>
      <c r="F47" s="28">
        <f t="shared" si="1"/>
        <v>8563</v>
      </c>
      <c r="G47" s="28">
        <f t="shared" si="2"/>
        <v>-4.1565900028217584E-3</v>
      </c>
      <c r="H47">
        <f t="shared" si="7"/>
        <v>-4.1565900028217584E-3</v>
      </c>
      <c r="P47">
        <f t="shared" ca="1" si="3"/>
        <v>-6.9304042391053422E-2</v>
      </c>
      <c r="Q47" s="2">
        <f t="shared" si="4"/>
        <v>20166.834999999999</v>
      </c>
      <c r="R47">
        <f t="shared" si="6"/>
        <v>-4.1565900028217584E-3</v>
      </c>
      <c r="V47" s="5"/>
    </row>
    <row r="48" spans="1:22" x14ac:dyDescent="0.2">
      <c r="A48" s="67" t="s">
        <v>102</v>
      </c>
      <c r="B48" s="69" t="s">
        <v>52</v>
      </c>
      <c r="C48" s="68">
        <v>36630.351999999999</v>
      </c>
      <c r="D48" s="28"/>
      <c r="E48" s="28">
        <f t="shared" si="0"/>
        <v>11106.983263538139</v>
      </c>
      <c r="F48" s="28">
        <f t="shared" si="1"/>
        <v>11107</v>
      </c>
      <c r="G48" s="28">
        <f t="shared" si="2"/>
        <v>-9.5065100031206384E-3</v>
      </c>
      <c r="H48">
        <f t="shared" si="7"/>
        <v>-9.5065100031206384E-3</v>
      </c>
      <c r="P48">
        <f t="shared" ca="1" si="3"/>
        <v>-5.2714897535277472E-2</v>
      </c>
      <c r="Q48" s="2">
        <f t="shared" si="4"/>
        <v>21611.851999999999</v>
      </c>
      <c r="R48">
        <f t="shared" si="6"/>
        <v>-9.5065100031206384E-3</v>
      </c>
      <c r="V48" s="5"/>
    </row>
    <row r="49" spans="1:33" x14ac:dyDescent="0.2">
      <c r="A49" s="67" t="s">
        <v>102</v>
      </c>
      <c r="B49" s="69" t="s">
        <v>52</v>
      </c>
      <c r="C49" s="68">
        <v>36638.311999999998</v>
      </c>
      <c r="D49" s="28"/>
      <c r="E49" s="28">
        <f t="shared" si="0"/>
        <v>11120.997053706242</v>
      </c>
      <c r="F49" s="28">
        <f t="shared" si="1"/>
        <v>11121</v>
      </c>
      <c r="G49" s="28">
        <f t="shared" si="2"/>
        <v>-1.6735300014261156E-3</v>
      </c>
      <c r="H49">
        <f t="shared" si="7"/>
        <v>-1.6735300014261156E-3</v>
      </c>
      <c r="P49">
        <f t="shared" ca="1" si="3"/>
        <v>-5.2623605071448518E-2</v>
      </c>
      <c r="Q49" s="2">
        <f t="shared" si="4"/>
        <v>21619.811999999998</v>
      </c>
      <c r="R49">
        <f t="shared" si="6"/>
        <v>-1.6735300014261156E-3</v>
      </c>
      <c r="V49" s="5"/>
    </row>
    <row r="50" spans="1:33" x14ac:dyDescent="0.2">
      <c r="A50" s="67" t="s">
        <v>102</v>
      </c>
      <c r="B50" s="69" t="s">
        <v>52</v>
      </c>
      <c r="C50" s="68">
        <v>37704.485000000001</v>
      </c>
      <c r="D50" s="28"/>
      <c r="E50" s="28">
        <f t="shared" si="0"/>
        <v>12998.02277040202</v>
      </c>
      <c r="F50" s="28">
        <f t="shared" si="1"/>
        <v>12998</v>
      </c>
      <c r="G50" s="28">
        <f t="shared" si="2"/>
        <v>1.2933859994518571E-2</v>
      </c>
      <c r="H50">
        <f t="shared" si="7"/>
        <v>1.2933859994518571E-2</v>
      </c>
      <c r="P50">
        <f t="shared" ca="1" si="3"/>
        <v>-4.038389402809496E-2</v>
      </c>
      <c r="Q50" s="2">
        <f t="shared" si="4"/>
        <v>22685.985000000001</v>
      </c>
      <c r="R50">
        <f t="shared" si="6"/>
        <v>1.2933859994518571E-2</v>
      </c>
      <c r="V50" s="5"/>
    </row>
    <row r="51" spans="1:33" x14ac:dyDescent="0.2">
      <c r="A51" t="s">
        <v>49</v>
      </c>
      <c r="B51" s="5"/>
      <c r="C51" s="28">
        <v>46411.304199999999</v>
      </c>
      <c r="D51" s="28">
        <v>1.1999999999999999E-3</v>
      </c>
      <c r="E51" s="28">
        <f t="shared" si="0"/>
        <v>28326.607858394796</v>
      </c>
      <c r="F51" s="28">
        <f t="shared" si="1"/>
        <v>28326.5</v>
      </c>
      <c r="G51" s="28">
        <f t="shared" si="2"/>
        <v>6.1264854994078632E-2</v>
      </c>
      <c r="K51">
        <f>+G51</f>
        <v>6.1264854994078632E-2</v>
      </c>
      <c r="O51">
        <f t="shared" ref="O51:O82" ca="1" si="8">+C$11+C$12*F51</f>
        <v>5.5687403449108497E-2</v>
      </c>
      <c r="P51">
        <f t="shared" ca="1" si="3"/>
        <v>5.9571572529201283E-2</v>
      </c>
      <c r="Q51" s="2">
        <f t="shared" si="4"/>
        <v>31392.804199999999</v>
      </c>
      <c r="S51" s="17">
        <f>G51</f>
        <v>6.1264854994078632E-2</v>
      </c>
      <c r="V51" t="s">
        <v>23</v>
      </c>
    </row>
    <row r="52" spans="1:33" x14ac:dyDescent="0.2">
      <c r="A52" t="s">
        <v>49</v>
      </c>
      <c r="B52" s="5"/>
      <c r="C52" s="28">
        <v>46420.108500000002</v>
      </c>
      <c r="D52" s="28">
        <v>8.9999999999999998E-4</v>
      </c>
      <c r="E52" s="28">
        <f t="shared" si="0"/>
        <v>28342.108061004987</v>
      </c>
      <c r="F52" s="28">
        <f t="shared" si="1"/>
        <v>28342</v>
      </c>
      <c r="G52" s="28">
        <f t="shared" si="2"/>
        <v>6.1379940001643263E-2</v>
      </c>
      <c r="K52">
        <f>+G52</f>
        <v>6.1379940001643263E-2</v>
      </c>
      <c r="O52">
        <f t="shared" ca="1" si="8"/>
        <v>5.5792273466423875E-2</v>
      </c>
      <c r="P52">
        <f t="shared" ca="1" si="3"/>
        <v>5.9672646328440493E-2</v>
      </c>
      <c r="Q52" s="2">
        <f t="shared" si="4"/>
        <v>31401.608500000002</v>
      </c>
      <c r="R52" s="17">
        <f>G52</f>
        <v>6.1379940001643263E-2</v>
      </c>
    </row>
    <row r="53" spans="1:33" x14ac:dyDescent="0.2">
      <c r="A53" s="67" t="s">
        <v>191</v>
      </c>
      <c r="B53" s="69" t="s">
        <v>52</v>
      </c>
      <c r="C53" s="68">
        <v>46420.109799999998</v>
      </c>
      <c r="D53" s="28"/>
      <c r="E53" s="28">
        <f t="shared" ref="E53:E84" si="9">+(C53-C$7)/C$8</f>
        <v>28342.110349689301</v>
      </c>
      <c r="F53" s="28">
        <f t="shared" ref="F53:F84" si="10">ROUND(2*E53,0)/2</f>
        <v>28342</v>
      </c>
      <c r="G53" s="28">
        <f t="shared" ref="G53:G84" si="11">+C53-(C$7+F53*C$8)</f>
        <v>6.2679939997906331E-2</v>
      </c>
      <c r="J53">
        <f>+G53</f>
        <v>6.2679939997906331E-2</v>
      </c>
      <c r="O53">
        <f t="shared" ca="1" si="8"/>
        <v>5.5792273466423875E-2</v>
      </c>
      <c r="P53">
        <f t="shared" ref="P53:P84" ca="1" si="12">+D$11+D$12*F53</f>
        <v>5.9672646328440493E-2</v>
      </c>
      <c r="Q53" s="2">
        <f t="shared" ref="Q53:Q84" si="13">+C53-15018.5</f>
        <v>31401.609799999998</v>
      </c>
      <c r="R53">
        <f>+C53-(C$7+F53*C$8)</f>
        <v>6.2679939997906331E-2</v>
      </c>
      <c r="V53" s="5"/>
    </row>
    <row r="54" spans="1:33" x14ac:dyDescent="0.2">
      <c r="A54" t="s">
        <v>49</v>
      </c>
      <c r="B54" s="5"/>
      <c r="C54" s="28">
        <v>46443.111100000002</v>
      </c>
      <c r="D54" s="28">
        <v>8.9999999999999998E-4</v>
      </c>
      <c r="E54" s="28">
        <f t="shared" si="9"/>
        <v>28382.604745643283</v>
      </c>
      <c r="F54" s="28">
        <f t="shared" si="10"/>
        <v>28382.5</v>
      </c>
      <c r="G54" s="28">
        <f t="shared" si="11"/>
        <v>5.949677500029793E-2</v>
      </c>
      <c r="K54">
        <f>+G54</f>
        <v>5.949677500029793E-2</v>
      </c>
      <c r="O54">
        <f t="shared" ca="1" si="8"/>
        <v>5.6066288672957626E-2</v>
      </c>
      <c r="P54">
        <f t="shared" ca="1" si="12"/>
        <v>5.9936742384517128E-2</v>
      </c>
      <c r="Q54" s="2">
        <f t="shared" si="13"/>
        <v>31424.611100000002</v>
      </c>
      <c r="S54" s="17">
        <f>G54</f>
        <v>5.949677500029793E-2</v>
      </c>
    </row>
    <row r="55" spans="1:33" x14ac:dyDescent="0.2">
      <c r="A55" t="s">
        <v>49</v>
      </c>
      <c r="B55" s="5"/>
      <c r="C55" s="28">
        <v>46443.9643</v>
      </c>
      <c r="D55" s="28">
        <v>1.9E-3</v>
      </c>
      <c r="E55" s="28">
        <f t="shared" si="9"/>
        <v>28384.106826770341</v>
      </c>
      <c r="F55" s="28">
        <f t="shared" si="10"/>
        <v>28384</v>
      </c>
      <c r="G55" s="28">
        <f t="shared" si="11"/>
        <v>6.0678879999613855E-2</v>
      </c>
      <c r="K55">
        <f>+G55</f>
        <v>6.0678879999613855E-2</v>
      </c>
      <c r="O55">
        <f t="shared" ca="1" si="8"/>
        <v>5.6076437384310729E-2</v>
      </c>
      <c r="P55">
        <f t="shared" ca="1" si="12"/>
        <v>5.9946523719927369E-2</v>
      </c>
      <c r="Q55" s="2">
        <f t="shared" si="13"/>
        <v>31425.4643</v>
      </c>
      <c r="R55" s="17">
        <f>G55</f>
        <v>6.0678879999613855E-2</v>
      </c>
    </row>
    <row r="56" spans="1:33" x14ac:dyDescent="0.2">
      <c r="A56" s="67" t="s">
        <v>191</v>
      </c>
      <c r="B56" s="69" t="s">
        <v>52</v>
      </c>
      <c r="C56" s="68">
        <v>46443.964999999997</v>
      </c>
      <c r="D56" s="28"/>
      <c r="E56" s="28">
        <f t="shared" si="9"/>
        <v>28384.108059138816</v>
      </c>
      <c r="F56" s="28">
        <f t="shared" si="10"/>
        <v>28384</v>
      </c>
      <c r="G56" s="28">
        <f t="shared" si="11"/>
        <v>6.1378879996482283E-2</v>
      </c>
      <c r="J56">
        <f>+G56</f>
        <v>6.1378879996482283E-2</v>
      </c>
      <c r="O56">
        <f t="shared" ca="1" si="8"/>
        <v>5.6076437384310729E-2</v>
      </c>
      <c r="P56">
        <f t="shared" ca="1" si="12"/>
        <v>5.9946523719927369E-2</v>
      </c>
      <c r="Q56" s="2">
        <f t="shared" si="13"/>
        <v>31425.464999999997</v>
      </c>
      <c r="R56">
        <f>+C56-(C$7+F56*C$8)</f>
        <v>6.1378879996482283E-2</v>
      </c>
      <c r="V56" s="5"/>
    </row>
    <row r="57" spans="1:33" x14ac:dyDescent="0.2">
      <c r="A57" t="s">
        <v>29</v>
      </c>
      <c r="B57" s="5"/>
      <c r="C57" s="28">
        <v>47207.366000000002</v>
      </c>
      <c r="D57" s="28"/>
      <c r="E57" s="28">
        <f t="shared" si="9"/>
        <v>29728.095675736949</v>
      </c>
      <c r="F57" s="28">
        <f t="shared" si="10"/>
        <v>29728</v>
      </c>
      <c r="G57" s="28">
        <f t="shared" si="11"/>
        <v>5.4344960000889841E-2</v>
      </c>
      <c r="I57">
        <f t="shared" ref="I57:I81" si="14">G57</f>
        <v>5.4344960000889841E-2</v>
      </c>
      <c r="O57">
        <f t="shared" ca="1" si="8"/>
        <v>6.5169682756689967E-2</v>
      </c>
      <c r="P57">
        <f t="shared" ca="1" si="12"/>
        <v>6.8710600247507109E-2</v>
      </c>
      <c r="Q57" s="2">
        <f t="shared" si="13"/>
        <v>32188.866000000002</v>
      </c>
      <c r="R57" s="17">
        <f t="shared" ref="R57:R81" si="15">G57</f>
        <v>5.4344960000889841E-2</v>
      </c>
      <c r="AB57" t="s">
        <v>27</v>
      </c>
      <c r="AC57">
        <v>10</v>
      </c>
      <c r="AE57" t="s">
        <v>28</v>
      </c>
      <c r="AG57" t="s">
        <v>30</v>
      </c>
    </row>
    <row r="58" spans="1:33" x14ac:dyDescent="0.2">
      <c r="A58" t="s">
        <v>29</v>
      </c>
      <c r="B58" s="5"/>
      <c r="C58" s="28">
        <v>47211.345999999998</v>
      </c>
      <c r="D58" s="28"/>
      <c r="E58" s="28">
        <f t="shared" si="9"/>
        <v>29735.102570820996</v>
      </c>
      <c r="F58" s="28">
        <f t="shared" si="10"/>
        <v>29735</v>
      </c>
      <c r="G58" s="28">
        <f t="shared" si="11"/>
        <v>5.8261449994461145E-2</v>
      </c>
      <c r="I58">
        <f t="shared" si="14"/>
        <v>5.8261449994461145E-2</v>
      </c>
      <c r="O58">
        <f t="shared" ca="1" si="8"/>
        <v>6.5217043409671105E-2</v>
      </c>
      <c r="P58">
        <f t="shared" ca="1" si="12"/>
        <v>6.8756246479421579E-2</v>
      </c>
      <c r="Q58" s="2">
        <f t="shared" si="13"/>
        <v>32192.845999999998</v>
      </c>
      <c r="R58" s="17">
        <f t="shared" si="15"/>
        <v>5.8261449994461145E-2</v>
      </c>
      <c r="AB58" t="s">
        <v>27</v>
      </c>
      <c r="AC58">
        <v>9</v>
      </c>
      <c r="AE58" t="s">
        <v>28</v>
      </c>
      <c r="AG58" t="s">
        <v>30</v>
      </c>
    </row>
    <row r="59" spans="1:33" x14ac:dyDescent="0.2">
      <c r="A59" t="s">
        <v>31</v>
      </c>
      <c r="B59" s="5"/>
      <c r="C59" s="28">
        <v>47232.375</v>
      </c>
      <c r="D59" s="28"/>
      <c r="E59" s="28">
        <f t="shared" si="9"/>
        <v>29772.124680550278</v>
      </c>
      <c r="F59" s="28">
        <f t="shared" si="10"/>
        <v>29772</v>
      </c>
      <c r="G59" s="28">
        <f t="shared" si="11"/>
        <v>7.0820039996760897E-2</v>
      </c>
      <c r="I59">
        <f t="shared" si="14"/>
        <v>7.0820039996760897E-2</v>
      </c>
      <c r="O59">
        <f t="shared" ca="1" si="8"/>
        <v>6.5467378289714273E-2</v>
      </c>
      <c r="P59">
        <f t="shared" ca="1" si="12"/>
        <v>6.8997519419540965E-2</v>
      </c>
      <c r="Q59" s="2">
        <f t="shared" si="13"/>
        <v>32213.875</v>
      </c>
      <c r="R59" s="17">
        <f t="shared" si="15"/>
        <v>7.0820039996760897E-2</v>
      </c>
      <c r="AB59" t="s">
        <v>27</v>
      </c>
      <c r="AC59">
        <v>12</v>
      </c>
      <c r="AE59" t="s">
        <v>28</v>
      </c>
      <c r="AG59" t="s">
        <v>30</v>
      </c>
    </row>
    <row r="60" spans="1:33" x14ac:dyDescent="0.2">
      <c r="A60" t="s">
        <v>32</v>
      </c>
      <c r="B60" s="5"/>
      <c r="C60" s="28">
        <v>47529.453000000001</v>
      </c>
      <c r="D60" s="28"/>
      <c r="E60" s="28">
        <f t="shared" si="9"/>
        <v>30295.138343309089</v>
      </c>
      <c r="F60" s="28">
        <f t="shared" si="10"/>
        <v>30295</v>
      </c>
      <c r="G60" s="28">
        <f t="shared" si="11"/>
        <v>7.8580649998912122E-2</v>
      </c>
      <c r="I60">
        <f t="shared" si="14"/>
        <v>7.8580649998912122E-2</v>
      </c>
      <c r="O60">
        <f t="shared" ca="1" si="8"/>
        <v>6.9005895648162452E-2</v>
      </c>
      <c r="P60">
        <f t="shared" ca="1" si="12"/>
        <v>7.2407945032579829E-2</v>
      </c>
      <c r="Q60" s="2">
        <f t="shared" si="13"/>
        <v>32510.953000000001</v>
      </c>
      <c r="R60" s="17">
        <f t="shared" si="15"/>
        <v>7.8580649998912122E-2</v>
      </c>
      <c r="AB60" t="s">
        <v>27</v>
      </c>
      <c r="AC60">
        <v>8</v>
      </c>
      <c r="AE60" t="s">
        <v>28</v>
      </c>
      <c r="AG60" t="s">
        <v>30</v>
      </c>
    </row>
    <row r="61" spans="1:33" x14ac:dyDescent="0.2">
      <c r="A61" t="s">
        <v>32</v>
      </c>
      <c r="B61" s="5"/>
      <c r="C61" s="28">
        <v>47554.442000000003</v>
      </c>
      <c r="D61" s="28"/>
      <c r="E61" s="28">
        <f t="shared" si="9"/>
        <v>30339.132137594363</v>
      </c>
      <c r="F61" s="28">
        <f t="shared" si="10"/>
        <v>30339</v>
      </c>
      <c r="G61" s="28">
        <f t="shared" si="11"/>
        <v>7.5055729997984599E-2</v>
      </c>
      <c r="I61">
        <f t="shared" si="14"/>
        <v>7.5055729997984599E-2</v>
      </c>
      <c r="O61">
        <f t="shared" ca="1" si="8"/>
        <v>6.9303591181186758E-2</v>
      </c>
      <c r="P61">
        <f t="shared" ca="1" si="12"/>
        <v>7.2694864204613685E-2</v>
      </c>
      <c r="Q61" s="2">
        <f t="shared" si="13"/>
        <v>32535.942000000003</v>
      </c>
      <c r="R61" s="17">
        <f t="shared" si="15"/>
        <v>7.5055729997984599E-2</v>
      </c>
      <c r="AB61" t="s">
        <v>27</v>
      </c>
      <c r="AC61">
        <v>8</v>
      </c>
      <c r="AE61" t="s">
        <v>28</v>
      </c>
      <c r="AG61" t="s">
        <v>30</v>
      </c>
    </row>
    <row r="62" spans="1:33" x14ac:dyDescent="0.2">
      <c r="A62" t="s">
        <v>32</v>
      </c>
      <c r="B62" s="5"/>
      <c r="C62" s="28">
        <v>47587.389000000003</v>
      </c>
      <c r="D62" s="28"/>
      <c r="E62" s="28">
        <f t="shared" si="9"/>
        <v>30397.136200994933</v>
      </c>
      <c r="F62" s="28">
        <f t="shared" si="10"/>
        <v>30397</v>
      </c>
      <c r="G62" s="28">
        <f t="shared" si="11"/>
        <v>7.7363789998344146E-2</v>
      </c>
      <c r="I62">
        <f t="shared" si="14"/>
        <v>7.7363789998344146E-2</v>
      </c>
      <c r="O62">
        <f t="shared" ca="1" si="8"/>
        <v>6.9696008020173367E-2</v>
      </c>
      <c r="P62">
        <f t="shared" ca="1" si="12"/>
        <v>7.3073075840476481E-2</v>
      </c>
      <c r="Q62" s="2">
        <f t="shared" si="13"/>
        <v>32568.889000000003</v>
      </c>
      <c r="R62" s="17">
        <f t="shared" si="15"/>
        <v>7.7363789998344146E-2</v>
      </c>
      <c r="AB62" t="s">
        <v>27</v>
      </c>
      <c r="AC62">
        <v>12</v>
      </c>
      <c r="AE62" t="s">
        <v>28</v>
      </c>
      <c r="AG62" t="s">
        <v>30</v>
      </c>
    </row>
    <row r="63" spans="1:33" x14ac:dyDescent="0.2">
      <c r="A63" t="s">
        <v>34</v>
      </c>
      <c r="B63" s="5"/>
      <c r="C63" s="28">
        <v>47864.576000000001</v>
      </c>
      <c r="D63" s="28"/>
      <c r="E63" s="28">
        <f t="shared" si="9"/>
        <v>30885.131233071104</v>
      </c>
      <c r="F63" s="28">
        <f t="shared" si="10"/>
        <v>30885</v>
      </c>
      <c r="G63" s="28">
        <f t="shared" si="11"/>
        <v>7.4541950001730584E-2</v>
      </c>
      <c r="I63">
        <f t="shared" si="14"/>
        <v>7.4541950001730584E-2</v>
      </c>
      <c r="O63">
        <f t="shared" ca="1" si="8"/>
        <v>7.2997722113715829E-2</v>
      </c>
      <c r="P63">
        <f t="shared" ca="1" si="12"/>
        <v>7.6255270293942939E-2</v>
      </c>
      <c r="Q63" s="2">
        <f t="shared" si="13"/>
        <v>32846.076000000001</v>
      </c>
      <c r="R63" s="17">
        <f t="shared" si="15"/>
        <v>7.4541950001730584E-2</v>
      </c>
      <c r="AB63" t="s">
        <v>33</v>
      </c>
      <c r="AG63" t="s">
        <v>26</v>
      </c>
    </row>
    <row r="64" spans="1:33" x14ac:dyDescent="0.2">
      <c r="A64" t="s">
        <v>34</v>
      </c>
      <c r="B64" s="5"/>
      <c r="C64" s="28">
        <v>47909.45</v>
      </c>
      <c r="D64" s="28"/>
      <c r="E64" s="28">
        <f t="shared" si="9"/>
        <v>30964.133094880584</v>
      </c>
      <c r="F64" s="28">
        <f t="shared" si="10"/>
        <v>30964</v>
      </c>
      <c r="G64" s="28">
        <f t="shared" si="11"/>
        <v>7.5599479998345487E-2</v>
      </c>
      <c r="I64">
        <f t="shared" si="14"/>
        <v>7.5599479998345487E-2</v>
      </c>
      <c r="O64">
        <f t="shared" ca="1" si="8"/>
        <v>7.3532220911645851E-2</v>
      </c>
      <c r="P64">
        <f t="shared" ca="1" si="12"/>
        <v>7.6770420625549202E-2</v>
      </c>
      <c r="Q64" s="2">
        <f t="shared" si="13"/>
        <v>32890.949999999997</v>
      </c>
      <c r="R64" s="17">
        <f t="shared" si="15"/>
        <v>7.5599479998345487E-2</v>
      </c>
      <c r="AB64" t="s">
        <v>33</v>
      </c>
      <c r="AG64" t="s">
        <v>26</v>
      </c>
    </row>
    <row r="65" spans="1:33" x14ac:dyDescent="0.2">
      <c r="A65" t="s">
        <v>35</v>
      </c>
      <c r="B65" s="5"/>
      <c r="C65" s="28">
        <v>47913.432999999997</v>
      </c>
      <c r="D65" s="28"/>
      <c r="E65" s="28">
        <f t="shared" si="9"/>
        <v>30971.145271543846</v>
      </c>
      <c r="F65" s="28">
        <f t="shared" si="10"/>
        <v>30971</v>
      </c>
      <c r="G65" s="28">
        <f t="shared" si="11"/>
        <v>8.251596999616595E-2</v>
      </c>
      <c r="I65">
        <f t="shared" si="14"/>
        <v>8.251596999616595E-2</v>
      </c>
      <c r="O65">
        <f t="shared" ca="1" si="8"/>
        <v>7.3579581564626989E-2</v>
      </c>
      <c r="P65">
        <f t="shared" ca="1" si="12"/>
        <v>7.6816066857463672E-2</v>
      </c>
      <c r="Q65" s="2">
        <f t="shared" si="13"/>
        <v>32894.932999999997</v>
      </c>
      <c r="R65" s="17">
        <f t="shared" si="15"/>
        <v>8.251596999616595E-2</v>
      </c>
      <c r="AB65" t="s">
        <v>27</v>
      </c>
      <c r="AC65">
        <v>9</v>
      </c>
      <c r="AE65" t="s">
        <v>28</v>
      </c>
      <c r="AG65" t="s">
        <v>30</v>
      </c>
    </row>
    <row r="66" spans="1:33" x14ac:dyDescent="0.2">
      <c r="A66" t="s">
        <v>34</v>
      </c>
      <c r="B66" s="5"/>
      <c r="C66" s="28">
        <v>47929.330999999998</v>
      </c>
      <c r="D66" s="28"/>
      <c r="E66" s="28">
        <f t="shared" si="9"/>
        <v>30999.13412029919</v>
      </c>
      <c r="F66" s="28">
        <f t="shared" si="10"/>
        <v>30999</v>
      </c>
      <c r="G66" s="28">
        <f t="shared" si="11"/>
        <v>7.6181929995073006E-2</v>
      </c>
      <c r="I66">
        <f t="shared" si="14"/>
        <v>7.6181929995073006E-2</v>
      </c>
      <c r="O66">
        <f t="shared" ca="1" si="8"/>
        <v>7.3769024176551568E-2</v>
      </c>
      <c r="P66">
        <f t="shared" ca="1" si="12"/>
        <v>7.699865178512158E-2</v>
      </c>
      <c r="Q66" s="2">
        <f t="shared" si="13"/>
        <v>32910.830999999998</v>
      </c>
      <c r="R66" s="17">
        <f t="shared" si="15"/>
        <v>7.6181929995073006E-2</v>
      </c>
      <c r="AB66" t="s">
        <v>33</v>
      </c>
      <c r="AG66" t="s">
        <v>26</v>
      </c>
    </row>
    <row r="67" spans="1:33" x14ac:dyDescent="0.2">
      <c r="A67" t="s">
        <v>35</v>
      </c>
      <c r="B67" s="5"/>
      <c r="C67" s="28">
        <v>47929.339</v>
      </c>
      <c r="D67" s="28"/>
      <c r="E67" s="28">
        <f t="shared" si="9"/>
        <v>30999.148204510417</v>
      </c>
      <c r="F67" s="28">
        <f t="shared" si="10"/>
        <v>30999</v>
      </c>
      <c r="G67" s="28">
        <f t="shared" si="11"/>
        <v>8.418192999670282E-2</v>
      </c>
      <c r="I67">
        <f t="shared" si="14"/>
        <v>8.418192999670282E-2</v>
      </c>
      <c r="O67">
        <f t="shared" ca="1" si="8"/>
        <v>7.3769024176551568E-2</v>
      </c>
      <c r="P67">
        <f t="shared" ca="1" si="12"/>
        <v>7.699865178512158E-2</v>
      </c>
      <c r="Q67" s="2">
        <f t="shared" si="13"/>
        <v>32910.839</v>
      </c>
      <c r="R67" s="17">
        <f t="shared" si="15"/>
        <v>8.418192999670282E-2</v>
      </c>
      <c r="AB67" t="s">
        <v>27</v>
      </c>
      <c r="AC67">
        <v>9</v>
      </c>
      <c r="AE67" t="s">
        <v>28</v>
      </c>
      <c r="AG67" t="s">
        <v>30</v>
      </c>
    </row>
    <row r="68" spans="1:33" x14ac:dyDescent="0.2">
      <c r="A68" t="s">
        <v>35</v>
      </c>
      <c r="B68" s="5"/>
      <c r="C68" s="28">
        <v>47946.358</v>
      </c>
      <c r="D68" s="28"/>
      <c r="E68" s="28">
        <f t="shared" si="9"/>
        <v>31029.110603363555</v>
      </c>
      <c r="F68" s="28">
        <f t="shared" si="10"/>
        <v>31029</v>
      </c>
      <c r="G68" s="28">
        <f t="shared" si="11"/>
        <v>6.2824029992043506E-2</v>
      </c>
      <c r="I68">
        <f t="shared" si="14"/>
        <v>6.2824029992043506E-2</v>
      </c>
      <c r="O68">
        <f t="shared" ca="1" si="8"/>
        <v>7.3971998403613598E-2</v>
      </c>
      <c r="P68">
        <f t="shared" ca="1" si="12"/>
        <v>7.7194278493326496E-2</v>
      </c>
      <c r="Q68" s="2">
        <f t="shared" si="13"/>
        <v>32927.858</v>
      </c>
      <c r="R68" s="17">
        <f t="shared" si="15"/>
        <v>6.2824029992043506E-2</v>
      </c>
      <c r="AB68" t="s">
        <v>27</v>
      </c>
      <c r="AC68">
        <v>9</v>
      </c>
      <c r="AE68" t="s">
        <v>28</v>
      </c>
      <c r="AG68" t="s">
        <v>30</v>
      </c>
    </row>
    <row r="69" spans="1:33" x14ac:dyDescent="0.2">
      <c r="A69" t="s">
        <v>35</v>
      </c>
      <c r="B69" s="5"/>
      <c r="C69" s="28">
        <v>47954.298999999999</v>
      </c>
      <c r="D69" s="28"/>
      <c r="E69" s="28">
        <f t="shared" si="9"/>
        <v>31043.090943529998</v>
      </c>
      <c r="F69" s="28">
        <f t="shared" si="10"/>
        <v>31043</v>
      </c>
      <c r="G69" s="28">
        <f t="shared" si="11"/>
        <v>5.1657010000781156E-2</v>
      </c>
      <c r="I69">
        <f t="shared" si="14"/>
        <v>5.1657010000781156E-2</v>
      </c>
      <c r="O69">
        <f t="shared" ca="1" si="8"/>
        <v>7.4066719709575873E-2</v>
      </c>
      <c r="P69">
        <f t="shared" ca="1" si="12"/>
        <v>7.7285570957155436E-2</v>
      </c>
      <c r="Q69" s="2">
        <f t="shared" si="13"/>
        <v>32935.798999999999</v>
      </c>
      <c r="R69" s="17">
        <f t="shared" si="15"/>
        <v>5.1657010000781156E-2</v>
      </c>
      <c r="AB69" t="s">
        <v>27</v>
      </c>
      <c r="AC69">
        <v>7</v>
      </c>
      <c r="AE69" t="s">
        <v>28</v>
      </c>
      <c r="AG69" t="s">
        <v>30</v>
      </c>
    </row>
    <row r="70" spans="1:33" x14ac:dyDescent="0.2">
      <c r="A70" t="s">
        <v>36</v>
      </c>
      <c r="B70" s="5"/>
      <c r="C70" s="28">
        <v>47996.347999999998</v>
      </c>
      <c r="D70" s="28"/>
      <c r="E70" s="28">
        <f t="shared" si="9"/>
        <v>31117.119318250931</v>
      </c>
      <c r="F70" s="28">
        <f t="shared" si="10"/>
        <v>31117</v>
      </c>
      <c r="G70" s="28">
        <f t="shared" si="11"/>
        <v>6.777418999990914E-2</v>
      </c>
      <c r="I70">
        <f t="shared" si="14"/>
        <v>6.777418999990914E-2</v>
      </c>
      <c r="O70">
        <f t="shared" ca="1" si="8"/>
        <v>7.4567389469662237E-2</v>
      </c>
      <c r="P70">
        <f t="shared" ca="1" si="12"/>
        <v>7.7768116837394208E-2</v>
      </c>
      <c r="Q70" s="2">
        <f t="shared" si="13"/>
        <v>32977.847999999998</v>
      </c>
      <c r="R70" s="17">
        <f t="shared" si="15"/>
        <v>6.777418999990914E-2</v>
      </c>
      <c r="AB70" t="s">
        <v>27</v>
      </c>
      <c r="AC70">
        <v>7</v>
      </c>
      <c r="AE70" t="s">
        <v>28</v>
      </c>
      <c r="AG70" t="s">
        <v>30</v>
      </c>
    </row>
    <row r="71" spans="1:33" x14ac:dyDescent="0.2">
      <c r="A71" t="s">
        <v>37</v>
      </c>
      <c r="B71" s="5"/>
      <c r="C71" s="28">
        <v>48305.362999999998</v>
      </c>
      <c r="D71" s="28"/>
      <c r="E71" s="28">
        <f t="shared" si="9"/>
        <v>31661.148384682685</v>
      </c>
      <c r="F71" s="28">
        <f t="shared" si="10"/>
        <v>31661</v>
      </c>
      <c r="G71" s="28">
        <f t="shared" si="11"/>
        <v>8.4284269993077032E-2</v>
      </c>
      <c r="I71">
        <f t="shared" si="14"/>
        <v>8.4284269993077032E-2</v>
      </c>
      <c r="O71">
        <f t="shared" ca="1" si="8"/>
        <v>7.8247988787053829E-2</v>
      </c>
      <c r="P71">
        <f t="shared" ca="1" si="12"/>
        <v>8.1315481146176483E-2</v>
      </c>
      <c r="Q71" s="2">
        <f t="shared" si="13"/>
        <v>33286.862999999998</v>
      </c>
      <c r="R71" s="17">
        <f t="shared" si="15"/>
        <v>8.4284269993077032E-2</v>
      </c>
      <c r="AB71" t="s">
        <v>33</v>
      </c>
      <c r="AG71" t="s">
        <v>26</v>
      </c>
    </row>
    <row r="72" spans="1:33" x14ac:dyDescent="0.2">
      <c r="A72" t="s">
        <v>38</v>
      </c>
      <c r="B72" s="5"/>
      <c r="C72" s="28">
        <v>48330.36</v>
      </c>
      <c r="D72" s="28"/>
      <c r="E72" s="28">
        <f t="shared" si="9"/>
        <v>31705.156263179186</v>
      </c>
      <c r="F72" s="28">
        <f t="shared" si="10"/>
        <v>31705</v>
      </c>
      <c r="G72" s="28">
        <f t="shared" si="11"/>
        <v>8.8759349993779324E-2</v>
      </c>
      <c r="I72">
        <f t="shared" si="14"/>
        <v>8.8759349993779324E-2</v>
      </c>
      <c r="O72">
        <f t="shared" ca="1" si="8"/>
        <v>7.8545684320078163E-2</v>
      </c>
      <c r="P72">
        <f t="shared" ca="1" si="12"/>
        <v>8.1602400318210366E-2</v>
      </c>
      <c r="Q72" s="2">
        <f t="shared" si="13"/>
        <v>33311.86</v>
      </c>
      <c r="R72" s="17">
        <f t="shared" si="15"/>
        <v>8.8759349993779324E-2</v>
      </c>
      <c r="AB72" t="s">
        <v>27</v>
      </c>
      <c r="AC72">
        <v>7</v>
      </c>
      <c r="AE72" t="s">
        <v>28</v>
      </c>
      <c r="AG72" t="s">
        <v>30</v>
      </c>
    </row>
    <row r="73" spans="1:33" x14ac:dyDescent="0.2">
      <c r="A73" t="s">
        <v>39</v>
      </c>
      <c r="B73" s="5" t="s">
        <v>52</v>
      </c>
      <c r="C73" s="28">
        <v>48689.336000000003</v>
      </c>
      <c r="D73" s="28"/>
      <c r="E73" s="28">
        <f t="shared" si="9"/>
        <v>32337.142989232638</v>
      </c>
      <c r="F73" s="28">
        <f t="shared" si="10"/>
        <v>32337</v>
      </c>
      <c r="G73" s="28">
        <f t="shared" si="11"/>
        <v>8.1219589999818709E-2</v>
      </c>
      <c r="I73">
        <f t="shared" si="14"/>
        <v>8.1219589999818709E-2</v>
      </c>
      <c r="O73">
        <f t="shared" ca="1" si="8"/>
        <v>8.2821674703518394E-2</v>
      </c>
      <c r="P73">
        <f t="shared" ca="1" si="12"/>
        <v>8.5723602971060353E-2</v>
      </c>
      <c r="Q73" s="2">
        <f t="shared" si="13"/>
        <v>33670.836000000003</v>
      </c>
      <c r="R73" s="17">
        <f t="shared" si="15"/>
        <v>8.1219589999818709E-2</v>
      </c>
      <c r="AB73" t="s">
        <v>33</v>
      </c>
      <c r="AG73" t="s">
        <v>26</v>
      </c>
    </row>
    <row r="74" spans="1:33" x14ac:dyDescent="0.2">
      <c r="A74" t="s">
        <v>40</v>
      </c>
      <c r="B74" s="5" t="s">
        <v>52</v>
      </c>
      <c r="C74" s="28">
        <v>48689.343999999997</v>
      </c>
      <c r="D74" s="28">
        <v>5.0000000000000001E-3</v>
      </c>
      <c r="E74" s="28">
        <f t="shared" si="9"/>
        <v>32337.157073443854</v>
      </c>
      <c r="F74" s="28">
        <f t="shared" si="10"/>
        <v>32337</v>
      </c>
      <c r="G74" s="28">
        <f t="shared" si="11"/>
        <v>8.9219589994172566E-2</v>
      </c>
      <c r="I74">
        <f t="shared" si="14"/>
        <v>8.9219589994172566E-2</v>
      </c>
      <c r="O74">
        <f t="shared" ca="1" si="8"/>
        <v>8.2821674703518394E-2</v>
      </c>
      <c r="P74">
        <f t="shared" ca="1" si="12"/>
        <v>8.5723602971060353E-2</v>
      </c>
      <c r="Q74" s="2">
        <f t="shared" si="13"/>
        <v>33670.843999999997</v>
      </c>
      <c r="R74" s="17">
        <f t="shared" si="15"/>
        <v>8.9219589994172566E-2</v>
      </c>
      <c r="AB74" t="s">
        <v>27</v>
      </c>
      <c r="AC74">
        <v>8</v>
      </c>
      <c r="AE74" t="s">
        <v>28</v>
      </c>
      <c r="AG74" t="s">
        <v>30</v>
      </c>
    </row>
    <row r="75" spans="1:33" x14ac:dyDescent="0.2">
      <c r="A75" t="s">
        <v>41</v>
      </c>
      <c r="B75" s="5" t="s">
        <v>52</v>
      </c>
      <c r="C75" s="28">
        <v>48991.529000000002</v>
      </c>
      <c r="D75" s="28"/>
      <c r="E75" s="28">
        <f t="shared" si="9"/>
        <v>32869.161744542937</v>
      </c>
      <c r="F75" s="28">
        <f t="shared" si="10"/>
        <v>32869</v>
      </c>
      <c r="G75" s="28">
        <f t="shared" si="11"/>
        <v>9.1872829994827043E-2</v>
      </c>
      <c r="I75">
        <f t="shared" si="14"/>
        <v>9.1872829994827043E-2</v>
      </c>
      <c r="O75">
        <f t="shared" ca="1" si="8"/>
        <v>8.6421084330085163E-2</v>
      </c>
      <c r="P75">
        <f t="shared" ca="1" si="12"/>
        <v>8.9192716596560667E-2</v>
      </c>
      <c r="Q75" s="2">
        <f t="shared" si="13"/>
        <v>33973.029000000002</v>
      </c>
      <c r="R75" s="17">
        <f t="shared" si="15"/>
        <v>9.1872829994827043E-2</v>
      </c>
      <c r="AB75" t="s">
        <v>33</v>
      </c>
      <c r="AG75" t="s">
        <v>26</v>
      </c>
    </row>
    <row r="76" spans="1:33" x14ac:dyDescent="0.2">
      <c r="A76" t="s">
        <v>42</v>
      </c>
      <c r="B76" s="5" t="s">
        <v>52</v>
      </c>
      <c r="C76" s="28">
        <v>49057.409</v>
      </c>
      <c r="D76" s="28">
        <v>5.0000000000000001E-3</v>
      </c>
      <c r="E76" s="28">
        <f t="shared" si="9"/>
        <v>32985.145223974425</v>
      </c>
      <c r="F76" s="28">
        <f t="shared" si="10"/>
        <v>32985</v>
      </c>
      <c r="G76" s="28">
        <f t="shared" si="11"/>
        <v>8.2488949992693961E-2</v>
      </c>
      <c r="I76">
        <f t="shared" si="14"/>
        <v>8.2488949992693961E-2</v>
      </c>
      <c r="O76">
        <f t="shared" ca="1" si="8"/>
        <v>8.7205918008058381E-2</v>
      </c>
      <c r="P76">
        <f t="shared" ca="1" si="12"/>
        <v>8.9949139868286315E-2</v>
      </c>
      <c r="Q76" s="2">
        <f t="shared" si="13"/>
        <v>34038.909</v>
      </c>
      <c r="R76" s="17">
        <f t="shared" si="15"/>
        <v>8.2488949992693961E-2</v>
      </c>
      <c r="AB76" t="s">
        <v>27</v>
      </c>
      <c r="AC76">
        <v>8</v>
      </c>
      <c r="AE76" t="s">
        <v>28</v>
      </c>
      <c r="AG76" t="s">
        <v>30</v>
      </c>
    </row>
    <row r="77" spans="1:33" x14ac:dyDescent="0.2">
      <c r="A77" t="s">
        <v>42</v>
      </c>
      <c r="B77" s="5" t="s">
        <v>52</v>
      </c>
      <c r="C77" s="28">
        <v>49065.366000000002</v>
      </c>
      <c r="D77" s="28">
        <v>5.0000000000000001E-3</v>
      </c>
      <c r="E77" s="28">
        <f t="shared" si="9"/>
        <v>32999.153732563325</v>
      </c>
      <c r="F77" s="28">
        <f t="shared" si="10"/>
        <v>32999</v>
      </c>
      <c r="G77" s="28">
        <f t="shared" si="11"/>
        <v>8.7321929997415282E-2</v>
      </c>
      <c r="I77">
        <f t="shared" si="14"/>
        <v>8.7321929997415282E-2</v>
      </c>
      <c r="O77">
        <f t="shared" ca="1" si="8"/>
        <v>8.7300639314020656E-2</v>
      </c>
      <c r="P77">
        <f t="shared" ca="1" si="12"/>
        <v>9.0040432332115256E-2</v>
      </c>
      <c r="Q77" s="2">
        <f t="shared" si="13"/>
        <v>34046.866000000002</v>
      </c>
      <c r="R77" s="17">
        <f t="shared" si="15"/>
        <v>8.7321929997415282E-2</v>
      </c>
      <c r="AB77" t="s">
        <v>27</v>
      </c>
      <c r="AC77">
        <v>7</v>
      </c>
      <c r="AE77" t="s">
        <v>28</v>
      </c>
      <c r="AG77" t="s">
        <v>30</v>
      </c>
    </row>
    <row r="78" spans="1:33" x14ac:dyDescent="0.2">
      <c r="A78" t="s">
        <v>43</v>
      </c>
      <c r="B78" s="5" t="s">
        <v>52</v>
      </c>
      <c r="C78" s="28">
        <v>49090.356</v>
      </c>
      <c r="D78" s="28">
        <v>6.0000000000000001E-3</v>
      </c>
      <c r="E78" s="28">
        <f t="shared" si="9"/>
        <v>33043.149287374996</v>
      </c>
      <c r="F78" s="28">
        <f t="shared" si="10"/>
        <v>33043</v>
      </c>
      <c r="G78" s="28">
        <f t="shared" si="11"/>
        <v>8.4797010000329465E-2</v>
      </c>
      <c r="I78">
        <f t="shared" si="14"/>
        <v>8.4797010000329465E-2</v>
      </c>
      <c r="O78">
        <f t="shared" ca="1" si="8"/>
        <v>8.7598334847044962E-2</v>
      </c>
      <c r="P78">
        <f t="shared" ca="1" si="12"/>
        <v>9.0327351504149112E-2</v>
      </c>
      <c r="Q78" s="2">
        <f t="shared" si="13"/>
        <v>34071.856</v>
      </c>
      <c r="R78" s="17">
        <f t="shared" si="15"/>
        <v>8.4797010000329465E-2</v>
      </c>
      <c r="AB78" t="s">
        <v>27</v>
      </c>
      <c r="AC78">
        <v>10</v>
      </c>
      <c r="AE78" t="s">
        <v>28</v>
      </c>
      <c r="AG78" t="s">
        <v>30</v>
      </c>
    </row>
    <row r="79" spans="1:33" x14ac:dyDescent="0.2">
      <c r="A79" t="s">
        <v>44</v>
      </c>
      <c r="B79" s="5" t="s">
        <v>52</v>
      </c>
      <c r="C79" s="28">
        <v>49416.398000000001</v>
      </c>
      <c r="D79" s="28"/>
      <c r="E79" s="28">
        <f t="shared" si="9"/>
        <v>33617.154836871116</v>
      </c>
      <c r="F79" s="28">
        <f t="shared" si="10"/>
        <v>33617</v>
      </c>
      <c r="G79" s="28">
        <f t="shared" si="11"/>
        <v>8.7949189997743815E-2</v>
      </c>
      <c r="I79">
        <f t="shared" si="14"/>
        <v>8.7949189997743815E-2</v>
      </c>
      <c r="O79">
        <f t="shared" ca="1" si="8"/>
        <v>9.1481908391498612E-2</v>
      </c>
      <c r="P79">
        <f t="shared" ca="1" si="12"/>
        <v>9.4070342521136302E-2</v>
      </c>
      <c r="Q79" s="2">
        <f t="shared" si="13"/>
        <v>34397.898000000001</v>
      </c>
      <c r="R79" s="17">
        <f t="shared" si="15"/>
        <v>8.7949189997743815E-2</v>
      </c>
      <c r="AB79" t="s">
        <v>27</v>
      </c>
      <c r="AC79">
        <v>8</v>
      </c>
      <c r="AE79" t="s">
        <v>28</v>
      </c>
      <c r="AG79" t="s">
        <v>30</v>
      </c>
    </row>
    <row r="80" spans="1:33" x14ac:dyDescent="0.2">
      <c r="A80" t="s">
        <v>45</v>
      </c>
      <c r="B80" s="5" t="s">
        <v>52</v>
      </c>
      <c r="C80" s="38">
        <v>49779.358</v>
      </c>
      <c r="D80" s="28">
        <v>5.0000000000000001E-3</v>
      </c>
      <c r="E80" s="28">
        <f t="shared" si="9"/>
        <v>34256.155500114226</v>
      </c>
      <c r="F80" s="28">
        <f t="shared" si="10"/>
        <v>34256</v>
      </c>
      <c r="G80" s="28">
        <f t="shared" si="11"/>
        <v>8.8325919998169411E-2</v>
      </c>
      <c r="I80">
        <f t="shared" si="14"/>
        <v>8.8325919998169411E-2</v>
      </c>
      <c r="O80">
        <f t="shared" ca="1" si="8"/>
        <v>9.5805259427919981E-2</v>
      </c>
      <c r="P80">
        <f t="shared" ca="1" si="12"/>
        <v>9.8237191405900787E-2</v>
      </c>
      <c r="Q80" s="2">
        <f t="shared" si="13"/>
        <v>34760.858</v>
      </c>
      <c r="R80" s="17">
        <f t="shared" si="15"/>
        <v>8.8325919998169411E-2</v>
      </c>
      <c r="AB80" t="s">
        <v>27</v>
      </c>
      <c r="AC80">
        <v>10</v>
      </c>
      <c r="AE80" t="s">
        <v>28</v>
      </c>
      <c r="AG80" t="s">
        <v>30</v>
      </c>
    </row>
    <row r="81" spans="1:33" x14ac:dyDescent="0.2">
      <c r="A81" t="s">
        <v>46</v>
      </c>
      <c r="B81" s="5" t="s">
        <v>52</v>
      </c>
      <c r="C81" s="38">
        <v>49812.313000000002</v>
      </c>
      <c r="D81" s="28">
        <v>5.0000000000000001E-3</v>
      </c>
      <c r="E81" s="28">
        <f t="shared" si="9"/>
        <v>34314.17364772602</v>
      </c>
      <c r="F81" s="28">
        <f t="shared" si="10"/>
        <v>34314</v>
      </c>
      <c r="G81" s="28">
        <f t="shared" si="11"/>
        <v>9.8633980000158772E-2</v>
      </c>
      <c r="I81">
        <f t="shared" si="14"/>
        <v>9.8633980000158772E-2</v>
      </c>
      <c r="O81">
        <f t="shared" ca="1" si="8"/>
        <v>9.619767626690659E-2</v>
      </c>
      <c r="P81">
        <f t="shared" ca="1" si="12"/>
        <v>9.8615403041763611E-2</v>
      </c>
      <c r="Q81" s="2">
        <f t="shared" si="13"/>
        <v>34793.813000000002</v>
      </c>
      <c r="R81" s="17">
        <f t="shared" si="15"/>
        <v>9.8633980000158772E-2</v>
      </c>
      <c r="AB81" t="s">
        <v>27</v>
      </c>
      <c r="AC81">
        <v>8</v>
      </c>
      <c r="AE81" t="s">
        <v>28</v>
      </c>
      <c r="AG81" t="s">
        <v>30</v>
      </c>
    </row>
    <row r="82" spans="1:33" x14ac:dyDescent="0.2">
      <c r="A82" t="s">
        <v>25</v>
      </c>
      <c r="B82" s="5" t="s">
        <v>51</v>
      </c>
      <c r="C82" s="38">
        <v>50099.790800000002</v>
      </c>
      <c r="D82" s="28"/>
      <c r="E82" s="28">
        <f t="shared" si="9"/>
        <v>34820.285904910481</v>
      </c>
      <c r="F82" s="28">
        <f t="shared" si="10"/>
        <v>34820.5</v>
      </c>
      <c r="G82" s="28">
        <f t="shared" si="11"/>
        <v>-0.12160856500122463</v>
      </c>
      <c r="O82">
        <f t="shared" ca="1" si="8"/>
        <v>9.9624557800470637E-2</v>
      </c>
      <c r="P82">
        <f t="shared" ca="1" si="12"/>
        <v>0.10191823396528973</v>
      </c>
      <c r="Q82" s="2">
        <f t="shared" si="13"/>
        <v>35081.290800000002</v>
      </c>
      <c r="R82" s="17"/>
      <c r="U82" s="28">
        <f>+C82-(C$7+F82*C$8)</f>
        <v>-0.12160856500122463</v>
      </c>
      <c r="AB82" t="s">
        <v>24</v>
      </c>
      <c r="AG82" t="s">
        <v>26</v>
      </c>
    </row>
    <row r="83" spans="1:33" x14ac:dyDescent="0.2">
      <c r="A83" t="s">
        <v>22</v>
      </c>
      <c r="B83" s="5" t="s">
        <v>52</v>
      </c>
      <c r="C83" s="38">
        <v>50100.290800000002</v>
      </c>
      <c r="D83" s="28">
        <v>4.0000000000000002E-4</v>
      </c>
      <c r="E83" s="28">
        <f t="shared" si="9"/>
        <v>34821.166168111995</v>
      </c>
      <c r="F83" s="28">
        <f t="shared" si="10"/>
        <v>34821</v>
      </c>
      <c r="G83" s="28">
        <f t="shared" si="11"/>
        <v>9.438547000172548E-2</v>
      </c>
      <c r="K83">
        <f>+G83</f>
        <v>9.438547000172548E-2</v>
      </c>
      <c r="O83">
        <f t="shared" ref="O83:O114" ca="1" si="16">+C$11+C$12*F83</f>
        <v>9.9627940704254986E-2</v>
      </c>
      <c r="P83">
        <f t="shared" ca="1" si="12"/>
        <v>0.1019214944104265</v>
      </c>
      <c r="Q83" s="2">
        <f t="shared" si="13"/>
        <v>35081.790800000002</v>
      </c>
      <c r="R83" s="17">
        <f>G83</f>
        <v>9.438547000172548E-2</v>
      </c>
      <c r="AB83" t="s">
        <v>50</v>
      </c>
    </row>
    <row r="84" spans="1:33" x14ac:dyDescent="0.2">
      <c r="A84" t="s">
        <v>25</v>
      </c>
      <c r="B84" s="5" t="s">
        <v>51</v>
      </c>
      <c r="C84" s="38">
        <v>50123.644699999997</v>
      </c>
      <c r="D84" s="28"/>
      <c r="E84" s="28">
        <f t="shared" si="9"/>
        <v>34862.281325675664</v>
      </c>
      <c r="F84" s="28">
        <f t="shared" si="10"/>
        <v>34862.5</v>
      </c>
      <c r="G84" s="28">
        <f t="shared" si="11"/>
        <v>-0.12420962500618771</v>
      </c>
      <c r="O84">
        <f t="shared" ca="1" si="16"/>
        <v>9.990872171835749E-2</v>
      </c>
      <c r="P84">
        <f t="shared" ca="1" si="12"/>
        <v>0.10219211135677661</v>
      </c>
      <c r="Q84" s="2">
        <f t="shared" si="13"/>
        <v>35105.144699999997</v>
      </c>
      <c r="R84" s="17"/>
      <c r="U84" s="28">
        <f>+C84-(C$7+F84*C$8)</f>
        <v>-0.12420962500618771</v>
      </c>
      <c r="AB84" t="s">
        <v>24</v>
      </c>
      <c r="AG84" t="s">
        <v>26</v>
      </c>
    </row>
    <row r="85" spans="1:33" x14ac:dyDescent="0.2">
      <c r="A85" t="s">
        <v>22</v>
      </c>
      <c r="B85" s="5" t="s">
        <v>52</v>
      </c>
      <c r="C85" s="38">
        <v>50124.144699999997</v>
      </c>
      <c r="D85" s="28">
        <v>4.0000000000000002E-4</v>
      </c>
      <c r="E85" s="28">
        <f t="shared" ref="E85:E116" si="17">+(C85-C$7)/C$8</f>
        <v>34863.161588877178</v>
      </c>
      <c r="F85" s="28">
        <f t="shared" ref="F85:F106" si="18">ROUND(2*E85,0)/2</f>
        <v>34863</v>
      </c>
      <c r="G85" s="28">
        <f t="shared" ref="G85:G116" si="19">+C85-(C$7+F85*C$8)</f>
        <v>9.1784409996762406E-2</v>
      </c>
      <c r="K85">
        <f>+G85</f>
        <v>9.1784409996762406E-2</v>
      </c>
      <c r="O85">
        <f t="shared" ca="1" si="16"/>
        <v>9.991210462214184E-2</v>
      </c>
      <c r="P85">
        <f t="shared" ref="P85:P116" ca="1" si="20">+D$11+D$12*F85</f>
        <v>0.10219537180191335</v>
      </c>
      <c r="Q85" s="2">
        <f t="shared" ref="Q85:Q116" si="21">+C85-15018.5</f>
        <v>35105.644699999997</v>
      </c>
      <c r="R85" s="17">
        <f>G85</f>
        <v>9.1784409996762406E-2</v>
      </c>
    </row>
    <row r="86" spans="1:33" x14ac:dyDescent="0.2">
      <c r="A86" t="s">
        <v>25</v>
      </c>
      <c r="B86" s="5" t="s">
        <v>51</v>
      </c>
      <c r="C86" s="38">
        <v>50127.621299999999</v>
      </c>
      <c r="D86" s="28"/>
      <c r="E86" s="28">
        <f t="shared" si="17"/>
        <v>34869.282234969949</v>
      </c>
      <c r="F86" s="28">
        <f t="shared" si="18"/>
        <v>34869.5</v>
      </c>
      <c r="G86" s="28">
        <f t="shared" si="19"/>
        <v>-0.12369313499948476</v>
      </c>
      <c r="O86">
        <f t="shared" ca="1" si="16"/>
        <v>9.9956082371338628E-2</v>
      </c>
      <c r="P86">
        <f t="shared" ca="1" si="20"/>
        <v>0.10223775758869108</v>
      </c>
      <c r="Q86" s="2">
        <f t="shared" si="21"/>
        <v>35109.121299999999</v>
      </c>
      <c r="R86" s="17"/>
      <c r="U86" s="28">
        <f>+C86-(C$7+F86*C$8)</f>
        <v>-0.12369313499948476</v>
      </c>
      <c r="AB86" t="s">
        <v>24</v>
      </c>
      <c r="AG86" t="s">
        <v>26</v>
      </c>
    </row>
    <row r="87" spans="1:33" x14ac:dyDescent="0.2">
      <c r="A87" t="s">
        <v>22</v>
      </c>
      <c r="B87" s="5" t="s">
        <v>52</v>
      </c>
      <c r="C87" s="38">
        <v>50128.121299999999</v>
      </c>
      <c r="D87" s="28">
        <v>4.0000000000000002E-4</v>
      </c>
      <c r="E87" s="28">
        <f t="shared" si="17"/>
        <v>34870.162498171463</v>
      </c>
      <c r="F87" s="28">
        <f t="shared" si="18"/>
        <v>34870</v>
      </c>
      <c r="G87" s="28">
        <f t="shared" si="19"/>
        <v>9.2300899996189401E-2</v>
      </c>
      <c r="K87">
        <f>+G87</f>
        <v>9.2300899996189401E-2</v>
      </c>
      <c r="O87">
        <f t="shared" ca="1" si="16"/>
        <v>9.9959465275122977E-2</v>
      </c>
      <c r="P87">
        <f t="shared" ca="1" si="20"/>
        <v>0.10224101803382785</v>
      </c>
      <c r="Q87" s="2">
        <f t="shared" si="21"/>
        <v>35109.621299999999</v>
      </c>
      <c r="R87" s="17">
        <f>G87</f>
        <v>9.2300899996189401E-2</v>
      </c>
    </row>
    <row r="88" spans="1:33" x14ac:dyDescent="0.2">
      <c r="A88" t="s">
        <v>47</v>
      </c>
      <c r="B88" s="5" t="s">
        <v>52</v>
      </c>
      <c r="C88" s="38">
        <v>50167.326000000001</v>
      </c>
      <c r="D88" s="28">
        <v>5.0000000000000001E-3</v>
      </c>
      <c r="E88" s="28">
        <f t="shared" si="17"/>
        <v>34939.183407644268</v>
      </c>
      <c r="F88" s="28">
        <f t="shared" si="18"/>
        <v>34939</v>
      </c>
      <c r="G88" s="28">
        <f t="shared" si="19"/>
        <v>0.10417772999790031</v>
      </c>
      <c r="I88">
        <f>G88</f>
        <v>0.10417772999790031</v>
      </c>
      <c r="O88">
        <f t="shared" ca="1" si="16"/>
        <v>0.10042630599736568</v>
      </c>
      <c r="P88">
        <f t="shared" ca="1" si="20"/>
        <v>0.10269095946269913</v>
      </c>
      <c r="Q88" s="2">
        <f t="shared" si="21"/>
        <v>35148.826000000001</v>
      </c>
      <c r="R88" s="17">
        <f>G88</f>
        <v>0.10417772999790031</v>
      </c>
      <c r="AB88" t="s">
        <v>27</v>
      </c>
      <c r="AC88">
        <v>6</v>
      </c>
      <c r="AE88" t="s">
        <v>28</v>
      </c>
      <c r="AG88" t="s">
        <v>30</v>
      </c>
    </row>
    <row r="89" spans="1:33" x14ac:dyDescent="0.2">
      <c r="A89" t="s">
        <v>48</v>
      </c>
      <c r="B89" s="5" t="s">
        <v>51</v>
      </c>
      <c r="C89" s="38">
        <v>50860.357000000004</v>
      </c>
      <c r="D89" s="28">
        <v>6.0000000000000001E-3</v>
      </c>
      <c r="E89" s="28">
        <f t="shared" si="17"/>
        <v>36159.282781261303</v>
      </c>
      <c r="F89" s="28">
        <f t="shared" si="18"/>
        <v>36159.5</v>
      </c>
      <c r="G89" s="28">
        <f t="shared" si="19"/>
        <v>-0.12338283500139369</v>
      </c>
      <c r="O89">
        <f t="shared" ca="1" si="16"/>
        <v>0.10868397413500619</v>
      </c>
      <c r="P89">
        <f t="shared" ca="1" si="20"/>
        <v>0.11064970604150201</v>
      </c>
      <c r="Q89" s="2">
        <f t="shared" si="21"/>
        <v>35841.857000000004</v>
      </c>
      <c r="R89" s="17"/>
      <c r="U89" s="28">
        <f>+C89-(C$7+F89*C$8)</f>
        <v>-0.12338283500139369</v>
      </c>
      <c r="AB89" t="s">
        <v>27</v>
      </c>
      <c r="AC89">
        <v>8</v>
      </c>
      <c r="AE89" t="s">
        <v>28</v>
      </c>
      <c r="AG89" t="s">
        <v>30</v>
      </c>
    </row>
    <row r="90" spans="1:33" x14ac:dyDescent="0.2">
      <c r="A90" s="67" t="s">
        <v>312</v>
      </c>
      <c r="B90" s="69" t="s">
        <v>52</v>
      </c>
      <c r="C90" s="68">
        <v>51168.171000000002</v>
      </c>
      <c r="D90" s="28"/>
      <c r="E90" s="28">
        <f t="shared" si="17"/>
        <v>36701.197455483016</v>
      </c>
      <c r="F90" s="28">
        <f t="shared" si="18"/>
        <v>36701</v>
      </c>
      <c r="G90" s="28">
        <f t="shared" si="19"/>
        <v>0.11215706999792019</v>
      </c>
      <c r="K90">
        <f t="shared" ref="K90:K95" si="22">+G90</f>
        <v>0.11215706999792019</v>
      </c>
      <c r="O90">
        <f t="shared" ca="1" si="16"/>
        <v>0.11234765893347595</v>
      </c>
      <c r="P90">
        <f t="shared" ca="1" si="20"/>
        <v>0.11418076812460054</v>
      </c>
      <c r="Q90" s="2">
        <f t="shared" si="21"/>
        <v>36149.671000000002</v>
      </c>
      <c r="R90">
        <f>+C90-(C$7+F90*C$8)</f>
        <v>0.11215706999792019</v>
      </c>
      <c r="V90" s="5"/>
    </row>
    <row r="91" spans="1:33" x14ac:dyDescent="0.2">
      <c r="A91" s="12" t="s">
        <v>56</v>
      </c>
      <c r="B91" s="13" t="s">
        <v>51</v>
      </c>
      <c r="C91" s="38">
        <v>51174.134300000034</v>
      </c>
      <c r="D91" s="29">
        <v>1E-4</v>
      </c>
      <c r="E91" s="28">
        <f t="shared" si="17"/>
        <v>36711.696002582255</v>
      </c>
      <c r="F91" s="28">
        <f t="shared" si="18"/>
        <v>36711.5</v>
      </c>
      <c r="G91" s="28">
        <f t="shared" si="19"/>
        <v>0.1113318050338421</v>
      </c>
      <c r="K91">
        <f t="shared" si="22"/>
        <v>0.1113318050338421</v>
      </c>
      <c r="O91">
        <f t="shared" ca="1" si="16"/>
        <v>0.11241869991294764</v>
      </c>
      <c r="P91">
        <f t="shared" ca="1" si="20"/>
        <v>0.11424923747247226</v>
      </c>
      <c r="Q91" s="2">
        <f t="shared" si="21"/>
        <v>36155.634300000034</v>
      </c>
      <c r="R91">
        <f>+C91-(C$7+F91*C$8)</f>
        <v>0.1113318050338421</v>
      </c>
    </row>
    <row r="92" spans="1:33" x14ac:dyDescent="0.2">
      <c r="A92" s="12" t="s">
        <v>56</v>
      </c>
      <c r="B92" s="13" t="s">
        <v>52</v>
      </c>
      <c r="C92" s="38">
        <v>51174.417899999768</v>
      </c>
      <c r="D92" s="29">
        <v>2.0000000000000001E-4</v>
      </c>
      <c r="E92" s="28">
        <f t="shared" si="17"/>
        <v>36712.195287869683</v>
      </c>
      <c r="F92" s="28">
        <f t="shared" si="18"/>
        <v>36712</v>
      </c>
      <c r="G92" s="28">
        <f t="shared" si="19"/>
        <v>0.11092583976278547</v>
      </c>
      <c r="K92">
        <f t="shared" si="22"/>
        <v>0.11092583976278547</v>
      </c>
      <c r="O92">
        <f t="shared" ca="1" si="16"/>
        <v>0.11242208281673202</v>
      </c>
      <c r="P92">
        <f t="shared" ca="1" si="20"/>
        <v>0.11425249791760902</v>
      </c>
      <c r="Q92" s="2">
        <f t="shared" si="21"/>
        <v>36155.917899999768</v>
      </c>
      <c r="R92" s="17">
        <f>G92</f>
        <v>0.11092583976278547</v>
      </c>
    </row>
    <row r="93" spans="1:33" x14ac:dyDescent="0.2">
      <c r="A93" s="12" t="s">
        <v>56</v>
      </c>
      <c r="B93" s="13" t="s">
        <v>51</v>
      </c>
      <c r="C93" s="38">
        <v>51503.584900000133</v>
      </c>
      <c r="D93" s="29">
        <v>4.0000000000000002E-4</v>
      </c>
      <c r="E93" s="28">
        <f t="shared" si="17"/>
        <v>37291.702482375906</v>
      </c>
      <c r="F93" s="28">
        <f t="shared" si="18"/>
        <v>37291.5</v>
      </c>
      <c r="G93" s="28">
        <f t="shared" si="19"/>
        <v>0.11501240513462108</v>
      </c>
      <c r="K93">
        <f t="shared" si="22"/>
        <v>0.11501240513462108</v>
      </c>
      <c r="O93">
        <f t="shared" ca="1" si="16"/>
        <v>0.11634286830281371</v>
      </c>
      <c r="P93">
        <f t="shared" ca="1" si="20"/>
        <v>0.11803135383110042</v>
      </c>
      <c r="Q93" s="2">
        <f t="shared" si="21"/>
        <v>36485.084900000133</v>
      </c>
      <c r="R93">
        <f>+C93-(C$7+F93*C$8)</f>
        <v>0.11501240513462108</v>
      </c>
    </row>
    <row r="94" spans="1:33" x14ac:dyDescent="0.2">
      <c r="A94" s="12" t="s">
        <v>56</v>
      </c>
      <c r="B94" s="13" t="s">
        <v>52</v>
      </c>
      <c r="C94" s="38">
        <v>51503.869799999986</v>
      </c>
      <c r="D94" s="29">
        <v>2.9999999999999997E-4</v>
      </c>
      <c r="E94" s="28">
        <f t="shared" si="17"/>
        <v>37292.204056347873</v>
      </c>
      <c r="F94" s="28">
        <f t="shared" si="18"/>
        <v>37292</v>
      </c>
      <c r="G94" s="28">
        <f t="shared" si="19"/>
        <v>0.11590643998351879</v>
      </c>
      <c r="K94">
        <f t="shared" si="22"/>
        <v>0.11590643998351879</v>
      </c>
      <c r="O94">
        <f t="shared" ca="1" si="16"/>
        <v>0.11634625120659808</v>
      </c>
      <c r="P94">
        <f t="shared" ca="1" si="20"/>
        <v>0.11803461427623718</v>
      </c>
      <c r="Q94" s="2">
        <f t="shared" si="21"/>
        <v>36485.369799999986</v>
      </c>
      <c r="R94" s="17">
        <f>G94</f>
        <v>0.11590643998351879</v>
      </c>
    </row>
    <row r="95" spans="1:33" x14ac:dyDescent="0.2">
      <c r="A95" s="67" t="s">
        <v>330</v>
      </c>
      <c r="B95" s="69" t="s">
        <v>51</v>
      </c>
      <c r="C95" s="68">
        <v>51925.055200000003</v>
      </c>
      <c r="D95" s="28"/>
      <c r="E95" s="28">
        <f t="shared" si="17"/>
        <v>38033.712073617891</v>
      </c>
      <c r="F95" s="28">
        <f t="shared" si="18"/>
        <v>38033.5</v>
      </c>
      <c r="G95" s="28">
        <f t="shared" si="19"/>
        <v>0.12046034500235692</v>
      </c>
      <c r="K95">
        <f t="shared" si="22"/>
        <v>0.12046034500235692</v>
      </c>
      <c r="O95">
        <f t="shared" ca="1" si="16"/>
        <v>0.12136309751881474</v>
      </c>
      <c r="P95">
        <f t="shared" ca="1" si="20"/>
        <v>0.12286985441403508</v>
      </c>
      <c r="Q95" s="2">
        <f t="shared" si="21"/>
        <v>36906.555200000003</v>
      </c>
      <c r="S95">
        <f>+C95-(C$7+F95*C$8)</f>
        <v>0.12046034500235692</v>
      </c>
      <c r="V95" s="5"/>
    </row>
    <row r="96" spans="1:33" x14ac:dyDescent="0.2">
      <c r="A96" s="15" t="s">
        <v>58</v>
      </c>
      <c r="B96" s="14" t="s">
        <v>52</v>
      </c>
      <c r="C96" s="38">
        <v>52565.892899999999</v>
      </c>
      <c r="D96" s="29">
        <v>1E-4</v>
      </c>
      <c r="E96" s="28">
        <f t="shared" si="17"/>
        <v>39161.923764523737</v>
      </c>
      <c r="F96" s="28">
        <f t="shared" si="18"/>
        <v>39162</v>
      </c>
      <c r="G96" s="28">
        <f t="shared" si="19"/>
        <v>-4.3302660000335891E-2</v>
      </c>
      <c r="O96">
        <f t="shared" ca="1" si="16"/>
        <v>0.12899831136013168</v>
      </c>
      <c r="P96">
        <f t="shared" ca="1" si="20"/>
        <v>0.13022867908767627</v>
      </c>
      <c r="Q96" s="2">
        <f t="shared" si="21"/>
        <v>37547.392899999999</v>
      </c>
      <c r="S96" s="17"/>
      <c r="U96" s="28">
        <f>+C96-(C$7+F96*C$8)</f>
        <v>-4.3302660000335891E-2</v>
      </c>
    </row>
    <row r="97" spans="1:22" x14ac:dyDescent="0.2">
      <c r="A97" s="31" t="s">
        <v>67</v>
      </c>
      <c r="B97" s="30" t="s">
        <v>51</v>
      </c>
      <c r="C97" s="39">
        <v>52675.408100000001</v>
      </c>
      <c r="D97" s="31">
        <v>1E-4</v>
      </c>
      <c r="E97" s="28">
        <f t="shared" si="17"/>
        <v>39354.728165656656</v>
      </c>
      <c r="F97" s="28">
        <f t="shared" si="18"/>
        <v>39354.5</v>
      </c>
      <c r="G97" s="28">
        <f t="shared" si="19"/>
        <v>0.12960081499477383</v>
      </c>
      <c r="K97">
        <f t="shared" ref="K97:K115" si="23">+G97</f>
        <v>0.12960081499477383</v>
      </c>
      <c r="O97">
        <f t="shared" ca="1" si="16"/>
        <v>0.13030072931711306</v>
      </c>
      <c r="P97">
        <f t="shared" ca="1" si="20"/>
        <v>0.13148395046532441</v>
      </c>
      <c r="Q97" s="2">
        <f t="shared" si="21"/>
        <v>37656.908100000001</v>
      </c>
      <c r="R97">
        <f>+C97-(C$7+F97*C$8)</f>
        <v>0.12960081499477383</v>
      </c>
    </row>
    <row r="98" spans="1:22" x14ac:dyDescent="0.2">
      <c r="A98" s="15" t="s">
        <v>57</v>
      </c>
      <c r="B98" s="40" t="s">
        <v>52</v>
      </c>
      <c r="C98" s="41">
        <v>52695.571799999998</v>
      </c>
      <c r="D98" s="42">
        <v>2.9999999999999997E-4</v>
      </c>
      <c r="E98" s="28">
        <f t="shared" si="17"/>
        <v>39390.22689188939</v>
      </c>
      <c r="F98" s="28">
        <f t="shared" si="18"/>
        <v>39390</v>
      </c>
      <c r="G98" s="28">
        <f t="shared" si="19"/>
        <v>0.12887729999056319</v>
      </c>
      <c r="K98">
        <f t="shared" si="23"/>
        <v>0.12887729999056319</v>
      </c>
      <c r="O98">
        <f t="shared" ca="1" si="16"/>
        <v>0.13054091548580316</v>
      </c>
      <c r="P98">
        <f t="shared" ca="1" si="20"/>
        <v>0.13171544207003355</v>
      </c>
      <c r="Q98" s="2">
        <f t="shared" si="21"/>
        <v>37677.071799999998</v>
      </c>
      <c r="R98" s="17">
        <f>G98</f>
        <v>0.12887729999056319</v>
      </c>
    </row>
    <row r="99" spans="1:22" x14ac:dyDescent="0.2">
      <c r="A99" s="67" t="s">
        <v>344</v>
      </c>
      <c r="B99" s="69" t="s">
        <v>51</v>
      </c>
      <c r="C99" s="68">
        <v>52710.059000000001</v>
      </c>
      <c r="D99" s="28"/>
      <c r="E99" s="28">
        <f t="shared" si="17"/>
        <v>39415.731989995344</v>
      </c>
      <c r="F99" s="28">
        <f t="shared" si="18"/>
        <v>39415.5</v>
      </c>
      <c r="G99" s="28">
        <f t="shared" si="19"/>
        <v>0.13177308499871287</v>
      </c>
      <c r="K99">
        <f t="shared" si="23"/>
        <v>0.13177308499871287</v>
      </c>
      <c r="O99">
        <f t="shared" ca="1" si="16"/>
        <v>0.13071344357880588</v>
      </c>
      <c r="P99">
        <f t="shared" ca="1" si="20"/>
        <v>0.13188172477200771</v>
      </c>
      <c r="Q99" s="2">
        <f t="shared" si="21"/>
        <v>37691.559000000001</v>
      </c>
      <c r="S99">
        <f>+C99-(C$7+F99*C$8)</f>
        <v>0.13177308499871287</v>
      </c>
      <c r="V99" s="5"/>
    </row>
    <row r="100" spans="1:22" x14ac:dyDescent="0.2">
      <c r="A100" s="67" t="s">
        <v>344</v>
      </c>
      <c r="B100" s="69" t="s">
        <v>52</v>
      </c>
      <c r="C100" s="68">
        <v>52948.341699999997</v>
      </c>
      <c r="D100" s="28"/>
      <c r="E100" s="28">
        <f t="shared" si="17"/>
        <v>39835.234974730185</v>
      </c>
      <c r="F100" s="28">
        <f t="shared" si="18"/>
        <v>39835</v>
      </c>
      <c r="G100" s="28">
        <f t="shared" si="19"/>
        <v>0.13346844999614405</v>
      </c>
      <c r="K100">
        <f t="shared" si="23"/>
        <v>0.13346844999614405</v>
      </c>
      <c r="O100">
        <f t="shared" ca="1" si="16"/>
        <v>0.13355169985389004</v>
      </c>
      <c r="P100">
        <f t="shared" ca="1" si="20"/>
        <v>0.13461723824173966</v>
      </c>
      <c r="Q100" s="2">
        <f t="shared" si="21"/>
        <v>37929.841699999997</v>
      </c>
      <c r="R100">
        <f>+C100-(C$7+F100*C$8)</f>
        <v>0.13346844999614405</v>
      </c>
      <c r="V100" s="5"/>
    </row>
    <row r="101" spans="1:22" x14ac:dyDescent="0.2">
      <c r="A101" s="67" t="s">
        <v>344</v>
      </c>
      <c r="B101" s="69" t="s">
        <v>52</v>
      </c>
      <c r="C101" s="68">
        <v>52952.321000000004</v>
      </c>
      <c r="D101" s="28"/>
      <c r="E101" s="28">
        <f t="shared" si="17"/>
        <v>39842.240637445764</v>
      </c>
      <c r="F101" s="28">
        <f t="shared" si="18"/>
        <v>39842</v>
      </c>
      <c r="G101" s="28">
        <f t="shared" si="19"/>
        <v>0.13668494000012288</v>
      </c>
      <c r="K101">
        <f t="shared" si="23"/>
        <v>0.13668494000012288</v>
      </c>
      <c r="O101">
        <f t="shared" ca="1" si="16"/>
        <v>0.13359906050687115</v>
      </c>
      <c r="P101">
        <f t="shared" ca="1" si="20"/>
        <v>0.1346628844736541</v>
      </c>
      <c r="Q101" s="2">
        <f t="shared" si="21"/>
        <v>37933.821000000004</v>
      </c>
      <c r="R101">
        <f>+C101-(C$7+F101*C$8)</f>
        <v>0.13668494000012288</v>
      </c>
      <c r="V101" s="5"/>
    </row>
    <row r="102" spans="1:22" x14ac:dyDescent="0.2">
      <c r="A102" s="15" t="s">
        <v>57</v>
      </c>
      <c r="B102" s="40" t="s">
        <v>52</v>
      </c>
      <c r="C102" s="41">
        <v>52964.812899999997</v>
      </c>
      <c r="D102" s="42">
        <v>2.0000000000000001E-4</v>
      </c>
      <c r="E102" s="28">
        <f t="shared" si="17"/>
        <v>39864.232957219741</v>
      </c>
      <c r="F102" s="28">
        <f t="shared" si="18"/>
        <v>39864</v>
      </c>
      <c r="G102" s="28">
        <f t="shared" si="19"/>
        <v>0.13232247999258107</v>
      </c>
      <c r="K102">
        <f t="shared" si="23"/>
        <v>0.13232247999258107</v>
      </c>
      <c r="O102">
        <f t="shared" ca="1" si="16"/>
        <v>0.13374790827338329</v>
      </c>
      <c r="P102">
        <f t="shared" ca="1" si="20"/>
        <v>0.13480634405967101</v>
      </c>
      <c r="Q102" s="2">
        <f t="shared" si="21"/>
        <v>37946.312899999997</v>
      </c>
      <c r="R102" s="17">
        <f>G102</f>
        <v>0.13232247999258107</v>
      </c>
    </row>
    <row r="103" spans="1:22" x14ac:dyDescent="0.2">
      <c r="A103" s="67" t="s">
        <v>344</v>
      </c>
      <c r="B103" s="69" t="s">
        <v>51</v>
      </c>
      <c r="C103" s="68">
        <v>52986.118699999999</v>
      </c>
      <c r="D103" s="28"/>
      <c r="E103" s="28">
        <f t="shared" si="17"/>
        <v>39901.742380657386</v>
      </c>
      <c r="F103" s="28">
        <f t="shared" si="18"/>
        <v>39901.5</v>
      </c>
      <c r="G103" s="28">
        <f t="shared" si="19"/>
        <v>0.13767510499019409</v>
      </c>
      <c r="K103">
        <f t="shared" si="23"/>
        <v>0.13767510499019409</v>
      </c>
      <c r="O103">
        <f t="shared" ca="1" si="16"/>
        <v>0.13400162605721083</v>
      </c>
      <c r="P103">
        <f t="shared" ca="1" si="20"/>
        <v>0.13505087744492716</v>
      </c>
      <c r="Q103" s="2">
        <f t="shared" si="21"/>
        <v>37967.618699999999</v>
      </c>
      <c r="S103">
        <f>+C103-(C$7+F103*C$8)</f>
        <v>0.13767510499019409</v>
      </c>
      <c r="V103" s="5"/>
    </row>
    <row r="104" spans="1:22" x14ac:dyDescent="0.2">
      <c r="A104" s="67" t="s">
        <v>361</v>
      </c>
      <c r="B104" s="69" t="s">
        <v>52</v>
      </c>
      <c r="C104" s="68">
        <v>53013.093000000001</v>
      </c>
      <c r="D104" s="28"/>
      <c r="E104" s="28">
        <f t="shared" si="17"/>
        <v>39949.231348010588</v>
      </c>
      <c r="F104" s="28">
        <f t="shared" si="18"/>
        <v>39949</v>
      </c>
      <c r="G104" s="28">
        <f t="shared" si="19"/>
        <v>0.13140842999564484</v>
      </c>
      <c r="K104">
        <f t="shared" si="23"/>
        <v>0.13140842999564484</v>
      </c>
      <c r="O104">
        <f t="shared" ca="1" si="16"/>
        <v>0.13432300191672575</v>
      </c>
      <c r="P104">
        <f t="shared" ca="1" si="20"/>
        <v>0.1353606197329183</v>
      </c>
      <c r="Q104" s="2">
        <f t="shared" si="21"/>
        <v>37994.593000000001</v>
      </c>
      <c r="R104">
        <f>+C104-(C$7+F104*C$8)</f>
        <v>0.13140842999564484</v>
      </c>
      <c r="V104" s="5"/>
    </row>
    <row r="105" spans="1:22" x14ac:dyDescent="0.2">
      <c r="A105" s="51" t="s">
        <v>85</v>
      </c>
      <c r="B105" s="52" t="s">
        <v>52</v>
      </c>
      <c r="C105" s="51">
        <v>53441.381500000003</v>
      </c>
      <c r="D105" s="51">
        <v>1E-4</v>
      </c>
      <c r="E105" s="28">
        <f t="shared" si="17"/>
        <v>40703.244560373932</v>
      </c>
      <c r="F105" s="71">
        <f t="shared" si="18"/>
        <v>40703</v>
      </c>
      <c r="G105" s="28">
        <f t="shared" si="19"/>
        <v>0.13891321000119206</v>
      </c>
      <c r="K105">
        <f t="shared" si="23"/>
        <v>0.13891321000119206</v>
      </c>
      <c r="O105">
        <f t="shared" ca="1" si="16"/>
        <v>0.13942442082355161</v>
      </c>
      <c r="P105">
        <f t="shared" ca="1" si="20"/>
        <v>0.1402773709991349</v>
      </c>
      <c r="Q105" s="2">
        <f t="shared" si="21"/>
        <v>38422.881500000003</v>
      </c>
      <c r="S105" s="17">
        <f>G105</f>
        <v>0.13891321000119206</v>
      </c>
    </row>
    <row r="106" spans="1:22" x14ac:dyDescent="0.2">
      <c r="A106" s="51" t="s">
        <v>85</v>
      </c>
      <c r="B106" s="52" t="s">
        <v>51</v>
      </c>
      <c r="C106" s="51">
        <v>53442.234600000003</v>
      </c>
      <c r="D106" s="51">
        <v>2.9999999999999997E-4</v>
      </c>
      <c r="E106" s="28">
        <f t="shared" si="17"/>
        <v>40704.746465448356</v>
      </c>
      <c r="F106" s="71">
        <f t="shared" si="18"/>
        <v>40704.5</v>
      </c>
      <c r="G106" s="28">
        <f t="shared" si="19"/>
        <v>0.13999531500303419</v>
      </c>
      <c r="K106">
        <f t="shared" si="23"/>
        <v>0.13999531500303419</v>
      </c>
      <c r="O106">
        <f t="shared" ca="1" si="16"/>
        <v>0.13943456953490468</v>
      </c>
      <c r="P106">
        <f t="shared" ca="1" si="20"/>
        <v>0.14028715233454514</v>
      </c>
      <c r="Q106" s="2">
        <f t="shared" si="21"/>
        <v>38423.734600000003</v>
      </c>
      <c r="R106" s="17">
        <f>G106</f>
        <v>0.13999531500303419</v>
      </c>
    </row>
    <row r="107" spans="1:22" x14ac:dyDescent="0.2">
      <c r="A107" s="67" t="s">
        <v>376</v>
      </c>
      <c r="B107" s="69" t="s">
        <v>52</v>
      </c>
      <c r="C107" s="68">
        <v>53814.002500000002</v>
      </c>
      <c r="D107" s="28"/>
      <c r="E107" s="28">
        <f t="shared" si="17"/>
        <v>41359.253669196696</v>
      </c>
      <c r="F107" s="72">
        <f t="shared" ref="F107:F115" si="24">ROUND(2*E107,0)/2-0.5</f>
        <v>41359</v>
      </c>
      <c r="G107" s="28">
        <f t="shared" si="19"/>
        <v>0.1440871300001163</v>
      </c>
      <c r="K107">
        <f t="shared" si="23"/>
        <v>0.1440871300001163</v>
      </c>
      <c r="O107">
        <f t="shared" ca="1" si="16"/>
        <v>0.14386279058864149</v>
      </c>
      <c r="P107">
        <f t="shared" ca="1" si="20"/>
        <v>0.14455507501854881</v>
      </c>
      <c r="Q107" s="2">
        <f t="shared" si="21"/>
        <v>38795.502500000002</v>
      </c>
      <c r="S107">
        <f>+C107-(C$7+F107*C$8)</f>
        <v>0.1440871300001163</v>
      </c>
      <c r="V107" s="5"/>
    </row>
    <row r="108" spans="1:22" x14ac:dyDescent="0.2">
      <c r="A108" s="15" t="s">
        <v>78</v>
      </c>
      <c r="B108" s="43" t="s">
        <v>52</v>
      </c>
      <c r="C108" s="15">
        <v>53833.313419999999</v>
      </c>
      <c r="D108" s="15" t="s">
        <v>79</v>
      </c>
      <c r="E108" s="28">
        <f t="shared" si="17"/>
        <v>41393.251053723456</v>
      </c>
      <c r="F108" s="72">
        <f t="shared" si="24"/>
        <v>41393</v>
      </c>
      <c r="G108" s="28">
        <f t="shared" si="19"/>
        <v>0.1426015099932556</v>
      </c>
      <c r="K108">
        <f t="shared" si="23"/>
        <v>0.1426015099932556</v>
      </c>
      <c r="O108">
        <f t="shared" ca="1" si="16"/>
        <v>0.14409282804597845</v>
      </c>
      <c r="P108">
        <f t="shared" ca="1" si="20"/>
        <v>0.14477678528784771</v>
      </c>
      <c r="Q108" s="2">
        <f t="shared" si="21"/>
        <v>38814.813419999999</v>
      </c>
      <c r="R108" s="17">
        <f>G108</f>
        <v>0.1426015099932556</v>
      </c>
    </row>
    <row r="109" spans="1:22" x14ac:dyDescent="0.2">
      <c r="A109" s="67" t="s">
        <v>387</v>
      </c>
      <c r="B109" s="69" t="s">
        <v>51</v>
      </c>
      <c r="C109" s="68">
        <v>54533.9663</v>
      </c>
      <c r="D109" s="28"/>
      <c r="E109" s="28">
        <f t="shared" si="17"/>
        <v>42626.768948321202</v>
      </c>
      <c r="F109" s="72">
        <f t="shared" si="24"/>
        <v>42626.5</v>
      </c>
      <c r="G109" s="28">
        <f t="shared" si="19"/>
        <v>0.15276585499668727</v>
      </c>
      <c r="K109">
        <f t="shared" si="23"/>
        <v>0.15276585499668727</v>
      </c>
      <c r="O109">
        <f t="shared" ca="1" si="16"/>
        <v>0.15243845168201248</v>
      </c>
      <c r="P109">
        <f t="shared" ca="1" si="20"/>
        <v>0.15282030344020603</v>
      </c>
      <c r="Q109" s="2">
        <f t="shared" si="21"/>
        <v>39515.4663</v>
      </c>
      <c r="S109">
        <f>+C109-(C$7+F109*C$8)</f>
        <v>0.15276585499668727</v>
      </c>
      <c r="V109" s="5"/>
    </row>
    <row r="110" spans="1:22" x14ac:dyDescent="0.2">
      <c r="A110" s="15" t="s">
        <v>80</v>
      </c>
      <c r="B110" s="43" t="s">
        <v>52</v>
      </c>
      <c r="C110" s="15">
        <v>54535.383950000003</v>
      </c>
      <c r="D110" s="15">
        <v>4.0000000000000002E-4</v>
      </c>
      <c r="E110" s="28">
        <f t="shared" si="17"/>
        <v>42629.264758576457</v>
      </c>
      <c r="F110" s="72">
        <f t="shared" si="24"/>
        <v>42629</v>
      </c>
      <c r="G110" s="28">
        <f t="shared" si="19"/>
        <v>0.150386029999936</v>
      </c>
      <c r="K110">
        <f t="shared" si="23"/>
        <v>0.150386029999936</v>
      </c>
      <c r="O110">
        <f t="shared" ca="1" si="16"/>
        <v>0.15245536620093431</v>
      </c>
      <c r="P110">
        <f t="shared" ca="1" si="20"/>
        <v>0.1528366056658898</v>
      </c>
      <c r="Q110" s="2">
        <f t="shared" si="21"/>
        <v>39516.883950000003</v>
      </c>
      <c r="R110" s="17">
        <f>G110</f>
        <v>0.150386029999936</v>
      </c>
    </row>
    <row r="111" spans="1:22" x14ac:dyDescent="0.2">
      <c r="A111" s="15" t="s">
        <v>80</v>
      </c>
      <c r="B111" s="43" t="s">
        <v>52</v>
      </c>
      <c r="C111" s="15">
        <v>54535.384050000001</v>
      </c>
      <c r="D111" s="15">
        <v>2.9999999999999997E-4</v>
      </c>
      <c r="E111" s="28">
        <f t="shared" si="17"/>
        <v>42629.2649346291</v>
      </c>
      <c r="F111" s="72">
        <f t="shared" si="24"/>
        <v>42629</v>
      </c>
      <c r="G111" s="28">
        <f t="shared" si="19"/>
        <v>0.15048602999740979</v>
      </c>
      <c r="K111">
        <f t="shared" si="23"/>
        <v>0.15048602999740979</v>
      </c>
      <c r="O111">
        <f t="shared" ca="1" si="16"/>
        <v>0.15245536620093431</v>
      </c>
      <c r="P111">
        <f t="shared" ca="1" si="20"/>
        <v>0.1528366056658898</v>
      </c>
      <c r="Q111" s="2">
        <f t="shared" si="21"/>
        <v>39516.884050000001</v>
      </c>
      <c r="R111" s="17">
        <f>G111</f>
        <v>0.15048602999740979</v>
      </c>
    </row>
    <row r="112" spans="1:22" x14ac:dyDescent="0.2">
      <c r="A112" s="15" t="s">
        <v>80</v>
      </c>
      <c r="B112" s="43" t="s">
        <v>52</v>
      </c>
      <c r="C112" s="15">
        <v>54535.385349999997</v>
      </c>
      <c r="D112" s="15">
        <v>2.9999999999999997E-4</v>
      </c>
      <c r="E112" s="28">
        <f t="shared" si="17"/>
        <v>42629.267223313414</v>
      </c>
      <c r="F112" s="72">
        <f t="shared" si="24"/>
        <v>42629</v>
      </c>
      <c r="G112" s="28">
        <f t="shared" si="19"/>
        <v>0.15178602999367286</v>
      </c>
      <c r="K112">
        <f t="shared" si="23"/>
        <v>0.15178602999367286</v>
      </c>
      <c r="O112">
        <f t="shared" ca="1" si="16"/>
        <v>0.15245536620093431</v>
      </c>
      <c r="P112">
        <f t="shared" ca="1" si="20"/>
        <v>0.1528366056658898</v>
      </c>
      <c r="Q112" s="2">
        <f t="shared" si="21"/>
        <v>39516.885349999997</v>
      </c>
      <c r="R112" s="17">
        <f>G112</f>
        <v>0.15178602999367286</v>
      </c>
    </row>
    <row r="113" spans="1:22" x14ac:dyDescent="0.2">
      <c r="A113" s="15" t="s">
        <v>75</v>
      </c>
      <c r="B113" s="43" t="s">
        <v>52</v>
      </c>
      <c r="C113" s="15">
        <v>54551.288999999997</v>
      </c>
      <c r="D113" s="15">
        <v>1E-4</v>
      </c>
      <c r="E113" s="28">
        <f t="shared" si="17"/>
        <v>42657.266019042931</v>
      </c>
      <c r="F113" s="72">
        <f t="shared" si="24"/>
        <v>42657</v>
      </c>
      <c r="G113" s="28">
        <f t="shared" si="19"/>
        <v>0.15110198999173008</v>
      </c>
      <c r="K113">
        <f t="shared" si="23"/>
        <v>0.15110198999173008</v>
      </c>
      <c r="O113">
        <f t="shared" ca="1" si="16"/>
        <v>0.15264480881285891</v>
      </c>
      <c r="P113">
        <f t="shared" ca="1" si="20"/>
        <v>0.15301919059354768</v>
      </c>
      <c r="Q113" s="2">
        <f t="shared" si="21"/>
        <v>39532.788999999997</v>
      </c>
      <c r="R113" s="17">
        <f>G113</f>
        <v>0.15110198999173008</v>
      </c>
    </row>
    <row r="114" spans="1:22" x14ac:dyDescent="0.2">
      <c r="A114" s="15" t="s">
        <v>75</v>
      </c>
      <c r="B114" s="43" t="s">
        <v>52</v>
      </c>
      <c r="C114" s="15">
        <v>54555.264999999999</v>
      </c>
      <c r="D114" s="15">
        <v>1E-4</v>
      </c>
      <c r="E114" s="28">
        <f t="shared" si="17"/>
        <v>42664.26587202138</v>
      </c>
      <c r="F114" s="72">
        <f t="shared" si="24"/>
        <v>42664</v>
      </c>
      <c r="G114" s="28">
        <f t="shared" si="19"/>
        <v>0.15101847999903839</v>
      </c>
      <c r="K114">
        <f t="shared" si="23"/>
        <v>0.15101847999903839</v>
      </c>
      <c r="O114">
        <f t="shared" ca="1" si="16"/>
        <v>0.15269216946584002</v>
      </c>
      <c r="P114">
        <f t="shared" ca="1" si="20"/>
        <v>0.15306483682546218</v>
      </c>
      <c r="Q114" s="2">
        <f t="shared" si="21"/>
        <v>39536.764999999999</v>
      </c>
      <c r="R114" s="17">
        <f>G114</f>
        <v>0.15101847999903839</v>
      </c>
    </row>
    <row r="115" spans="1:22" x14ac:dyDescent="0.2">
      <c r="A115" s="67" t="s">
        <v>403</v>
      </c>
      <c r="B115" s="69" t="s">
        <v>52</v>
      </c>
      <c r="C115" s="68">
        <v>54815.418700000002</v>
      </c>
      <c r="D115" s="28"/>
      <c r="E115" s="28">
        <f t="shared" si="17"/>
        <v>43122.27332971686</v>
      </c>
      <c r="F115" s="72">
        <f t="shared" si="24"/>
        <v>43122</v>
      </c>
      <c r="G115" s="28">
        <f t="shared" si="19"/>
        <v>0.15525453999725869</v>
      </c>
      <c r="K115">
        <f t="shared" si="23"/>
        <v>0.15525453999725869</v>
      </c>
      <c r="O115">
        <f t="shared" ref="O115:O138" ca="1" si="25">+C$11+C$12*F115</f>
        <v>0.15579090933232048</v>
      </c>
      <c r="P115">
        <f t="shared" ca="1" si="20"/>
        <v>0.15605140457072375</v>
      </c>
      <c r="Q115" s="2">
        <f t="shared" si="21"/>
        <v>39796.918700000002</v>
      </c>
      <c r="S115">
        <f>+C115-(C$7+F115*C$8)</f>
        <v>0.15525453999725869</v>
      </c>
      <c r="V115" s="5"/>
    </row>
    <row r="116" spans="1:22" x14ac:dyDescent="0.2">
      <c r="A116" s="15" t="s">
        <v>76</v>
      </c>
      <c r="B116" s="43" t="s">
        <v>52</v>
      </c>
      <c r="C116" s="15">
        <v>54840.395299999996</v>
      </c>
      <c r="D116" s="15">
        <v>8.9999999999999998E-4</v>
      </c>
      <c r="E116" s="28">
        <f t="shared" si="17"/>
        <v>43166.24529347472</v>
      </c>
      <c r="F116" s="71">
        <f>ROUND(2*E116,0)/2</f>
        <v>43166</v>
      </c>
      <c r="G116" s="28">
        <f t="shared" si="19"/>
        <v>0.13932961998943938</v>
      </c>
      <c r="J116">
        <f>+G116</f>
        <v>0.13932961998943938</v>
      </c>
      <c r="O116">
        <f t="shared" ca="1" si="25"/>
        <v>0.15608860486534476</v>
      </c>
      <c r="P116">
        <f t="shared" ca="1" si="20"/>
        <v>0.15633832374275758</v>
      </c>
      <c r="Q116" s="2">
        <f t="shared" si="21"/>
        <v>39821.895299999996</v>
      </c>
      <c r="R116" s="17">
        <f>G116</f>
        <v>0.13932961998943938</v>
      </c>
    </row>
    <row r="117" spans="1:22" x14ac:dyDescent="0.2">
      <c r="A117" s="49" t="s">
        <v>84</v>
      </c>
      <c r="B117" s="49"/>
      <c r="C117" s="50">
        <v>54840.411500000002</v>
      </c>
      <c r="D117" s="50">
        <v>1.8E-3</v>
      </c>
      <c r="E117" s="28">
        <f t="shared" ref="E117:E138" si="26">+(C117-C$7)/C$8</f>
        <v>43166.273814002459</v>
      </c>
      <c r="F117" s="72">
        <f t="shared" ref="F117:F142" si="27">ROUND(2*E117,0)/2-0.5</f>
        <v>43166</v>
      </c>
      <c r="G117" s="28">
        <f>+C117-(C$7+F117*C$8)</f>
        <v>0.15552961999492254</v>
      </c>
      <c r="J117">
        <f>+G117</f>
        <v>0.15552961999492254</v>
      </c>
      <c r="O117">
        <f t="shared" ca="1" si="25"/>
        <v>0.15608860486534476</v>
      </c>
      <c r="P117">
        <f t="shared" ref="P117:P138" ca="1" si="28">+D$11+D$12*F117</f>
        <v>0.15633832374275758</v>
      </c>
      <c r="Q117" s="2">
        <f t="shared" ref="Q117:Q138" si="29">+C117-15018.5</f>
        <v>39821.911500000002</v>
      </c>
      <c r="R117" s="17">
        <f>G117</f>
        <v>0.15552961999492254</v>
      </c>
    </row>
    <row r="118" spans="1:22" x14ac:dyDescent="0.2">
      <c r="A118" s="15" t="s">
        <v>76</v>
      </c>
      <c r="B118" s="43" t="s">
        <v>51</v>
      </c>
      <c r="C118" s="15">
        <v>54841.547400000003</v>
      </c>
      <c r="D118" s="15">
        <v>5.9999999999999995E-4</v>
      </c>
      <c r="E118" s="28">
        <f t="shared" si="26"/>
        <v>43168.273595943661</v>
      </c>
      <c r="F118" s="72">
        <f t="shared" si="27"/>
        <v>43168</v>
      </c>
      <c r="G118" s="28">
        <f>+C118-(C$7+F118*C$8)</f>
        <v>0.15540576000057627</v>
      </c>
      <c r="J118">
        <f>+G118</f>
        <v>0.15540576000057627</v>
      </c>
      <c r="O118">
        <f t="shared" ca="1" si="25"/>
        <v>0.15610213648048227</v>
      </c>
      <c r="P118">
        <f t="shared" ca="1" si="28"/>
        <v>0.15635136552330459</v>
      </c>
      <c r="Q118" s="2">
        <f t="shared" si="29"/>
        <v>39823.047400000003</v>
      </c>
      <c r="R118" s="17">
        <f>G118</f>
        <v>0.15540576000057627</v>
      </c>
    </row>
    <row r="119" spans="1:22" x14ac:dyDescent="0.2">
      <c r="A119" s="82" t="s">
        <v>479</v>
      </c>
      <c r="B119" s="83" t="s">
        <v>52</v>
      </c>
      <c r="C119" s="84">
        <v>54842.4614</v>
      </c>
      <c r="D119" s="84" t="s">
        <v>482</v>
      </c>
      <c r="E119" s="28">
        <f t="shared" si="26"/>
        <v>43169.882717076027</v>
      </c>
      <c r="F119" s="72">
        <f t="shared" si="27"/>
        <v>43169.5</v>
      </c>
      <c r="O119">
        <f t="shared" ca="1" si="25"/>
        <v>0.15611228519183534</v>
      </c>
      <c r="P119">
        <f t="shared" ca="1" si="28"/>
        <v>0.15636114685871483</v>
      </c>
      <c r="Q119" s="2">
        <f t="shared" si="29"/>
        <v>39823.9614</v>
      </c>
      <c r="S119" s="17"/>
      <c r="U119" s="28">
        <f>+C119-(C$7+F119*C$8)</f>
        <v>0.2173878649919061</v>
      </c>
    </row>
    <row r="120" spans="1:22" x14ac:dyDescent="0.2">
      <c r="A120" s="67" t="s">
        <v>417</v>
      </c>
      <c r="B120" s="69" t="s">
        <v>51</v>
      </c>
      <c r="C120" s="68">
        <v>54848.078699999998</v>
      </c>
      <c r="D120" s="28"/>
      <c r="E120" s="28">
        <f t="shared" si="26"/>
        <v>43179.772122039751</v>
      </c>
      <c r="F120" s="72">
        <f t="shared" si="27"/>
        <v>43179.5</v>
      </c>
      <c r="G120" s="28">
        <f t="shared" ref="G120:G138" si="30">+C120-(C$7+F120*C$8)</f>
        <v>0.15456856499076821</v>
      </c>
      <c r="K120">
        <f t="shared" ref="K120:K125" si="31">+G120</f>
        <v>0.15456856499076821</v>
      </c>
      <c r="O120">
        <f t="shared" ca="1" si="25"/>
        <v>0.15617994326752271</v>
      </c>
      <c r="P120">
        <f t="shared" ca="1" si="28"/>
        <v>0.15642635576144981</v>
      </c>
      <c r="Q120" s="2">
        <f t="shared" si="29"/>
        <v>39829.578699999998</v>
      </c>
      <c r="S120">
        <f>+C120-(C$7+F120*C$8)</f>
        <v>0.15456856499076821</v>
      </c>
      <c r="V120" s="5"/>
    </row>
    <row r="121" spans="1:22" x14ac:dyDescent="0.2">
      <c r="A121" s="67" t="s">
        <v>417</v>
      </c>
      <c r="B121" s="69" t="s">
        <v>52</v>
      </c>
      <c r="C121" s="68">
        <v>55184.063000000002</v>
      </c>
      <c r="D121" s="28"/>
      <c r="E121" s="28">
        <f t="shared" si="26"/>
        <v>43771.281353192702</v>
      </c>
      <c r="F121" s="72">
        <f t="shared" si="27"/>
        <v>43771</v>
      </c>
      <c r="G121" s="28">
        <f t="shared" si="30"/>
        <v>0.15981196999928216</v>
      </c>
      <c r="K121">
        <f t="shared" si="31"/>
        <v>0.15981196999928216</v>
      </c>
      <c r="O121">
        <f t="shared" ca="1" si="25"/>
        <v>0.16018191844442919</v>
      </c>
      <c r="P121">
        <f t="shared" ca="1" si="28"/>
        <v>0.16028346235822316</v>
      </c>
      <c r="Q121" s="2">
        <f t="shared" si="29"/>
        <v>40165.563000000002</v>
      </c>
      <c r="S121">
        <f>+C121-(C$7+F121*C$8)</f>
        <v>0.15981196999928216</v>
      </c>
      <c r="V121" s="5"/>
    </row>
    <row r="122" spans="1:22" x14ac:dyDescent="0.2">
      <c r="A122" s="44" t="s">
        <v>68</v>
      </c>
      <c r="B122" s="45" t="s">
        <v>52</v>
      </c>
      <c r="C122" s="41">
        <v>55253.360009999997</v>
      </c>
      <c r="D122" s="41">
        <v>2.0000000000000001E-4</v>
      </c>
      <c r="E122" s="28">
        <f t="shared" si="26"/>
        <v>43893.280568948598</v>
      </c>
      <c r="F122" s="72">
        <f t="shared" si="27"/>
        <v>43893</v>
      </c>
      <c r="G122" s="28">
        <f t="shared" si="30"/>
        <v>0.15936650999356061</v>
      </c>
      <c r="K122">
        <f t="shared" si="31"/>
        <v>0.15936650999356061</v>
      </c>
      <c r="O122">
        <f t="shared" ca="1" si="25"/>
        <v>0.16100734696781482</v>
      </c>
      <c r="P122">
        <f t="shared" ca="1" si="28"/>
        <v>0.16107901097158978</v>
      </c>
      <c r="Q122" s="2">
        <f t="shared" si="29"/>
        <v>40234.860009999997</v>
      </c>
      <c r="R122" s="17">
        <f>G122</f>
        <v>0.15936650999356061</v>
      </c>
    </row>
    <row r="123" spans="1:22" x14ac:dyDescent="0.2">
      <c r="A123" s="44" t="s">
        <v>68</v>
      </c>
      <c r="B123" s="45" t="s">
        <v>52</v>
      </c>
      <c r="C123" s="41">
        <v>55253.360710000001</v>
      </c>
      <c r="D123" s="41">
        <v>2.0000000000000001E-4</v>
      </c>
      <c r="E123" s="28">
        <f t="shared" si="26"/>
        <v>43893.281801317091</v>
      </c>
      <c r="F123" s="72">
        <f t="shared" si="27"/>
        <v>43893</v>
      </c>
      <c r="G123" s="28">
        <f t="shared" si="30"/>
        <v>0.160066509997705</v>
      </c>
      <c r="K123">
        <f t="shared" si="31"/>
        <v>0.160066509997705</v>
      </c>
      <c r="O123">
        <f t="shared" ca="1" si="25"/>
        <v>0.16100734696781482</v>
      </c>
      <c r="P123">
        <f t="shared" ca="1" si="28"/>
        <v>0.16107901097158978</v>
      </c>
      <c r="Q123" s="2">
        <f t="shared" si="29"/>
        <v>40234.860710000001</v>
      </c>
      <c r="R123" s="17">
        <f>G123</f>
        <v>0.160066509997705</v>
      </c>
    </row>
    <row r="124" spans="1:22" x14ac:dyDescent="0.2">
      <c r="A124" s="67" t="s">
        <v>431</v>
      </c>
      <c r="B124" s="69" t="s">
        <v>52</v>
      </c>
      <c r="C124" s="68">
        <v>55548.161</v>
      </c>
      <c r="D124" s="28"/>
      <c r="E124" s="28">
        <f t="shared" si="26"/>
        <v>44412.285495482458</v>
      </c>
      <c r="F124" s="72">
        <f t="shared" si="27"/>
        <v>44412</v>
      </c>
      <c r="G124" s="28">
        <f t="shared" si="30"/>
        <v>0.16216483999596676</v>
      </c>
      <c r="K124">
        <f t="shared" si="31"/>
        <v>0.16216483999596676</v>
      </c>
      <c r="O124">
        <f t="shared" ca="1" si="25"/>
        <v>0.16451880109598804</v>
      </c>
      <c r="P124">
        <f t="shared" ca="1" si="28"/>
        <v>0.16446335302353465</v>
      </c>
      <c r="Q124" s="2">
        <f t="shared" si="29"/>
        <v>40529.661</v>
      </c>
      <c r="R124">
        <f>+C124-(C$7+F124*C$8)</f>
        <v>0.16216483999596676</v>
      </c>
      <c r="V124" s="5"/>
    </row>
    <row r="125" spans="1:22" x14ac:dyDescent="0.2">
      <c r="A125" s="44" t="s">
        <v>68</v>
      </c>
      <c r="B125" s="45" t="s">
        <v>52</v>
      </c>
      <c r="C125" s="41">
        <v>55571.451099999998</v>
      </c>
      <c r="D125" s="41">
        <v>8.0000000000000004E-4</v>
      </c>
      <c r="E125" s="28">
        <f t="shared" si="26"/>
        <v>44453.288331461619</v>
      </c>
      <c r="F125" s="72">
        <f t="shared" si="27"/>
        <v>44453</v>
      </c>
      <c r="G125" s="28">
        <f t="shared" si="30"/>
        <v>0.16377570999611635</v>
      </c>
      <c r="K125">
        <f t="shared" si="31"/>
        <v>0.16377570999611635</v>
      </c>
      <c r="O125">
        <f t="shared" ca="1" si="25"/>
        <v>0.16479619920630617</v>
      </c>
      <c r="P125">
        <f t="shared" ca="1" si="28"/>
        <v>0.164730709524748</v>
      </c>
      <c r="Q125" s="2">
        <f t="shared" si="29"/>
        <v>40552.951099999998</v>
      </c>
      <c r="R125" s="17">
        <f>G125</f>
        <v>0.16377570999611635</v>
      </c>
    </row>
    <row r="126" spans="1:22" x14ac:dyDescent="0.2">
      <c r="A126" s="49" t="s">
        <v>84</v>
      </c>
      <c r="B126" s="49"/>
      <c r="C126" s="50">
        <v>55600.419099999999</v>
      </c>
      <c r="D126" s="50">
        <v>1.6999999999999999E-3</v>
      </c>
      <c r="E126" s="28">
        <f t="shared" si="26"/>
        <v>44504.28726030454</v>
      </c>
      <c r="F126" s="72">
        <f t="shared" si="27"/>
        <v>44504</v>
      </c>
      <c r="G126" s="28">
        <f t="shared" si="30"/>
        <v>0.16316727999947034</v>
      </c>
      <c r="J126">
        <f>+G126</f>
        <v>0.16316727999947034</v>
      </c>
      <c r="O126">
        <f t="shared" ca="1" si="25"/>
        <v>0.16514125539231161</v>
      </c>
      <c r="P126">
        <f t="shared" ca="1" si="28"/>
        <v>0.16506327492869638</v>
      </c>
      <c r="Q126" s="2">
        <f t="shared" si="29"/>
        <v>40581.919099999999</v>
      </c>
      <c r="R126" s="17">
        <f>G126</f>
        <v>0.16316727999947034</v>
      </c>
    </row>
    <row r="127" spans="1:22" x14ac:dyDescent="0.2">
      <c r="A127" s="15" t="s">
        <v>77</v>
      </c>
      <c r="B127" s="43" t="s">
        <v>52</v>
      </c>
      <c r="C127" s="15">
        <v>55602.691599999998</v>
      </c>
      <c r="D127" s="15">
        <v>1E-4</v>
      </c>
      <c r="E127" s="28">
        <f t="shared" si="26"/>
        <v>44508.288056555422</v>
      </c>
      <c r="F127" s="72">
        <f t="shared" si="27"/>
        <v>44508</v>
      </c>
      <c r="G127" s="28">
        <f t="shared" si="30"/>
        <v>0.1636195599930943</v>
      </c>
      <c r="K127">
        <f>+G127</f>
        <v>0.1636195599930943</v>
      </c>
      <c r="O127">
        <f t="shared" ca="1" si="25"/>
        <v>0.16516831862258652</v>
      </c>
      <c r="P127">
        <f t="shared" ca="1" si="28"/>
        <v>0.16508935848979034</v>
      </c>
      <c r="Q127" s="2">
        <f t="shared" si="29"/>
        <v>40584.191599999998</v>
      </c>
      <c r="R127" s="17">
        <f>G127</f>
        <v>0.1636195599930943</v>
      </c>
    </row>
    <row r="128" spans="1:22" x14ac:dyDescent="0.2">
      <c r="A128" s="67" t="s">
        <v>447</v>
      </c>
      <c r="B128" s="69" t="s">
        <v>52</v>
      </c>
      <c r="C128" s="68">
        <v>55936.118999999999</v>
      </c>
      <c r="D128" s="28"/>
      <c r="E128" s="28">
        <f t="shared" si="26"/>
        <v>45095.295797748462</v>
      </c>
      <c r="F128" s="72">
        <f t="shared" si="27"/>
        <v>45095</v>
      </c>
      <c r="G128" s="28">
        <f t="shared" si="30"/>
        <v>0.16801664999366039</v>
      </c>
      <c r="K128">
        <f>+G128</f>
        <v>0.16801664999366039</v>
      </c>
      <c r="O128">
        <f t="shared" ca="1" si="25"/>
        <v>0.16913984766543372</v>
      </c>
      <c r="P128">
        <f t="shared" ca="1" si="28"/>
        <v>0.16891712108033297</v>
      </c>
      <c r="Q128" s="2">
        <f t="shared" si="29"/>
        <v>40917.618999999999</v>
      </c>
      <c r="R128">
        <f>+C128-(C$7+F128*C$8)</f>
        <v>0.16801664999366039</v>
      </c>
      <c r="V128" s="5"/>
    </row>
    <row r="129" spans="1:22" x14ac:dyDescent="0.2">
      <c r="A129" s="46" t="s">
        <v>81</v>
      </c>
      <c r="B129" s="47" t="s">
        <v>52</v>
      </c>
      <c r="C129" s="39">
        <v>55975.312299999998</v>
      </c>
      <c r="D129" s="39">
        <v>2.0000000000000001E-4</v>
      </c>
      <c r="E129" s="28">
        <f t="shared" si="26"/>
        <v>45164.296637220265</v>
      </c>
      <c r="F129" s="72">
        <f t="shared" si="27"/>
        <v>45164</v>
      </c>
      <c r="G129" s="28">
        <f t="shared" si="30"/>
        <v>0.16849347999232123</v>
      </c>
      <c r="K129">
        <f>+G129</f>
        <v>0.16849347999232123</v>
      </c>
      <c r="O129">
        <f t="shared" ca="1" si="25"/>
        <v>0.1696066883876764</v>
      </c>
      <c r="P129">
        <f t="shared" ca="1" si="28"/>
        <v>0.16936706250920425</v>
      </c>
      <c r="Q129" s="2">
        <f t="shared" si="29"/>
        <v>40956.812299999998</v>
      </c>
      <c r="R129" s="17">
        <f>G129</f>
        <v>0.16849347999232123</v>
      </c>
    </row>
    <row r="130" spans="1:22" x14ac:dyDescent="0.2">
      <c r="A130" s="79" t="s">
        <v>82</v>
      </c>
      <c r="B130" s="80" t="s">
        <v>51</v>
      </c>
      <c r="C130" s="38">
        <v>55980.426700000004</v>
      </c>
      <c r="D130" s="38">
        <v>1.4E-3</v>
      </c>
      <c r="E130" s="28">
        <f t="shared" si="26"/>
        <v>45173.300673455924</v>
      </c>
      <c r="F130" s="72">
        <f t="shared" si="27"/>
        <v>45173</v>
      </c>
      <c r="G130" s="28">
        <f t="shared" si="30"/>
        <v>0.17078611000033561</v>
      </c>
      <c r="J130">
        <f>+G130</f>
        <v>0.17078611000033561</v>
      </c>
      <c r="O130">
        <f t="shared" ca="1" si="25"/>
        <v>0.16966758065579501</v>
      </c>
      <c r="P130">
        <f t="shared" ca="1" si="28"/>
        <v>0.16942575052166575</v>
      </c>
      <c r="Q130" s="2">
        <f t="shared" si="29"/>
        <v>40961.926700000004</v>
      </c>
      <c r="R130" s="17">
        <f>G130</f>
        <v>0.17078611000033561</v>
      </c>
    </row>
    <row r="131" spans="1:22" x14ac:dyDescent="0.2">
      <c r="A131" s="67" t="s">
        <v>460</v>
      </c>
      <c r="B131" s="69" t="s">
        <v>51</v>
      </c>
      <c r="C131" s="68">
        <v>56305.047400000003</v>
      </c>
      <c r="D131" s="28"/>
      <c r="E131" s="28">
        <f t="shared" si="26"/>
        <v>45744.80398677542</v>
      </c>
      <c r="F131" s="72">
        <f t="shared" si="27"/>
        <v>45744.5</v>
      </c>
      <c r="G131" s="28">
        <f t="shared" si="30"/>
        <v>0.17266811499575851</v>
      </c>
      <c r="K131">
        <f t="shared" ref="K131:K138" si="32">+G131</f>
        <v>0.17266811499575851</v>
      </c>
      <c r="O131">
        <f t="shared" ca="1" si="25"/>
        <v>0.17353423968132681</v>
      </c>
      <c r="P131">
        <f t="shared" ca="1" si="28"/>
        <v>0.1731524393129692</v>
      </c>
      <c r="Q131" s="2">
        <f t="shared" si="29"/>
        <v>41286.547400000003</v>
      </c>
      <c r="S131">
        <f>+C131-(C$7+F131*C$8)</f>
        <v>0.17266811499575851</v>
      </c>
      <c r="V131" s="5"/>
    </row>
    <row r="132" spans="1:22" x14ac:dyDescent="0.2">
      <c r="A132" s="67" t="s">
        <v>460</v>
      </c>
      <c r="B132" s="69" t="s">
        <v>51</v>
      </c>
      <c r="C132" s="68">
        <v>56305.048999999999</v>
      </c>
      <c r="D132" s="28"/>
      <c r="E132" s="28">
        <f t="shared" si="26"/>
        <v>45744.806803617656</v>
      </c>
      <c r="F132" s="72">
        <f t="shared" si="27"/>
        <v>45744.5</v>
      </c>
      <c r="G132" s="28">
        <f t="shared" si="30"/>
        <v>0.1742681149917189</v>
      </c>
      <c r="K132">
        <f t="shared" si="32"/>
        <v>0.1742681149917189</v>
      </c>
      <c r="O132">
        <f t="shared" ca="1" si="25"/>
        <v>0.17353423968132681</v>
      </c>
      <c r="P132">
        <f t="shared" ca="1" si="28"/>
        <v>0.1731524393129692</v>
      </c>
      <c r="Q132" s="2">
        <f t="shared" si="29"/>
        <v>41286.548999999999</v>
      </c>
      <c r="S132">
        <f>+C132-(C$7+F132*C$8)</f>
        <v>0.1742681149917189</v>
      </c>
      <c r="V132" s="5"/>
    </row>
    <row r="133" spans="1:22" x14ac:dyDescent="0.2">
      <c r="A133" s="67" t="s">
        <v>460</v>
      </c>
      <c r="B133" s="69" t="s">
        <v>51</v>
      </c>
      <c r="C133" s="68">
        <v>56305.0501</v>
      </c>
      <c r="D133" s="28"/>
      <c r="E133" s="28">
        <f t="shared" si="26"/>
        <v>45744.808740196699</v>
      </c>
      <c r="F133" s="72">
        <f t="shared" si="27"/>
        <v>45744.5</v>
      </c>
      <c r="G133" s="28">
        <f t="shared" si="30"/>
        <v>0.1753681149930344</v>
      </c>
      <c r="K133">
        <f t="shared" si="32"/>
        <v>0.1753681149930344</v>
      </c>
      <c r="O133">
        <f t="shared" ca="1" si="25"/>
        <v>0.17353423968132681</v>
      </c>
      <c r="P133">
        <f t="shared" ca="1" si="28"/>
        <v>0.1731524393129692</v>
      </c>
      <c r="Q133" s="2">
        <f t="shared" si="29"/>
        <v>41286.5501</v>
      </c>
      <c r="S133">
        <f>+C133-(C$7+F133*C$8)</f>
        <v>0.1753681149930344</v>
      </c>
      <c r="V133" s="5"/>
    </row>
    <row r="134" spans="1:22" x14ac:dyDescent="0.2">
      <c r="A134" s="79" t="s">
        <v>83</v>
      </c>
      <c r="B134" s="80" t="s">
        <v>52</v>
      </c>
      <c r="C134" s="38">
        <v>56368.381829999998</v>
      </c>
      <c r="D134" s="38">
        <v>1E-4</v>
      </c>
      <c r="E134" s="28">
        <f t="shared" si="26"/>
        <v>45856.305923011147</v>
      </c>
      <c r="F134" s="72">
        <f t="shared" si="27"/>
        <v>45856</v>
      </c>
      <c r="G134" s="28">
        <f t="shared" si="30"/>
        <v>0.17376791999413399</v>
      </c>
      <c r="K134">
        <f t="shared" si="32"/>
        <v>0.17376791999413399</v>
      </c>
      <c r="O134">
        <f t="shared" ca="1" si="25"/>
        <v>0.17428862722524069</v>
      </c>
      <c r="P134">
        <f t="shared" ca="1" si="28"/>
        <v>0.17387951857846407</v>
      </c>
      <c r="Q134" s="2">
        <f t="shared" si="29"/>
        <v>41349.881829999998</v>
      </c>
      <c r="R134" s="17">
        <f>G134</f>
        <v>0.17376791999413399</v>
      </c>
    </row>
    <row r="135" spans="1:22" x14ac:dyDescent="0.2">
      <c r="A135" s="79" t="s">
        <v>83</v>
      </c>
      <c r="B135" s="80" t="s">
        <v>52</v>
      </c>
      <c r="C135" s="38">
        <v>56368.381970000002</v>
      </c>
      <c r="D135" s="38">
        <v>1E-4</v>
      </c>
      <c r="E135" s="28">
        <f t="shared" si="26"/>
        <v>45856.306169484851</v>
      </c>
      <c r="F135" s="72">
        <f t="shared" si="27"/>
        <v>45856</v>
      </c>
      <c r="G135" s="28">
        <f t="shared" si="30"/>
        <v>0.17390791999787325</v>
      </c>
      <c r="K135">
        <f t="shared" si="32"/>
        <v>0.17390791999787325</v>
      </c>
      <c r="O135">
        <f t="shared" ca="1" si="25"/>
        <v>0.17428862722524069</v>
      </c>
      <c r="P135">
        <f t="shared" ca="1" si="28"/>
        <v>0.17387951857846407</v>
      </c>
      <c r="Q135" s="2">
        <f t="shared" si="29"/>
        <v>41349.881970000002</v>
      </c>
      <c r="R135" s="17">
        <f>G135</f>
        <v>0.17390791999787325</v>
      </c>
    </row>
    <row r="136" spans="1:22" x14ac:dyDescent="0.2">
      <c r="A136" s="85" t="s">
        <v>481</v>
      </c>
      <c r="B136" s="81" t="s">
        <v>51</v>
      </c>
      <c r="C136" s="85">
        <v>57034.952400000002</v>
      </c>
      <c r="D136" s="85" t="s">
        <v>415</v>
      </c>
      <c r="E136" s="28">
        <f t="shared" si="26"/>
        <v>47029.821010977706</v>
      </c>
      <c r="F136" s="72">
        <f t="shared" si="27"/>
        <v>47029.5</v>
      </c>
      <c r="G136" s="28">
        <f t="shared" si="30"/>
        <v>0.18233806499483762</v>
      </c>
      <c r="K136">
        <f t="shared" si="32"/>
        <v>0.18233806499483762</v>
      </c>
      <c r="O136">
        <f t="shared" ca="1" si="25"/>
        <v>0.18222830240715071</v>
      </c>
      <c r="P136">
        <f t="shared" ca="1" si="28"/>
        <v>0.18153178331441261</v>
      </c>
      <c r="Q136" s="2">
        <f t="shared" si="29"/>
        <v>42016.452400000002</v>
      </c>
      <c r="S136" s="17">
        <f>G136</f>
        <v>0.18233806499483762</v>
      </c>
    </row>
    <row r="137" spans="1:22" x14ac:dyDescent="0.2">
      <c r="A137" s="85" t="s">
        <v>481</v>
      </c>
      <c r="B137" s="81" t="s">
        <v>52</v>
      </c>
      <c r="C137" s="85">
        <v>57035.236599999997</v>
      </c>
      <c r="D137" s="85" t="s">
        <v>415</v>
      </c>
      <c r="E137" s="28">
        <f t="shared" si="26"/>
        <v>47030.321352581435</v>
      </c>
      <c r="F137" s="72">
        <f t="shared" si="27"/>
        <v>47030</v>
      </c>
      <c r="G137" s="28">
        <f t="shared" si="30"/>
        <v>0.18253209999238607</v>
      </c>
      <c r="K137">
        <f t="shared" si="32"/>
        <v>0.18253209999238607</v>
      </c>
      <c r="O137">
        <f t="shared" ca="1" si="25"/>
        <v>0.18223168531093509</v>
      </c>
      <c r="P137">
        <f t="shared" ca="1" si="28"/>
        <v>0.18153504375954937</v>
      </c>
      <c r="Q137" s="2">
        <f t="shared" si="29"/>
        <v>42016.736599999997</v>
      </c>
      <c r="R137" s="17">
        <f t="shared" ref="R137:R142" si="33">G137</f>
        <v>0.18253209999238607</v>
      </c>
    </row>
    <row r="138" spans="1:22" x14ac:dyDescent="0.2">
      <c r="A138" s="86" t="s">
        <v>480</v>
      </c>
      <c r="B138" s="5"/>
      <c r="C138" s="68">
        <v>57042.053100000092</v>
      </c>
      <c r="D138" s="28"/>
      <c r="E138" s="28">
        <f t="shared" si="26"/>
        <v>47042.32198080785</v>
      </c>
      <c r="F138" s="72">
        <f t="shared" si="27"/>
        <v>47042</v>
      </c>
      <c r="G138" s="28">
        <f t="shared" si="30"/>
        <v>0.18288894009310752</v>
      </c>
      <c r="K138">
        <f t="shared" si="32"/>
        <v>0.18288894009310752</v>
      </c>
      <c r="O138">
        <f t="shared" ca="1" si="25"/>
        <v>0.18231287500175991</v>
      </c>
      <c r="P138">
        <f t="shared" ca="1" si="28"/>
        <v>0.18161329444283131</v>
      </c>
      <c r="Q138" s="2">
        <f t="shared" si="29"/>
        <v>42023.553100000092</v>
      </c>
      <c r="R138" s="17">
        <f t="shared" si="33"/>
        <v>0.18288894009310752</v>
      </c>
    </row>
    <row r="139" spans="1:22" x14ac:dyDescent="0.2">
      <c r="A139" s="87" t="s">
        <v>0</v>
      </c>
      <c r="B139" s="88" t="s">
        <v>52</v>
      </c>
      <c r="C139" s="89">
        <v>57742.421000000002</v>
      </c>
      <c r="D139" s="89">
        <v>2.0000000000000001E-4</v>
      </c>
      <c r="E139" s="28">
        <f t="shared" ref="E139:E147" si="34">+(C139-C$7)/C$8</f>
        <v>48275.338160591098</v>
      </c>
      <c r="F139" s="72">
        <f t="shared" si="27"/>
        <v>48275</v>
      </c>
      <c r="G139" s="28">
        <f t="shared" ref="G139:G147" si="35">+C139-(C$7+F139*C$8)</f>
        <v>0.19207925000227988</v>
      </c>
      <c r="K139">
        <f t="shared" ref="K139:K147" si="36">+G139</f>
        <v>0.19207925000227988</v>
      </c>
      <c r="O139">
        <f t="shared" ref="O139:O147" ca="1" si="37">+C$11+C$12*F139</f>
        <v>0.19065511573400956</v>
      </c>
      <c r="P139">
        <f t="shared" ref="P139:P147" ca="1" si="38">+D$11+D$12*F139</f>
        <v>0.18965355215005292</v>
      </c>
      <c r="Q139" s="2">
        <f t="shared" ref="Q139:Q147" si="39">+C139-15018.5</f>
        <v>42723.921000000002</v>
      </c>
      <c r="R139" s="17">
        <f t="shared" si="33"/>
        <v>0.19207925000227988</v>
      </c>
    </row>
    <row r="140" spans="1:22" x14ac:dyDescent="0.2">
      <c r="A140" s="87" t="s">
        <v>1</v>
      </c>
      <c r="B140" s="90" t="s">
        <v>52</v>
      </c>
      <c r="C140" s="87">
        <v>58144.011700000148</v>
      </c>
      <c r="D140" s="87" t="s">
        <v>15</v>
      </c>
      <c r="E140" s="28">
        <f t="shared" si="34"/>
        <v>48982.349191151923</v>
      </c>
      <c r="F140" s="72">
        <f t="shared" si="27"/>
        <v>48982</v>
      </c>
      <c r="G140" s="28">
        <f t="shared" si="35"/>
        <v>0.19834474014351144</v>
      </c>
      <c r="K140">
        <f t="shared" si="36"/>
        <v>0.19834474014351144</v>
      </c>
      <c r="O140">
        <f t="shared" ca="1" si="37"/>
        <v>0.19543854168510488</v>
      </c>
      <c r="P140">
        <f t="shared" ca="1" si="38"/>
        <v>0.19426382157341521</v>
      </c>
      <c r="Q140" s="2">
        <f t="shared" si="39"/>
        <v>43125.511700000148</v>
      </c>
      <c r="R140" s="17">
        <f t="shared" si="33"/>
        <v>0.19834474014351144</v>
      </c>
    </row>
    <row r="141" spans="1:22" x14ac:dyDescent="0.2">
      <c r="A141" s="87" t="s">
        <v>1</v>
      </c>
      <c r="B141" s="90" t="s">
        <v>52</v>
      </c>
      <c r="C141" s="87">
        <v>58144.011799999978</v>
      </c>
      <c r="D141" s="87" t="s">
        <v>15</v>
      </c>
      <c r="E141" s="28">
        <f t="shared" si="34"/>
        <v>48982.349367204268</v>
      </c>
      <c r="F141" s="72">
        <f t="shared" si="27"/>
        <v>48982</v>
      </c>
      <c r="G141" s="28">
        <f t="shared" si="35"/>
        <v>0.19844473997363821</v>
      </c>
      <c r="K141">
        <f t="shared" si="36"/>
        <v>0.19844473997363821</v>
      </c>
      <c r="O141">
        <f t="shared" ca="1" si="37"/>
        <v>0.19543854168510488</v>
      </c>
      <c r="P141">
        <f t="shared" ca="1" si="38"/>
        <v>0.19426382157341521</v>
      </c>
      <c r="Q141" s="2">
        <f t="shared" si="39"/>
        <v>43125.511799999978</v>
      </c>
      <c r="R141" s="17">
        <f t="shared" si="33"/>
        <v>0.19844473997363821</v>
      </c>
    </row>
    <row r="142" spans="1:22" x14ac:dyDescent="0.2">
      <c r="A142" s="87" t="s">
        <v>1</v>
      </c>
      <c r="B142" s="90" t="s">
        <v>52</v>
      </c>
      <c r="C142" s="87">
        <v>58144.015500000212</v>
      </c>
      <c r="D142" s="87" t="s">
        <v>15</v>
      </c>
      <c r="E142" s="28">
        <f t="shared" si="34"/>
        <v>48982.355881152369</v>
      </c>
      <c r="F142" s="72">
        <f t="shared" si="27"/>
        <v>48982</v>
      </c>
      <c r="G142" s="28">
        <f t="shared" si="35"/>
        <v>0.20214474020758644</v>
      </c>
      <c r="K142">
        <f t="shared" si="36"/>
        <v>0.20214474020758644</v>
      </c>
      <c r="O142">
        <f t="shared" ca="1" si="37"/>
        <v>0.19543854168510488</v>
      </c>
      <c r="P142">
        <f t="shared" ca="1" si="38"/>
        <v>0.19426382157341521</v>
      </c>
      <c r="Q142" s="2">
        <f t="shared" si="39"/>
        <v>43125.515500000212</v>
      </c>
      <c r="R142" s="17">
        <f t="shared" si="33"/>
        <v>0.20214474020758644</v>
      </c>
    </row>
    <row r="143" spans="1:22" x14ac:dyDescent="0.2">
      <c r="A143" s="91" t="s">
        <v>483</v>
      </c>
      <c r="B143" s="92" t="s">
        <v>52</v>
      </c>
      <c r="C143" s="93">
        <v>58487.093800000002</v>
      </c>
      <c r="D143" s="93" t="s">
        <v>93</v>
      </c>
      <c r="E143" s="28">
        <f t="shared" si="34"/>
        <v>49586.354286608024</v>
      </c>
      <c r="F143" s="72">
        <f>ROUND(2*E143,0)/2-0.5</f>
        <v>49586</v>
      </c>
      <c r="G143" s="28">
        <f t="shared" si="35"/>
        <v>0.20123901999613736</v>
      </c>
      <c r="K143">
        <f t="shared" si="36"/>
        <v>0.20123901999613736</v>
      </c>
      <c r="O143">
        <f t="shared" ca="1" si="37"/>
        <v>0.19952508945662056</v>
      </c>
      <c r="P143">
        <f t="shared" ca="1" si="38"/>
        <v>0.19820243929860726</v>
      </c>
      <c r="Q143" s="2">
        <f t="shared" si="39"/>
        <v>43468.593800000002</v>
      </c>
      <c r="R143" s="17">
        <f>G143</f>
        <v>0.20123901999613736</v>
      </c>
    </row>
    <row r="144" spans="1:22" x14ac:dyDescent="0.2">
      <c r="A144" s="94" t="s">
        <v>484</v>
      </c>
      <c r="B144" s="81" t="s">
        <v>51</v>
      </c>
      <c r="C144" s="95">
        <v>58881.010999999999</v>
      </c>
      <c r="D144" s="95" t="s">
        <v>30</v>
      </c>
      <c r="E144" s="28">
        <f t="shared" si="34"/>
        <v>50279.855917814959</v>
      </c>
      <c r="F144" s="72">
        <f>ROUND(2*E144,0)/2-0.5</f>
        <v>50279.5</v>
      </c>
      <c r="G144" s="28">
        <f t="shared" si="35"/>
        <v>0.20216556499508442</v>
      </c>
      <c r="K144">
        <f t="shared" si="36"/>
        <v>0.20216556499508442</v>
      </c>
      <c r="O144">
        <f t="shared" ca="1" si="37"/>
        <v>0.20421717700553799</v>
      </c>
      <c r="P144">
        <f t="shared" ca="1" si="38"/>
        <v>0.20272467670327732</v>
      </c>
      <c r="Q144" s="2">
        <f t="shared" si="39"/>
        <v>43862.510999999999</v>
      </c>
      <c r="R144" s="17">
        <f>G144</f>
        <v>0.20216556499508442</v>
      </c>
    </row>
    <row r="145" spans="1:18" x14ac:dyDescent="0.2">
      <c r="A145" s="94" t="s">
        <v>484</v>
      </c>
      <c r="B145" s="81" t="s">
        <v>51</v>
      </c>
      <c r="C145" s="95">
        <v>58881.011100000003</v>
      </c>
      <c r="D145" s="95" t="s">
        <v>485</v>
      </c>
      <c r="E145" s="28">
        <f t="shared" si="34"/>
        <v>50279.856093867602</v>
      </c>
      <c r="F145" s="72">
        <f>ROUND(2*E145,0)/2-0.5</f>
        <v>50279.5</v>
      </c>
      <c r="G145" s="28">
        <f t="shared" si="35"/>
        <v>0.20226556499983417</v>
      </c>
      <c r="K145">
        <f t="shared" si="36"/>
        <v>0.20226556499983417</v>
      </c>
      <c r="O145">
        <f t="shared" ca="1" si="37"/>
        <v>0.20421717700553799</v>
      </c>
      <c r="P145">
        <f t="shared" ca="1" si="38"/>
        <v>0.20272467670327732</v>
      </c>
      <c r="Q145" s="2">
        <f t="shared" si="39"/>
        <v>43862.511100000003</v>
      </c>
      <c r="R145" s="17">
        <f>G145</f>
        <v>0.20226556499983417</v>
      </c>
    </row>
    <row r="146" spans="1:18" x14ac:dyDescent="0.2">
      <c r="A146" s="94" t="s">
        <v>484</v>
      </c>
      <c r="B146" s="81" t="s">
        <v>51</v>
      </c>
      <c r="C146" s="95">
        <v>58881.015200000002</v>
      </c>
      <c r="D146" s="95" t="s">
        <v>385</v>
      </c>
      <c r="E146" s="28">
        <f t="shared" si="34"/>
        <v>50279.863312025853</v>
      </c>
      <c r="F146" s="72">
        <f>ROUND(2*E146,0)/2-0.5</f>
        <v>50279.5</v>
      </c>
      <c r="G146" s="28">
        <f t="shared" si="35"/>
        <v>0.20636556499812286</v>
      </c>
      <c r="K146">
        <f t="shared" si="36"/>
        <v>0.20636556499812286</v>
      </c>
      <c r="O146">
        <f t="shared" ca="1" si="37"/>
        <v>0.20421717700553799</v>
      </c>
      <c r="P146">
        <f t="shared" ca="1" si="38"/>
        <v>0.20272467670327732</v>
      </c>
      <c r="Q146" s="2">
        <f t="shared" si="39"/>
        <v>43862.515200000002</v>
      </c>
      <c r="R146" s="17">
        <f>G146</f>
        <v>0.20636556499812286</v>
      </c>
    </row>
    <row r="147" spans="1:18" x14ac:dyDescent="0.2">
      <c r="A147" s="94" t="s">
        <v>484</v>
      </c>
      <c r="B147" s="81" t="s">
        <v>51</v>
      </c>
      <c r="C147" s="95">
        <v>58881.015299999999</v>
      </c>
      <c r="D147" s="95" t="s">
        <v>93</v>
      </c>
      <c r="E147" s="28">
        <f t="shared" si="34"/>
        <v>50279.863488078488</v>
      </c>
      <c r="F147" s="72">
        <f>ROUND(2*E147,0)/2-0.5</f>
        <v>50279.5</v>
      </c>
      <c r="G147" s="28">
        <f t="shared" si="35"/>
        <v>0.20646556499559665</v>
      </c>
      <c r="K147">
        <f t="shared" si="36"/>
        <v>0.20646556499559665</v>
      </c>
      <c r="O147">
        <f t="shared" ca="1" si="37"/>
        <v>0.20421717700553799</v>
      </c>
      <c r="P147">
        <f t="shared" ca="1" si="38"/>
        <v>0.20272467670327732</v>
      </c>
      <c r="Q147" s="2">
        <f t="shared" si="39"/>
        <v>43862.515299999999</v>
      </c>
      <c r="R147" s="17">
        <f>G147</f>
        <v>0.20646556499559665</v>
      </c>
    </row>
    <row r="148" spans="1:18" x14ac:dyDescent="0.2">
      <c r="A148" s="96" t="s">
        <v>486</v>
      </c>
      <c r="B148" s="97" t="s">
        <v>52</v>
      </c>
      <c r="C148" s="98">
        <v>59247.955999999773</v>
      </c>
      <c r="D148" s="97" t="str">
        <f>[1]Sheet1!W4203</f>
        <v>V</v>
      </c>
      <c r="E148" s="28">
        <f t="shared" ref="E148:E151" si="40">+(C148-C$7)/C$8</f>
        <v>50925.872278773735</v>
      </c>
      <c r="F148" s="72">
        <f t="shared" ref="F148:F151" si="41">ROUND(2*E148,0)/2-0.5</f>
        <v>50925.5</v>
      </c>
      <c r="G148" s="28">
        <f t="shared" ref="G148:G151" si="42">+C148-(C$7+F148*C$8)</f>
        <v>0.21145878476818325</v>
      </c>
      <c r="K148">
        <f t="shared" ref="K148:K151" si="43">+G148</f>
        <v>0.21145878476818325</v>
      </c>
      <c r="O148">
        <f t="shared" ref="O148:O151" ca="1" si="44">+C$11+C$12*F148</f>
        <v>0.20858788869494049</v>
      </c>
      <c r="P148">
        <f t="shared" ref="P148:P151" ca="1" si="45">+D$11+D$12*F148</f>
        <v>0.2069371718199563</v>
      </c>
      <c r="Q148" s="2">
        <f t="shared" ref="Q148:Q151" si="46">+C148-15018.5</f>
        <v>44229.455999999773</v>
      </c>
      <c r="R148" s="17">
        <f t="shared" ref="R148:R151" si="47">G148</f>
        <v>0.21145878476818325</v>
      </c>
    </row>
    <row r="149" spans="1:18" x14ac:dyDescent="0.2">
      <c r="A149" s="96" t="s">
        <v>486</v>
      </c>
      <c r="B149" s="97" t="s">
        <v>52</v>
      </c>
      <c r="C149" s="98">
        <v>59247.957700000145</v>
      </c>
      <c r="D149" s="97" t="str">
        <f>[1]Sheet1!W4204</f>
        <v>Ic</v>
      </c>
      <c r="E149" s="28">
        <f t="shared" si="40"/>
        <v>50925.875271669276</v>
      </c>
      <c r="F149" s="72">
        <f t="shared" si="41"/>
        <v>50925.5</v>
      </c>
      <c r="G149" s="28">
        <f t="shared" si="42"/>
        <v>0.21315878513996722</v>
      </c>
      <c r="K149">
        <f t="shared" si="43"/>
        <v>0.21315878513996722</v>
      </c>
      <c r="O149">
        <f t="shared" ca="1" si="44"/>
        <v>0.20858788869494049</v>
      </c>
      <c r="P149">
        <f t="shared" ca="1" si="45"/>
        <v>0.2069371718199563</v>
      </c>
      <c r="Q149" s="2">
        <f t="shared" si="46"/>
        <v>44229.457700000145</v>
      </c>
      <c r="R149" s="17">
        <f t="shared" si="47"/>
        <v>0.21315878513996722</v>
      </c>
    </row>
    <row r="150" spans="1:18" x14ac:dyDescent="0.2">
      <c r="A150" s="96" t="s">
        <v>486</v>
      </c>
      <c r="B150" s="97" t="s">
        <v>52</v>
      </c>
      <c r="C150" s="98">
        <v>59247.959100000095</v>
      </c>
      <c r="D150" s="97" t="str">
        <f>[1]Sheet1!W4205</f>
        <v>B</v>
      </c>
      <c r="E150" s="28">
        <f t="shared" si="40"/>
        <v>50925.877736406153</v>
      </c>
      <c r="F150" s="72">
        <f t="shared" si="41"/>
        <v>50925.5</v>
      </c>
      <c r="G150" s="28">
        <f t="shared" si="42"/>
        <v>0.21455878509004833</v>
      </c>
      <c r="K150">
        <f t="shared" si="43"/>
        <v>0.21455878509004833</v>
      </c>
      <c r="O150">
        <f t="shared" ca="1" si="44"/>
        <v>0.20858788869494049</v>
      </c>
      <c r="P150">
        <f t="shared" ca="1" si="45"/>
        <v>0.2069371718199563</v>
      </c>
      <c r="Q150" s="2">
        <f t="shared" si="46"/>
        <v>44229.459100000095</v>
      </c>
      <c r="R150" s="17">
        <f t="shared" si="47"/>
        <v>0.21455878509004833</v>
      </c>
    </row>
    <row r="151" spans="1:18" x14ac:dyDescent="0.2">
      <c r="A151" s="96" t="s">
        <v>486</v>
      </c>
      <c r="B151" s="97" t="s">
        <v>52</v>
      </c>
      <c r="C151" s="98">
        <v>59546.168000000063</v>
      </c>
      <c r="D151" s="97" t="str">
        <f>[1]Sheet1!W4206</f>
        <v>Ic</v>
      </c>
      <c r="E151" s="28">
        <f t="shared" si="40"/>
        <v>51450.882378474089</v>
      </c>
      <c r="F151" s="72">
        <f t="shared" si="41"/>
        <v>51450.5</v>
      </c>
      <c r="G151" s="28">
        <f t="shared" si="42"/>
        <v>0.21719553506409284</v>
      </c>
      <c r="K151">
        <f t="shared" si="43"/>
        <v>0.21719553506409284</v>
      </c>
      <c r="O151">
        <f t="shared" ca="1" si="44"/>
        <v>0.21213993766852612</v>
      </c>
      <c r="P151">
        <f t="shared" ca="1" si="45"/>
        <v>0.21036063921354214</v>
      </c>
      <c r="Q151" s="2">
        <f t="shared" si="46"/>
        <v>44527.668000000063</v>
      </c>
      <c r="R151" s="17">
        <f t="shared" si="47"/>
        <v>0.21719553506409284</v>
      </c>
    </row>
    <row r="152" spans="1:18" x14ac:dyDescent="0.2">
      <c r="B152" s="5"/>
      <c r="C152" s="28"/>
      <c r="D152" s="28"/>
    </row>
    <row r="153" spans="1:18" x14ac:dyDescent="0.2">
      <c r="B153" s="5"/>
      <c r="C153" s="28"/>
      <c r="D153" s="28"/>
    </row>
    <row r="154" spans="1:18" x14ac:dyDescent="0.2">
      <c r="B154" s="5"/>
      <c r="C154" s="28"/>
      <c r="D154" s="28"/>
    </row>
    <row r="155" spans="1:18" x14ac:dyDescent="0.2">
      <c r="B155" s="5"/>
      <c r="C155" s="28"/>
      <c r="D155" s="28"/>
    </row>
    <row r="156" spans="1:18" x14ac:dyDescent="0.2">
      <c r="B156" s="5"/>
      <c r="C156" s="28"/>
      <c r="D156" s="28"/>
    </row>
    <row r="157" spans="1:18" x14ac:dyDescent="0.2">
      <c r="B157" s="5"/>
      <c r="C157" s="28"/>
      <c r="D157" s="28"/>
    </row>
    <row r="158" spans="1:18" x14ac:dyDescent="0.2">
      <c r="B158" s="5"/>
      <c r="C158" s="28"/>
      <c r="D158" s="28"/>
    </row>
    <row r="159" spans="1:18" x14ac:dyDescent="0.2">
      <c r="B159" s="5"/>
      <c r="C159" s="28"/>
      <c r="D159" s="28"/>
    </row>
    <row r="160" spans="1:18" x14ac:dyDescent="0.2">
      <c r="B160" s="5"/>
      <c r="C160" s="28"/>
      <c r="D160" s="28"/>
    </row>
    <row r="161" spans="2:4" x14ac:dyDescent="0.2">
      <c r="B161" s="5"/>
      <c r="C161" s="28"/>
      <c r="D161" s="28"/>
    </row>
    <row r="162" spans="2:4" x14ac:dyDescent="0.2">
      <c r="B162" s="5"/>
      <c r="C162" s="28"/>
      <c r="D162" s="28"/>
    </row>
    <row r="163" spans="2:4" x14ac:dyDescent="0.2">
      <c r="B163" s="5"/>
      <c r="C163" s="28"/>
      <c r="D163" s="28"/>
    </row>
    <row r="164" spans="2:4" x14ac:dyDescent="0.2">
      <c r="B164" s="5"/>
      <c r="C164" s="28"/>
      <c r="D164" s="28"/>
    </row>
    <row r="165" spans="2:4" x14ac:dyDescent="0.2">
      <c r="B165" s="5"/>
      <c r="C165" s="28"/>
      <c r="D165" s="28"/>
    </row>
    <row r="166" spans="2:4" x14ac:dyDescent="0.2">
      <c r="B166" s="5"/>
      <c r="C166" s="28"/>
      <c r="D166" s="28"/>
    </row>
    <row r="167" spans="2:4" x14ac:dyDescent="0.2">
      <c r="B167" s="5"/>
      <c r="C167" s="28"/>
      <c r="D167" s="28"/>
    </row>
    <row r="168" spans="2:4" x14ac:dyDescent="0.2">
      <c r="B168" s="5"/>
      <c r="C168" s="28"/>
      <c r="D168" s="28"/>
    </row>
    <row r="169" spans="2:4" x14ac:dyDescent="0.2">
      <c r="B169" s="5"/>
      <c r="C169" s="28"/>
      <c r="D169" s="28"/>
    </row>
    <row r="170" spans="2:4" x14ac:dyDescent="0.2">
      <c r="B170" s="5"/>
      <c r="C170" s="28"/>
      <c r="D170" s="28"/>
    </row>
    <row r="171" spans="2:4" x14ac:dyDescent="0.2">
      <c r="B171" s="5"/>
      <c r="C171" s="28"/>
      <c r="D171" s="28"/>
    </row>
    <row r="172" spans="2:4" x14ac:dyDescent="0.2">
      <c r="B172" s="5"/>
      <c r="C172" s="28"/>
      <c r="D172" s="28"/>
    </row>
    <row r="173" spans="2:4" x14ac:dyDescent="0.2">
      <c r="B173" s="5"/>
      <c r="C173" s="28"/>
      <c r="D173" s="28"/>
    </row>
    <row r="174" spans="2:4" x14ac:dyDescent="0.2">
      <c r="B174" s="5"/>
      <c r="C174" s="28"/>
      <c r="D174" s="28"/>
    </row>
    <row r="175" spans="2:4" x14ac:dyDescent="0.2">
      <c r="B175" s="5"/>
      <c r="C175" s="28"/>
      <c r="D175" s="28"/>
    </row>
    <row r="176" spans="2:4" x14ac:dyDescent="0.2">
      <c r="B176" s="5"/>
      <c r="C176" s="28"/>
      <c r="D176" s="28"/>
    </row>
    <row r="177" spans="2:4" x14ac:dyDescent="0.2">
      <c r="B177" s="5"/>
      <c r="C177" s="28"/>
      <c r="D177" s="28"/>
    </row>
    <row r="178" spans="2:4" x14ac:dyDescent="0.2">
      <c r="B178" s="5"/>
      <c r="C178" s="28"/>
      <c r="D178" s="28"/>
    </row>
    <row r="179" spans="2:4" x14ac:dyDescent="0.2">
      <c r="B179" s="5"/>
      <c r="C179" s="28"/>
      <c r="D179" s="28"/>
    </row>
    <row r="180" spans="2:4" x14ac:dyDescent="0.2">
      <c r="B180" s="5"/>
      <c r="C180" s="28"/>
      <c r="D180" s="28"/>
    </row>
    <row r="181" spans="2:4" x14ac:dyDescent="0.2">
      <c r="B181" s="5"/>
      <c r="C181" s="28"/>
      <c r="D181" s="28"/>
    </row>
    <row r="182" spans="2:4" x14ac:dyDescent="0.2">
      <c r="B182" s="5"/>
      <c r="C182" s="28"/>
      <c r="D182" s="28"/>
    </row>
    <row r="183" spans="2:4" x14ac:dyDescent="0.2">
      <c r="B183" s="5"/>
      <c r="C183" s="28"/>
      <c r="D183" s="28"/>
    </row>
    <row r="184" spans="2:4" x14ac:dyDescent="0.2">
      <c r="B184" s="5"/>
      <c r="C184" s="28"/>
      <c r="D184" s="28"/>
    </row>
    <row r="185" spans="2:4" x14ac:dyDescent="0.2">
      <c r="B185" s="5"/>
      <c r="C185" s="28"/>
      <c r="D185" s="28"/>
    </row>
    <row r="186" spans="2:4" x14ac:dyDescent="0.2">
      <c r="B186" s="5"/>
      <c r="C186" s="28"/>
      <c r="D186" s="28"/>
    </row>
    <row r="187" spans="2:4" x14ac:dyDescent="0.2">
      <c r="B187" s="5"/>
      <c r="C187" s="28"/>
      <c r="D187" s="28"/>
    </row>
    <row r="188" spans="2:4" x14ac:dyDescent="0.2">
      <c r="B188" s="5"/>
      <c r="C188" s="28"/>
      <c r="D188" s="28"/>
    </row>
    <row r="189" spans="2:4" x14ac:dyDescent="0.2">
      <c r="B189" s="5"/>
      <c r="C189" s="28"/>
      <c r="D189" s="28"/>
    </row>
    <row r="190" spans="2:4" x14ac:dyDescent="0.2">
      <c r="B190" s="5"/>
      <c r="C190" s="28"/>
      <c r="D190" s="28"/>
    </row>
    <row r="191" spans="2:4" x14ac:dyDescent="0.2">
      <c r="B191" s="5"/>
      <c r="C191" s="28"/>
      <c r="D191" s="28"/>
    </row>
    <row r="192" spans="2:4" x14ac:dyDescent="0.2">
      <c r="B192" s="5"/>
      <c r="C192" s="28"/>
      <c r="D192" s="28"/>
    </row>
    <row r="193" spans="2:4" x14ac:dyDescent="0.2">
      <c r="B193" s="5"/>
      <c r="C193" s="28"/>
      <c r="D193" s="28"/>
    </row>
    <row r="194" spans="2:4" x14ac:dyDescent="0.2">
      <c r="B194" s="5"/>
      <c r="C194" s="28"/>
      <c r="D194" s="28"/>
    </row>
    <row r="195" spans="2:4" x14ac:dyDescent="0.2">
      <c r="B195" s="5"/>
      <c r="C195" s="28"/>
      <c r="D195" s="28"/>
    </row>
    <row r="196" spans="2:4" x14ac:dyDescent="0.2">
      <c r="B196" s="5"/>
      <c r="C196" s="28"/>
      <c r="D196" s="28"/>
    </row>
    <row r="197" spans="2:4" x14ac:dyDescent="0.2">
      <c r="B197" s="5"/>
      <c r="C197" s="28"/>
      <c r="D197" s="28"/>
    </row>
    <row r="198" spans="2:4" x14ac:dyDescent="0.2">
      <c r="B198" s="5"/>
      <c r="C198" s="28"/>
      <c r="D198" s="28"/>
    </row>
    <row r="199" spans="2:4" x14ac:dyDescent="0.2">
      <c r="B199" s="5"/>
      <c r="C199" s="28"/>
      <c r="D199" s="28"/>
    </row>
    <row r="200" spans="2:4" x14ac:dyDescent="0.2">
      <c r="B200" s="5"/>
      <c r="C200" s="28"/>
      <c r="D200" s="28"/>
    </row>
    <row r="201" spans="2:4" x14ac:dyDescent="0.2">
      <c r="B201" s="5"/>
      <c r="C201" s="28"/>
      <c r="D201" s="28"/>
    </row>
    <row r="202" spans="2:4" x14ac:dyDescent="0.2">
      <c r="B202" s="5"/>
      <c r="C202" s="28"/>
      <c r="D202" s="28"/>
    </row>
    <row r="203" spans="2:4" x14ac:dyDescent="0.2">
      <c r="B203" s="5"/>
      <c r="C203" s="28"/>
      <c r="D203" s="28"/>
    </row>
    <row r="204" spans="2:4" x14ac:dyDescent="0.2">
      <c r="B204" s="5"/>
      <c r="C204" s="28"/>
      <c r="D204" s="28"/>
    </row>
    <row r="205" spans="2:4" x14ac:dyDescent="0.2">
      <c r="B205" s="5"/>
      <c r="C205" s="28"/>
      <c r="D205" s="28"/>
    </row>
    <row r="206" spans="2:4" x14ac:dyDescent="0.2">
      <c r="B206" s="5"/>
      <c r="C206" s="28"/>
      <c r="D206" s="28"/>
    </row>
    <row r="207" spans="2:4" x14ac:dyDescent="0.2">
      <c r="B207" s="5"/>
      <c r="C207" s="28"/>
      <c r="D207" s="28"/>
    </row>
    <row r="208" spans="2:4" x14ac:dyDescent="0.2">
      <c r="B208" s="5"/>
      <c r="C208" s="28"/>
      <c r="D208" s="28"/>
    </row>
    <row r="209" spans="2:4" x14ac:dyDescent="0.2">
      <c r="B209" s="5"/>
      <c r="C209" s="28"/>
      <c r="D209" s="28"/>
    </row>
    <row r="210" spans="2:4" x14ac:dyDescent="0.2">
      <c r="B210" s="5"/>
      <c r="C210" s="28"/>
      <c r="D210" s="28"/>
    </row>
    <row r="211" spans="2:4" x14ac:dyDescent="0.2">
      <c r="B211" s="5"/>
      <c r="C211" s="28"/>
      <c r="D211" s="28"/>
    </row>
    <row r="212" spans="2:4" x14ac:dyDescent="0.2">
      <c r="B212" s="5"/>
      <c r="C212" s="28"/>
      <c r="D212" s="28"/>
    </row>
    <row r="213" spans="2:4" x14ac:dyDescent="0.2">
      <c r="B213" s="5"/>
      <c r="C213" s="28"/>
      <c r="D213" s="28"/>
    </row>
    <row r="214" spans="2:4" x14ac:dyDescent="0.2">
      <c r="B214" s="5"/>
      <c r="C214" s="28"/>
      <c r="D214" s="28"/>
    </row>
    <row r="215" spans="2:4" x14ac:dyDescent="0.2">
      <c r="B215" s="5"/>
      <c r="C215" s="28"/>
      <c r="D215" s="28"/>
    </row>
    <row r="216" spans="2:4" x14ac:dyDescent="0.2">
      <c r="B216" s="5"/>
      <c r="C216" s="28"/>
      <c r="D216" s="28"/>
    </row>
    <row r="217" spans="2:4" x14ac:dyDescent="0.2">
      <c r="B217" s="5"/>
      <c r="C217" s="28"/>
      <c r="D217" s="28"/>
    </row>
    <row r="218" spans="2:4" x14ac:dyDescent="0.2">
      <c r="B218" s="5"/>
      <c r="C218" s="28"/>
      <c r="D218" s="28"/>
    </row>
    <row r="219" spans="2:4" x14ac:dyDescent="0.2">
      <c r="B219" s="5"/>
      <c r="C219" s="28"/>
      <c r="D219" s="28"/>
    </row>
    <row r="220" spans="2:4" x14ac:dyDescent="0.2">
      <c r="B220" s="5"/>
      <c r="C220" s="28"/>
      <c r="D220" s="28"/>
    </row>
    <row r="221" spans="2:4" x14ac:dyDescent="0.2">
      <c r="B221" s="5"/>
      <c r="C221" s="28"/>
      <c r="D221" s="28"/>
    </row>
    <row r="222" spans="2:4" x14ac:dyDescent="0.2">
      <c r="B222" s="5"/>
      <c r="C222" s="28"/>
      <c r="D222" s="28"/>
    </row>
    <row r="223" spans="2:4" x14ac:dyDescent="0.2">
      <c r="B223" s="5"/>
      <c r="C223" s="28"/>
      <c r="D223" s="28"/>
    </row>
    <row r="224" spans="2:4" x14ac:dyDescent="0.2">
      <c r="B224" s="5"/>
      <c r="C224" s="28"/>
      <c r="D224" s="28"/>
    </row>
    <row r="225" spans="2:4" x14ac:dyDescent="0.2">
      <c r="B225" s="5"/>
      <c r="C225" s="28"/>
      <c r="D225" s="28"/>
    </row>
    <row r="226" spans="2:4" x14ac:dyDescent="0.2">
      <c r="B226" s="5"/>
      <c r="C226" s="28"/>
      <c r="D226" s="28"/>
    </row>
    <row r="227" spans="2:4" x14ac:dyDescent="0.2">
      <c r="B227" s="5"/>
      <c r="C227" s="28"/>
      <c r="D227" s="28"/>
    </row>
    <row r="228" spans="2:4" x14ac:dyDescent="0.2">
      <c r="B228" s="5"/>
      <c r="C228" s="28"/>
      <c r="D228" s="28"/>
    </row>
    <row r="229" spans="2:4" x14ac:dyDescent="0.2">
      <c r="B229" s="5"/>
      <c r="C229" s="28"/>
      <c r="D229" s="28"/>
    </row>
    <row r="230" spans="2:4" x14ac:dyDescent="0.2">
      <c r="B230" s="5"/>
      <c r="C230" s="28"/>
      <c r="D230" s="28"/>
    </row>
    <row r="231" spans="2:4" x14ac:dyDescent="0.2">
      <c r="B231" s="5"/>
      <c r="C231" s="28"/>
      <c r="D231" s="28"/>
    </row>
    <row r="232" spans="2:4" x14ac:dyDescent="0.2">
      <c r="B232" s="5"/>
      <c r="C232" s="28"/>
      <c r="D232" s="28"/>
    </row>
    <row r="233" spans="2:4" x14ac:dyDescent="0.2">
      <c r="B233" s="5"/>
      <c r="C233" s="28"/>
      <c r="D233" s="28"/>
    </row>
    <row r="234" spans="2:4" x14ac:dyDescent="0.2">
      <c r="B234" s="5"/>
      <c r="C234" s="28"/>
      <c r="D234" s="28"/>
    </row>
    <row r="235" spans="2:4" x14ac:dyDescent="0.2">
      <c r="B235" s="5"/>
      <c r="C235" s="28"/>
      <c r="D235" s="28"/>
    </row>
    <row r="236" spans="2:4" x14ac:dyDescent="0.2">
      <c r="B236" s="5"/>
      <c r="C236" s="28"/>
      <c r="D236" s="28"/>
    </row>
    <row r="237" spans="2:4" x14ac:dyDescent="0.2">
      <c r="B237" s="5"/>
      <c r="C237" s="28"/>
      <c r="D237" s="28"/>
    </row>
    <row r="238" spans="2:4" x14ac:dyDescent="0.2">
      <c r="B238" s="5"/>
      <c r="C238" s="28"/>
      <c r="D238" s="28"/>
    </row>
    <row r="239" spans="2:4" x14ac:dyDescent="0.2">
      <c r="B239" s="5"/>
      <c r="C239" s="28"/>
      <c r="D239" s="28"/>
    </row>
    <row r="240" spans="2:4" x14ac:dyDescent="0.2">
      <c r="B240" s="5"/>
      <c r="C240" s="28"/>
      <c r="D240" s="28"/>
    </row>
    <row r="241" spans="2:4" x14ac:dyDescent="0.2">
      <c r="B241" s="5"/>
      <c r="C241" s="28"/>
      <c r="D241" s="28"/>
    </row>
    <row r="242" spans="2:4" x14ac:dyDescent="0.2">
      <c r="B242" s="5"/>
      <c r="C242" s="28"/>
      <c r="D242" s="28"/>
    </row>
    <row r="243" spans="2:4" x14ac:dyDescent="0.2">
      <c r="B243" s="5"/>
      <c r="C243" s="28"/>
      <c r="D243" s="28"/>
    </row>
    <row r="244" spans="2:4" x14ac:dyDescent="0.2">
      <c r="B244" s="5"/>
      <c r="C244" s="28"/>
      <c r="D244" s="28"/>
    </row>
    <row r="245" spans="2:4" x14ac:dyDescent="0.2">
      <c r="B245" s="5"/>
      <c r="C245" s="28"/>
      <c r="D245" s="28"/>
    </row>
    <row r="246" spans="2:4" x14ac:dyDescent="0.2">
      <c r="B246" s="5"/>
      <c r="C246" s="28"/>
      <c r="D246" s="28"/>
    </row>
    <row r="247" spans="2:4" x14ac:dyDescent="0.2">
      <c r="B247" s="5"/>
      <c r="C247" s="28"/>
      <c r="D247" s="28"/>
    </row>
    <row r="248" spans="2:4" x14ac:dyDescent="0.2">
      <c r="B248" s="5"/>
      <c r="C248" s="28"/>
      <c r="D248" s="28"/>
    </row>
    <row r="249" spans="2:4" x14ac:dyDescent="0.2">
      <c r="B249" s="5"/>
      <c r="C249" s="28"/>
      <c r="D249" s="28"/>
    </row>
    <row r="250" spans="2:4" x14ac:dyDescent="0.2">
      <c r="B250" s="5"/>
      <c r="C250" s="28"/>
      <c r="D250" s="28"/>
    </row>
    <row r="251" spans="2:4" x14ac:dyDescent="0.2">
      <c r="B251" s="5"/>
      <c r="C251" s="28"/>
      <c r="D251" s="28"/>
    </row>
    <row r="252" spans="2:4" x14ac:dyDescent="0.2">
      <c r="B252" s="5"/>
      <c r="C252" s="28"/>
      <c r="D252" s="28"/>
    </row>
    <row r="253" spans="2:4" x14ac:dyDescent="0.2">
      <c r="B253" s="5"/>
      <c r="C253" s="28"/>
      <c r="D253" s="28"/>
    </row>
    <row r="254" spans="2:4" x14ac:dyDescent="0.2">
      <c r="B254" s="5"/>
      <c r="C254" s="28"/>
      <c r="D254" s="28"/>
    </row>
    <row r="255" spans="2:4" x14ac:dyDescent="0.2">
      <c r="B255" s="5"/>
      <c r="C255" s="28"/>
      <c r="D255" s="28"/>
    </row>
    <row r="256" spans="2:4" x14ac:dyDescent="0.2">
      <c r="B256" s="5"/>
      <c r="C256" s="28"/>
      <c r="D256" s="28"/>
    </row>
    <row r="257" spans="2:4" x14ac:dyDescent="0.2">
      <c r="B257" s="5"/>
      <c r="C257" s="28"/>
      <c r="D257" s="28"/>
    </row>
    <row r="258" spans="2:4" x14ac:dyDescent="0.2">
      <c r="B258" s="5"/>
      <c r="C258" s="28"/>
      <c r="D258" s="28"/>
    </row>
    <row r="259" spans="2:4" x14ac:dyDescent="0.2">
      <c r="B259" s="5"/>
      <c r="C259" s="28"/>
      <c r="D259" s="28"/>
    </row>
    <row r="260" spans="2:4" x14ac:dyDescent="0.2">
      <c r="B260" s="5"/>
      <c r="C260" s="28"/>
      <c r="D260" s="28"/>
    </row>
    <row r="261" spans="2:4" x14ac:dyDescent="0.2">
      <c r="B261" s="5"/>
      <c r="C261" s="28"/>
      <c r="D261" s="28"/>
    </row>
    <row r="262" spans="2:4" x14ac:dyDescent="0.2">
      <c r="B262" s="5"/>
      <c r="C262" s="28"/>
      <c r="D262" s="28"/>
    </row>
    <row r="263" spans="2:4" x14ac:dyDescent="0.2">
      <c r="B263" s="5"/>
      <c r="C263" s="28"/>
      <c r="D263" s="28"/>
    </row>
    <row r="264" spans="2:4" x14ac:dyDescent="0.2">
      <c r="B264" s="5"/>
      <c r="C264" s="28"/>
      <c r="D264" s="28"/>
    </row>
    <row r="265" spans="2:4" x14ac:dyDescent="0.2">
      <c r="B265" s="5"/>
      <c r="C265" s="28"/>
      <c r="D265" s="28"/>
    </row>
    <row r="266" spans="2:4" x14ac:dyDescent="0.2">
      <c r="B266" s="5"/>
      <c r="C266" s="28"/>
      <c r="D266" s="28"/>
    </row>
    <row r="267" spans="2:4" x14ac:dyDescent="0.2">
      <c r="B267" s="5"/>
      <c r="C267" s="28"/>
      <c r="D267" s="28"/>
    </row>
    <row r="268" spans="2:4" x14ac:dyDescent="0.2">
      <c r="B268" s="5"/>
      <c r="C268" s="28"/>
      <c r="D268" s="28"/>
    </row>
    <row r="269" spans="2:4" x14ac:dyDescent="0.2">
      <c r="C269" s="28"/>
      <c r="D269" s="28"/>
    </row>
    <row r="270" spans="2:4" x14ac:dyDescent="0.2">
      <c r="C270" s="28"/>
      <c r="D270" s="28"/>
    </row>
    <row r="271" spans="2:4" x14ac:dyDescent="0.2">
      <c r="C271" s="28"/>
      <c r="D271" s="28"/>
    </row>
    <row r="272" spans="2:4" x14ac:dyDescent="0.2">
      <c r="C272" s="28"/>
      <c r="D272" s="28"/>
    </row>
    <row r="273" spans="3:4" x14ac:dyDescent="0.2">
      <c r="C273" s="28"/>
      <c r="D273" s="28"/>
    </row>
    <row r="274" spans="3:4" x14ac:dyDescent="0.2">
      <c r="C274" s="28"/>
      <c r="D274" s="28"/>
    </row>
    <row r="275" spans="3:4" x14ac:dyDescent="0.2">
      <c r="C275" s="28"/>
      <c r="D275" s="28"/>
    </row>
    <row r="276" spans="3:4" x14ac:dyDescent="0.2">
      <c r="C276" s="28"/>
      <c r="D276" s="28"/>
    </row>
    <row r="277" spans="3:4" x14ac:dyDescent="0.2">
      <c r="C277" s="28"/>
      <c r="D277" s="28"/>
    </row>
    <row r="278" spans="3:4" x14ac:dyDescent="0.2">
      <c r="C278" s="28"/>
      <c r="D278" s="28"/>
    </row>
    <row r="279" spans="3:4" x14ac:dyDescent="0.2">
      <c r="C279" s="28"/>
      <c r="D279" s="28"/>
    </row>
    <row r="280" spans="3:4" x14ac:dyDescent="0.2">
      <c r="C280" s="28"/>
      <c r="D280" s="28"/>
    </row>
    <row r="281" spans="3:4" x14ac:dyDescent="0.2">
      <c r="C281" s="28"/>
      <c r="D281" s="28"/>
    </row>
    <row r="282" spans="3:4" x14ac:dyDescent="0.2">
      <c r="C282" s="28"/>
      <c r="D282" s="28"/>
    </row>
    <row r="283" spans="3:4" x14ac:dyDescent="0.2">
      <c r="C283" s="28"/>
      <c r="D283" s="28"/>
    </row>
    <row r="284" spans="3:4" x14ac:dyDescent="0.2">
      <c r="C284" s="28"/>
      <c r="D284" s="28"/>
    </row>
    <row r="285" spans="3:4" x14ac:dyDescent="0.2">
      <c r="C285" s="28"/>
      <c r="D285" s="28"/>
    </row>
    <row r="286" spans="3:4" x14ac:dyDescent="0.2">
      <c r="C286" s="28"/>
      <c r="D286" s="28"/>
    </row>
    <row r="287" spans="3:4" x14ac:dyDescent="0.2">
      <c r="C287" s="28"/>
      <c r="D287" s="28"/>
    </row>
    <row r="288" spans="3:4" x14ac:dyDescent="0.2">
      <c r="C288" s="28"/>
      <c r="D288" s="28"/>
    </row>
    <row r="289" spans="3:4" x14ac:dyDescent="0.2">
      <c r="C289" s="28"/>
      <c r="D289" s="28"/>
    </row>
    <row r="290" spans="3:4" x14ac:dyDescent="0.2">
      <c r="C290" s="28"/>
      <c r="D290" s="28"/>
    </row>
    <row r="291" spans="3:4" x14ac:dyDescent="0.2">
      <c r="C291" s="28"/>
      <c r="D291" s="28"/>
    </row>
    <row r="292" spans="3:4" x14ac:dyDescent="0.2">
      <c r="C292" s="28"/>
      <c r="D292" s="28"/>
    </row>
    <row r="293" spans="3:4" x14ac:dyDescent="0.2">
      <c r="C293" s="28"/>
      <c r="D293" s="28"/>
    </row>
    <row r="294" spans="3:4" x14ac:dyDescent="0.2">
      <c r="C294" s="28"/>
      <c r="D294" s="28"/>
    </row>
    <row r="295" spans="3:4" x14ac:dyDescent="0.2">
      <c r="C295" s="28"/>
      <c r="D295" s="28"/>
    </row>
    <row r="296" spans="3:4" x14ac:dyDescent="0.2">
      <c r="C296" s="28"/>
      <c r="D296" s="28"/>
    </row>
    <row r="297" spans="3:4" x14ac:dyDescent="0.2">
      <c r="C297" s="28"/>
      <c r="D297" s="28"/>
    </row>
    <row r="298" spans="3:4" x14ac:dyDescent="0.2">
      <c r="C298" s="28"/>
      <c r="D298" s="28"/>
    </row>
    <row r="299" spans="3:4" x14ac:dyDescent="0.2">
      <c r="C299" s="28"/>
      <c r="D299" s="28"/>
    </row>
    <row r="300" spans="3:4" x14ac:dyDescent="0.2">
      <c r="C300" s="28"/>
      <c r="D300" s="28"/>
    </row>
    <row r="301" spans="3:4" x14ac:dyDescent="0.2">
      <c r="C301" s="28"/>
      <c r="D301" s="28"/>
    </row>
    <row r="302" spans="3:4" x14ac:dyDescent="0.2">
      <c r="C302" s="28"/>
      <c r="D302" s="28"/>
    </row>
    <row r="303" spans="3:4" x14ac:dyDescent="0.2">
      <c r="C303" s="28"/>
      <c r="D303" s="28"/>
    </row>
    <row r="304" spans="3:4" x14ac:dyDescent="0.2">
      <c r="C304" s="28"/>
      <c r="D304" s="28"/>
    </row>
    <row r="305" spans="3:4" x14ac:dyDescent="0.2">
      <c r="C305" s="28"/>
      <c r="D305" s="28"/>
    </row>
    <row r="306" spans="3:4" x14ac:dyDescent="0.2">
      <c r="C306" s="28"/>
      <c r="D306" s="28"/>
    </row>
    <row r="307" spans="3:4" x14ac:dyDescent="0.2">
      <c r="C307" s="28"/>
      <c r="D307" s="28"/>
    </row>
    <row r="308" spans="3:4" x14ac:dyDescent="0.2">
      <c r="C308" s="28"/>
      <c r="D308" s="28"/>
    </row>
    <row r="309" spans="3:4" x14ac:dyDescent="0.2">
      <c r="C309" s="28"/>
      <c r="D309" s="28"/>
    </row>
    <row r="310" spans="3:4" x14ac:dyDescent="0.2">
      <c r="C310" s="28"/>
      <c r="D310" s="28"/>
    </row>
    <row r="311" spans="3:4" x14ac:dyDescent="0.2">
      <c r="C311" s="28"/>
      <c r="D311" s="28"/>
    </row>
    <row r="312" spans="3:4" x14ac:dyDescent="0.2">
      <c r="C312" s="28"/>
      <c r="D312" s="28"/>
    </row>
    <row r="313" spans="3:4" x14ac:dyDescent="0.2">
      <c r="C313" s="28"/>
      <c r="D313" s="28"/>
    </row>
    <row r="314" spans="3:4" x14ac:dyDescent="0.2">
      <c r="C314" s="28"/>
      <c r="D314" s="28"/>
    </row>
    <row r="315" spans="3:4" x14ac:dyDescent="0.2">
      <c r="C315" s="28"/>
      <c r="D315" s="28"/>
    </row>
    <row r="316" spans="3:4" x14ac:dyDescent="0.2">
      <c r="C316" s="28"/>
      <c r="D316" s="28"/>
    </row>
    <row r="317" spans="3:4" x14ac:dyDescent="0.2">
      <c r="C317" s="28"/>
      <c r="D317" s="28"/>
    </row>
    <row r="318" spans="3:4" x14ac:dyDescent="0.2">
      <c r="C318" s="28"/>
      <c r="D318" s="28"/>
    </row>
    <row r="319" spans="3:4" x14ac:dyDescent="0.2">
      <c r="C319" s="28"/>
      <c r="D319" s="28"/>
    </row>
    <row r="320" spans="3:4" x14ac:dyDescent="0.2">
      <c r="C320" s="28"/>
      <c r="D320" s="28"/>
    </row>
    <row r="321" spans="3:4" x14ac:dyDescent="0.2">
      <c r="C321" s="28"/>
      <c r="D321" s="28"/>
    </row>
    <row r="322" spans="3:4" x14ac:dyDescent="0.2">
      <c r="C322" s="28"/>
      <c r="D322" s="28"/>
    </row>
    <row r="323" spans="3:4" x14ac:dyDescent="0.2">
      <c r="C323" s="28"/>
      <c r="D323" s="28"/>
    </row>
    <row r="324" spans="3:4" x14ac:dyDescent="0.2">
      <c r="C324" s="28"/>
      <c r="D324" s="28"/>
    </row>
    <row r="325" spans="3:4" x14ac:dyDescent="0.2">
      <c r="C325" s="28"/>
      <c r="D325" s="28"/>
    </row>
    <row r="326" spans="3:4" x14ac:dyDescent="0.2">
      <c r="C326" s="28"/>
      <c r="D326" s="28"/>
    </row>
    <row r="327" spans="3:4" x14ac:dyDescent="0.2">
      <c r="C327" s="28"/>
      <c r="D327" s="28"/>
    </row>
    <row r="328" spans="3:4" x14ac:dyDescent="0.2">
      <c r="C328" s="28"/>
      <c r="D328" s="28"/>
    </row>
    <row r="329" spans="3:4" x14ac:dyDescent="0.2">
      <c r="C329" s="28"/>
      <c r="D329" s="28"/>
    </row>
    <row r="330" spans="3:4" x14ac:dyDescent="0.2">
      <c r="C330" s="28"/>
      <c r="D330" s="28"/>
    </row>
    <row r="331" spans="3:4" x14ac:dyDescent="0.2">
      <c r="C331" s="28"/>
      <c r="D331" s="28"/>
    </row>
    <row r="332" spans="3:4" x14ac:dyDescent="0.2">
      <c r="C332" s="28"/>
      <c r="D332" s="28"/>
    </row>
    <row r="333" spans="3:4" x14ac:dyDescent="0.2">
      <c r="C333" s="28"/>
      <c r="D333" s="28"/>
    </row>
    <row r="334" spans="3:4" x14ac:dyDescent="0.2">
      <c r="C334" s="28"/>
      <c r="D334" s="28"/>
    </row>
    <row r="335" spans="3:4" x14ac:dyDescent="0.2">
      <c r="C335" s="28"/>
      <c r="D335" s="28"/>
    </row>
    <row r="336" spans="3:4" x14ac:dyDescent="0.2">
      <c r="C336" s="28"/>
      <c r="D336" s="28"/>
    </row>
    <row r="337" spans="3:4" x14ac:dyDescent="0.2">
      <c r="C337" s="28"/>
      <c r="D337" s="28"/>
    </row>
    <row r="338" spans="3:4" x14ac:dyDescent="0.2">
      <c r="C338" s="28"/>
      <c r="D338" s="28"/>
    </row>
    <row r="339" spans="3:4" x14ac:dyDescent="0.2">
      <c r="C339" s="28"/>
      <c r="D339" s="28"/>
    </row>
    <row r="340" spans="3:4" x14ac:dyDescent="0.2">
      <c r="C340" s="28"/>
      <c r="D340" s="28"/>
    </row>
    <row r="341" spans="3:4" x14ac:dyDescent="0.2">
      <c r="C341" s="28"/>
      <c r="D341" s="28"/>
    </row>
    <row r="342" spans="3:4" x14ac:dyDescent="0.2">
      <c r="C342" s="28"/>
      <c r="D342" s="28"/>
    </row>
    <row r="343" spans="3:4" x14ac:dyDescent="0.2">
      <c r="C343" s="28"/>
      <c r="D343" s="28"/>
    </row>
    <row r="344" spans="3:4" x14ac:dyDescent="0.2">
      <c r="C344" s="28"/>
      <c r="D344" s="28"/>
    </row>
    <row r="345" spans="3:4" x14ac:dyDescent="0.2">
      <c r="C345" s="28"/>
      <c r="D345" s="28"/>
    </row>
    <row r="346" spans="3:4" x14ac:dyDescent="0.2">
      <c r="C346" s="28"/>
      <c r="D346" s="28"/>
    </row>
    <row r="347" spans="3:4" x14ac:dyDescent="0.2">
      <c r="C347" s="28"/>
      <c r="D347" s="28"/>
    </row>
    <row r="348" spans="3:4" x14ac:dyDescent="0.2">
      <c r="C348" s="28"/>
      <c r="D348" s="28"/>
    </row>
    <row r="349" spans="3:4" x14ac:dyDescent="0.2">
      <c r="C349" s="28"/>
      <c r="D349" s="28"/>
    </row>
    <row r="350" spans="3:4" x14ac:dyDescent="0.2">
      <c r="C350" s="28"/>
      <c r="D350" s="28"/>
    </row>
    <row r="351" spans="3:4" x14ac:dyDescent="0.2">
      <c r="C351" s="28"/>
      <c r="D351" s="28"/>
    </row>
    <row r="352" spans="3:4" x14ac:dyDescent="0.2">
      <c r="C352" s="28"/>
      <c r="D352" s="28"/>
    </row>
    <row r="353" spans="3:4" x14ac:dyDescent="0.2">
      <c r="C353" s="28"/>
      <c r="D353" s="28"/>
    </row>
    <row r="354" spans="3:4" x14ac:dyDescent="0.2">
      <c r="C354" s="28"/>
      <c r="D354" s="28"/>
    </row>
    <row r="355" spans="3:4" x14ac:dyDescent="0.2">
      <c r="C355" s="28"/>
      <c r="D355" s="28"/>
    </row>
    <row r="356" spans="3:4" x14ac:dyDescent="0.2">
      <c r="C356" s="28"/>
      <c r="D356" s="28"/>
    </row>
    <row r="357" spans="3:4" x14ac:dyDescent="0.2">
      <c r="C357" s="28"/>
      <c r="D357" s="28"/>
    </row>
    <row r="358" spans="3:4" x14ac:dyDescent="0.2">
      <c r="C358" s="28"/>
      <c r="D358" s="28"/>
    </row>
    <row r="359" spans="3:4" x14ac:dyDescent="0.2">
      <c r="C359" s="28"/>
      <c r="D359" s="28"/>
    </row>
    <row r="360" spans="3:4" x14ac:dyDescent="0.2">
      <c r="C360" s="28"/>
      <c r="D360" s="28"/>
    </row>
    <row r="361" spans="3:4" x14ac:dyDescent="0.2">
      <c r="C361" s="28"/>
      <c r="D361" s="28"/>
    </row>
    <row r="362" spans="3:4" x14ac:dyDescent="0.2">
      <c r="C362" s="28"/>
      <c r="D362" s="28"/>
    </row>
    <row r="363" spans="3:4" x14ac:dyDescent="0.2">
      <c r="C363" s="28"/>
      <c r="D363" s="28"/>
    </row>
    <row r="364" spans="3:4" x14ac:dyDescent="0.2">
      <c r="C364" s="28"/>
      <c r="D364" s="28"/>
    </row>
    <row r="365" spans="3:4" x14ac:dyDescent="0.2">
      <c r="C365" s="28"/>
      <c r="D365" s="28"/>
    </row>
    <row r="366" spans="3:4" x14ac:dyDescent="0.2">
      <c r="C366" s="28"/>
      <c r="D366" s="28"/>
    </row>
    <row r="367" spans="3:4" x14ac:dyDescent="0.2">
      <c r="C367" s="28"/>
      <c r="D367" s="28"/>
    </row>
    <row r="368" spans="3:4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</sheetData>
  <protectedRanges>
    <protectedRange sqref="A143:D147" name="Range1"/>
  </protectedRanges>
  <phoneticPr fontId="8" type="noConversion"/>
  <hyperlinks>
    <hyperlink ref="H63813" r:id="rId1" display="http://vsolj.cetus-net.org/bulletin.html"/>
    <hyperlink ref="H63806" r:id="rId2" display="https://www.aavso.org/ejaavso"/>
    <hyperlink ref="I63813" r:id="rId3" display="http://vsolj.cetus-net.org/bulletin.html"/>
    <hyperlink ref="AQ57464" r:id="rId4" display="http://cdsbib.u-strasbg.fr/cgi-bin/cdsbib?1990RMxAA..21..381G"/>
    <hyperlink ref="H63810" r:id="rId5" display="https://www.aavso.org/ejaavso"/>
    <hyperlink ref="AP4828" r:id="rId6" display="http://cdsbib.u-strasbg.fr/cgi-bin/cdsbib?1990RMxAA..21..381G"/>
    <hyperlink ref="AP4831" r:id="rId7" display="http://cdsbib.u-strasbg.fr/cgi-bin/cdsbib?1990RMxAA..21..381G"/>
    <hyperlink ref="AP4829" r:id="rId8" display="http://cdsbib.u-strasbg.fr/cgi-bin/cdsbib?1990RMxAA..21..381G"/>
    <hyperlink ref="AP4813" r:id="rId9" display="http://cdsbib.u-strasbg.fr/cgi-bin/cdsbib?1990RMxAA..21..381G"/>
    <hyperlink ref="AQ5042" r:id="rId10" display="http://cdsbib.u-strasbg.fr/cgi-bin/cdsbib?1990RMxAA..21..381G"/>
    <hyperlink ref="AQ5046" r:id="rId11" display="http://cdsbib.u-strasbg.fr/cgi-bin/cdsbib?1990RMxAA..21..381G"/>
    <hyperlink ref="AQ64726" r:id="rId12" display="http://cdsbib.u-strasbg.fr/cgi-bin/cdsbib?1990RMxAA..21..381G"/>
    <hyperlink ref="I1934" r:id="rId13" display="http://vsolj.cetus-net.org/bulletin.html"/>
    <hyperlink ref="H1934" r:id="rId14" display="http://vsolj.cetus-net.org/bulletin.html"/>
    <hyperlink ref="AQ65387" r:id="rId15" display="http://cdsbib.u-strasbg.fr/cgi-bin/cdsbib?1990RMxAA..21..381G"/>
    <hyperlink ref="AQ65386" r:id="rId16" display="http://cdsbib.u-strasbg.fr/cgi-bin/cdsbib?1990RMxAA..21..381G"/>
    <hyperlink ref="AP3104" r:id="rId17" display="http://cdsbib.u-strasbg.fr/cgi-bin/cdsbib?1990RMxAA..21..381G"/>
    <hyperlink ref="AP3122" r:id="rId18" display="http://cdsbib.u-strasbg.fr/cgi-bin/cdsbib?1990RMxAA..21..381G"/>
    <hyperlink ref="AP3123" r:id="rId19" display="http://cdsbib.u-strasbg.fr/cgi-bin/cdsbib?1990RMxAA..21..381G"/>
    <hyperlink ref="AP311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5"/>
  <sheetViews>
    <sheetView topLeftCell="A65" workbookViewId="0">
      <selection activeCell="A58" sqref="A58:C114"/>
    </sheetView>
  </sheetViews>
  <sheetFormatPr defaultRowHeight="12.75" x14ac:dyDescent="0.2"/>
  <cols>
    <col min="1" max="1" width="19.7109375" style="28" customWidth="1"/>
    <col min="2" max="2" width="4.42578125" style="18" customWidth="1"/>
    <col min="3" max="3" width="12.7109375" style="28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28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3" t="s">
        <v>86</v>
      </c>
      <c r="I1" s="54" t="s">
        <v>87</v>
      </c>
      <c r="J1" s="55" t="s">
        <v>79</v>
      </c>
    </row>
    <row r="2" spans="1:16" x14ac:dyDescent="0.2">
      <c r="I2" s="56" t="s">
        <v>88</v>
      </c>
      <c r="J2" s="57" t="s">
        <v>89</v>
      </c>
    </row>
    <row r="3" spans="1:16" x14ac:dyDescent="0.2">
      <c r="A3" s="58" t="s">
        <v>90</v>
      </c>
      <c r="I3" s="56" t="s">
        <v>91</v>
      </c>
      <c r="J3" s="57" t="s">
        <v>33</v>
      </c>
    </row>
    <row r="4" spans="1:16" x14ac:dyDescent="0.2">
      <c r="I4" s="56" t="s">
        <v>92</v>
      </c>
      <c r="J4" s="57" t="s">
        <v>33</v>
      </c>
    </row>
    <row r="5" spans="1:16" ht="13.5" thickBot="1" x14ac:dyDescent="0.25">
      <c r="I5" s="59" t="s">
        <v>93</v>
      </c>
      <c r="J5" s="60" t="s">
        <v>94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IBVS 4387 </v>
      </c>
      <c r="B11" s="5" t="str">
        <f t="shared" ref="B11:B42" si="1">IF(H11=INT(H11),"I","II")</f>
        <v>II</v>
      </c>
      <c r="C11" s="28">
        <f t="shared" ref="C11:C42" si="2">1*G11</f>
        <v>46411.304199999999</v>
      </c>
      <c r="D11" s="18" t="str">
        <f t="shared" ref="D11:D42" si="3">VLOOKUP(F11,I$1:J$5,2,FALSE)</f>
        <v>vis</v>
      </c>
      <c r="E11" s="61">
        <f>VLOOKUP(C11,Active!C$21:E$951,3,FALSE)</f>
        <v>28326.607858394796</v>
      </c>
      <c r="F11" s="5" t="s">
        <v>93</v>
      </c>
      <c r="G11" s="18" t="str">
        <f t="shared" ref="G11:G42" si="4">MID(I11,3,LEN(I11)-3)</f>
        <v>46411.3042</v>
      </c>
      <c r="H11" s="28">
        <f t="shared" ref="H11:H42" si="5">1*K11</f>
        <v>28326.5</v>
      </c>
      <c r="I11" s="62" t="s">
        <v>180</v>
      </c>
      <c r="J11" s="63" t="s">
        <v>181</v>
      </c>
      <c r="K11" s="62">
        <v>28326.5</v>
      </c>
      <c r="L11" s="62" t="s">
        <v>182</v>
      </c>
      <c r="M11" s="63" t="s">
        <v>183</v>
      </c>
      <c r="N11" s="63" t="s">
        <v>184</v>
      </c>
      <c r="O11" s="64" t="s">
        <v>185</v>
      </c>
      <c r="P11" s="65" t="s">
        <v>186</v>
      </c>
    </row>
    <row r="12" spans="1:16" ht="12.75" customHeight="1" thickBot="1" x14ac:dyDescent="0.25">
      <c r="A12" s="28" t="str">
        <f t="shared" si="0"/>
        <v>IBVS 4387 </v>
      </c>
      <c r="B12" s="5" t="str">
        <f t="shared" si="1"/>
        <v>II</v>
      </c>
      <c r="C12" s="28">
        <f t="shared" si="2"/>
        <v>46443.111100000002</v>
      </c>
      <c r="D12" s="18" t="str">
        <f t="shared" si="3"/>
        <v>vis</v>
      </c>
      <c r="E12" s="61">
        <f>VLOOKUP(C12,Active!C$21:E$951,3,FALSE)</f>
        <v>28382.604745643283</v>
      </c>
      <c r="F12" s="5" t="s">
        <v>93</v>
      </c>
      <c r="G12" s="18" t="str">
        <f t="shared" si="4"/>
        <v>46443.1111</v>
      </c>
      <c r="H12" s="28">
        <f t="shared" si="5"/>
        <v>28382.5</v>
      </c>
      <c r="I12" s="62" t="s">
        <v>192</v>
      </c>
      <c r="J12" s="63" t="s">
        <v>193</v>
      </c>
      <c r="K12" s="62">
        <v>28382.5</v>
      </c>
      <c r="L12" s="62" t="s">
        <v>194</v>
      </c>
      <c r="M12" s="63" t="s">
        <v>183</v>
      </c>
      <c r="N12" s="63" t="s">
        <v>184</v>
      </c>
      <c r="O12" s="64" t="s">
        <v>185</v>
      </c>
      <c r="P12" s="65" t="s">
        <v>186</v>
      </c>
    </row>
    <row r="13" spans="1:16" ht="12.75" customHeight="1" thickBot="1" x14ac:dyDescent="0.25">
      <c r="A13" s="28" t="str">
        <f t="shared" si="0"/>
        <v> BBS 87 </v>
      </c>
      <c r="B13" s="5" t="str">
        <f t="shared" si="1"/>
        <v>I</v>
      </c>
      <c r="C13" s="28">
        <f t="shared" si="2"/>
        <v>47207.366000000002</v>
      </c>
      <c r="D13" s="18" t="str">
        <f t="shared" si="3"/>
        <v>vis</v>
      </c>
      <c r="E13" s="61">
        <f>VLOOKUP(C13,Active!C$21:E$951,3,FALSE)</f>
        <v>29728.095675736949</v>
      </c>
      <c r="F13" s="5" t="s">
        <v>93</v>
      </c>
      <c r="G13" s="18" t="str">
        <f t="shared" si="4"/>
        <v>47207.366</v>
      </c>
      <c r="H13" s="28">
        <f t="shared" si="5"/>
        <v>29728</v>
      </c>
      <c r="I13" s="62" t="s">
        <v>198</v>
      </c>
      <c r="J13" s="63" t="s">
        <v>199</v>
      </c>
      <c r="K13" s="62">
        <v>29728</v>
      </c>
      <c r="L13" s="62" t="s">
        <v>200</v>
      </c>
      <c r="M13" s="63" t="s">
        <v>201</v>
      </c>
      <c r="N13" s="63"/>
      <c r="O13" s="64" t="s">
        <v>202</v>
      </c>
      <c r="P13" s="64" t="s">
        <v>203</v>
      </c>
    </row>
    <row r="14" spans="1:16" ht="12.75" customHeight="1" thickBot="1" x14ac:dyDescent="0.25">
      <c r="A14" s="28" t="str">
        <f t="shared" si="0"/>
        <v> BBS 87 </v>
      </c>
      <c r="B14" s="5" t="str">
        <f t="shared" si="1"/>
        <v>I</v>
      </c>
      <c r="C14" s="28">
        <f t="shared" si="2"/>
        <v>47211.345999999998</v>
      </c>
      <c r="D14" s="18" t="str">
        <f t="shared" si="3"/>
        <v>vis</v>
      </c>
      <c r="E14" s="61">
        <f>VLOOKUP(C14,Active!C$21:E$951,3,FALSE)</f>
        <v>29735.102570820996</v>
      </c>
      <c r="F14" s="5" t="s">
        <v>93</v>
      </c>
      <c r="G14" s="18" t="str">
        <f t="shared" si="4"/>
        <v>47211.346</v>
      </c>
      <c r="H14" s="28">
        <f t="shared" si="5"/>
        <v>29735</v>
      </c>
      <c r="I14" s="62" t="s">
        <v>204</v>
      </c>
      <c r="J14" s="63" t="s">
        <v>205</v>
      </c>
      <c r="K14" s="62">
        <v>29735</v>
      </c>
      <c r="L14" s="62" t="s">
        <v>206</v>
      </c>
      <c r="M14" s="63" t="s">
        <v>201</v>
      </c>
      <c r="N14" s="63"/>
      <c r="O14" s="64" t="s">
        <v>202</v>
      </c>
      <c r="P14" s="64" t="s">
        <v>203</v>
      </c>
    </row>
    <row r="15" spans="1:16" ht="12.75" customHeight="1" thickBot="1" x14ac:dyDescent="0.25">
      <c r="A15" s="28" t="str">
        <f t="shared" si="0"/>
        <v> BBS 88 </v>
      </c>
      <c r="B15" s="5" t="str">
        <f t="shared" si="1"/>
        <v>I</v>
      </c>
      <c r="C15" s="28">
        <f t="shared" si="2"/>
        <v>47232.375</v>
      </c>
      <c r="D15" s="18" t="str">
        <f t="shared" si="3"/>
        <v>vis</v>
      </c>
      <c r="E15" s="61">
        <f>VLOOKUP(C15,Active!C$21:E$951,3,FALSE)</f>
        <v>29772.124680550278</v>
      </c>
      <c r="F15" s="5" t="s">
        <v>93</v>
      </c>
      <c r="G15" s="18" t="str">
        <f t="shared" si="4"/>
        <v>47232.375</v>
      </c>
      <c r="H15" s="28">
        <f t="shared" si="5"/>
        <v>29772</v>
      </c>
      <c r="I15" s="62" t="s">
        <v>207</v>
      </c>
      <c r="J15" s="63" t="s">
        <v>208</v>
      </c>
      <c r="K15" s="62">
        <v>29772</v>
      </c>
      <c r="L15" s="62" t="s">
        <v>209</v>
      </c>
      <c r="M15" s="63" t="s">
        <v>201</v>
      </c>
      <c r="N15" s="63"/>
      <c r="O15" s="64" t="s">
        <v>202</v>
      </c>
      <c r="P15" s="64" t="s">
        <v>210</v>
      </c>
    </row>
    <row r="16" spans="1:16" ht="12.75" customHeight="1" thickBot="1" x14ac:dyDescent="0.25">
      <c r="A16" s="28" t="str">
        <f t="shared" si="0"/>
        <v> BBS 91 </v>
      </c>
      <c r="B16" s="5" t="str">
        <f t="shared" si="1"/>
        <v>I</v>
      </c>
      <c r="C16" s="28">
        <f t="shared" si="2"/>
        <v>47529.453000000001</v>
      </c>
      <c r="D16" s="18" t="str">
        <f t="shared" si="3"/>
        <v>vis</v>
      </c>
      <c r="E16" s="61">
        <f>VLOOKUP(C16,Active!C$21:E$951,3,FALSE)</f>
        <v>30295.138343309089</v>
      </c>
      <c r="F16" s="5" t="s">
        <v>93</v>
      </c>
      <c r="G16" s="18" t="str">
        <f t="shared" si="4"/>
        <v>47529.453</v>
      </c>
      <c r="H16" s="28">
        <f t="shared" si="5"/>
        <v>30295</v>
      </c>
      <c r="I16" s="62" t="s">
        <v>211</v>
      </c>
      <c r="J16" s="63" t="s">
        <v>212</v>
      </c>
      <c r="K16" s="62">
        <v>30295</v>
      </c>
      <c r="L16" s="62" t="s">
        <v>213</v>
      </c>
      <c r="M16" s="63" t="s">
        <v>201</v>
      </c>
      <c r="N16" s="63"/>
      <c r="O16" s="64" t="s">
        <v>202</v>
      </c>
      <c r="P16" s="64" t="s">
        <v>214</v>
      </c>
    </row>
    <row r="17" spans="1:16" ht="12.75" customHeight="1" thickBot="1" x14ac:dyDescent="0.25">
      <c r="A17" s="28" t="str">
        <f t="shared" si="0"/>
        <v> BBS 91 </v>
      </c>
      <c r="B17" s="5" t="str">
        <f t="shared" si="1"/>
        <v>I</v>
      </c>
      <c r="C17" s="28">
        <f t="shared" si="2"/>
        <v>47554.442000000003</v>
      </c>
      <c r="D17" s="18" t="str">
        <f t="shared" si="3"/>
        <v>vis</v>
      </c>
      <c r="E17" s="61">
        <f>VLOOKUP(C17,Active!C$21:E$951,3,FALSE)</f>
        <v>30339.132137594363</v>
      </c>
      <c r="F17" s="5" t="s">
        <v>93</v>
      </c>
      <c r="G17" s="18" t="str">
        <f t="shared" si="4"/>
        <v>47554.442</v>
      </c>
      <c r="H17" s="28">
        <f t="shared" si="5"/>
        <v>30339</v>
      </c>
      <c r="I17" s="62" t="s">
        <v>215</v>
      </c>
      <c r="J17" s="63" t="s">
        <v>216</v>
      </c>
      <c r="K17" s="62">
        <v>30339</v>
      </c>
      <c r="L17" s="62" t="s">
        <v>217</v>
      </c>
      <c r="M17" s="63" t="s">
        <v>201</v>
      </c>
      <c r="N17" s="63"/>
      <c r="O17" s="64" t="s">
        <v>202</v>
      </c>
      <c r="P17" s="64" t="s">
        <v>214</v>
      </c>
    </row>
    <row r="18" spans="1:16" ht="12.75" customHeight="1" thickBot="1" x14ac:dyDescent="0.25">
      <c r="A18" s="28" t="str">
        <f t="shared" si="0"/>
        <v> BBS 91 </v>
      </c>
      <c r="B18" s="5" t="str">
        <f t="shared" si="1"/>
        <v>I</v>
      </c>
      <c r="C18" s="28">
        <f t="shared" si="2"/>
        <v>47587.389000000003</v>
      </c>
      <c r="D18" s="18" t="str">
        <f t="shared" si="3"/>
        <v>vis</v>
      </c>
      <c r="E18" s="61">
        <f>VLOOKUP(C18,Active!C$21:E$951,3,FALSE)</f>
        <v>30397.136200994933</v>
      </c>
      <c r="F18" s="5" t="s">
        <v>93</v>
      </c>
      <c r="G18" s="18" t="str">
        <f t="shared" si="4"/>
        <v>47587.389</v>
      </c>
      <c r="H18" s="28">
        <f t="shared" si="5"/>
        <v>30397</v>
      </c>
      <c r="I18" s="62" t="s">
        <v>218</v>
      </c>
      <c r="J18" s="63" t="s">
        <v>219</v>
      </c>
      <c r="K18" s="62">
        <v>30397</v>
      </c>
      <c r="L18" s="62" t="s">
        <v>220</v>
      </c>
      <c r="M18" s="63" t="s">
        <v>201</v>
      </c>
      <c r="N18" s="63"/>
      <c r="O18" s="64" t="s">
        <v>202</v>
      </c>
      <c r="P18" s="64" t="s">
        <v>214</v>
      </c>
    </row>
    <row r="19" spans="1:16" ht="12.75" customHeight="1" thickBot="1" x14ac:dyDescent="0.25">
      <c r="A19" s="28" t="str">
        <f t="shared" si="0"/>
        <v>BAVM 56 </v>
      </c>
      <c r="B19" s="5" t="str">
        <f t="shared" si="1"/>
        <v>I</v>
      </c>
      <c r="C19" s="28">
        <f t="shared" si="2"/>
        <v>47864.576000000001</v>
      </c>
      <c r="D19" s="18" t="str">
        <f t="shared" si="3"/>
        <v>vis</v>
      </c>
      <c r="E19" s="61">
        <f>VLOOKUP(C19,Active!C$21:E$951,3,FALSE)</f>
        <v>30885.131233071104</v>
      </c>
      <c r="F19" s="5" t="s">
        <v>93</v>
      </c>
      <c r="G19" s="18" t="str">
        <f t="shared" si="4"/>
        <v>47864.576</v>
      </c>
      <c r="H19" s="28">
        <f t="shared" si="5"/>
        <v>30885</v>
      </c>
      <c r="I19" s="62" t="s">
        <v>221</v>
      </c>
      <c r="J19" s="63" t="s">
        <v>222</v>
      </c>
      <c r="K19" s="62">
        <v>30885</v>
      </c>
      <c r="L19" s="62" t="s">
        <v>217</v>
      </c>
      <c r="M19" s="63" t="s">
        <v>96</v>
      </c>
      <c r="N19" s="63"/>
      <c r="O19" s="64" t="s">
        <v>223</v>
      </c>
      <c r="P19" s="65" t="s">
        <v>224</v>
      </c>
    </row>
    <row r="20" spans="1:16" ht="12.75" customHeight="1" thickBot="1" x14ac:dyDescent="0.25">
      <c r="A20" s="28" t="str">
        <f t="shared" si="0"/>
        <v>BAVM 56 </v>
      </c>
      <c r="B20" s="5" t="str">
        <f t="shared" si="1"/>
        <v>I</v>
      </c>
      <c r="C20" s="28">
        <f t="shared" si="2"/>
        <v>47909.45</v>
      </c>
      <c r="D20" s="18" t="str">
        <f t="shared" si="3"/>
        <v>vis</v>
      </c>
      <c r="E20" s="61">
        <f>VLOOKUP(C20,Active!C$21:E$951,3,FALSE)</f>
        <v>30964.133094880584</v>
      </c>
      <c r="F20" s="5" t="s">
        <v>93</v>
      </c>
      <c r="G20" s="18" t="str">
        <f t="shared" si="4"/>
        <v>47909.450</v>
      </c>
      <c r="H20" s="28">
        <f t="shared" si="5"/>
        <v>30964</v>
      </c>
      <c r="I20" s="62" t="s">
        <v>225</v>
      </c>
      <c r="J20" s="63" t="s">
        <v>226</v>
      </c>
      <c r="K20" s="62">
        <v>30964</v>
      </c>
      <c r="L20" s="62" t="s">
        <v>227</v>
      </c>
      <c r="M20" s="63" t="s">
        <v>96</v>
      </c>
      <c r="N20" s="63"/>
      <c r="O20" s="64" t="s">
        <v>223</v>
      </c>
      <c r="P20" s="65" t="s">
        <v>224</v>
      </c>
    </row>
    <row r="21" spans="1:16" ht="12.75" customHeight="1" thickBot="1" x14ac:dyDescent="0.25">
      <c r="A21" s="28" t="str">
        <f t="shared" si="0"/>
        <v> BBS 94 </v>
      </c>
      <c r="B21" s="5" t="str">
        <f t="shared" si="1"/>
        <v>I</v>
      </c>
      <c r="C21" s="28">
        <f t="shared" si="2"/>
        <v>47913.432999999997</v>
      </c>
      <c r="D21" s="18" t="str">
        <f t="shared" si="3"/>
        <v>vis</v>
      </c>
      <c r="E21" s="61">
        <f>VLOOKUP(C21,Active!C$21:E$951,3,FALSE)</f>
        <v>30971.145271543846</v>
      </c>
      <c r="F21" s="5" t="s">
        <v>93</v>
      </c>
      <c r="G21" s="18" t="str">
        <f t="shared" si="4"/>
        <v>47913.433</v>
      </c>
      <c r="H21" s="28">
        <f t="shared" si="5"/>
        <v>30971</v>
      </c>
      <c r="I21" s="62" t="s">
        <v>228</v>
      </c>
      <c r="J21" s="63" t="s">
        <v>229</v>
      </c>
      <c r="K21" s="62">
        <v>30971</v>
      </c>
      <c r="L21" s="62" t="s">
        <v>230</v>
      </c>
      <c r="M21" s="63" t="s">
        <v>201</v>
      </c>
      <c r="N21" s="63"/>
      <c r="O21" s="64" t="s">
        <v>202</v>
      </c>
      <c r="P21" s="64" t="s">
        <v>231</v>
      </c>
    </row>
    <row r="22" spans="1:16" ht="12.75" customHeight="1" thickBot="1" x14ac:dyDescent="0.25">
      <c r="A22" s="28" t="str">
        <f t="shared" si="0"/>
        <v>BAVM 56 </v>
      </c>
      <c r="B22" s="5" t="str">
        <f t="shared" si="1"/>
        <v>I</v>
      </c>
      <c r="C22" s="28">
        <f t="shared" si="2"/>
        <v>47929.330999999998</v>
      </c>
      <c r="D22" s="18" t="str">
        <f t="shared" si="3"/>
        <v>vis</v>
      </c>
      <c r="E22" s="61">
        <f>VLOOKUP(C22,Active!C$21:E$951,3,FALSE)</f>
        <v>30999.13412029919</v>
      </c>
      <c r="F22" s="5" t="s">
        <v>93</v>
      </c>
      <c r="G22" s="18" t="str">
        <f t="shared" si="4"/>
        <v>47929.331</v>
      </c>
      <c r="H22" s="28">
        <f t="shared" si="5"/>
        <v>30999</v>
      </c>
      <c r="I22" s="62" t="s">
        <v>232</v>
      </c>
      <c r="J22" s="63" t="s">
        <v>233</v>
      </c>
      <c r="K22" s="62">
        <v>30999</v>
      </c>
      <c r="L22" s="62" t="s">
        <v>227</v>
      </c>
      <c r="M22" s="63" t="s">
        <v>96</v>
      </c>
      <c r="N22" s="63"/>
      <c r="O22" s="64" t="s">
        <v>223</v>
      </c>
      <c r="P22" s="65" t="s">
        <v>224</v>
      </c>
    </row>
    <row r="23" spans="1:16" ht="12.75" customHeight="1" thickBot="1" x14ac:dyDescent="0.25">
      <c r="A23" s="28" t="str">
        <f t="shared" si="0"/>
        <v> BBS 94 </v>
      </c>
      <c r="B23" s="5" t="str">
        <f t="shared" si="1"/>
        <v>I</v>
      </c>
      <c r="C23" s="28">
        <f t="shared" si="2"/>
        <v>47929.339</v>
      </c>
      <c r="D23" s="18" t="str">
        <f t="shared" si="3"/>
        <v>vis</v>
      </c>
      <c r="E23" s="61">
        <f>VLOOKUP(C23,Active!C$21:E$951,3,FALSE)</f>
        <v>30999.148204510417</v>
      </c>
      <c r="F23" s="5" t="s">
        <v>93</v>
      </c>
      <c r="G23" s="18" t="str">
        <f t="shared" si="4"/>
        <v>47929.339</v>
      </c>
      <c r="H23" s="28">
        <f t="shared" si="5"/>
        <v>30999</v>
      </c>
      <c r="I23" s="62" t="s">
        <v>234</v>
      </c>
      <c r="J23" s="63" t="s">
        <v>235</v>
      </c>
      <c r="K23" s="62">
        <v>30999</v>
      </c>
      <c r="L23" s="62" t="s">
        <v>236</v>
      </c>
      <c r="M23" s="63" t="s">
        <v>201</v>
      </c>
      <c r="N23" s="63"/>
      <c r="O23" s="64" t="s">
        <v>202</v>
      </c>
      <c r="P23" s="64" t="s">
        <v>231</v>
      </c>
    </row>
    <row r="24" spans="1:16" ht="12.75" customHeight="1" thickBot="1" x14ac:dyDescent="0.25">
      <c r="A24" s="28" t="str">
        <f t="shared" si="0"/>
        <v> BBS 94 </v>
      </c>
      <c r="B24" s="5" t="str">
        <f t="shared" si="1"/>
        <v>I</v>
      </c>
      <c r="C24" s="28">
        <f t="shared" si="2"/>
        <v>47946.358</v>
      </c>
      <c r="D24" s="18" t="str">
        <f t="shared" si="3"/>
        <v>vis</v>
      </c>
      <c r="E24" s="61">
        <f>VLOOKUP(C24,Active!C$21:E$951,3,FALSE)</f>
        <v>31029.110603363555</v>
      </c>
      <c r="F24" s="5" t="s">
        <v>93</v>
      </c>
      <c r="G24" s="18" t="str">
        <f t="shared" si="4"/>
        <v>47946.358</v>
      </c>
      <c r="H24" s="28">
        <f t="shared" si="5"/>
        <v>31029</v>
      </c>
      <c r="I24" s="62" t="s">
        <v>237</v>
      </c>
      <c r="J24" s="63" t="s">
        <v>238</v>
      </c>
      <c r="K24" s="62">
        <v>31029</v>
      </c>
      <c r="L24" s="62" t="s">
        <v>239</v>
      </c>
      <c r="M24" s="63" t="s">
        <v>201</v>
      </c>
      <c r="N24" s="63"/>
      <c r="O24" s="64" t="s">
        <v>202</v>
      </c>
      <c r="P24" s="64" t="s">
        <v>231</v>
      </c>
    </row>
    <row r="25" spans="1:16" ht="12.75" customHeight="1" thickBot="1" x14ac:dyDescent="0.25">
      <c r="A25" s="28" t="str">
        <f t="shared" si="0"/>
        <v> BBS 94 </v>
      </c>
      <c r="B25" s="5" t="str">
        <f t="shared" si="1"/>
        <v>I</v>
      </c>
      <c r="C25" s="28">
        <f t="shared" si="2"/>
        <v>47954.298999999999</v>
      </c>
      <c r="D25" s="18" t="str">
        <f t="shared" si="3"/>
        <v>vis</v>
      </c>
      <c r="E25" s="61">
        <f>VLOOKUP(C25,Active!C$21:E$951,3,FALSE)</f>
        <v>31043.090943529998</v>
      </c>
      <c r="F25" s="5" t="s">
        <v>93</v>
      </c>
      <c r="G25" s="18" t="str">
        <f t="shared" si="4"/>
        <v>47954.299</v>
      </c>
      <c r="H25" s="28">
        <f t="shared" si="5"/>
        <v>31043</v>
      </c>
      <c r="I25" s="62" t="s">
        <v>240</v>
      </c>
      <c r="J25" s="63" t="s">
        <v>241</v>
      </c>
      <c r="K25" s="62">
        <v>31043</v>
      </c>
      <c r="L25" s="62" t="s">
        <v>242</v>
      </c>
      <c r="M25" s="63" t="s">
        <v>201</v>
      </c>
      <c r="N25" s="63"/>
      <c r="O25" s="64" t="s">
        <v>202</v>
      </c>
      <c r="P25" s="64" t="s">
        <v>231</v>
      </c>
    </row>
    <row r="26" spans="1:16" ht="12.75" customHeight="1" thickBot="1" x14ac:dyDescent="0.25">
      <c r="A26" s="28" t="str">
        <f t="shared" si="0"/>
        <v> BBS 95 </v>
      </c>
      <c r="B26" s="5" t="str">
        <f t="shared" si="1"/>
        <v>I</v>
      </c>
      <c r="C26" s="28">
        <f t="shared" si="2"/>
        <v>47996.347999999998</v>
      </c>
      <c r="D26" s="18" t="str">
        <f t="shared" si="3"/>
        <v>vis</v>
      </c>
      <c r="E26" s="61">
        <f>VLOOKUP(C26,Active!C$21:E$951,3,FALSE)</f>
        <v>31117.119318250931</v>
      </c>
      <c r="F26" s="5" t="s">
        <v>93</v>
      </c>
      <c r="G26" s="18" t="str">
        <f t="shared" si="4"/>
        <v>47996.348</v>
      </c>
      <c r="H26" s="28">
        <f t="shared" si="5"/>
        <v>31117</v>
      </c>
      <c r="I26" s="62" t="s">
        <v>243</v>
      </c>
      <c r="J26" s="63" t="s">
        <v>244</v>
      </c>
      <c r="K26" s="62">
        <v>31117</v>
      </c>
      <c r="L26" s="62" t="s">
        <v>245</v>
      </c>
      <c r="M26" s="63" t="s">
        <v>201</v>
      </c>
      <c r="N26" s="63"/>
      <c r="O26" s="64" t="s">
        <v>202</v>
      </c>
      <c r="P26" s="64" t="s">
        <v>246</v>
      </c>
    </row>
    <row r="27" spans="1:16" ht="12.75" customHeight="1" thickBot="1" x14ac:dyDescent="0.25">
      <c r="A27" s="28" t="str">
        <f t="shared" si="0"/>
        <v>BAVM 59 </v>
      </c>
      <c r="B27" s="5" t="str">
        <f t="shared" si="1"/>
        <v>I</v>
      </c>
      <c r="C27" s="28">
        <f t="shared" si="2"/>
        <v>48305.362999999998</v>
      </c>
      <c r="D27" s="18" t="str">
        <f t="shared" si="3"/>
        <v>vis</v>
      </c>
      <c r="E27" s="61">
        <f>VLOOKUP(C27,Active!C$21:E$951,3,FALSE)</f>
        <v>31661.148384682685</v>
      </c>
      <c r="F27" s="5" t="s">
        <v>93</v>
      </c>
      <c r="G27" s="18" t="str">
        <f t="shared" si="4"/>
        <v>48305.363</v>
      </c>
      <c r="H27" s="28">
        <f t="shared" si="5"/>
        <v>31661</v>
      </c>
      <c r="I27" s="62" t="s">
        <v>247</v>
      </c>
      <c r="J27" s="63" t="s">
        <v>248</v>
      </c>
      <c r="K27" s="62">
        <v>31661</v>
      </c>
      <c r="L27" s="62" t="s">
        <v>236</v>
      </c>
      <c r="M27" s="63" t="s">
        <v>96</v>
      </c>
      <c r="N27" s="63"/>
      <c r="O27" s="64" t="s">
        <v>249</v>
      </c>
      <c r="P27" s="65" t="s">
        <v>250</v>
      </c>
    </row>
    <row r="28" spans="1:16" ht="12.75" customHeight="1" thickBot="1" x14ac:dyDescent="0.25">
      <c r="A28" s="28" t="str">
        <f t="shared" si="0"/>
        <v> BBS 97 </v>
      </c>
      <c r="B28" s="5" t="str">
        <f t="shared" si="1"/>
        <v>I</v>
      </c>
      <c r="C28" s="28">
        <f t="shared" si="2"/>
        <v>48330.36</v>
      </c>
      <c r="D28" s="18" t="str">
        <f t="shared" si="3"/>
        <v>vis</v>
      </c>
      <c r="E28" s="61">
        <f>VLOOKUP(C28,Active!C$21:E$951,3,FALSE)</f>
        <v>31705.156263179186</v>
      </c>
      <c r="F28" s="5" t="s">
        <v>93</v>
      </c>
      <c r="G28" s="18" t="str">
        <f t="shared" si="4"/>
        <v>48330.360</v>
      </c>
      <c r="H28" s="28">
        <f t="shared" si="5"/>
        <v>31705</v>
      </c>
      <c r="I28" s="62" t="s">
        <v>251</v>
      </c>
      <c r="J28" s="63" t="s">
        <v>252</v>
      </c>
      <c r="K28" s="62">
        <v>31705</v>
      </c>
      <c r="L28" s="62" t="s">
        <v>253</v>
      </c>
      <c r="M28" s="63" t="s">
        <v>201</v>
      </c>
      <c r="N28" s="63"/>
      <c r="O28" s="64" t="s">
        <v>202</v>
      </c>
      <c r="P28" s="64" t="s">
        <v>254</v>
      </c>
    </row>
    <row r="29" spans="1:16" ht="12.75" customHeight="1" thickBot="1" x14ac:dyDescent="0.25">
      <c r="A29" s="28" t="str">
        <f t="shared" si="0"/>
        <v>BAVM 79 </v>
      </c>
      <c r="B29" s="5" t="str">
        <f t="shared" si="1"/>
        <v>I</v>
      </c>
      <c r="C29" s="28">
        <f t="shared" si="2"/>
        <v>48689.336000000003</v>
      </c>
      <c r="D29" s="18" t="str">
        <f t="shared" si="3"/>
        <v>vis</v>
      </c>
      <c r="E29" s="61">
        <f>VLOOKUP(C29,Active!C$21:E$951,3,FALSE)</f>
        <v>32337.142989232638</v>
      </c>
      <c r="F29" s="5" t="s">
        <v>93</v>
      </c>
      <c r="G29" s="18" t="str">
        <f t="shared" si="4"/>
        <v>48689.336</v>
      </c>
      <c r="H29" s="28">
        <f t="shared" si="5"/>
        <v>32337</v>
      </c>
      <c r="I29" s="62" t="s">
        <v>255</v>
      </c>
      <c r="J29" s="63" t="s">
        <v>256</v>
      </c>
      <c r="K29" s="62">
        <v>32337</v>
      </c>
      <c r="L29" s="62" t="s">
        <v>257</v>
      </c>
      <c r="M29" s="63" t="s">
        <v>96</v>
      </c>
      <c r="N29" s="63"/>
      <c r="O29" s="64" t="s">
        <v>223</v>
      </c>
      <c r="P29" s="65" t="s">
        <v>258</v>
      </c>
    </row>
    <row r="30" spans="1:16" ht="12.75" customHeight="1" thickBot="1" x14ac:dyDescent="0.25">
      <c r="A30" s="28" t="str">
        <f t="shared" si="0"/>
        <v> BBS 101 </v>
      </c>
      <c r="B30" s="5" t="str">
        <f t="shared" si="1"/>
        <v>I</v>
      </c>
      <c r="C30" s="28">
        <f t="shared" si="2"/>
        <v>48689.343999999997</v>
      </c>
      <c r="D30" s="18" t="str">
        <f t="shared" si="3"/>
        <v>vis</v>
      </c>
      <c r="E30" s="61">
        <f>VLOOKUP(C30,Active!C$21:E$951,3,FALSE)</f>
        <v>32337.157073443854</v>
      </c>
      <c r="F30" s="5" t="s">
        <v>93</v>
      </c>
      <c r="G30" s="18" t="str">
        <f t="shared" si="4"/>
        <v>48689.344</v>
      </c>
      <c r="H30" s="28">
        <f t="shared" si="5"/>
        <v>32337</v>
      </c>
      <c r="I30" s="62" t="s">
        <v>259</v>
      </c>
      <c r="J30" s="63" t="s">
        <v>260</v>
      </c>
      <c r="K30" s="62">
        <v>32337</v>
      </c>
      <c r="L30" s="62" t="s">
        <v>253</v>
      </c>
      <c r="M30" s="63" t="s">
        <v>201</v>
      </c>
      <c r="N30" s="63"/>
      <c r="O30" s="64" t="s">
        <v>202</v>
      </c>
      <c r="P30" s="64" t="s">
        <v>261</v>
      </c>
    </row>
    <row r="31" spans="1:16" ht="12.75" customHeight="1" thickBot="1" x14ac:dyDescent="0.25">
      <c r="A31" s="28" t="str">
        <f t="shared" si="0"/>
        <v>BAVM 93 </v>
      </c>
      <c r="B31" s="5" t="str">
        <f t="shared" si="1"/>
        <v>I</v>
      </c>
      <c r="C31" s="28">
        <f t="shared" si="2"/>
        <v>48991.529000000002</v>
      </c>
      <c r="D31" s="18" t="str">
        <f t="shared" si="3"/>
        <v>vis</v>
      </c>
      <c r="E31" s="61">
        <f>VLOOKUP(C31,Active!C$21:E$951,3,FALSE)</f>
        <v>32869.161744542937</v>
      </c>
      <c r="F31" s="5" t="s">
        <v>93</v>
      </c>
      <c r="G31" s="18" t="str">
        <f t="shared" si="4"/>
        <v>48991.529</v>
      </c>
      <c r="H31" s="28">
        <f t="shared" si="5"/>
        <v>32869</v>
      </c>
      <c r="I31" s="62" t="s">
        <v>262</v>
      </c>
      <c r="J31" s="63" t="s">
        <v>263</v>
      </c>
      <c r="K31" s="62">
        <v>32869</v>
      </c>
      <c r="L31" s="62" t="s">
        <v>264</v>
      </c>
      <c r="M31" s="63" t="s">
        <v>96</v>
      </c>
      <c r="N31" s="63"/>
      <c r="O31" s="64" t="s">
        <v>265</v>
      </c>
      <c r="P31" s="65" t="s">
        <v>266</v>
      </c>
    </row>
    <row r="32" spans="1:16" ht="12.75" customHeight="1" thickBot="1" x14ac:dyDescent="0.25">
      <c r="A32" s="28" t="str">
        <f t="shared" si="0"/>
        <v> BBS 103 </v>
      </c>
      <c r="B32" s="5" t="str">
        <f t="shared" si="1"/>
        <v>I</v>
      </c>
      <c r="C32" s="28">
        <f t="shared" si="2"/>
        <v>49057.409</v>
      </c>
      <c r="D32" s="18" t="str">
        <f t="shared" si="3"/>
        <v>vis</v>
      </c>
      <c r="E32" s="61">
        <f>VLOOKUP(C32,Active!C$21:E$951,3,FALSE)</f>
        <v>32985.145223974425</v>
      </c>
      <c r="F32" s="5" t="s">
        <v>93</v>
      </c>
      <c r="G32" s="18" t="str">
        <f t="shared" si="4"/>
        <v>49057.409</v>
      </c>
      <c r="H32" s="28">
        <f t="shared" si="5"/>
        <v>32985</v>
      </c>
      <c r="I32" s="62" t="s">
        <v>267</v>
      </c>
      <c r="J32" s="63" t="s">
        <v>268</v>
      </c>
      <c r="K32" s="62">
        <v>32985</v>
      </c>
      <c r="L32" s="62" t="s">
        <v>269</v>
      </c>
      <c r="M32" s="63" t="s">
        <v>201</v>
      </c>
      <c r="N32" s="63"/>
      <c r="O32" s="64" t="s">
        <v>202</v>
      </c>
      <c r="P32" s="64" t="s">
        <v>270</v>
      </c>
    </row>
    <row r="33" spans="1:16" ht="12.75" customHeight="1" thickBot="1" x14ac:dyDescent="0.25">
      <c r="A33" s="28" t="str">
        <f t="shared" si="0"/>
        <v> BBS 103 </v>
      </c>
      <c r="B33" s="5" t="str">
        <f t="shared" si="1"/>
        <v>I</v>
      </c>
      <c r="C33" s="28">
        <f t="shared" si="2"/>
        <v>49065.366000000002</v>
      </c>
      <c r="D33" s="18" t="str">
        <f t="shared" si="3"/>
        <v>vis</v>
      </c>
      <c r="E33" s="61">
        <f>VLOOKUP(C33,Active!C$21:E$951,3,FALSE)</f>
        <v>32999.153732563325</v>
      </c>
      <c r="F33" s="5" t="s">
        <v>93</v>
      </c>
      <c r="G33" s="18" t="str">
        <f t="shared" si="4"/>
        <v>49065.366</v>
      </c>
      <c r="H33" s="28">
        <f t="shared" si="5"/>
        <v>32999</v>
      </c>
      <c r="I33" s="62" t="s">
        <v>271</v>
      </c>
      <c r="J33" s="63" t="s">
        <v>272</v>
      </c>
      <c r="K33" s="62">
        <v>32999</v>
      </c>
      <c r="L33" s="62" t="s">
        <v>273</v>
      </c>
      <c r="M33" s="63" t="s">
        <v>201</v>
      </c>
      <c r="N33" s="63"/>
      <c r="O33" s="64" t="s">
        <v>202</v>
      </c>
      <c r="P33" s="64" t="s">
        <v>270</v>
      </c>
    </row>
    <row r="34" spans="1:16" ht="12.75" customHeight="1" thickBot="1" x14ac:dyDescent="0.25">
      <c r="A34" s="28" t="str">
        <f t="shared" si="0"/>
        <v> BBS 104 </v>
      </c>
      <c r="B34" s="5" t="str">
        <f t="shared" si="1"/>
        <v>I</v>
      </c>
      <c r="C34" s="28">
        <f t="shared" si="2"/>
        <v>49090.356</v>
      </c>
      <c r="D34" s="18" t="str">
        <f t="shared" si="3"/>
        <v>vis</v>
      </c>
      <c r="E34" s="61">
        <f>VLOOKUP(C34,Active!C$21:E$951,3,FALSE)</f>
        <v>33043.149287374996</v>
      </c>
      <c r="F34" s="5" t="s">
        <v>93</v>
      </c>
      <c r="G34" s="18" t="str">
        <f t="shared" si="4"/>
        <v>49090.356</v>
      </c>
      <c r="H34" s="28">
        <f t="shared" si="5"/>
        <v>33043</v>
      </c>
      <c r="I34" s="62" t="s">
        <v>274</v>
      </c>
      <c r="J34" s="63" t="s">
        <v>275</v>
      </c>
      <c r="K34" s="62">
        <v>33043</v>
      </c>
      <c r="L34" s="62" t="s">
        <v>276</v>
      </c>
      <c r="M34" s="63" t="s">
        <v>201</v>
      </c>
      <c r="N34" s="63"/>
      <c r="O34" s="64" t="s">
        <v>202</v>
      </c>
      <c r="P34" s="64" t="s">
        <v>277</v>
      </c>
    </row>
    <row r="35" spans="1:16" ht="12.75" customHeight="1" thickBot="1" x14ac:dyDescent="0.25">
      <c r="A35" s="28" t="str">
        <f t="shared" si="0"/>
        <v> BBS 106 </v>
      </c>
      <c r="B35" s="5" t="str">
        <f t="shared" si="1"/>
        <v>I</v>
      </c>
      <c r="C35" s="28">
        <f t="shared" si="2"/>
        <v>49416.398000000001</v>
      </c>
      <c r="D35" s="18" t="str">
        <f t="shared" si="3"/>
        <v>vis</v>
      </c>
      <c r="E35" s="61">
        <f>VLOOKUP(C35,Active!C$21:E$951,3,FALSE)</f>
        <v>33617.154836871116</v>
      </c>
      <c r="F35" s="5" t="s">
        <v>93</v>
      </c>
      <c r="G35" s="18" t="str">
        <f t="shared" si="4"/>
        <v>49416.398</v>
      </c>
      <c r="H35" s="28">
        <f t="shared" si="5"/>
        <v>33617</v>
      </c>
      <c r="I35" s="62" t="s">
        <v>278</v>
      </c>
      <c r="J35" s="63" t="s">
        <v>279</v>
      </c>
      <c r="K35" s="62">
        <v>33617</v>
      </c>
      <c r="L35" s="62" t="s">
        <v>280</v>
      </c>
      <c r="M35" s="63" t="s">
        <v>201</v>
      </c>
      <c r="N35" s="63"/>
      <c r="O35" s="64" t="s">
        <v>202</v>
      </c>
      <c r="P35" s="64" t="s">
        <v>281</v>
      </c>
    </row>
    <row r="36" spans="1:16" ht="12.75" customHeight="1" thickBot="1" x14ac:dyDescent="0.25">
      <c r="A36" s="28" t="str">
        <f t="shared" si="0"/>
        <v> BBS 108 </v>
      </c>
      <c r="B36" s="5" t="str">
        <f t="shared" si="1"/>
        <v>I</v>
      </c>
      <c r="C36" s="28">
        <f t="shared" si="2"/>
        <v>49779.358</v>
      </c>
      <c r="D36" s="18" t="str">
        <f t="shared" si="3"/>
        <v>vis</v>
      </c>
      <c r="E36" s="61">
        <f>VLOOKUP(C36,Active!C$21:E$951,3,FALSE)</f>
        <v>34256.155500114226</v>
      </c>
      <c r="F36" s="5" t="s">
        <v>93</v>
      </c>
      <c r="G36" s="18" t="str">
        <f t="shared" si="4"/>
        <v>49779.358</v>
      </c>
      <c r="H36" s="28">
        <f t="shared" si="5"/>
        <v>34256</v>
      </c>
      <c r="I36" s="62" t="s">
        <v>282</v>
      </c>
      <c r="J36" s="63" t="s">
        <v>283</v>
      </c>
      <c r="K36" s="62">
        <v>34256</v>
      </c>
      <c r="L36" s="62" t="s">
        <v>280</v>
      </c>
      <c r="M36" s="63" t="s">
        <v>201</v>
      </c>
      <c r="N36" s="63"/>
      <c r="O36" s="64" t="s">
        <v>202</v>
      </c>
      <c r="P36" s="64" t="s">
        <v>284</v>
      </c>
    </row>
    <row r="37" spans="1:16" ht="12.75" customHeight="1" thickBot="1" x14ac:dyDescent="0.25">
      <c r="A37" s="28" t="str">
        <f t="shared" si="0"/>
        <v> BBS 109 </v>
      </c>
      <c r="B37" s="5" t="str">
        <f t="shared" si="1"/>
        <v>I</v>
      </c>
      <c r="C37" s="28">
        <f t="shared" si="2"/>
        <v>49812.313000000002</v>
      </c>
      <c r="D37" s="18" t="str">
        <f t="shared" si="3"/>
        <v>vis</v>
      </c>
      <c r="E37" s="61">
        <f>VLOOKUP(C37,Active!C$21:E$951,3,FALSE)</f>
        <v>34314.17364772602</v>
      </c>
      <c r="F37" s="5" t="s">
        <v>93</v>
      </c>
      <c r="G37" s="18" t="str">
        <f t="shared" si="4"/>
        <v>49812.313</v>
      </c>
      <c r="H37" s="28">
        <f t="shared" si="5"/>
        <v>34314</v>
      </c>
      <c r="I37" s="62" t="s">
        <v>285</v>
      </c>
      <c r="J37" s="63" t="s">
        <v>286</v>
      </c>
      <c r="K37" s="62">
        <v>34314</v>
      </c>
      <c r="L37" s="62" t="s">
        <v>287</v>
      </c>
      <c r="M37" s="63" t="s">
        <v>201</v>
      </c>
      <c r="N37" s="63"/>
      <c r="O37" s="64" t="s">
        <v>202</v>
      </c>
      <c r="P37" s="64" t="s">
        <v>288</v>
      </c>
    </row>
    <row r="38" spans="1:16" ht="12.75" customHeight="1" thickBot="1" x14ac:dyDescent="0.25">
      <c r="A38" s="28" t="str">
        <f t="shared" si="0"/>
        <v>IBVS 4387 </v>
      </c>
      <c r="B38" s="5" t="str">
        <f t="shared" si="1"/>
        <v>I</v>
      </c>
      <c r="C38" s="28">
        <f t="shared" si="2"/>
        <v>50099.790800000002</v>
      </c>
      <c r="D38" s="18" t="str">
        <f t="shared" si="3"/>
        <v>vis</v>
      </c>
      <c r="E38" s="61">
        <f>VLOOKUP(C38,Active!C$21:E$951,3,FALSE)</f>
        <v>34820.285904910481</v>
      </c>
      <c r="F38" s="5" t="s">
        <v>93</v>
      </c>
      <c r="G38" s="18" t="str">
        <f t="shared" si="4"/>
        <v>50099.7908</v>
      </c>
      <c r="H38" s="28">
        <f t="shared" si="5"/>
        <v>34820</v>
      </c>
      <c r="I38" s="62" t="s">
        <v>289</v>
      </c>
      <c r="J38" s="63" t="s">
        <v>290</v>
      </c>
      <c r="K38" s="62">
        <v>34820</v>
      </c>
      <c r="L38" s="62" t="s">
        <v>291</v>
      </c>
      <c r="M38" s="63" t="s">
        <v>183</v>
      </c>
      <c r="N38" s="63" t="s">
        <v>184</v>
      </c>
      <c r="O38" s="64" t="s">
        <v>292</v>
      </c>
      <c r="P38" s="65" t="s">
        <v>186</v>
      </c>
    </row>
    <row r="39" spans="1:16" ht="12.75" customHeight="1" thickBot="1" x14ac:dyDescent="0.25">
      <c r="A39" s="28" t="str">
        <f t="shared" si="0"/>
        <v>IBVS 4387 </v>
      </c>
      <c r="B39" s="5" t="str">
        <f t="shared" si="1"/>
        <v>I</v>
      </c>
      <c r="C39" s="28">
        <f t="shared" si="2"/>
        <v>50123.644699999997</v>
      </c>
      <c r="D39" s="18" t="str">
        <f t="shared" si="3"/>
        <v>vis</v>
      </c>
      <c r="E39" s="61">
        <f>VLOOKUP(C39,Active!C$21:E$951,3,FALSE)</f>
        <v>34862.281325675664</v>
      </c>
      <c r="F39" s="5" t="s">
        <v>93</v>
      </c>
      <c r="G39" s="18" t="str">
        <f t="shared" si="4"/>
        <v>50123.6447</v>
      </c>
      <c r="H39" s="28">
        <f t="shared" si="5"/>
        <v>34862</v>
      </c>
      <c r="I39" s="62" t="s">
        <v>293</v>
      </c>
      <c r="J39" s="63" t="s">
        <v>294</v>
      </c>
      <c r="K39" s="62">
        <v>34862</v>
      </c>
      <c r="L39" s="62" t="s">
        <v>295</v>
      </c>
      <c r="M39" s="63" t="s">
        <v>183</v>
      </c>
      <c r="N39" s="63" t="s">
        <v>184</v>
      </c>
      <c r="O39" s="64" t="s">
        <v>292</v>
      </c>
      <c r="P39" s="65" t="s">
        <v>186</v>
      </c>
    </row>
    <row r="40" spans="1:16" ht="12.75" customHeight="1" thickBot="1" x14ac:dyDescent="0.25">
      <c r="A40" s="28" t="str">
        <f t="shared" si="0"/>
        <v>IBVS 4387 </v>
      </c>
      <c r="B40" s="5" t="str">
        <f t="shared" si="1"/>
        <v>I</v>
      </c>
      <c r="C40" s="28">
        <f t="shared" si="2"/>
        <v>50127.621299999999</v>
      </c>
      <c r="D40" s="18" t="str">
        <f t="shared" si="3"/>
        <v>vis</v>
      </c>
      <c r="E40" s="61">
        <f>VLOOKUP(C40,Active!C$21:E$951,3,FALSE)</f>
        <v>34869.282234969949</v>
      </c>
      <c r="F40" s="5" t="s">
        <v>93</v>
      </c>
      <c r="G40" s="18" t="str">
        <f t="shared" si="4"/>
        <v>50127.6213</v>
      </c>
      <c r="H40" s="28">
        <f t="shared" si="5"/>
        <v>34869</v>
      </c>
      <c r="I40" s="62" t="s">
        <v>296</v>
      </c>
      <c r="J40" s="63" t="s">
        <v>297</v>
      </c>
      <c r="K40" s="62">
        <v>34869</v>
      </c>
      <c r="L40" s="62" t="s">
        <v>298</v>
      </c>
      <c r="M40" s="63" t="s">
        <v>183</v>
      </c>
      <c r="N40" s="63" t="s">
        <v>184</v>
      </c>
      <c r="O40" s="64" t="s">
        <v>292</v>
      </c>
      <c r="P40" s="65" t="s">
        <v>186</v>
      </c>
    </row>
    <row r="41" spans="1:16" ht="12.75" customHeight="1" thickBot="1" x14ac:dyDescent="0.25">
      <c r="A41" s="28" t="str">
        <f t="shared" si="0"/>
        <v> BBS 111 </v>
      </c>
      <c r="B41" s="5" t="str">
        <f t="shared" si="1"/>
        <v>I</v>
      </c>
      <c r="C41" s="28">
        <f t="shared" si="2"/>
        <v>50167.326000000001</v>
      </c>
      <c r="D41" s="18" t="str">
        <f t="shared" si="3"/>
        <v>vis</v>
      </c>
      <c r="E41" s="61">
        <f>VLOOKUP(C41,Active!C$21:E$951,3,FALSE)</f>
        <v>34939.183407644268</v>
      </c>
      <c r="F41" s="5" t="s">
        <v>93</v>
      </c>
      <c r="G41" s="18" t="str">
        <f t="shared" si="4"/>
        <v>50167.326</v>
      </c>
      <c r="H41" s="28">
        <f t="shared" si="5"/>
        <v>34939</v>
      </c>
      <c r="I41" s="62" t="s">
        <v>299</v>
      </c>
      <c r="J41" s="63" t="s">
        <v>300</v>
      </c>
      <c r="K41" s="62">
        <v>34939</v>
      </c>
      <c r="L41" s="62" t="s">
        <v>301</v>
      </c>
      <c r="M41" s="63" t="s">
        <v>201</v>
      </c>
      <c r="N41" s="63"/>
      <c r="O41" s="64" t="s">
        <v>202</v>
      </c>
      <c r="P41" s="64" t="s">
        <v>302</v>
      </c>
    </row>
    <row r="42" spans="1:16" ht="12.75" customHeight="1" thickBot="1" x14ac:dyDescent="0.25">
      <c r="A42" s="28" t="str">
        <f t="shared" si="0"/>
        <v> BBS 117 </v>
      </c>
      <c r="B42" s="5" t="str">
        <f t="shared" si="1"/>
        <v>I</v>
      </c>
      <c r="C42" s="28">
        <f t="shared" si="2"/>
        <v>50860.357000000004</v>
      </c>
      <c r="D42" s="18" t="str">
        <f t="shared" si="3"/>
        <v>vis</v>
      </c>
      <c r="E42" s="61">
        <f>VLOOKUP(C42,Active!C$21:E$951,3,FALSE)</f>
        <v>36159.282781261303</v>
      </c>
      <c r="F42" s="5" t="s">
        <v>93</v>
      </c>
      <c r="G42" s="18" t="str">
        <f t="shared" si="4"/>
        <v>50860.357</v>
      </c>
      <c r="H42" s="28">
        <f t="shared" si="5"/>
        <v>36159</v>
      </c>
      <c r="I42" s="62" t="s">
        <v>303</v>
      </c>
      <c r="J42" s="63" t="s">
        <v>304</v>
      </c>
      <c r="K42" s="62">
        <v>36159</v>
      </c>
      <c r="L42" s="62" t="s">
        <v>305</v>
      </c>
      <c r="M42" s="63" t="s">
        <v>201</v>
      </c>
      <c r="N42" s="63"/>
      <c r="O42" s="64" t="s">
        <v>202</v>
      </c>
      <c r="P42" s="64" t="s">
        <v>306</v>
      </c>
    </row>
    <row r="43" spans="1:16" ht="12.75" customHeight="1" thickBot="1" x14ac:dyDescent="0.25">
      <c r="A43" s="28" t="str">
        <f t="shared" ref="A43:A74" si="6">P43</f>
        <v>IBVS 5676 </v>
      </c>
      <c r="B43" s="5" t="str">
        <f t="shared" ref="B43:B74" si="7">IF(H43=INT(H43),"I","II")</f>
        <v>II</v>
      </c>
      <c r="C43" s="28">
        <f t="shared" ref="C43:C74" si="8">1*G43</f>
        <v>52675.408100000001</v>
      </c>
      <c r="D43" s="18" t="str">
        <f t="shared" ref="D43:D74" si="9">VLOOKUP(F43,I$1:J$5,2,FALSE)</f>
        <v>PE</v>
      </c>
      <c r="E43" s="61">
        <f>VLOOKUP(C43,Active!C$21:E$951,3,FALSE)</f>
        <v>39354.728165656656</v>
      </c>
      <c r="F43" s="5" t="str">
        <f>LEFT(M43,1)</f>
        <v>E</v>
      </c>
      <c r="G43" s="18" t="str">
        <f t="shared" ref="G43:G74" si="10">MID(I43,3,LEN(I43)-3)</f>
        <v>52675.4081</v>
      </c>
      <c r="H43" s="28">
        <f t="shared" ref="H43:H74" si="11">1*K43</f>
        <v>39354.5</v>
      </c>
      <c r="I43" s="62" t="s">
        <v>331</v>
      </c>
      <c r="J43" s="63" t="s">
        <v>332</v>
      </c>
      <c r="K43" s="62">
        <v>39354.5</v>
      </c>
      <c r="L43" s="62" t="s">
        <v>333</v>
      </c>
      <c r="M43" s="63" t="s">
        <v>183</v>
      </c>
      <c r="N43" s="63" t="s">
        <v>184</v>
      </c>
      <c r="O43" s="64" t="s">
        <v>334</v>
      </c>
      <c r="P43" s="65" t="s">
        <v>335</v>
      </c>
    </row>
    <row r="44" spans="1:16" ht="12.75" customHeight="1" thickBot="1" x14ac:dyDescent="0.25">
      <c r="A44" s="28" t="str">
        <f t="shared" si="6"/>
        <v>IBVS 5502 </v>
      </c>
      <c r="B44" s="5" t="str">
        <f t="shared" si="7"/>
        <v>I</v>
      </c>
      <c r="C44" s="28">
        <f t="shared" si="8"/>
        <v>52695.571799999998</v>
      </c>
      <c r="D44" s="18" t="str">
        <f t="shared" si="9"/>
        <v>PE</v>
      </c>
      <c r="E44" s="61">
        <f>VLOOKUP(C44,Active!C$21:E$951,3,FALSE)</f>
        <v>39390.22689188939</v>
      </c>
      <c r="F44" s="5" t="str">
        <f>LEFT(M44,1)</f>
        <v>E</v>
      </c>
      <c r="G44" s="18" t="str">
        <f t="shared" si="10"/>
        <v>52695.5718</v>
      </c>
      <c r="H44" s="28">
        <f t="shared" si="11"/>
        <v>39390</v>
      </c>
      <c r="I44" s="62" t="s">
        <v>336</v>
      </c>
      <c r="J44" s="63" t="s">
        <v>337</v>
      </c>
      <c r="K44" s="62">
        <v>39390</v>
      </c>
      <c r="L44" s="62" t="s">
        <v>338</v>
      </c>
      <c r="M44" s="63" t="s">
        <v>183</v>
      </c>
      <c r="N44" s="63" t="s">
        <v>184</v>
      </c>
      <c r="O44" s="64" t="s">
        <v>339</v>
      </c>
      <c r="P44" s="65" t="s">
        <v>340</v>
      </c>
    </row>
    <row r="45" spans="1:16" ht="12.75" customHeight="1" thickBot="1" x14ac:dyDescent="0.25">
      <c r="A45" s="28" t="str">
        <f t="shared" si="6"/>
        <v>IBVS 5502 </v>
      </c>
      <c r="B45" s="5" t="str">
        <f t="shared" si="7"/>
        <v>I</v>
      </c>
      <c r="C45" s="28">
        <f t="shared" si="8"/>
        <v>52964.812899999997</v>
      </c>
      <c r="D45" s="18" t="str">
        <f t="shared" si="9"/>
        <v>vis</v>
      </c>
      <c r="E45" s="61">
        <f>VLOOKUP(C45,Active!C$21:E$951,3,FALSE)</f>
        <v>39864.232957219741</v>
      </c>
      <c r="F45" s="5" t="s">
        <v>93</v>
      </c>
      <c r="G45" s="18" t="str">
        <f t="shared" si="10"/>
        <v>52964.8129</v>
      </c>
      <c r="H45" s="28">
        <f t="shared" si="11"/>
        <v>39864</v>
      </c>
      <c r="I45" s="62" t="s">
        <v>352</v>
      </c>
      <c r="J45" s="63" t="s">
        <v>353</v>
      </c>
      <c r="K45" s="62">
        <v>39864</v>
      </c>
      <c r="L45" s="62" t="s">
        <v>354</v>
      </c>
      <c r="M45" s="63" t="s">
        <v>183</v>
      </c>
      <c r="N45" s="63" t="s">
        <v>184</v>
      </c>
      <c r="O45" s="64" t="s">
        <v>339</v>
      </c>
      <c r="P45" s="65" t="s">
        <v>340</v>
      </c>
    </row>
    <row r="46" spans="1:16" ht="12.75" customHeight="1" thickBot="1" x14ac:dyDescent="0.25">
      <c r="A46" s="28" t="str">
        <f t="shared" si="6"/>
        <v>IBVS 6153 </v>
      </c>
      <c r="B46" s="5" t="str">
        <f t="shared" si="7"/>
        <v>I</v>
      </c>
      <c r="C46" s="28">
        <f t="shared" si="8"/>
        <v>53441.381500000003</v>
      </c>
      <c r="D46" s="18" t="str">
        <f t="shared" si="9"/>
        <v>vis</v>
      </c>
      <c r="E46" s="61">
        <f>VLOOKUP(C46,Active!C$21:E$951,3,FALSE)</f>
        <v>40703.244560373932</v>
      </c>
      <c r="F46" s="5" t="s">
        <v>93</v>
      </c>
      <c r="G46" s="18" t="str">
        <f t="shared" si="10"/>
        <v>53441.3815</v>
      </c>
      <c r="H46" s="28">
        <f t="shared" si="11"/>
        <v>40703</v>
      </c>
      <c r="I46" s="62" t="s">
        <v>362</v>
      </c>
      <c r="J46" s="63" t="s">
        <v>363</v>
      </c>
      <c r="K46" s="62">
        <v>40703</v>
      </c>
      <c r="L46" s="62" t="s">
        <v>364</v>
      </c>
      <c r="M46" s="63" t="s">
        <v>310</v>
      </c>
      <c r="N46" s="63" t="s">
        <v>365</v>
      </c>
      <c r="O46" s="64" t="s">
        <v>366</v>
      </c>
      <c r="P46" s="65" t="s">
        <v>367</v>
      </c>
    </row>
    <row r="47" spans="1:16" ht="12.75" customHeight="1" thickBot="1" x14ac:dyDescent="0.25">
      <c r="A47" s="28" t="str">
        <f t="shared" si="6"/>
        <v>IBVS 6153 </v>
      </c>
      <c r="B47" s="5" t="str">
        <f t="shared" si="7"/>
        <v>II</v>
      </c>
      <c r="C47" s="28">
        <f t="shared" si="8"/>
        <v>53442.234600000003</v>
      </c>
      <c r="D47" s="18" t="str">
        <f t="shared" si="9"/>
        <v>vis</v>
      </c>
      <c r="E47" s="61">
        <f>VLOOKUP(C47,Active!C$21:E$951,3,FALSE)</f>
        <v>40704.746465448356</v>
      </c>
      <c r="F47" s="5" t="s">
        <v>93</v>
      </c>
      <c r="G47" s="18" t="str">
        <f t="shared" si="10"/>
        <v>53442.2346</v>
      </c>
      <c r="H47" s="28">
        <f t="shared" si="11"/>
        <v>40704.5</v>
      </c>
      <c r="I47" s="62" t="s">
        <v>368</v>
      </c>
      <c r="J47" s="63" t="s">
        <v>369</v>
      </c>
      <c r="K47" s="62">
        <v>40704.5</v>
      </c>
      <c r="L47" s="62" t="s">
        <v>370</v>
      </c>
      <c r="M47" s="63" t="s">
        <v>310</v>
      </c>
      <c r="N47" s="63" t="s">
        <v>371</v>
      </c>
      <c r="O47" s="64" t="s">
        <v>366</v>
      </c>
      <c r="P47" s="65" t="s">
        <v>367</v>
      </c>
    </row>
    <row r="48" spans="1:16" ht="12.75" customHeight="1" thickBot="1" x14ac:dyDescent="0.25">
      <c r="A48" s="28" t="str">
        <f t="shared" si="6"/>
        <v>OEJV 0074 </v>
      </c>
      <c r="B48" s="5" t="str">
        <f t="shared" si="7"/>
        <v>I</v>
      </c>
      <c r="C48" s="28">
        <f t="shared" si="8"/>
        <v>53833.313419999999</v>
      </c>
      <c r="D48" s="18" t="str">
        <f t="shared" si="9"/>
        <v>vis</v>
      </c>
      <c r="E48" s="61">
        <f>VLOOKUP(C48,Active!C$21:E$951,3,FALSE)</f>
        <v>41393.251053723456</v>
      </c>
      <c r="F48" s="5" t="s">
        <v>93</v>
      </c>
      <c r="G48" s="18" t="str">
        <f t="shared" si="10"/>
        <v>53833.31342</v>
      </c>
      <c r="H48" s="28">
        <f t="shared" si="11"/>
        <v>41393</v>
      </c>
      <c r="I48" s="62" t="s">
        <v>377</v>
      </c>
      <c r="J48" s="63" t="s">
        <v>378</v>
      </c>
      <c r="K48" s="62">
        <v>41393</v>
      </c>
      <c r="L48" s="62" t="s">
        <v>379</v>
      </c>
      <c r="M48" s="63" t="s">
        <v>310</v>
      </c>
      <c r="N48" s="63" t="s">
        <v>52</v>
      </c>
      <c r="O48" s="64" t="s">
        <v>380</v>
      </c>
      <c r="P48" s="65" t="s">
        <v>381</v>
      </c>
    </row>
    <row r="49" spans="1:16" ht="12.75" customHeight="1" thickBot="1" x14ac:dyDescent="0.25">
      <c r="A49" s="28" t="str">
        <f t="shared" si="6"/>
        <v>BAVM 215 </v>
      </c>
      <c r="B49" s="5" t="str">
        <f t="shared" si="7"/>
        <v>I</v>
      </c>
      <c r="C49" s="28">
        <f t="shared" si="8"/>
        <v>54840.411500000002</v>
      </c>
      <c r="D49" s="18" t="str">
        <f t="shared" si="9"/>
        <v>vis</v>
      </c>
      <c r="E49" s="61">
        <f>VLOOKUP(C49,Active!C$21:E$951,3,FALSE)</f>
        <v>43166.273814002459</v>
      </c>
      <c r="F49" s="5" t="s">
        <v>93</v>
      </c>
      <c r="G49" s="18" t="str">
        <f t="shared" si="10"/>
        <v>54840.4115</v>
      </c>
      <c r="H49" s="28">
        <f t="shared" si="11"/>
        <v>43166</v>
      </c>
      <c r="I49" s="62" t="s">
        <v>404</v>
      </c>
      <c r="J49" s="63" t="s">
        <v>405</v>
      </c>
      <c r="K49" s="62">
        <v>43166</v>
      </c>
      <c r="L49" s="62" t="s">
        <v>406</v>
      </c>
      <c r="M49" s="63" t="s">
        <v>310</v>
      </c>
      <c r="N49" s="66" t="s">
        <v>401</v>
      </c>
      <c r="O49" s="64" t="s">
        <v>402</v>
      </c>
      <c r="P49" s="65" t="s">
        <v>407</v>
      </c>
    </row>
    <row r="50" spans="1:16" ht="12.75" customHeight="1" thickBot="1" x14ac:dyDescent="0.25">
      <c r="A50" s="28" t="str">
        <f t="shared" si="6"/>
        <v>BAVM 209 </v>
      </c>
      <c r="B50" s="5" t="str">
        <f t="shared" si="7"/>
        <v>I</v>
      </c>
      <c r="C50" s="28">
        <f t="shared" si="8"/>
        <v>54841.547400000003</v>
      </c>
      <c r="D50" s="18" t="str">
        <f t="shared" si="9"/>
        <v>vis</v>
      </c>
      <c r="E50" s="61">
        <f>VLOOKUP(C50,Active!C$21:E$951,3,FALSE)</f>
        <v>43168.273595943661</v>
      </c>
      <c r="F50" s="5" t="s">
        <v>93</v>
      </c>
      <c r="G50" s="18" t="str">
        <f t="shared" si="10"/>
        <v>54841.5474</v>
      </c>
      <c r="H50" s="28">
        <f t="shared" si="11"/>
        <v>43168</v>
      </c>
      <c r="I50" s="62" t="s">
        <v>408</v>
      </c>
      <c r="J50" s="63" t="s">
        <v>409</v>
      </c>
      <c r="K50" s="62">
        <v>43168</v>
      </c>
      <c r="L50" s="62" t="s">
        <v>410</v>
      </c>
      <c r="M50" s="63" t="s">
        <v>310</v>
      </c>
      <c r="N50" s="66" t="s">
        <v>401</v>
      </c>
      <c r="O50" s="64" t="s">
        <v>402</v>
      </c>
      <c r="P50" s="65" t="s">
        <v>411</v>
      </c>
    </row>
    <row r="51" spans="1:16" ht="12.75" customHeight="1" thickBot="1" x14ac:dyDescent="0.25">
      <c r="A51" s="28" t="str">
        <f t="shared" si="6"/>
        <v>OEJV 0137 </v>
      </c>
      <c r="B51" s="5" t="str">
        <f t="shared" si="7"/>
        <v>I</v>
      </c>
      <c r="C51" s="28">
        <f t="shared" si="8"/>
        <v>55571.451099999998</v>
      </c>
      <c r="D51" s="18" t="str">
        <f t="shared" si="9"/>
        <v>vis</v>
      </c>
      <c r="E51" s="61">
        <f>VLOOKUP(C51,Active!C$21:E$951,3,FALSE)</f>
        <v>44453.288331461619</v>
      </c>
      <c r="F51" s="5" t="s">
        <v>93</v>
      </c>
      <c r="G51" s="18" t="str">
        <f t="shared" si="10"/>
        <v>55571.4511</v>
      </c>
      <c r="H51" s="28">
        <f t="shared" si="11"/>
        <v>44453</v>
      </c>
      <c r="I51" s="62" t="s">
        <v>432</v>
      </c>
      <c r="J51" s="63" t="s">
        <v>433</v>
      </c>
      <c r="K51" s="62">
        <v>44453</v>
      </c>
      <c r="L51" s="62" t="s">
        <v>434</v>
      </c>
      <c r="M51" s="63" t="s">
        <v>310</v>
      </c>
      <c r="N51" s="63" t="s">
        <v>391</v>
      </c>
      <c r="O51" s="64" t="s">
        <v>380</v>
      </c>
      <c r="P51" s="65" t="s">
        <v>423</v>
      </c>
    </row>
    <row r="52" spans="1:16" ht="12.75" customHeight="1" thickBot="1" x14ac:dyDescent="0.25">
      <c r="A52" s="28" t="str">
        <f t="shared" si="6"/>
        <v>BAVM 215 </v>
      </c>
      <c r="B52" s="5" t="str">
        <f t="shared" si="7"/>
        <v>I</v>
      </c>
      <c r="C52" s="28">
        <f t="shared" si="8"/>
        <v>55600.419099999999</v>
      </c>
      <c r="D52" s="18" t="str">
        <f t="shared" si="9"/>
        <v>vis</v>
      </c>
      <c r="E52" s="61">
        <f>VLOOKUP(C52,Active!C$21:E$951,3,FALSE)</f>
        <v>44504.28726030454</v>
      </c>
      <c r="F52" s="5" t="s">
        <v>93</v>
      </c>
      <c r="G52" s="18" t="str">
        <f t="shared" si="10"/>
        <v>55600.4191</v>
      </c>
      <c r="H52" s="28">
        <f t="shared" si="11"/>
        <v>44504</v>
      </c>
      <c r="I52" s="62" t="s">
        <v>435</v>
      </c>
      <c r="J52" s="63" t="s">
        <v>436</v>
      </c>
      <c r="K52" s="62">
        <v>44504</v>
      </c>
      <c r="L52" s="62" t="s">
        <v>437</v>
      </c>
      <c r="M52" s="63" t="s">
        <v>310</v>
      </c>
      <c r="N52" s="66" t="s">
        <v>401</v>
      </c>
      <c r="O52" s="64" t="s">
        <v>402</v>
      </c>
      <c r="P52" s="65" t="s">
        <v>407</v>
      </c>
    </row>
    <row r="53" spans="1:16" ht="12.75" customHeight="1" thickBot="1" x14ac:dyDescent="0.25">
      <c r="A53" s="28" t="str">
        <f t="shared" si="6"/>
        <v>IBVS 5992 </v>
      </c>
      <c r="B53" s="5" t="str">
        <f t="shared" si="7"/>
        <v>I</v>
      </c>
      <c r="C53" s="28">
        <f t="shared" si="8"/>
        <v>55602.691599999998</v>
      </c>
      <c r="D53" s="18" t="str">
        <f t="shared" si="9"/>
        <v>vis</v>
      </c>
      <c r="E53" s="61">
        <f>VLOOKUP(C53,Active!C$21:E$951,3,FALSE)</f>
        <v>44508.288056555422</v>
      </c>
      <c r="F53" s="5" t="s">
        <v>93</v>
      </c>
      <c r="G53" s="18" t="str">
        <f t="shared" si="10"/>
        <v>55602.6916</v>
      </c>
      <c r="H53" s="28">
        <f t="shared" si="11"/>
        <v>44508</v>
      </c>
      <c r="I53" s="62" t="s">
        <v>438</v>
      </c>
      <c r="J53" s="63" t="s">
        <v>439</v>
      </c>
      <c r="K53" s="62">
        <v>44508</v>
      </c>
      <c r="L53" s="62" t="s">
        <v>440</v>
      </c>
      <c r="M53" s="63" t="s">
        <v>310</v>
      </c>
      <c r="N53" s="63" t="s">
        <v>93</v>
      </c>
      <c r="O53" s="64" t="s">
        <v>441</v>
      </c>
      <c r="P53" s="65" t="s">
        <v>442</v>
      </c>
    </row>
    <row r="54" spans="1:16" ht="12.75" customHeight="1" thickBot="1" x14ac:dyDescent="0.25">
      <c r="A54" s="28" t="str">
        <f t="shared" si="6"/>
        <v>IBVS 6033 </v>
      </c>
      <c r="B54" s="5" t="str">
        <f t="shared" si="7"/>
        <v>I</v>
      </c>
      <c r="C54" s="28">
        <f t="shared" si="8"/>
        <v>55975.312299999998</v>
      </c>
      <c r="D54" s="18" t="str">
        <f t="shared" si="9"/>
        <v>vis</v>
      </c>
      <c r="E54" s="61">
        <f>VLOOKUP(C54,Active!C$21:E$951,3,FALSE)</f>
        <v>45164.296637220265</v>
      </c>
      <c r="F54" s="5" t="s">
        <v>93</v>
      </c>
      <c r="G54" s="18" t="str">
        <f t="shared" si="10"/>
        <v>55975.3123</v>
      </c>
      <c r="H54" s="28">
        <f t="shared" si="11"/>
        <v>45164</v>
      </c>
      <c r="I54" s="62" t="s">
        <v>448</v>
      </c>
      <c r="J54" s="63" t="s">
        <v>449</v>
      </c>
      <c r="K54" s="62">
        <v>45164</v>
      </c>
      <c r="L54" s="62" t="s">
        <v>450</v>
      </c>
      <c r="M54" s="63" t="s">
        <v>310</v>
      </c>
      <c r="N54" s="63" t="s">
        <v>391</v>
      </c>
      <c r="O54" s="64" t="s">
        <v>451</v>
      </c>
      <c r="P54" s="65" t="s">
        <v>452</v>
      </c>
    </row>
    <row r="55" spans="1:16" ht="12.75" customHeight="1" thickBot="1" x14ac:dyDescent="0.25">
      <c r="A55" s="28" t="str">
        <f t="shared" si="6"/>
        <v>BAVM 228 </v>
      </c>
      <c r="B55" s="5" t="str">
        <f t="shared" si="7"/>
        <v>I</v>
      </c>
      <c r="C55" s="28">
        <f t="shared" si="8"/>
        <v>55980.426700000004</v>
      </c>
      <c r="D55" s="18" t="str">
        <f t="shared" si="9"/>
        <v>vis</v>
      </c>
      <c r="E55" s="61">
        <f>VLOOKUP(C55,Active!C$21:E$951,3,FALSE)</f>
        <v>45173.300673455924</v>
      </c>
      <c r="F55" s="5" t="s">
        <v>93</v>
      </c>
      <c r="G55" s="18" t="str">
        <f t="shared" si="10"/>
        <v>55980.4267</v>
      </c>
      <c r="H55" s="28">
        <f t="shared" si="11"/>
        <v>45173</v>
      </c>
      <c r="I55" s="62" t="s">
        <v>453</v>
      </c>
      <c r="J55" s="63" t="s">
        <v>454</v>
      </c>
      <c r="K55" s="62">
        <v>45173</v>
      </c>
      <c r="L55" s="62" t="s">
        <v>455</v>
      </c>
      <c r="M55" s="63" t="s">
        <v>310</v>
      </c>
      <c r="N55" s="66" t="s">
        <v>401</v>
      </c>
      <c r="O55" s="64" t="s">
        <v>402</v>
      </c>
      <c r="P55" s="65" t="s">
        <v>456</v>
      </c>
    </row>
    <row r="56" spans="1:16" ht="12.75" customHeight="1" thickBot="1" x14ac:dyDescent="0.25">
      <c r="A56" s="28" t="str">
        <f t="shared" si="6"/>
        <v>OEJV 0160 </v>
      </c>
      <c r="B56" s="5" t="str">
        <f t="shared" si="7"/>
        <v>I</v>
      </c>
      <c r="C56" s="28">
        <f t="shared" si="8"/>
        <v>56368.381829999998</v>
      </c>
      <c r="D56" s="18" t="str">
        <f t="shared" si="9"/>
        <v>vis</v>
      </c>
      <c r="E56" s="61">
        <f>VLOOKUP(C56,Active!C$21:E$951,3,FALSE)</f>
        <v>45856.305923011147</v>
      </c>
      <c r="F56" s="5" t="s">
        <v>93</v>
      </c>
      <c r="G56" s="18" t="str">
        <f t="shared" si="10"/>
        <v>56368.38183</v>
      </c>
      <c r="H56" s="28">
        <f t="shared" si="11"/>
        <v>45856</v>
      </c>
      <c r="I56" s="62" t="s">
        <v>467</v>
      </c>
      <c r="J56" s="63" t="s">
        <v>468</v>
      </c>
      <c r="K56" s="62">
        <v>45856</v>
      </c>
      <c r="L56" s="62" t="s">
        <v>469</v>
      </c>
      <c r="M56" s="63" t="s">
        <v>310</v>
      </c>
      <c r="N56" s="63" t="s">
        <v>93</v>
      </c>
      <c r="O56" s="64" t="s">
        <v>380</v>
      </c>
      <c r="P56" s="65" t="s">
        <v>470</v>
      </c>
    </row>
    <row r="57" spans="1:16" ht="12.75" customHeight="1" thickBot="1" x14ac:dyDescent="0.25">
      <c r="A57" s="28" t="str">
        <f t="shared" si="6"/>
        <v>OEJV 0160 </v>
      </c>
      <c r="B57" s="5" t="str">
        <f t="shared" si="7"/>
        <v>I</v>
      </c>
      <c r="C57" s="28">
        <f t="shared" si="8"/>
        <v>56368.381970000002</v>
      </c>
      <c r="D57" s="18" t="str">
        <f t="shared" si="9"/>
        <v>vis</v>
      </c>
      <c r="E57" s="61">
        <f>VLOOKUP(C57,Active!C$21:E$951,3,FALSE)</f>
        <v>45856.306169484851</v>
      </c>
      <c r="F57" s="5" t="s">
        <v>93</v>
      </c>
      <c r="G57" s="18" t="str">
        <f t="shared" si="10"/>
        <v>56368.38197</v>
      </c>
      <c r="H57" s="28">
        <f t="shared" si="11"/>
        <v>45856</v>
      </c>
      <c r="I57" s="62" t="s">
        <v>471</v>
      </c>
      <c r="J57" s="63" t="s">
        <v>472</v>
      </c>
      <c r="K57" s="62">
        <v>45856</v>
      </c>
      <c r="L57" s="62" t="s">
        <v>473</v>
      </c>
      <c r="M57" s="63" t="s">
        <v>310</v>
      </c>
      <c r="N57" s="63" t="s">
        <v>391</v>
      </c>
      <c r="O57" s="64" t="s">
        <v>380</v>
      </c>
      <c r="P57" s="65" t="s">
        <v>470</v>
      </c>
    </row>
    <row r="58" spans="1:16" ht="12.75" customHeight="1" thickBot="1" x14ac:dyDescent="0.25">
      <c r="A58" s="28" t="str">
        <f t="shared" si="6"/>
        <v> AHSB 7.8.392 </v>
      </c>
      <c r="B58" s="5" t="str">
        <f t="shared" si="7"/>
        <v>I</v>
      </c>
      <c r="C58" s="28">
        <f t="shared" si="8"/>
        <v>29364.345000000001</v>
      </c>
      <c r="D58" s="18" t="str">
        <f t="shared" si="9"/>
        <v>vis</v>
      </c>
      <c r="E58" s="61">
        <f>VLOOKUP(C58,Active!C$21:E$951,3,FALSE)</f>
        <v>-1685.013904549505</v>
      </c>
      <c r="F58" s="5" t="s">
        <v>93</v>
      </c>
      <c r="G58" s="18" t="str">
        <f t="shared" si="10"/>
        <v>29364.345</v>
      </c>
      <c r="H58" s="28">
        <f t="shared" si="11"/>
        <v>-1685</v>
      </c>
      <c r="I58" s="62" t="s">
        <v>97</v>
      </c>
      <c r="J58" s="63" t="s">
        <v>98</v>
      </c>
      <c r="K58" s="62">
        <v>-1685</v>
      </c>
      <c r="L58" s="62" t="s">
        <v>99</v>
      </c>
      <c r="M58" s="63" t="s">
        <v>100</v>
      </c>
      <c r="N58" s="63"/>
      <c r="O58" s="64" t="s">
        <v>101</v>
      </c>
      <c r="P58" s="64" t="s">
        <v>102</v>
      </c>
    </row>
    <row r="59" spans="1:16" ht="12.75" customHeight="1" thickBot="1" x14ac:dyDescent="0.25">
      <c r="A59" s="28" t="str">
        <f t="shared" si="6"/>
        <v> AHSB 7.8.392 </v>
      </c>
      <c r="B59" s="5" t="str">
        <f t="shared" si="7"/>
        <v>I</v>
      </c>
      <c r="C59" s="28">
        <f t="shared" si="8"/>
        <v>29727.314999999999</v>
      </c>
      <c r="D59" s="18" t="str">
        <f t="shared" si="9"/>
        <v>vis</v>
      </c>
      <c r="E59" s="61">
        <f>VLOOKUP(C59,Active!C$21:E$951,3,FALSE)</f>
        <v>-1045.9956360423673</v>
      </c>
      <c r="F59" s="5" t="s">
        <v>93</v>
      </c>
      <c r="G59" s="18" t="str">
        <f t="shared" si="10"/>
        <v>29727.315</v>
      </c>
      <c r="H59" s="28">
        <f t="shared" si="11"/>
        <v>-1046</v>
      </c>
      <c r="I59" s="62" t="s">
        <v>103</v>
      </c>
      <c r="J59" s="63" t="s">
        <v>104</v>
      </c>
      <c r="K59" s="62">
        <v>-1046</v>
      </c>
      <c r="L59" s="62" t="s">
        <v>105</v>
      </c>
      <c r="M59" s="63" t="s">
        <v>100</v>
      </c>
      <c r="N59" s="63"/>
      <c r="O59" s="64" t="s">
        <v>101</v>
      </c>
      <c r="P59" s="64" t="s">
        <v>102</v>
      </c>
    </row>
    <row r="60" spans="1:16" ht="12.75" customHeight="1" thickBot="1" x14ac:dyDescent="0.25">
      <c r="A60" s="28" t="str">
        <f t="shared" si="6"/>
        <v> AHSB 7.8.392 </v>
      </c>
      <c r="B60" s="5" t="str">
        <f t="shared" si="7"/>
        <v>I</v>
      </c>
      <c r="C60" s="28">
        <f t="shared" si="8"/>
        <v>30078.345000000001</v>
      </c>
      <c r="D60" s="18" t="str">
        <f t="shared" si="9"/>
        <v>vis</v>
      </c>
      <c r="E60" s="61">
        <f>VLOOKUP(C60,Active!C$21:E$951,3,FALSE)</f>
        <v>-427.99805278737745</v>
      </c>
      <c r="F60" s="5" t="s">
        <v>93</v>
      </c>
      <c r="G60" s="18" t="str">
        <f t="shared" si="10"/>
        <v>30078.345</v>
      </c>
      <c r="H60" s="28">
        <f t="shared" si="11"/>
        <v>-428</v>
      </c>
      <c r="I60" s="62" t="s">
        <v>106</v>
      </c>
      <c r="J60" s="63" t="s">
        <v>107</v>
      </c>
      <c r="K60" s="62">
        <v>-428</v>
      </c>
      <c r="L60" s="62" t="s">
        <v>108</v>
      </c>
      <c r="M60" s="63" t="s">
        <v>100</v>
      </c>
      <c r="N60" s="63"/>
      <c r="O60" s="64" t="s">
        <v>101</v>
      </c>
      <c r="P60" s="64" t="s">
        <v>102</v>
      </c>
    </row>
    <row r="61" spans="1:16" ht="12.75" customHeight="1" thickBot="1" x14ac:dyDescent="0.25">
      <c r="A61" s="28" t="str">
        <f t="shared" si="6"/>
        <v> VSS 1.120 </v>
      </c>
      <c r="B61" s="5" t="str">
        <f t="shared" si="7"/>
        <v>I</v>
      </c>
      <c r="C61" s="28">
        <f t="shared" si="8"/>
        <v>30321.482</v>
      </c>
      <c r="D61" s="18" t="str">
        <f t="shared" si="9"/>
        <v>vis</v>
      </c>
      <c r="E61" s="61">
        <f>VLOOKUP(C61,Active!C$21:E$951,3,FALSE)</f>
        <v>5.1055265685409315E-2</v>
      </c>
      <c r="F61" s="5" t="s">
        <v>93</v>
      </c>
      <c r="G61" s="18" t="str">
        <f t="shared" si="10"/>
        <v>30321.482</v>
      </c>
      <c r="H61" s="28">
        <f t="shared" si="11"/>
        <v>0</v>
      </c>
      <c r="I61" s="62" t="s">
        <v>109</v>
      </c>
      <c r="J61" s="63" t="s">
        <v>110</v>
      </c>
      <c r="K61" s="62">
        <v>0</v>
      </c>
      <c r="L61" s="62" t="s">
        <v>111</v>
      </c>
      <c r="M61" s="63" t="s">
        <v>100</v>
      </c>
      <c r="N61" s="63"/>
      <c r="O61" s="64" t="s">
        <v>112</v>
      </c>
      <c r="P61" s="64" t="s">
        <v>113</v>
      </c>
    </row>
    <row r="62" spans="1:16" ht="12.75" customHeight="1" thickBot="1" x14ac:dyDescent="0.25">
      <c r="A62" s="28" t="str">
        <f t="shared" si="6"/>
        <v> VSS 1.120 </v>
      </c>
      <c r="B62" s="5" t="str">
        <f t="shared" si="7"/>
        <v>I</v>
      </c>
      <c r="C62" s="28">
        <f t="shared" si="8"/>
        <v>30326.573</v>
      </c>
      <c r="D62" s="18" t="str">
        <f t="shared" si="9"/>
        <v>vis</v>
      </c>
      <c r="E62" s="61">
        <f>VLOOKUP(C62,Active!C$21:E$951,3,FALSE)</f>
        <v>9.0138951835025374</v>
      </c>
      <c r="F62" s="5" t="s">
        <v>93</v>
      </c>
      <c r="G62" s="18" t="str">
        <f t="shared" si="10"/>
        <v>30326.573</v>
      </c>
      <c r="H62" s="28">
        <f t="shared" si="11"/>
        <v>9</v>
      </c>
      <c r="I62" s="62" t="s">
        <v>114</v>
      </c>
      <c r="J62" s="63" t="s">
        <v>115</v>
      </c>
      <c r="K62" s="62">
        <v>9</v>
      </c>
      <c r="L62" s="62" t="s">
        <v>116</v>
      </c>
      <c r="M62" s="63" t="s">
        <v>100</v>
      </c>
      <c r="N62" s="63"/>
      <c r="O62" s="64" t="s">
        <v>112</v>
      </c>
      <c r="P62" s="64" t="s">
        <v>113</v>
      </c>
    </row>
    <row r="63" spans="1:16" ht="12.75" customHeight="1" thickBot="1" x14ac:dyDescent="0.25">
      <c r="A63" s="28" t="str">
        <f t="shared" si="6"/>
        <v> VSS 1.120 </v>
      </c>
      <c r="B63" s="5" t="str">
        <f t="shared" si="7"/>
        <v>II</v>
      </c>
      <c r="C63" s="28">
        <f t="shared" si="8"/>
        <v>30369.465</v>
      </c>
      <c r="D63" s="18" t="str">
        <f t="shared" si="9"/>
        <v>vis</v>
      </c>
      <c r="E63" s="61">
        <f>VLOOKUP(C63,Active!C$21:E$951,3,FALSE)</f>
        <v>84.526393662187346</v>
      </c>
      <c r="F63" s="5" t="s">
        <v>93</v>
      </c>
      <c r="G63" s="18" t="str">
        <f t="shared" si="10"/>
        <v>30369.465</v>
      </c>
      <c r="H63" s="28">
        <f t="shared" si="11"/>
        <v>84.5</v>
      </c>
      <c r="I63" s="62" t="s">
        <v>117</v>
      </c>
      <c r="J63" s="63" t="s">
        <v>118</v>
      </c>
      <c r="K63" s="62">
        <v>84.5</v>
      </c>
      <c r="L63" s="62" t="s">
        <v>119</v>
      </c>
      <c r="M63" s="63" t="s">
        <v>100</v>
      </c>
      <c r="N63" s="63"/>
      <c r="O63" s="64" t="s">
        <v>112</v>
      </c>
      <c r="P63" s="64" t="s">
        <v>113</v>
      </c>
    </row>
    <row r="64" spans="1:16" ht="12.75" customHeight="1" thickBot="1" x14ac:dyDescent="0.25">
      <c r="A64" s="28" t="str">
        <f t="shared" si="6"/>
        <v> VSS 1.120 </v>
      </c>
      <c r="B64" s="5" t="str">
        <f t="shared" si="7"/>
        <v>I</v>
      </c>
      <c r="C64" s="28">
        <f t="shared" si="8"/>
        <v>30672.476999999999</v>
      </c>
      <c r="D64" s="18" t="str">
        <f t="shared" si="9"/>
        <v>vis</v>
      </c>
      <c r="E64" s="61">
        <f>VLOOKUP(C64,Active!C$21:E$951,3,FALSE)</f>
        <v>617.98702009656313</v>
      </c>
      <c r="F64" s="5" t="s">
        <v>93</v>
      </c>
      <c r="G64" s="18" t="str">
        <f t="shared" si="10"/>
        <v>30672.477</v>
      </c>
      <c r="H64" s="28">
        <f t="shared" si="11"/>
        <v>618</v>
      </c>
      <c r="I64" s="62" t="s">
        <v>120</v>
      </c>
      <c r="J64" s="63" t="s">
        <v>121</v>
      </c>
      <c r="K64" s="62">
        <v>618</v>
      </c>
      <c r="L64" s="62" t="s">
        <v>122</v>
      </c>
      <c r="M64" s="63" t="s">
        <v>100</v>
      </c>
      <c r="N64" s="63"/>
      <c r="O64" s="64" t="s">
        <v>112</v>
      </c>
      <c r="P64" s="64" t="s">
        <v>113</v>
      </c>
    </row>
    <row r="65" spans="1:16" ht="12.75" customHeight="1" thickBot="1" x14ac:dyDescent="0.25">
      <c r="A65" s="28" t="str">
        <f t="shared" si="6"/>
        <v> VSS 1.120 </v>
      </c>
      <c r="B65" s="5" t="str">
        <f t="shared" si="7"/>
        <v>I</v>
      </c>
      <c r="C65" s="28">
        <f t="shared" si="8"/>
        <v>30721.34</v>
      </c>
      <c r="D65" s="18" t="str">
        <f t="shared" si="9"/>
        <v>vis</v>
      </c>
      <c r="E65" s="61">
        <f>VLOOKUP(C65,Active!C$21:E$951,3,FALSE)</f>
        <v>704.01162172773161</v>
      </c>
      <c r="F65" s="5" t="s">
        <v>93</v>
      </c>
      <c r="G65" s="18" t="str">
        <f t="shared" si="10"/>
        <v>30721.340</v>
      </c>
      <c r="H65" s="28">
        <f t="shared" si="11"/>
        <v>704</v>
      </c>
      <c r="I65" s="62" t="s">
        <v>123</v>
      </c>
      <c r="J65" s="63" t="s">
        <v>124</v>
      </c>
      <c r="K65" s="62">
        <v>704</v>
      </c>
      <c r="L65" s="62" t="s">
        <v>125</v>
      </c>
      <c r="M65" s="63" t="s">
        <v>100</v>
      </c>
      <c r="N65" s="63"/>
      <c r="O65" s="64" t="s">
        <v>112</v>
      </c>
      <c r="P65" s="64" t="s">
        <v>113</v>
      </c>
    </row>
    <row r="66" spans="1:16" ht="12.75" customHeight="1" thickBot="1" x14ac:dyDescent="0.25">
      <c r="A66" s="28" t="str">
        <f t="shared" si="6"/>
        <v> VSS 1.120 </v>
      </c>
      <c r="B66" s="5" t="str">
        <f t="shared" si="7"/>
        <v>I</v>
      </c>
      <c r="C66" s="28">
        <f t="shared" si="8"/>
        <v>30735.54</v>
      </c>
      <c r="D66" s="18" t="str">
        <f t="shared" si="9"/>
        <v>vis</v>
      </c>
      <c r="E66" s="61">
        <f>VLOOKUP(C66,Active!C$21:E$951,3,FALSE)</f>
        <v>729.01109665073318</v>
      </c>
      <c r="F66" s="5" t="s">
        <v>93</v>
      </c>
      <c r="G66" s="18" t="str">
        <f t="shared" si="10"/>
        <v>30735.540</v>
      </c>
      <c r="H66" s="28">
        <f t="shared" si="11"/>
        <v>729</v>
      </c>
      <c r="I66" s="62" t="s">
        <v>126</v>
      </c>
      <c r="J66" s="63" t="s">
        <v>127</v>
      </c>
      <c r="K66" s="62">
        <v>729</v>
      </c>
      <c r="L66" s="62" t="s">
        <v>128</v>
      </c>
      <c r="M66" s="63" t="s">
        <v>100</v>
      </c>
      <c r="N66" s="63"/>
      <c r="O66" s="64" t="s">
        <v>112</v>
      </c>
      <c r="P66" s="64" t="s">
        <v>113</v>
      </c>
    </row>
    <row r="67" spans="1:16" ht="12.75" customHeight="1" thickBot="1" x14ac:dyDescent="0.25">
      <c r="A67" s="28" t="str">
        <f t="shared" si="6"/>
        <v> VSS 1.120 </v>
      </c>
      <c r="B67" s="5" t="str">
        <f t="shared" si="7"/>
        <v>I</v>
      </c>
      <c r="C67" s="28">
        <f t="shared" si="8"/>
        <v>30784.383999999998</v>
      </c>
      <c r="D67" s="18" t="str">
        <f t="shared" si="9"/>
        <v>vis</v>
      </c>
      <c r="E67" s="61">
        <f>VLOOKUP(C67,Active!C$21:E$951,3,FALSE)</f>
        <v>815.00224828023738</v>
      </c>
      <c r="F67" s="5" t="s">
        <v>93</v>
      </c>
      <c r="G67" s="18" t="str">
        <f t="shared" si="10"/>
        <v>30784.384</v>
      </c>
      <c r="H67" s="28">
        <f t="shared" si="11"/>
        <v>815</v>
      </c>
      <c r="I67" s="62" t="s">
        <v>129</v>
      </c>
      <c r="J67" s="63" t="s">
        <v>130</v>
      </c>
      <c r="K67" s="62">
        <v>815</v>
      </c>
      <c r="L67" s="62" t="s">
        <v>108</v>
      </c>
      <c r="M67" s="63" t="s">
        <v>100</v>
      </c>
      <c r="N67" s="63"/>
      <c r="O67" s="64" t="s">
        <v>112</v>
      </c>
      <c r="P67" s="64" t="s">
        <v>113</v>
      </c>
    </row>
    <row r="68" spans="1:16" ht="12.75" customHeight="1" thickBot="1" x14ac:dyDescent="0.25">
      <c r="A68" s="28" t="str">
        <f t="shared" si="6"/>
        <v> AHSB 7.8.392 </v>
      </c>
      <c r="B68" s="5" t="str">
        <f t="shared" si="7"/>
        <v>I</v>
      </c>
      <c r="C68" s="28">
        <f t="shared" si="8"/>
        <v>31060.455000000002</v>
      </c>
      <c r="D68" s="18" t="str">
        <f t="shared" si="9"/>
        <v>vis</v>
      </c>
      <c r="E68" s="61">
        <f>VLOOKUP(C68,Active!C$21:E$951,3,FALSE)</f>
        <v>1301.032532890639</v>
      </c>
      <c r="F68" s="5" t="s">
        <v>93</v>
      </c>
      <c r="G68" s="18" t="str">
        <f t="shared" si="10"/>
        <v>31060.455</v>
      </c>
      <c r="H68" s="28">
        <f t="shared" si="11"/>
        <v>1301</v>
      </c>
      <c r="I68" s="62" t="s">
        <v>131</v>
      </c>
      <c r="J68" s="63" t="s">
        <v>132</v>
      </c>
      <c r="K68" s="62">
        <v>1301</v>
      </c>
      <c r="L68" s="62" t="s">
        <v>133</v>
      </c>
      <c r="M68" s="63" t="s">
        <v>100</v>
      </c>
      <c r="N68" s="63"/>
      <c r="O68" s="64" t="s">
        <v>101</v>
      </c>
      <c r="P68" s="64" t="s">
        <v>102</v>
      </c>
    </row>
    <row r="69" spans="1:16" ht="12.75" customHeight="1" thickBot="1" x14ac:dyDescent="0.25">
      <c r="A69" s="28" t="str">
        <f t="shared" si="6"/>
        <v> AHSB 7.8.392 </v>
      </c>
      <c r="B69" s="5" t="str">
        <f t="shared" si="7"/>
        <v>I</v>
      </c>
      <c r="C69" s="28">
        <f t="shared" si="8"/>
        <v>31845.43</v>
      </c>
      <c r="D69" s="18" t="str">
        <f t="shared" si="9"/>
        <v>vis</v>
      </c>
      <c r="E69" s="61">
        <f>VLOOKUP(C69,Active!C$21:E$951,3,FALSE)</f>
        <v>2683.0017461076895</v>
      </c>
      <c r="F69" s="5" t="s">
        <v>93</v>
      </c>
      <c r="G69" s="18" t="str">
        <f t="shared" si="10"/>
        <v>31845.430</v>
      </c>
      <c r="H69" s="28">
        <f t="shared" si="11"/>
        <v>2683</v>
      </c>
      <c r="I69" s="62" t="s">
        <v>134</v>
      </c>
      <c r="J69" s="63" t="s">
        <v>135</v>
      </c>
      <c r="K69" s="62">
        <v>2683</v>
      </c>
      <c r="L69" s="62" t="s">
        <v>108</v>
      </c>
      <c r="M69" s="63" t="s">
        <v>100</v>
      </c>
      <c r="N69" s="63"/>
      <c r="O69" s="64" t="s">
        <v>101</v>
      </c>
      <c r="P69" s="64" t="s">
        <v>102</v>
      </c>
    </row>
    <row r="70" spans="1:16" ht="12.75" customHeight="1" thickBot="1" x14ac:dyDescent="0.25">
      <c r="A70" s="28" t="str">
        <f t="shared" si="6"/>
        <v> AHSB 7.8.392 </v>
      </c>
      <c r="B70" s="5" t="str">
        <f t="shared" si="7"/>
        <v>I</v>
      </c>
      <c r="C70" s="28">
        <f t="shared" si="8"/>
        <v>32146.47</v>
      </c>
      <c r="D70" s="18" t="str">
        <f t="shared" si="9"/>
        <v>vis</v>
      </c>
      <c r="E70" s="61">
        <f>VLOOKUP(C70,Active!C$21:E$951,3,FALSE)</f>
        <v>3212.9906144752977</v>
      </c>
      <c r="F70" s="5" t="s">
        <v>93</v>
      </c>
      <c r="G70" s="18" t="str">
        <f t="shared" si="10"/>
        <v>32146.470</v>
      </c>
      <c r="H70" s="28">
        <f t="shared" si="11"/>
        <v>3213</v>
      </c>
      <c r="I70" s="62" t="s">
        <v>136</v>
      </c>
      <c r="J70" s="63" t="s">
        <v>137</v>
      </c>
      <c r="K70" s="62">
        <v>3213</v>
      </c>
      <c r="L70" s="62" t="s">
        <v>138</v>
      </c>
      <c r="M70" s="63" t="s">
        <v>100</v>
      </c>
      <c r="N70" s="63"/>
      <c r="O70" s="64" t="s">
        <v>101</v>
      </c>
      <c r="P70" s="64" t="s">
        <v>102</v>
      </c>
    </row>
    <row r="71" spans="1:16" ht="12.75" customHeight="1" thickBot="1" x14ac:dyDescent="0.25">
      <c r="A71" s="28" t="str">
        <f t="shared" si="6"/>
        <v> AHSB 7.8.392 </v>
      </c>
      <c r="B71" s="5" t="str">
        <f t="shared" si="7"/>
        <v>I</v>
      </c>
      <c r="C71" s="28">
        <f t="shared" si="8"/>
        <v>32233.375</v>
      </c>
      <c r="D71" s="18" t="str">
        <f t="shared" si="9"/>
        <v>vis</v>
      </c>
      <c r="E71" s="61">
        <f>VLOOKUP(C71,Active!C$21:E$951,3,FALSE)</f>
        <v>3365.98916153046</v>
      </c>
      <c r="F71" s="5" t="s">
        <v>93</v>
      </c>
      <c r="G71" s="18" t="str">
        <f t="shared" si="10"/>
        <v>32233.375</v>
      </c>
      <c r="H71" s="28">
        <f t="shared" si="11"/>
        <v>3366</v>
      </c>
      <c r="I71" s="62" t="s">
        <v>139</v>
      </c>
      <c r="J71" s="63" t="s">
        <v>140</v>
      </c>
      <c r="K71" s="62">
        <v>3366</v>
      </c>
      <c r="L71" s="62" t="s">
        <v>141</v>
      </c>
      <c r="M71" s="63" t="s">
        <v>100</v>
      </c>
      <c r="N71" s="63"/>
      <c r="O71" s="64" t="s">
        <v>101</v>
      </c>
      <c r="P71" s="64" t="s">
        <v>102</v>
      </c>
    </row>
    <row r="72" spans="1:16" ht="12.75" customHeight="1" thickBot="1" x14ac:dyDescent="0.25">
      <c r="A72" s="28" t="str">
        <f t="shared" si="6"/>
        <v> AHSB 7.8.392 </v>
      </c>
      <c r="B72" s="5" t="str">
        <f t="shared" si="7"/>
        <v>I</v>
      </c>
      <c r="C72" s="28">
        <f t="shared" si="8"/>
        <v>32948.504999999997</v>
      </c>
      <c r="D72" s="18" t="str">
        <f t="shared" si="9"/>
        <v>vis</v>
      </c>
      <c r="E72" s="61">
        <f>VLOOKUP(C72,Active!C$21:E$951,3,FALSE)</f>
        <v>4624.9944081280046</v>
      </c>
      <c r="F72" s="5" t="s">
        <v>93</v>
      </c>
      <c r="G72" s="18" t="str">
        <f t="shared" si="10"/>
        <v>32948.505</v>
      </c>
      <c r="H72" s="28">
        <f t="shared" si="11"/>
        <v>4625</v>
      </c>
      <c r="I72" s="62" t="s">
        <v>142</v>
      </c>
      <c r="J72" s="63" t="s">
        <v>143</v>
      </c>
      <c r="K72" s="62">
        <v>4625</v>
      </c>
      <c r="L72" s="62" t="s">
        <v>95</v>
      </c>
      <c r="M72" s="63" t="s">
        <v>100</v>
      </c>
      <c r="N72" s="63"/>
      <c r="O72" s="64" t="s">
        <v>101</v>
      </c>
      <c r="P72" s="64" t="s">
        <v>102</v>
      </c>
    </row>
    <row r="73" spans="1:16" ht="12.75" customHeight="1" thickBot="1" x14ac:dyDescent="0.25">
      <c r="A73" s="28" t="str">
        <f t="shared" si="6"/>
        <v> AHSB 7.8.392 </v>
      </c>
      <c r="B73" s="5" t="str">
        <f t="shared" si="7"/>
        <v>I</v>
      </c>
      <c r="C73" s="28">
        <f t="shared" si="8"/>
        <v>33022.355000000003</v>
      </c>
      <c r="D73" s="18" t="str">
        <f t="shared" si="9"/>
        <v>vis</v>
      </c>
      <c r="E73" s="61">
        <f>VLOOKUP(C73,Active!C$21:E$951,3,FALSE)</f>
        <v>4755.0092829916466</v>
      </c>
      <c r="F73" s="5" t="s">
        <v>93</v>
      </c>
      <c r="G73" s="18" t="str">
        <f t="shared" si="10"/>
        <v>33022.355</v>
      </c>
      <c r="H73" s="28">
        <f t="shared" si="11"/>
        <v>4755</v>
      </c>
      <c r="I73" s="62" t="s">
        <v>144</v>
      </c>
      <c r="J73" s="63" t="s">
        <v>145</v>
      </c>
      <c r="K73" s="62">
        <v>4755</v>
      </c>
      <c r="L73" s="62" t="s">
        <v>146</v>
      </c>
      <c r="M73" s="63" t="s">
        <v>100</v>
      </c>
      <c r="N73" s="63"/>
      <c r="O73" s="64" t="s">
        <v>101</v>
      </c>
      <c r="P73" s="64" t="s">
        <v>102</v>
      </c>
    </row>
    <row r="74" spans="1:16" ht="12.75" customHeight="1" thickBot="1" x14ac:dyDescent="0.25">
      <c r="A74" s="28" t="str">
        <f t="shared" si="6"/>
        <v> AHSB 7.8.392 </v>
      </c>
      <c r="B74" s="5" t="str">
        <f t="shared" si="7"/>
        <v>I</v>
      </c>
      <c r="C74" s="28">
        <f t="shared" si="8"/>
        <v>33294.425000000003</v>
      </c>
      <c r="D74" s="18" t="str">
        <f t="shared" si="9"/>
        <v>vis</v>
      </c>
      <c r="E74" s="61">
        <f>VLOOKUP(C74,Active!C$21:E$951,3,FALSE)</f>
        <v>5233.9957014635265</v>
      </c>
      <c r="F74" s="5" t="s">
        <v>93</v>
      </c>
      <c r="G74" s="18" t="str">
        <f t="shared" si="10"/>
        <v>33294.425</v>
      </c>
      <c r="H74" s="28">
        <f t="shared" si="11"/>
        <v>5234</v>
      </c>
      <c r="I74" s="62" t="s">
        <v>147</v>
      </c>
      <c r="J74" s="63" t="s">
        <v>148</v>
      </c>
      <c r="K74" s="62">
        <v>5234</v>
      </c>
      <c r="L74" s="62" t="s">
        <v>149</v>
      </c>
      <c r="M74" s="63" t="s">
        <v>100</v>
      </c>
      <c r="N74" s="63"/>
      <c r="O74" s="64" t="s">
        <v>101</v>
      </c>
      <c r="P74" s="64" t="s">
        <v>102</v>
      </c>
    </row>
    <row r="75" spans="1:16" ht="12.75" customHeight="1" thickBot="1" x14ac:dyDescent="0.25">
      <c r="A75" s="28" t="str">
        <f t="shared" ref="A75:A106" si="12">P75</f>
        <v> AHSB 7.8.392 </v>
      </c>
      <c r="B75" s="5" t="str">
        <f t="shared" ref="B75:B106" si="13">IF(H75=INT(H75),"I","II")</f>
        <v>I</v>
      </c>
      <c r="C75" s="28">
        <f t="shared" ref="C75:C106" si="14">1*G75</f>
        <v>33327.377</v>
      </c>
      <c r="D75" s="18" t="str">
        <f t="shared" ref="D75:D106" si="15">VLOOKUP(F75,I$1:J$5,2,FALSE)</f>
        <v>vis</v>
      </c>
      <c r="E75" s="61">
        <f>VLOOKUP(C75,Active!C$21:E$951,3,FALSE)</f>
        <v>5292.0085674961065</v>
      </c>
      <c r="F75" s="5" t="s">
        <v>93</v>
      </c>
      <c r="G75" s="18" t="str">
        <f t="shared" ref="G75:G106" si="16">MID(I75,3,LEN(I75)-3)</f>
        <v>33327.377</v>
      </c>
      <c r="H75" s="28">
        <f t="shared" ref="H75:H106" si="17">1*K75</f>
        <v>5292</v>
      </c>
      <c r="I75" s="62" t="s">
        <v>150</v>
      </c>
      <c r="J75" s="63" t="s">
        <v>151</v>
      </c>
      <c r="K75" s="62">
        <v>5292</v>
      </c>
      <c r="L75" s="62" t="s">
        <v>146</v>
      </c>
      <c r="M75" s="63" t="s">
        <v>100</v>
      </c>
      <c r="N75" s="63"/>
      <c r="O75" s="64" t="s">
        <v>101</v>
      </c>
      <c r="P75" s="64" t="s">
        <v>102</v>
      </c>
    </row>
    <row r="76" spans="1:16" ht="12.75" customHeight="1" thickBot="1" x14ac:dyDescent="0.25">
      <c r="A76" s="28" t="str">
        <f t="shared" si="12"/>
        <v> AHSB 7.8.392 </v>
      </c>
      <c r="B76" s="5" t="str">
        <f t="shared" si="13"/>
        <v>I</v>
      </c>
      <c r="C76" s="28">
        <f t="shared" si="14"/>
        <v>34776.366999999998</v>
      </c>
      <c r="D76" s="18" t="str">
        <f t="shared" si="15"/>
        <v>vis</v>
      </c>
      <c r="E76" s="61">
        <f>VLOOKUP(C76,Active!C$21:E$951,3,FALSE)</f>
        <v>7842.9937202199199</v>
      </c>
      <c r="F76" s="5" t="s">
        <v>93</v>
      </c>
      <c r="G76" s="18" t="str">
        <f t="shared" si="16"/>
        <v>34776.367</v>
      </c>
      <c r="H76" s="28">
        <f t="shared" si="17"/>
        <v>7843</v>
      </c>
      <c r="I76" s="62" t="s">
        <v>152</v>
      </c>
      <c r="J76" s="63" t="s">
        <v>153</v>
      </c>
      <c r="K76" s="62">
        <v>7843</v>
      </c>
      <c r="L76" s="62" t="s">
        <v>154</v>
      </c>
      <c r="M76" s="63" t="s">
        <v>100</v>
      </c>
      <c r="N76" s="63"/>
      <c r="O76" s="64" t="s">
        <v>101</v>
      </c>
      <c r="P76" s="64" t="s">
        <v>102</v>
      </c>
    </row>
    <row r="77" spans="1:16" ht="12.75" customHeight="1" thickBot="1" x14ac:dyDescent="0.25">
      <c r="A77" s="28" t="str">
        <f t="shared" si="12"/>
        <v> AHSB 7.8.392 </v>
      </c>
      <c r="B77" s="5" t="str">
        <f t="shared" si="13"/>
        <v>I</v>
      </c>
      <c r="C77" s="28">
        <f t="shared" si="14"/>
        <v>34780.339999999997</v>
      </c>
      <c r="D77" s="18" t="str">
        <f t="shared" si="15"/>
        <v>vis</v>
      </c>
      <c r="E77" s="61">
        <f>VLOOKUP(C77,Active!C$21:E$951,3,FALSE)</f>
        <v>7849.9882916191473</v>
      </c>
      <c r="F77" s="5" t="s">
        <v>93</v>
      </c>
      <c r="G77" s="18" t="str">
        <f t="shared" si="16"/>
        <v>34780.340</v>
      </c>
      <c r="H77" s="28">
        <f t="shared" si="17"/>
        <v>7850</v>
      </c>
      <c r="I77" s="62" t="s">
        <v>155</v>
      </c>
      <c r="J77" s="63" t="s">
        <v>156</v>
      </c>
      <c r="K77" s="62">
        <v>7850</v>
      </c>
      <c r="L77" s="62" t="s">
        <v>122</v>
      </c>
      <c r="M77" s="63" t="s">
        <v>100</v>
      </c>
      <c r="N77" s="63"/>
      <c r="O77" s="64" t="s">
        <v>101</v>
      </c>
      <c r="P77" s="64" t="s">
        <v>102</v>
      </c>
    </row>
    <row r="78" spans="1:16" ht="12.75" customHeight="1" thickBot="1" x14ac:dyDescent="0.25">
      <c r="A78" s="28" t="str">
        <f t="shared" si="12"/>
        <v> AHSB 7.8.392 </v>
      </c>
      <c r="B78" s="5" t="str">
        <f t="shared" si="13"/>
        <v>I</v>
      </c>
      <c r="C78" s="28">
        <f t="shared" si="14"/>
        <v>35106.379999999997</v>
      </c>
      <c r="D78" s="18" t="str">
        <f t="shared" si="15"/>
        <v>vis</v>
      </c>
      <c r="E78" s="61">
        <f>VLOOKUP(C78,Active!C$21:E$951,3,FALSE)</f>
        <v>8423.9903200624594</v>
      </c>
      <c r="F78" s="5" t="s">
        <v>93</v>
      </c>
      <c r="G78" s="18" t="str">
        <f t="shared" si="16"/>
        <v>35106.380</v>
      </c>
      <c r="H78" s="28">
        <f t="shared" si="17"/>
        <v>8424</v>
      </c>
      <c r="I78" s="62" t="s">
        <v>157</v>
      </c>
      <c r="J78" s="63" t="s">
        <v>158</v>
      </c>
      <c r="K78" s="62">
        <v>8424</v>
      </c>
      <c r="L78" s="62" t="s">
        <v>138</v>
      </c>
      <c r="M78" s="63" t="s">
        <v>100</v>
      </c>
      <c r="N78" s="63"/>
      <c r="O78" s="64" t="s">
        <v>101</v>
      </c>
      <c r="P78" s="64" t="s">
        <v>102</v>
      </c>
    </row>
    <row r="79" spans="1:16" ht="12.75" customHeight="1" thickBot="1" x14ac:dyDescent="0.25">
      <c r="A79" s="28" t="str">
        <f t="shared" si="12"/>
        <v> AHSB 7.8.392 </v>
      </c>
      <c r="B79" s="5" t="str">
        <f t="shared" si="13"/>
        <v>I</v>
      </c>
      <c r="C79" s="28">
        <f t="shared" si="14"/>
        <v>35160.334999999999</v>
      </c>
      <c r="D79" s="18" t="str">
        <f t="shared" si="15"/>
        <v>vis</v>
      </c>
      <c r="E79" s="61">
        <f>VLOOKUP(C79,Active!C$21:E$951,3,FALSE)</f>
        <v>8518.9795221378481</v>
      </c>
      <c r="F79" s="5" t="s">
        <v>93</v>
      </c>
      <c r="G79" s="18" t="str">
        <f t="shared" si="16"/>
        <v>35160.335</v>
      </c>
      <c r="H79" s="28">
        <f t="shared" si="17"/>
        <v>8519</v>
      </c>
      <c r="I79" s="62" t="s">
        <v>159</v>
      </c>
      <c r="J79" s="63" t="s">
        <v>160</v>
      </c>
      <c r="K79" s="62">
        <v>8519</v>
      </c>
      <c r="L79" s="62" t="s">
        <v>161</v>
      </c>
      <c r="M79" s="63" t="s">
        <v>100</v>
      </c>
      <c r="N79" s="63"/>
      <c r="O79" s="64" t="s">
        <v>101</v>
      </c>
      <c r="P79" s="64" t="s">
        <v>102</v>
      </c>
    </row>
    <row r="80" spans="1:16" ht="12.75" customHeight="1" thickBot="1" x14ac:dyDescent="0.25">
      <c r="A80" s="28" t="str">
        <f t="shared" si="12"/>
        <v> AHSB 7.8.392 </v>
      </c>
      <c r="B80" s="5" t="str">
        <f t="shared" si="13"/>
        <v>I</v>
      </c>
      <c r="C80" s="28">
        <f t="shared" si="14"/>
        <v>35161.487000000001</v>
      </c>
      <c r="D80" s="18" t="str">
        <f t="shared" si="15"/>
        <v>vis</v>
      </c>
      <c r="E80" s="61">
        <f>VLOOKUP(C80,Active!C$21:E$951,3,FALSE)</f>
        <v>8521.0076485541413</v>
      </c>
      <c r="F80" s="5" t="s">
        <v>93</v>
      </c>
      <c r="G80" s="18" t="str">
        <f t="shared" si="16"/>
        <v>35161.487</v>
      </c>
      <c r="H80" s="28">
        <f t="shared" si="17"/>
        <v>8521</v>
      </c>
      <c r="I80" s="62" t="s">
        <v>162</v>
      </c>
      <c r="J80" s="63" t="s">
        <v>163</v>
      </c>
      <c r="K80" s="62">
        <v>8521</v>
      </c>
      <c r="L80" s="62" t="s">
        <v>164</v>
      </c>
      <c r="M80" s="63" t="s">
        <v>100</v>
      </c>
      <c r="N80" s="63"/>
      <c r="O80" s="64" t="s">
        <v>101</v>
      </c>
      <c r="P80" s="64" t="s">
        <v>102</v>
      </c>
    </row>
    <row r="81" spans="1:16" ht="12.75" customHeight="1" thickBot="1" x14ac:dyDescent="0.25">
      <c r="A81" s="28" t="str">
        <f t="shared" si="12"/>
        <v> AHSB 7.8.392 </v>
      </c>
      <c r="B81" s="5" t="str">
        <f t="shared" si="13"/>
        <v>I</v>
      </c>
      <c r="C81" s="28">
        <f t="shared" si="14"/>
        <v>35164.315000000002</v>
      </c>
      <c r="D81" s="18" t="str">
        <f t="shared" si="15"/>
        <v>vis</v>
      </c>
      <c r="E81" s="61">
        <f>VLOOKUP(C81,Active!C$21:E$951,3,FALSE)</f>
        <v>8525.9864172219077</v>
      </c>
      <c r="F81" s="5" t="s">
        <v>93</v>
      </c>
      <c r="G81" s="18" t="str">
        <f t="shared" si="16"/>
        <v>35164.315</v>
      </c>
      <c r="H81" s="28">
        <f t="shared" si="17"/>
        <v>8526</v>
      </c>
      <c r="I81" s="62" t="s">
        <v>165</v>
      </c>
      <c r="J81" s="63" t="s">
        <v>166</v>
      </c>
      <c r="K81" s="62">
        <v>8526</v>
      </c>
      <c r="L81" s="62" t="s">
        <v>99</v>
      </c>
      <c r="M81" s="63" t="s">
        <v>100</v>
      </c>
      <c r="N81" s="63"/>
      <c r="O81" s="64" t="s">
        <v>101</v>
      </c>
      <c r="P81" s="64" t="s">
        <v>102</v>
      </c>
    </row>
    <row r="82" spans="1:16" ht="12.75" customHeight="1" thickBot="1" x14ac:dyDescent="0.25">
      <c r="A82" s="28" t="str">
        <f t="shared" si="12"/>
        <v> AHSB 7.8.392 </v>
      </c>
      <c r="B82" s="5" t="str">
        <f t="shared" si="13"/>
        <v>I</v>
      </c>
      <c r="C82" s="28">
        <f t="shared" si="14"/>
        <v>35165.47</v>
      </c>
      <c r="D82" s="18" t="str">
        <f t="shared" si="15"/>
        <v>vis</v>
      </c>
      <c r="E82" s="61">
        <f>VLOOKUP(C82,Active!C$21:E$951,3,FALSE)</f>
        <v>8528.0198252174032</v>
      </c>
      <c r="F82" s="5" t="s">
        <v>93</v>
      </c>
      <c r="G82" s="18" t="str">
        <f t="shared" si="16"/>
        <v>35165.470</v>
      </c>
      <c r="H82" s="28">
        <f t="shared" si="17"/>
        <v>8528</v>
      </c>
      <c r="I82" s="62" t="s">
        <v>167</v>
      </c>
      <c r="J82" s="63" t="s">
        <v>168</v>
      </c>
      <c r="K82" s="62">
        <v>8528</v>
      </c>
      <c r="L82" s="62" t="s">
        <v>169</v>
      </c>
      <c r="M82" s="63" t="s">
        <v>100</v>
      </c>
      <c r="N82" s="63"/>
      <c r="O82" s="64" t="s">
        <v>101</v>
      </c>
      <c r="P82" s="64" t="s">
        <v>102</v>
      </c>
    </row>
    <row r="83" spans="1:16" ht="12.75" customHeight="1" thickBot="1" x14ac:dyDescent="0.25">
      <c r="A83" s="28" t="str">
        <f t="shared" si="12"/>
        <v> AHSB 7.8.392 </v>
      </c>
      <c r="B83" s="5" t="str">
        <f t="shared" si="13"/>
        <v>I</v>
      </c>
      <c r="C83" s="28">
        <f t="shared" si="14"/>
        <v>35185.334999999999</v>
      </c>
      <c r="D83" s="18" t="str">
        <f t="shared" si="15"/>
        <v>vis</v>
      </c>
      <c r="E83" s="61">
        <f>VLOOKUP(C83,Active!C$21:E$951,3,FALSE)</f>
        <v>8562.9926822135531</v>
      </c>
      <c r="F83" s="5" t="s">
        <v>93</v>
      </c>
      <c r="G83" s="18" t="str">
        <f t="shared" si="16"/>
        <v>35185.335</v>
      </c>
      <c r="H83" s="28">
        <f t="shared" si="17"/>
        <v>8563</v>
      </c>
      <c r="I83" s="62" t="s">
        <v>170</v>
      </c>
      <c r="J83" s="63" t="s">
        <v>171</v>
      </c>
      <c r="K83" s="62">
        <v>8563</v>
      </c>
      <c r="L83" s="62" t="s">
        <v>154</v>
      </c>
      <c r="M83" s="63" t="s">
        <v>100</v>
      </c>
      <c r="N83" s="63"/>
      <c r="O83" s="64" t="s">
        <v>101</v>
      </c>
      <c r="P83" s="64" t="s">
        <v>102</v>
      </c>
    </row>
    <row r="84" spans="1:16" ht="12.75" customHeight="1" thickBot="1" x14ac:dyDescent="0.25">
      <c r="A84" s="28" t="str">
        <f t="shared" si="12"/>
        <v> AHSB 7.8.392 </v>
      </c>
      <c r="B84" s="5" t="str">
        <f t="shared" si="13"/>
        <v>I</v>
      </c>
      <c r="C84" s="28">
        <f t="shared" si="14"/>
        <v>36630.351999999999</v>
      </c>
      <c r="D84" s="18" t="str">
        <f t="shared" si="15"/>
        <v>vis</v>
      </c>
      <c r="E84" s="61">
        <f>VLOOKUP(C84,Active!C$21:E$951,3,FALSE)</f>
        <v>11106.983263538139</v>
      </c>
      <c r="F84" s="5" t="s">
        <v>93</v>
      </c>
      <c r="G84" s="18" t="str">
        <f t="shared" si="16"/>
        <v>36630.352</v>
      </c>
      <c r="H84" s="28">
        <f t="shared" si="17"/>
        <v>11107</v>
      </c>
      <c r="I84" s="62" t="s">
        <v>172</v>
      </c>
      <c r="J84" s="63" t="s">
        <v>173</v>
      </c>
      <c r="K84" s="62">
        <v>11107</v>
      </c>
      <c r="L84" s="62" t="s">
        <v>174</v>
      </c>
      <c r="M84" s="63" t="s">
        <v>100</v>
      </c>
      <c r="N84" s="63"/>
      <c r="O84" s="64" t="s">
        <v>101</v>
      </c>
      <c r="P84" s="64" t="s">
        <v>102</v>
      </c>
    </row>
    <row r="85" spans="1:16" ht="12.75" customHeight="1" thickBot="1" x14ac:dyDescent="0.25">
      <c r="A85" s="28" t="str">
        <f t="shared" si="12"/>
        <v> AHSB 7.8.392 </v>
      </c>
      <c r="B85" s="5" t="str">
        <f t="shared" si="13"/>
        <v>I</v>
      </c>
      <c r="C85" s="28">
        <f t="shared" si="14"/>
        <v>36638.311999999998</v>
      </c>
      <c r="D85" s="18" t="str">
        <f t="shared" si="15"/>
        <v>vis</v>
      </c>
      <c r="E85" s="61">
        <f>VLOOKUP(C85,Active!C$21:E$951,3,FALSE)</f>
        <v>11120.997053706242</v>
      </c>
      <c r="F85" s="5" t="s">
        <v>93</v>
      </c>
      <c r="G85" s="18" t="str">
        <f t="shared" si="16"/>
        <v>36638.312</v>
      </c>
      <c r="H85" s="28">
        <f t="shared" si="17"/>
        <v>11121</v>
      </c>
      <c r="I85" s="62" t="s">
        <v>175</v>
      </c>
      <c r="J85" s="63" t="s">
        <v>176</v>
      </c>
      <c r="K85" s="62">
        <v>11121</v>
      </c>
      <c r="L85" s="62" t="s">
        <v>149</v>
      </c>
      <c r="M85" s="63" t="s">
        <v>100</v>
      </c>
      <c r="N85" s="63"/>
      <c r="O85" s="64" t="s">
        <v>101</v>
      </c>
      <c r="P85" s="64" t="s">
        <v>102</v>
      </c>
    </row>
    <row r="86" spans="1:16" ht="12.75" customHeight="1" thickBot="1" x14ac:dyDescent="0.25">
      <c r="A86" s="28" t="str">
        <f t="shared" si="12"/>
        <v> AHSB 7.8.392 </v>
      </c>
      <c r="B86" s="5" t="str">
        <f t="shared" si="13"/>
        <v>I</v>
      </c>
      <c r="C86" s="28">
        <f t="shared" si="14"/>
        <v>37704.485000000001</v>
      </c>
      <c r="D86" s="18" t="str">
        <f t="shared" si="15"/>
        <v>vis</v>
      </c>
      <c r="E86" s="61">
        <f>VLOOKUP(C86,Active!C$21:E$951,3,FALSE)</f>
        <v>12998.02277040202</v>
      </c>
      <c r="F86" s="5" t="s">
        <v>93</v>
      </c>
      <c r="G86" s="18" t="str">
        <f t="shared" si="16"/>
        <v>37704.485</v>
      </c>
      <c r="H86" s="28">
        <f t="shared" si="17"/>
        <v>12998</v>
      </c>
      <c r="I86" s="62" t="s">
        <v>177</v>
      </c>
      <c r="J86" s="63" t="s">
        <v>178</v>
      </c>
      <c r="K86" s="62">
        <v>12998</v>
      </c>
      <c r="L86" s="62" t="s">
        <v>179</v>
      </c>
      <c r="M86" s="63" t="s">
        <v>100</v>
      </c>
      <c r="N86" s="63"/>
      <c r="O86" s="64" t="s">
        <v>101</v>
      </c>
      <c r="P86" s="64" t="s">
        <v>102</v>
      </c>
    </row>
    <row r="87" spans="1:16" ht="12.75" customHeight="1" thickBot="1" x14ac:dyDescent="0.25">
      <c r="A87" s="28" t="str">
        <f t="shared" si="12"/>
        <v> AJ 99.1218 </v>
      </c>
      <c r="B87" s="5" t="str">
        <f t="shared" si="13"/>
        <v>I</v>
      </c>
      <c r="C87" s="28">
        <f t="shared" si="14"/>
        <v>46420.109799999998</v>
      </c>
      <c r="D87" s="18" t="str">
        <f t="shared" si="15"/>
        <v>vis</v>
      </c>
      <c r="E87" s="61">
        <f>VLOOKUP(C87,Active!C$21:E$951,3,FALSE)</f>
        <v>28342.110349689301</v>
      </c>
      <c r="F87" s="5" t="s">
        <v>93</v>
      </c>
      <c r="G87" s="18" t="str">
        <f t="shared" si="16"/>
        <v>46420.1098</v>
      </c>
      <c r="H87" s="28">
        <f t="shared" si="17"/>
        <v>28342</v>
      </c>
      <c r="I87" s="62" t="s">
        <v>187</v>
      </c>
      <c r="J87" s="63" t="s">
        <v>188</v>
      </c>
      <c r="K87" s="62">
        <v>28342</v>
      </c>
      <c r="L87" s="62" t="s">
        <v>189</v>
      </c>
      <c r="M87" s="63" t="s">
        <v>183</v>
      </c>
      <c r="N87" s="63" t="s">
        <v>184</v>
      </c>
      <c r="O87" s="64" t="s">
        <v>190</v>
      </c>
      <c r="P87" s="64" t="s">
        <v>191</v>
      </c>
    </row>
    <row r="88" spans="1:16" ht="12.75" customHeight="1" thickBot="1" x14ac:dyDescent="0.25">
      <c r="A88" s="28" t="str">
        <f t="shared" si="12"/>
        <v> AJ 99.1218 </v>
      </c>
      <c r="B88" s="5" t="str">
        <f t="shared" si="13"/>
        <v>I</v>
      </c>
      <c r="C88" s="28">
        <f t="shared" si="14"/>
        <v>46443.964999999997</v>
      </c>
      <c r="D88" s="18" t="str">
        <f t="shared" si="15"/>
        <v>vis</v>
      </c>
      <c r="E88" s="61">
        <f>VLOOKUP(C88,Active!C$21:E$951,3,FALSE)</f>
        <v>28384.108059138816</v>
      </c>
      <c r="F88" s="5" t="s">
        <v>93</v>
      </c>
      <c r="G88" s="18" t="str">
        <f t="shared" si="16"/>
        <v>46443.965</v>
      </c>
      <c r="H88" s="28">
        <f t="shared" si="17"/>
        <v>28384</v>
      </c>
      <c r="I88" s="62" t="s">
        <v>195</v>
      </c>
      <c r="J88" s="63" t="s">
        <v>196</v>
      </c>
      <c r="K88" s="62">
        <v>28384</v>
      </c>
      <c r="L88" s="62" t="s">
        <v>197</v>
      </c>
      <c r="M88" s="63" t="s">
        <v>183</v>
      </c>
      <c r="N88" s="63" t="s">
        <v>184</v>
      </c>
      <c r="O88" s="64" t="s">
        <v>190</v>
      </c>
      <c r="P88" s="64" t="s">
        <v>191</v>
      </c>
    </row>
    <row r="89" spans="1:16" ht="12.75" customHeight="1" thickBot="1" x14ac:dyDescent="0.25">
      <c r="A89" s="28" t="str">
        <f t="shared" si="12"/>
        <v>VSB 47 </v>
      </c>
      <c r="B89" s="5" t="str">
        <f t="shared" si="13"/>
        <v>I</v>
      </c>
      <c r="C89" s="28">
        <f t="shared" si="14"/>
        <v>51168.171000000002</v>
      </c>
      <c r="D89" s="18" t="str">
        <f t="shared" si="15"/>
        <v>vis</v>
      </c>
      <c r="E89" s="61">
        <f>VLOOKUP(C89,Active!C$21:E$951,3,FALSE)</f>
        <v>36701.197455483016</v>
      </c>
      <c r="F89" s="5" t="s">
        <v>93</v>
      </c>
      <c r="G89" s="18" t="str">
        <f t="shared" si="16"/>
        <v>51168.171</v>
      </c>
      <c r="H89" s="28">
        <f t="shared" si="17"/>
        <v>36701</v>
      </c>
      <c r="I89" s="62" t="s">
        <v>307</v>
      </c>
      <c r="J89" s="63" t="s">
        <v>308</v>
      </c>
      <c r="K89" s="62">
        <v>36701</v>
      </c>
      <c r="L89" s="62" t="s">
        <v>309</v>
      </c>
      <c r="M89" s="63" t="s">
        <v>310</v>
      </c>
      <c r="N89" s="63" t="s">
        <v>93</v>
      </c>
      <c r="O89" s="64" t="s">
        <v>311</v>
      </c>
      <c r="P89" s="65" t="s">
        <v>312</v>
      </c>
    </row>
    <row r="90" spans="1:16" ht="12.75" customHeight="1" thickBot="1" x14ac:dyDescent="0.25">
      <c r="A90" s="28" t="str">
        <f t="shared" si="12"/>
        <v>IBVS 5507 </v>
      </c>
      <c r="B90" s="5" t="str">
        <f t="shared" si="13"/>
        <v>II</v>
      </c>
      <c r="C90" s="28">
        <f t="shared" si="14"/>
        <v>51174.134299999998</v>
      </c>
      <c r="D90" s="18" t="str">
        <f t="shared" si="15"/>
        <v>vis</v>
      </c>
      <c r="E90" s="61" t="e">
        <f>VLOOKUP(C90,Active!C$21:E$951,3,FALSE)</f>
        <v>#N/A</v>
      </c>
      <c r="F90" s="5" t="s">
        <v>93</v>
      </c>
      <c r="G90" s="18" t="str">
        <f t="shared" si="16"/>
        <v>51174.1343</v>
      </c>
      <c r="H90" s="28">
        <f t="shared" si="17"/>
        <v>36711.5</v>
      </c>
      <c r="I90" s="62" t="s">
        <v>313</v>
      </c>
      <c r="J90" s="63" t="s">
        <v>314</v>
      </c>
      <c r="K90" s="62">
        <v>36711.5</v>
      </c>
      <c r="L90" s="62" t="s">
        <v>315</v>
      </c>
      <c r="M90" s="63" t="s">
        <v>183</v>
      </c>
      <c r="N90" s="63" t="s">
        <v>184</v>
      </c>
      <c r="O90" s="64" t="s">
        <v>316</v>
      </c>
      <c r="P90" s="65" t="s">
        <v>317</v>
      </c>
    </row>
    <row r="91" spans="1:16" ht="12.75" customHeight="1" thickBot="1" x14ac:dyDescent="0.25">
      <c r="A91" s="28" t="str">
        <f t="shared" si="12"/>
        <v>IBVS 5507 </v>
      </c>
      <c r="B91" s="5" t="str">
        <f t="shared" si="13"/>
        <v>I</v>
      </c>
      <c r="C91" s="28">
        <f t="shared" si="14"/>
        <v>51174.4179</v>
      </c>
      <c r="D91" s="18" t="str">
        <f t="shared" si="15"/>
        <v>vis</v>
      </c>
      <c r="E91" s="61" t="e">
        <f>VLOOKUP(C91,Active!C$21:E$951,3,FALSE)</f>
        <v>#N/A</v>
      </c>
      <c r="F91" s="5" t="s">
        <v>93</v>
      </c>
      <c r="G91" s="18" t="str">
        <f t="shared" si="16"/>
        <v>51174.4179</v>
      </c>
      <c r="H91" s="28">
        <f t="shared" si="17"/>
        <v>36712</v>
      </c>
      <c r="I91" s="62" t="s">
        <v>318</v>
      </c>
      <c r="J91" s="63" t="s">
        <v>319</v>
      </c>
      <c r="K91" s="62">
        <v>36712</v>
      </c>
      <c r="L91" s="62" t="s">
        <v>320</v>
      </c>
      <c r="M91" s="63" t="s">
        <v>183</v>
      </c>
      <c r="N91" s="63" t="s">
        <v>184</v>
      </c>
      <c r="O91" s="64" t="s">
        <v>316</v>
      </c>
      <c r="P91" s="65" t="s">
        <v>317</v>
      </c>
    </row>
    <row r="92" spans="1:16" ht="12.75" customHeight="1" thickBot="1" x14ac:dyDescent="0.25">
      <c r="A92" s="28" t="str">
        <f t="shared" si="12"/>
        <v>IBVS 5507 </v>
      </c>
      <c r="B92" s="5" t="str">
        <f t="shared" si="13"/>
        <v>II</v>
      </c>
      <c r="C92" s="28">
        <f t="shared" si="14"/>
        <v>51503.584900000002</v>
      </c>
      <c r="D92" s="18" t="str">
        <f t="shared" si="15"/>
        <v>vis</v>
      </c>
      <c r="E92" s="61" t="e">
        <f>VLOOKUP(C92,Active!C$21:E$951,3,FALSE)</f>
        <v>#N/A</v>
      </c>
      <c r="F92" s="5" t="s">
        <v>93</v>
      </c>
      <c r="G92" s="18" t="str">
        <f t="shared" si="16"/>
        <v>51503.5849</v>
      </c>
      <c r="H92" s="28">
        <f t="shared" si="17"/>
        <v>37291.5</v>
      </c>
      <c r="I92" s="62" t="s">
        <v>321</v>
      </c>
      <c r="J92" s="63" t="s">
        <v>322</v>
      </c>
      <c r="K92" s="62">
        <v>37291.5</v>
      </c>
      <c r="L92" s="62" t="s">
        <v>323</v>
      </c>
      <c r="M92" s="63" t="s">
        <v>183</v>
      </c>
      <c r="N92" s="63" t="s">
        <v>184</v>
      </c>
      <c r="O92" s="64" t="s">
        <v>316</v>
      </c>
      <c r="P92" s="65" t="s">
        <v>317</v>
      </c>
    </row>
    <row r="93" spans="1:16" ht="12.75" customHeight="1" thickBot="1" x14ac:dyDescent="0.25">
      <c r="A93" s="28" t="str">
        <f t="shared" si="12"/>
        <v>IBVS 5507 </v>
      </c>
      <c r="B93" s="5" t="str">
        <f t="shared" si="13"/>
        <v>I</v>
      </c>
      <c r="C93" s="28">
        <f t="shared" si="14"/>
        <v>51503.8698</v>
      </c>
      <c r="D93" s="18" t="str">
        <f t="shared" si="15"/>
        <v>PE</v>
      </c>
      <c r="E93" s="61" t="e">
        <f>VLOOKUP(C93,Active!C$21:E$951,3,FALSE)</f>
        <v>#N/A</v>
      </c>
      <c r="F93" s="5" t="str">
        <f>LEFT(M93,1)</f>
        <v>E</v>
      </c>
      <c r="G93" s="18" t="str">
        <f t="shared" si="16"/>
        <v>51503.8698</v>
      </c>
      <c r="H93" s="28">
        <f t="shared" si="17"/>
        <v>37292</v>
      </c>
      <c r="I93" s="62" t="s">
        <v>324</v>
      </c>
      <c r="J93" s="63" t="s">
        <v>325</v>
      </c>
      <c r="K93" s="62">
        <v>37292</v>
      </c>
      <c r="L93" s="62" t="s">
        <v>326</v>
      </c>
      <c r="M93" s="63" t="s">
        <v>183</v>
      </c>
      <c r="N93" s="63" t="s">
        <v>184</v>
      </c>
      <c r="O93" s="64" t="s">
        <v>316</v>
      </c>
      <c r="P93" s="65" t="s">
        <v>317</v>
      </c>
    </row>
    <row r="94" spans="1:16" ht="12.75" customHeight="1" thickBot="1" x14ac:dyDescent="0.25">
      <c r="A94" s="28" t="str">
        <f t="shared" si="12"/>
        <v>VSB 39 </v>
      </c>
      <c r="B94" s="5" t="str">
        <f t="shared" si="13"/>
        <v>II</v>
      </c>
      <c r="C94" s="28">
        <f t="shared" si="14"/>
        <v>51925.055200000003</v>
      </c>
      <c r="D94" s="18" t="str">
        <f t="shared" si="15"/>
        <v>PE</v>
      </c>
      <c r="E94" s="61">
        <f>VLOOKUP(C94,Active!C$21:E$951,3,FALSE)</f>
        <v>38033.712073617891</v>
      </c>
      <c r="F94" s="5" t="str">
        <f>LEFT(M94,1)</f>
        <v>E</v>
      </c>
      <c r="G94" s="18" t="str">
        <f t="shared" si="16"/>
        <v>51925.0552</v>
      </c>
      <c r="H94" s="28">
        <f t="shared" si="17"/>
        <v>38033.5</v>
      </c>
      <c r="I94" s="62" t="s">
        <v>327</v>
      </c>
      <c r="J94" s="63" t="s">
        <v>328</v>
      </c>
      <c r="K94" s="62">
        <v>38033.5</v>
      </c>
      <c r="L94" s="62" t="s">
        <v>329</v>
      </c>
      <c r="M94" s="63" t="s">
        <v>183</v>
      </c>
      <c r="N94" s="63" t="s">
        <v>184</v>
      </c>
      <c r="O94" s="64" t="s">
        <v>311</v>
      </c>
      <c r="P94" s="65" t="s">
        <v>330</v>
      </c>
    </row>
    <row r="95" spans="1:16" ht="12.75" customHeight="1" thickBot="1" x14ac:dyDescent="0.25">
      <c r="A95" s="28" t="str">
        <f t="shared" si="12"/>
        <v>VSB 42 </v>
      </c>
      <c r="B95" s="5" t="str">
        <f t="shared" si="13"/>
        <v>II</v>
      </c>
      <c r="C95" s="28">
        <f t="shared" si="14"/>
        <v>52710.059000000001</v>
      </c>
      <c r="D95" s="18" t="str">
        <f t="shared" si="15"/>
        <v>PE</v>
      </c>
      <c r="E95" s="61">
        <f>VLOOKUP(C95,Active!C$21:E$951,3,FALSE)</f>
        <v>39415.731989995344</v>
      </c>
      <c r="F95" s="5" t="str">
        <f>LEFT(M95,1)</f>
        <v>E</v>
      </c>
      <c r="G95" s="18" t="str">
        <f t="shared" si="16"/>
        <v>52710.0590</v>
      </c>
      <c r="H95" s="28">
        <f t="shared" si="17"/>
        <v>39415.5</v>
      </c>
      <c r="I95" s="62" t="s">
        <v>341</v>
      </c>
      <c r="J95" s="63" t="s">
        <v>342</v>
      </c>
      <c r="K95" s="62">
        <v>39415.5</v>
      </c>
      <c r="L95" s="62" t="s">
        <v>343</v>
      </c>
      <c r="M95" s="63" t="s">
        <v>183</v>
      </c>
      <c r="N95" s="63" t="s">
        <v>184</v>
      </c>
      <c r="O95" s="64" t="s">
        <v>311</v>
      </c>
      <c r="P95" s="65" t="s">
        <v>344</v>
      </c>
    </row>
    <row r="96" spans="1:16" ht="12.75" customHeight="1" thickBot="1" x14ac:dyDescent="0.25">
      <c r="A96" s="28" t="str">
        <f t="shared" si="12"/>
        <v>VSB 42 </v>
      </c>
      <c r="B96" s="5" t="str">
        <f t="shared" si="13"/>
        <v>I</v>
      </c>
      <c r="C96" s="28">
        <f t="shared" si="14"/>
        <v>52948.341699999997</v>
      </c>
      <c r="D96" s="18" t="str">
        <f t="shared" si="15"/>
        <v>vis</v>
      </c>
      <c r="E96" s="61">
        <f>VLOOKUP(C96,Active!C$21:E$951,3,FALSE)</f>
        <v>39835.234974730185</v>
      </c>
      <c r="F96" s="5" t="s">
        <v>93</v>
      </c>
      <c r="G96" s="18" t="str">
        <f t="shared" si="16"/>
        <v>52948.3417</v>
      </c>
      <c r="H96" s="28">
        <f t="shared" si="17"/>
        <v>39835</v>
      </c>
      <c r="I96" s="62" t="s">
        <v>345</v>
      </c>
      <c r="J96" s="63" t="s">
        <v>346</v>
      </c>
      <c r="K96" s="62">
        <v>39835</v>
      </c>
      <c r="L96" s="62" t="s">
        <v>347</v>
      </c>
      <c r="M96" s="63" t="s">
        <v>183</v>
      </c>
      <c r="N96" s="63" t="s">
        <v>184</v>
      </c>
      <c r="O96" s="64" t="s">
        <v>348</v>
      </c>
      <c r="P96" s="65" t="s">
        <v>344</v>
      </c>
    </row>
    <row r="97" spans="1:16" ht="12.75" customHeight="1" thickBot="1" x14ac:dyDescent="0.25">
      <c r="A97" s="28" t="str">
        <f t="shared" si="12"/>
        <v>VSB 42 </v>
      </c>
      <c r="B97" s="5" t="str">
        <f t="shared" si="13"/>
        <v>I</v>
      </c>
      <c r="C97" s="28">
        <f t="shared" si="14"/>
        <v>52952.321000000004</v>
      </c>
      <c r="D97" s="18" t="str">
        <f t="shared" si="15"/>
        <v>vis</v>
      </c>
      <c r="E97" s="61">
        <f>VLOOKUP(C97,Active!C$21:E$951,3,FALSE)</f>
        <v>39842.240637445764</v>
      </c>
      <c r="F97" s="5" t="s">
        <v>93</v>
      </c>
      <c r="G97" s="18" t="str">
        <f t="shared" si="16"/>
        <v>52952.3210</v>
      </c>
      <c r="H97" s="28">
        <f t="shared" si="17"/>
        <v>39842</v>
      </c>
      <c r="I97" s="62" t="s">
        <v>349</v>
      </c>
      <c r="J97" s="63" t="s">
        <v>350</v>
      </c>
      <c r="K97" s="62">
        <v>39842</v>
      </c>
      <c r="L97" s="62" t="s">
        <v>351</v>
      </c>
      <c r="M97" s="63" t="s">
        <v>183</v>
      </c>
      <c r="N97" s="63" t="s">
        <v>184</v>
      </c>
      <c r="O97" s="64" t="s">
        <v>348</v>
      </c>
      <c r="P97" s="65" t="s">
        <v>344</v>
      </c>
    </row>
    <row r="98" spans="1:16" ht="12.75" customHeight="1" thickBot="1" x14ac:dyDescent="0.25">
      <c r="A98" s="28" t="str">
        <f t="shared" si="12"/>
        <v>VSB 42 </v>
      </c>
      <c r="B98" s="5" t="str">
        <f t="shared" si="13"/>
        <v>II</v>
      </c>
      <c r="C98" s="28">
        <f t="shared" si="14"/>
        <v>52986.118699999999</v>
      </c>
      <c r="D98" s="18" t="str">
        <f t="shared" si="15"/>
        <v>vis</v>
      </c>
      <c r="E98" s="61">
        <f>VLOOKUP(C98,Active!C$21:E$951,3,FALSE)</f>
        <v>39901.742380657386</v>
      </c>
      <c r="F98" s="5" t="s">
        <v>93</v>
      </c>
      <c r="G98" s="18" t="str">
        <f t="shared" si="16"/>
        <v>52986.1187</v>
      </c>
      <c r="H98" s="28">
        <f t="shared" si="17"/>
        <v>39901.5</v>
      </c>
      <c r="I98" s="62" t="s">
        <v>355</v>
      </c>
      <c r="J98" s="63" t="s">
        <v>356</v>
      </c>
      <c r="K98" s="62">
        <v>39901.5</v>
      </c>
      <c r="L98" s="62" t="s">
        <v>357</v>
      </c>
      <c r="M98" s="63" t="s">
        <v>183</v>
      </c>
      <c r="N98" s="63" t="s">
        <v>184</v>
      </c>
      <c r="O98" s="64" t="s">
        <v>348</v>
      </c>
      <c r="P98" s="65" t="s">
        <v>344</v>
      </c>
    </row>
    <row r="99" spans="1:16" ht="12.75" customHeight="1" thickBot="1" x14ac:dyDescent="0.25">
      <c r="A99" s="28" t="str">
        <f t="shared" si="12"/>
        <v>VSB 43 </v>
      </c>
      <c r="B99" s="5" t="str">
        <f t="shared" si="13"/>
        <v>I</v>
      </c>
      <c r="C99" s="28">
        <f t="shared" si="14"/>
        <v>53013.093000000001</v>
      </c>
      <c r="D99" s="18" t="str">
        <f t="shared" si="15"/>
        <v>vis</v>
      </c>
      <c r="E99" s="61">
        <f>VLOOKUP(C99,Active!C$21:E$951,3,FALSE)</f>
        <v>39949.231348010588</v>
      </c>
      <c r="F99" s="5" t="s">
        <v>93</v>
      </c>
      <c r="G99" s="18" t="str">
        <f t="shared" si="16"/>
        <v>53013.0930</v>
      </c>
      <c r="H99" s="28">
        <f t="shared" si="17"/>
        <v>39949</v>
      </c>
      <c r="I99" s="62" t="s">
        <v>358</v>
      </c>
      <c r="J99" s="63" t="s">
        <v>359</v>
      </c>
      <c r="K99" s="62">
        <v>39949</v>
      </c>
      <c r="L99" s="62" t="s">
        <v>360</v>
      </c>
      <c r="M99" s="63" t="s">
        <v>183</v>
      </c>
      <c r="N99" s="63" t="s">
        <v>184</v>
      </c>
      <c r="O99" s="64" t="s">
        <v>348</v>
      </c>
      <c r="P99" s="65" t="s">
        <v>361</v>
      </c>
    </row>
    <row r="100" spans="1:16" ht="12.75" customHeight="1" thickBot="1" x14ac:dyDescent="0.25">
      <c r="A100" s="28" t="str">
        <f t="shared" si="12"/>
        <v>VSB 45 </v>
      </c>
      <c r="B100" s="5" t="str">
        <f t="shared" si="13"/>
        <v>I</v>
      </c>
      <c r="C100" s="28">
        <f t="shared" si="14"/>
        <v>53814.002500000002</v>
      </c>
      <c r="D100" s="18" t="str">
        <f t="shared" si="15"/>
        <v>vis</v>
      </c>
      <c r="E100" s="61">
        <f>VLOOKUP(C100,Active!C$21:E$951,3,FALSE)</f>
        <v>41359.253669196696</v>
      </c>
      <c r="F100" s="5" t="s">
        <v>93</v>
      </c>
      <c r="G100" s="18" t="str">
        <f t="shared" si="16"/>
        <v>53814.0025</v>
      </c>
      <c r="H100" s="28">
        <f t="shared" si="17"/>
        <v>41359</v>
      </c>
      <c r="I100" s="62" t="s">
        <v>372</v>
      </c>
      <c r="J100" s="63" t="s">
        <v>373</v>
      </c>
      <c r="K100" s="62">
        <v>41359</v>
      </c>
      <c r="L100" s="62" t="s">
        <v>374</v>
      </c>
      <c r="M100" s="63" t="s">
        <v>183</v>
      </c>
      <c r="N100" s="63" t="s">
        <v>184</v>
      </c>
      <c r="O100" s="64" t="s">
        <v>375</v>
      </c>
      <c r="P100" s="65" t="s">
        <v>376</v>
      </c>
    </row>
    <row r="101" spans="1:16" ht="12.75" customHeight="1" thickBot="1" x14ac:dyDescent="0.25">
      <c r="A101" s="28" t="str">
        <f t="shared" si="12"/>
        <v>VSB 48 </v>
      </c>
      <c r="B101" s="5" t="str">
        <f t="shared" si="13"/>
        <v>II</v>
      </c>
      <c r="C101" s="28">
        <f t="shared" si="14"/>
        <v>54533.9663</v>
      </c>
      <c r="D101" s="18" t="str">
        <f t="shared" si="15"/>
        <v>vis</v>
      </c>
      <c r="E101" s="61">
        <f>VLOOKUP(C101,Active!C$21:E$951,3,FALSE)</f>
        <v>42626.768948321202</v>
      </c>
      <c r="F101" s="5" t="s">
        <v>93</v>
      </c>
      <c r="G101" s="18" t="str">
        <f t="shared" si="16"/>
        <v>54533.9663</v>
      </c>
      <c r="H101" s="28">
        <f t="shared" si="17"/>
        <v>42626.5</v>
      </c>
      <c r="I101" s="62" t="s">
        <v>382</v>
      </c>
      <c r="J101" s="63" t="s">
        <v>383</v>
      </c>
      <c r="K101" s="62">
        <v>42626.5</v>
      </c>
      <c r="L101" s="62" t="s">
        <v>384</v>
      </c>
      <c r="M101" s="63" t="s">
        <v>310</v>
      </c>
      <c r="N101" s="63" t="s">
        <v>385</v>
      </c>
      <c r="O101" s="64" t="s">
        <v>386</v>
      </c>
      <c r="P101" s="65" t="s">
        <v>387</v>
      </c>
    </row>
    <row r="102" spans="1:16" ht="12.75" customHeight="1" thickBot="1" x14ac:dyDescent="0.25">
      <c r="A102" s="28" t="str">
        <f t="shared" si="12"/>
        <v>OEJV 0094 </v>
      </c>
      <c r="B102" s="5" t="str">
        <f t="shared" si="13"/>
        <v>I</v>
      </c>
      <c r="C102" s="28">
        <f t="shared" si="14"/>
        <v>54535.383900000001</v>
      </c>
      <c r="D102" s="18" t="str">
        <f t="shared" si="15"/>
        <v>vis</v>
      </c>
      <c r="E102" s="61" t="e">
        <f>VLOOKUP(C102,Active!C$21:E$951,3,FALSE)</f>
        <v>#N/A</v>
      </c>
      <c r="F102" s="5" t="s">
        <v>93</v>
      </c>
      <c r="G102" s="18" t="str">
        <f t="shared" si="16"/>
        <v>54535.3839</v>
      </c>
      <c r="H102" s="28">
        <f t="shared" si="17"/>
        <v>42629</v>
      </c>
      <c r="I102" s="62" t="s">
        <v>388</v>
      </c>
      <c r="J102" s="63" t="s">
        <v>389</v>
      </c>
      <c r="K102" s="62">
        <v>42629</v>
      </c>
      <c r="L102" s="62" t="s">
        <v>390</v>
      </c>
      <c r="M102" s="63" t="s">
        <v>310</v>
      </c>
      <c r="N102" s="63" t="s">
        <v>391</v>
      </c>
      <c r="O102" s="64" t="s">
        <v>380</v>
      </c>
      <c r="P102" s="65" t="s">
        <v>392</v>
      </c>
    </row>
    <row r="103" spans="1:16" ht="12.75" customHeight="1" thickBot="1" x14ac:dyDescent="0.25">
      <c r="A103" s="28" t="str">
        <f t="shared" si="12"/>
        <v>OEJV 0094 </v>
      </c>
      <c r="B103" s="5" t="str">
        <f t="shared" si="13"/>
        <v>I</v>
      </c>
      <c r="C103" s="28">
        <f t="shared" si="14"/>
        <v>54535.383999999998</v>
      </c>
      <c r="D103" s="18" t="str">
        <f t="shared" si="15"/>
        <v>vis</v>
      </c>
      <c r="E103" s="61" t="e">
        <f>VLOOKUP(C103,Active!C$21:E$951,3,FALSE)</f>
        <v>#N/A</v>
      </c>
      <c r="F103" s="5" t="s">
        <v>93</v>
      </c>
      <c r="G103" s="18" t="str">
        <f t="shared" si="16"/>
        <v>54535.3840</v>
      </c>
      <c r="H103" s="28">
        <f t="shared" si="17"/>
        <v>42629</v>
      </c>
      <c r="I103" s="62" t="s">
        <v>393</v>
      </c>
      <c r="J103" s="63" t="s">
        <v>389</v>
      </c>
      <c r="K103" s="62">
        <v>42629</v>
      </c>
      <c r="L103" s="62" t="s">
        <v>394</v>
      </c>
      <c r="M103" s="63" t="s">
        <v>310</v>
      </c>
      <c r="N103" s="63" t="s">
        <v>93</v>
      </c>
      <c r="O103" s="64" t="s">
        <v>380</v>
      </c>
      <c r="P103" s="65" t="s">
        <v>392</v>
      </c>
    </row>
    <row r="104" spans="1:16" ht="12.75" customHeight="1" thickBot="1" x14ac:dyDescent="0.25">
      <c r="A104" s="28" t="str">
        <f t="shared" si="12"/>
        <v>OEJV 0094 </v>
      </c>
      <c r="B104" s="5" t="str">
        <f t="shared" si="13"/>
        <v>I</v>
      </c>
      <c r="C104" s="28">
        <f t="shared" si="14"/>
        <v>54535.385300000002</v>
      </c>
      <c r="D104" s="18" t="str">
        <f t="shared" si="15"/>
        <v>vis</v>
      </c>
      <c r="E104" s="61" t="e">
        <f>VLOOKUP(C104,Active!C$21:E$951,3,FALSE)</f>
        <v>#N/A</v>
      </c>
      <c r="F104" s="5" t="s">
        <v>93</v>
      </c>
      <c r="G104" s="18" t="str">
        <f t="shared" si="16"/>
        <v>54535.3853</v>
      </c>
      <c r="H104" s="28">
        <f t="shared" si="17"/>
        <v>42629</v>
      </c>
      <c r="I104" s="62" t="s">
        <v>395</v>
      </c>
      <c r="J104" s="63" t="s">
        <v>396</v>
      </c>
      <c r="K104" s="62">
        <v>42629</v>
      </c>
      <c r="L104" s="62" t="s">
        <v>397</v>
      </c>
      <c r="M104" s="63" t="s">
        <v>310</v>
      </c>
      <c r="N104" s="63" t="s">
        <v>52</v>
      </c>
      <c r="O104" s="64" t="s">
        <v>380</v>
      </c>
      <c r="P104" s="65" t="s">
        <v>392</v>
      </c>
    </row>
    <row r="105" spans="1:16" ht="12.75" customHeight="1" thickBot="1" x14ac:dyDescent="0.25">
      <c r="A105" s="28" t="str">
        <f t="shared" si="12"/>
        <v>BAVM 203 </v>
      </c>
      <c r="B105" s="5" t="str">
        <f t="shared" si="13"/>
        <v>I</v>
      </c>
      <c r="C105" s="28">
        <f t="shared" si="14"/>
        <v>54815.418700000002</v>
      </c>
      <c r="D105" s="18" t="str">
        <f t="shared" si="15"/>
        <v>vis</v>
      </c>
      <c r="E105" s="61">
        <f>VLOOKUP(C105,Active!C$21:E$951,3,FALSE)</f>
        <v>43122.27332971686</v>
      </c>
      <c r="F105" s="5" t="s">
        <v>93</v>
      </c>
      <c r="G105" s="18" t="str">
        <f t="shared" si="16"/>
        <v>54815.4187</v>
      </c>
      <c r="H105" s="28">
        <f t="shared" si="17"/>
        <v>43122</v>
      </c>
      <c r="I105" s="62" t="s">
        <v>398</v>
      </c>
      <c r="J105" s="63" t="s">
        <v>399</v>
      </c>
      <c r="K105" s="62">
        <v>43122</v>
      </c>
      <c r="L105" s="62" t="s">
        <v>400</v>
      </c>
      <c r="M105" s="63" t="s">
        <v>310</v>
      </c>
      <c r="N105" s="66" t="s">
        <v>401</v>
      </c>
      <c r="O105" s="64" t="s">
        <v>402</v>
      </c>
      <c r="P105" s="65" t="s">
        <v>403</v>
      </c>
    </row>
    <row r="106" spans="1:16" ht="12.75" customHeight="1" thickBot="1" x14ac:dyDescent="0.25">
      <c r="A106" s="28" t="str">
        <f t="shared" si="12"/>
        <v>VSB 50 </v>
      </c>
      <c r="B106" s="5" t="str">
        <f t="shared" si="13"/>
        <v>II</v>
      </c>
      <c r="C106" s="28">
        <f t="shared" si="14"/>
        <v>54848.078699999998</v>
      </c>
      <c r="D106" s="18" t="str">
        <f t="shared" si="15"/>
        <v>vis</v>
      </c>
      <c r="E106" s="61">
        <f>VLOOKUP(C106,Active!C$21:E$951,3,FALSE)</f>
        <v>43179.772122039751</v>
      </c>
      <c r="F106" s="5" t="s">
        <v>93</v>
      </c>
      <c r="G106" s="18" t="str">
        <f t="shared" si="16"/>
        <v>54848.0787</v>
      </c>
      <c r="H106" s="28">
        <f t="shared" si="17"/>
        <v>43179.5</v>
      </c>
      <c r="I106" s="62" t="s">
        <v>412</v>
      </c>
      <c r="J106" s="63" t="s">
        <v>413</v>
      </c>
      <c r="K106" s="62">
        <v>43179.5</v>
      </c>
      <c r="L106" s="62" t="s">
        <v>414</v>
      </c>
      <c r="M106" s="63" t="s">
        <v>310</v>
      </c>
      <c r="N106" s="63" t="s">
        <v>415</v>
      </c>
      <c r="O106" s="64" t="s">
        <v>416</v>
      </c>
      <c r="P106" s="65" t="s">
        <v>417</v>
      </c>
    </row>
    <row r="107" spans="1:16" ht="12.75" customHeight="1" thickBot="1" x14ac:dyDescent="0.25">
      <c r="A107" s="28" t="str">
        <f t="shared" ref="A107:A114" si="18">P107</f>
        <v>VSB 50 </v>
      </c>
      <c r="B107" s="5" t="str">
        <f t="shared" ref="B107:B114" si="19">IF(H107=INT(H107),"I","II")</f>
        <v>I</v>
      </c>
      <c r="C107" s="28">
        <f t="shared" ref="C107:C114" si="20">1*G107</f>
        <v>55184.063000000002</v>
      </c>
      <c r="D107" s="18" t="str">
        <f t="shared" ref="D107:D114" si="21">VLOOKUP(F107,I$1:J$5,2,FALSE)</f>
        <v>vis</v>
      </c>
      <c r="E107" s="61">
        <f>VLOOKUP(C107,Active!C$21:E$951,3,FALSE)</f>
        <v>43771.281353192702</v>
      </c>
      <c r="F107" s="5" t="s">
        <v>93</v>
      </c>
      <c r="G107" s="18" t="str">
        <f t="shared" ref="G107:G114" si="22">MID(I107,3,LEN(I107)-3)</f>
        <v>55184.0630</v>
      </c>
      <c r="H107" s="28">
        <f t="shared" ref="H107:H114" si="23">1*K107</f>
        <v>43771</v>
      </c>
      <c r="I107" s="62" t="s">
        <v>418</v>
      </c>
      <c r="J107" s="63" t="s">
        <v>419</v>
      </c>
      <c r="K107" s="62">
        <v>43771</v>
      </c>
      <c r="L107" s="62" t="s">
        <v>295</v>
      </c>
      <c r="M107" s="63" t="s">
        <v>310</v>
      </c>
      <c r="N107" s="63" t="s">
        <v>415</v>
      </c>
      <c r="O107" s="64" t="s">
        <v>311</v>
      </c>
      <c r="P107" s="65" t="s">
        <v>417</v>
      </c>
    </row>
    <row r="108" spans="1:16" ht="12.75" customHeight="1" thickBot="1" x14ac:dyDescent="0.25">
      <c r="A108" s="28" t="str">
        <f t="shared" si="18"/>
        <v>OEJV 0137 </v>
      </c>
      <c r="B108" s="5" t="str">
        <f t="shared" si="19"/>
        <v>I</v>
      </c>
      <c r="C108" s="28">
        <f t="shared" si="20"/>
        <v>55253.36</v>
      </c>
      <c r="D108" s="18" t="str">
        <f t="shared" si="21"/>
        <v>vis</v>
      </c>
      <c r="E108" s="61" t="e">
        <f>VLOOKUP(C108,Active!C$21:E$951,3,FALSE)</f>
        <v>#N/A</v>
      </c>
      <c r="F108" s="5" t="s">
        <v>93</v>
      </c>
      <c r="G108" s="18" t="str">
        <f t="shared" si="22"/>
        <v>55253.3600</v>
      </c>
      <c r="H108" s="28">
        <f t="shared" si="23"/>
        <v>43893</v>
      </c>
      <c r="I108" s="62" t="s">
        <v>420</v>
      </c>
      <c r="J108" s="63" t="s">
        <v>421</v>
      </c>
      <c r="K108" s="62">
        <v>43893</v>
      </c>
      <c r="L108" s="62" t="s">
        <v>422</v>
      </c>
      <c r="M108" s="63" t="s">
        <v>310</v>
      </c>
      <c r="N108" s="63" t="s">
        <v>52</v>
      </c>
      <c r="O108" s="64" t="s">
        <v>380</v>
      </c>
      <c r="P108" s="65" t="s">
        <v>423</v>
      </c>
    </row>
    <row r="109" spans="1:16" ht="12.75" customHeight="1" thickBot="1" x14ac:dyDescent="0.25">
      <c r="A109" s="28" t="str">
        <f t="shared" si="18"/>
        <v>OEJV 0137 </v>
      </c>
      <c r="B109" s="5" t="str">
        <f t="shared" si="19"/>
        <v>I</v>
      </c>
      <c r="C109" s="28">
        <f t="shared" si="20"/>
        <v>55253.360699999997</v>
      </c>
      <c r="D109" s="18" t="str">
        <f t="shared" si="21"/>
        <v>vis</v>
      </c>
      <c r="E109" s="61" t="e">
        <f>VLOOKUP(C109,Active!C$21:E$951,3,FALSE)</f>
        <v>#N/A</v>
      </c>
      <c r="F109" s="5" t="s">
        <v>93</v>
      </c>
      <c r="G109" s="18" t="str">
        <f t="shared" si="22"/>
        <v>55253.3607</v>
      </c>
      <c r="H109" s="28">
        <f t="shared" si="23"/>
        <v>43893</v>
      </c>
      <c r="I109" s="62" t="s">
        <v>424</v>
      </c>
      <c r="J109" s="63" t="s">
        <v>425</v>
      </c>
      <c r="K109" s="62">
        <v>43893</v>
      </c>
      <c r="L109" s="62" t="s">
        <v>426</v>
      </c>
      <c r="M109" s="63" t="s">
        <v>310</v>
      </c>
      <c r="N109" s="63" t="s">
        <v>391</v>
      </c>
      <c r="O109" s="64" t="s">
        <v>380</v>
      </c>
      <c r="P109" s="65" t="s">
        <v>423</v>
      </c>
    </row>
    <row r="110" spans="1:16" ht="12.75" customHeight="1" thickBot="1" x14ac:dyDescent="0.25">
      <c r="A110" s="28" t="str">
        <f t="shared" si="18"/>
        <v>VSB 51 </v>
      </c>
      <c r="B110" s="5" t="str">
        <f t="shared" si="19"/>
        <v>I</v>
      </c>
      <c r="C110" s="28">
        <f t="shared" si="20"/>
        <v>55548.161</v>
      </c>
      <c r="D110" s="18" t="str">
        <f t="shared" si="21"/>
        <v>vis</v>
      </c>
      <c r="E110" s="61">
        <f>VLOOKUP(C110,Active!C$21:E$951,3,FALSE)</f>
        <v>44412.285495482458</v>
      </c>
      <c r="F110" s="5" t="s">
        <v>93</v>
      </c>
      <c r="G110" s="18" t="str">
        <f t="shared" si="22"/>
        <v>55548.1610</v>
      </c>
      <c r="H110" s="28">
        <f t="shared" si="23"/>
        <v>44412</v>
      </c>
      <c r="I110" s="62" t="s">
        <v>427</v>
      </c>
      <c r="J110" s="63" t="s">
        <v>428</v>
      </c>
      <c r="K110" s="62">
        <v>44412</v>
      </c>
      <c r="L110" s="62" t="s">
        <v>429</v>
      </c>
      <c r="M110" s="63" t="s">
        <v>310</v>
      </c>
      <c r="N110" s="63" t="s">
        <v>415</v>
      </c>
      <c r="O110" s="64" t="s">
        <v>430</v>
      </c>
      <c r="P110" s="65" t="s">
        <v>431</v>
      </c>
    </row>
    <row r="111" spans="1:16" ht="12.75" customHeight="1" thickBot="1" x14ac:dyDescent="0.25">
      <c r="A111" s="28" t="str">
        <f t="shared" si="18"/>
        <v>VSB 55 </v>
      </c>
      <c r="B111" s="5" t="str">
        <f t="shared" si="19"/>
        <v>I</v>
      </c>
      <c r="C111" s="28">
        <f t="shared" si="20"/>
        <v>55936.118999999999</v>
      </c>
      <c r="D111" s="18" t="str">
        <f t="shared" si="21"/>
        <v>vis</v>
      </c>
      <c r="E111" s="61">
        <f>VLOOKUP(C111,Active!C$21:E$951,3,FALSE)</f>
        <v>45095.295797748462</v>
      </c>
      <c r="F111" s="5" t="s">
        <v>93</v>
      </c>
      <c r="G111" s="18" t="str">
        <f t="shared" si="22"/>
        <v>55936.1190</v>
      </c>
      <c r="H111" s="28">
        <f t="shared" si="23"/>
        <v>45095</v>
      </c>
      <c r="I111" s="62" t="s">
        <v>443</v>
      </c>
      <c r="J111" s="63" t="s">
        <v>444</v>
      </c>
      <c r="K111" s="62">
        <v>45095</v>
      </c>
      <c r="L111" s="62" t="s">
        <v>445</v>
      </c>
      <c r="M111" s="63" t="s">
        <v>310</v>
      </c>
      <c r="N111" s="63" t="s">
        <v>93</v>
      </c>
      <c r="O111" s="64" t="s">
        <v>446</v>
      </c>
      <c r="P111" s="65" t="s">
        <v>447</v>
      </c>
    </row>
    <row r="112" spans="1:16" ht="12.75" customHeight="1" thickBot="1" x14ac:dyDescent="0.25">
      <c r="A112" s="28" t="str">
        <f t="shared" si="18"/>
        <v>VSB 56 </v>
      </c>
      <c r="B112" s="5" t="str">
        <f t="shared" si="19"/>
        <v>II</v>
      </c>
      <c r="C112" s="28">
        <f t="shared" si="20"/>
        <v>56305.047400000003</v>
      </c>
      <c r="D112" s="18" t="str">
        <f t="shared" si="21"/>
        <v>vis</v>
      </c>
      <c r="E112" s="61">
        <f>VLOOKUP(C112,Active!C$21:E$951,3,FALSE)</f>
        <v>45744.80398677542</v>
      </c>
      <c r="F112" s="5" t="s">
        <v>93</v>
      </c>
      <c r="G112" s="18" t="str">
        <f t="shared" si="22"/>
        <v>56305.0474</v>
      </c>
      <c r="H112" s="28">
        <f t="shared" si="23"/>
        <v>45744.5</v>
      </c>
      <c r="I112" s="62" t="s">
        <v>457</v>
      </c>
      <c r="J112" s="63" t="s">
        <v>458</v>
      </c>
      <c r="K112" s="62">
        <v>45744.5</v>
      </c>
      <c r="L112" s="62" t="s">
        <v>459</v>
      </c>
      <c r="M112" s="63" t="s">
        <v>310</v>
      </c>
      <c r="N112" s="63" t="s">
        <v>30</v>
      </c>
      <c r="O112" s="64" t="s">
        <v>416</v>
      </c>
      <c r="P112" s="65" t="s">
        <v>460</v>
      </c>
    </row>
    <row r="113" spans="1:16" ht="12.75" customHeight="1" thickBot="1" x14ac:dyDescent="0.25">
      <c r="A113" s="28" t="str">
        <f t="shared" si="18"/>
        <v>VSB 56 </v>
      </c>
      <c r="B113" s="5" t="str">
        <f t="shared" si="19"/>
        <v>II</v>
      </c>
      <c r="C113" s="28">
        <f t="shared" si="20"/>
        <v>56305.048999999999</v>
      </c>
      <c r="D113" s="18" t="str">
        <f t="shared" si="21"/>
        <v>vis</v>
      </c>
      <c r="E113" s="61">
        <f>VLOOKUP(C113,Active!C$21:E$951,3,FALSE)</f>
        <v>45744.806803617656</v>
      </c>
      <c r="F113" s="5" t="s">
        <v>93</v>
      </c>
      <c r="G113" s="18" t="str">
        <f t="shared" si="22"/>
        <v>56305.0490</v>
      </c>
      <c r="H113" s="28">
        <f t="shared" si="23"/>
        <v>45744.5</v>
      </c>
      <c r="I113" s="62" t="s">
        <v>461</v>
      </c>
      <c r="J113" s="63" t="s">
        <v>462</v>
      </c>
      <c r="K113" s="62">
        <v>45744.5</v>
      </c>
      <c r="L113" s="62" t="s">
        <v>463</v>
      </c>
      <c r="M113" s="63" t="s">
        <v>310</v>
      </c>
      <c r="N113" s="63" t="s">
        <v>30</v>
      </c>
      <c r="O113" s="64" t="s">
        <v>416</v>
      </c>
      <c r="P113" s="65" t="s">
        <v>460</v>
      </c>
    </row>
    <row r="114" spans="1:16" ht="12.75" customHeight="1" thickBot="1" x14ac:dyDescent="0.25">
      <c r="A114" s="28" t="str">
        <f t="shared" si="18"/>
        <v>VSB 56 </v>
      </c>
      <c r="B114" s="5" t="str">
        <f t="shared" si="19"/>
        <v>II</v>
      </c>
      <c r="C114" s="28">
        <f t="shared" si="20"/>
        <v>56305.0501</v>
      </c>
      <c r="D114" s="18" t="str">
        <f t="shared" si="21"/>
        <v>vis</v>
      </c>
      <c r="E114" s="61">
        <f>VLOOKUP(C114,Active!C$21:E$951,3,FALSE)</f>
        <v>45744.808740196699</v>
      </c>
      <c r="F114" s="5" t="s">
        <v>93</v>
      </c>
      <c r="G114" s="18" t="str">
        <f t="shared" si="22"/>
        <v>56305.0501</v>
      </c>
      <c r="H114" s="28">
        <f t="shared" si="23"/>
        <v>45744.5</v>
      </c>
      <c r="I114" s="62" t="s">
        <v>464</v>
      </c>
      <c r="J114" s="63" t="s">
        <v>465</v>
      </c>
      <c r="K114" s="62">
        <v>45744.5</v>
      </c>
      <c r="L114" s="62" t="s">
        <v>466</v>
      </c>
      <c r="M114" s="63" t="s">
        <v>310</v>
      </c>
      <c r="N114" s="63" t="s">
        <v>93</v>
      </c>
      <c r="O114" s="64" t="s">
        <v>416</v>
      </c>
      <c r="P114" s="65" t="s">
        <v>460</v>
      </c>
    </row>
    <row r="115" spans="1:16" x14ac:dyDescent="0.2">
      <c r="B115" s="5"/>
      <c r="F115" s="5"/>
    </row>
    <row r="116" spans="1:16" x14ac:dyDescent="0.2">
      <c r="B116" s="5"/>
      <c r="F116" s="5"/>
    </row>
    <row r="117" spans="1:16" x14ac:dyDescent="0.2">
      <c r="B117" s="5"/>
      <c r="F117" s="5"/>
    </row>
    <row r="118" spans="1:16" x14ac:dyDescent="0.2">
      <c r="B118" s="5"/>
      <c r="F118" s="5"/>
    </row>
    <row r="119" spans="1:16" x14ac:dyDescent="0.2">
      <c r="B119" s="5"/>
      <c r="F119" s="5"/>
    </row>
    <row r="120" spans="1:16" x14ac:dyDescent="0.2">
      <c r="B120" s="5"/>
      <c r="F120" s="5"/>
    </row>
    <row r="121" spans="1:16" x14ac:dyDescent="0.2">
      <c r="B121" s="5"/>
      <c r="F121" s="5"/>
    </row>
    <row r="122" spans="1:16" x14ac:dyDescent="0.2">
      <c r="B122" s="5"/>
      <c r="F122" s="5"/>
    </row>
    <row r="123" spans="1:16" x14ac:dyDescent="0.2">
      <c r="B123" s="5"/>
      <c r="F123" s="5"/>
    </row>
    <row r="124" spans="1:16" x14ac:dyDescent="0.2">
      <c r="B124" s="5"/>
      <c r="F124" s="5"/>
    </row>
    <row r="125" spans="1:16" x14ac:dyDescent="0.2">
      <c r="B125" s="5"/>
      <c r="F125" s="5"/>
    </row>
    <row r="126" spans="1:16" x14ac:dyDescent="0.2">
      <c r="B126" s="5"/>
      <c r="F126" s="5"/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</sheetData>
  <phoneticPr fontId="8" type="noConversion"/>
  <hyperlinks>
    <hyperlink ref="P11" r:id="rId1" display="http://www.konkoly.hu/cgi-bin/IBVS?4387"/>
    <hyperlink ref="P12" r:id="rId2" display="http://www.konkoly.hu/cgi-bin/IBVS?4387"/>
    <hyperlink ref="P19" r:id="rId3" display="http://www.bav-astro.de/sfs/BAVM_link.php?BAVMnr=56"/>
    <hyperlink ref="P20" r:id="rId4" display="http://www.bav-astro.de/sfs/BAVM_link.php?BAVMnr=56"/>
    <hyperlink ref="P22" r:id="rId5" display="http://www.bav-astro.de/sfs/BAVM_link.php?BAVMnr=56"/>
    <hyperlink ref="P27" r:id="rId6" display="http://www.bav-astro.de/sfs/BAVM_link.php?BAVMnr=59"/>
    <hyperlink ref="P29" r:id="rId7" display="http://www.bav-astro.de/sfs/BAVM_link.php?BAVMnr=79"/>
    <hyperlink ref="P31" r:id="rId8" display="http://www.bav-astro.de/sfs/BAVM_link.php?BAVMnr=93"/>
    <hyperlink ref="P38" r:id="rId9" display="http://www.konkoly.hu/cgi-bin/IBVS?4387"/>
    <hyperlink ref="P39" r:id="rId10" display="http://www.konkoly.hu/cgi-bin/IBVS?4387"/>
    <hyperlink ref="P40" r:id="rId11" display="http://www.konkoly.hu/cgi-bin/IBVS?4387"/>
    <hyperlink ref="P89" r:id="rId12" display="http://vsolj.cetus-net.org/no47.pdf"/>
    <hyperlink ref="P90" r:id="rId13" display="http://www.konkoly.hu/cgi-bin/IBVS?5507"/>
    <hyperlink ref="P91" r:id="rId14" display="http://www.konkoly.hu/cgi-bin/IBVS?5507"/>
    <hyperlink ref="P92" r:id="rId15" display="http://www.konkoly.hu/cgi-bin/IBVS?5507"/>
    <hyperlink ref="P93" r:id="rId16" display="http://www.konkoly.hu/cgi-bin/IBVS?5507"/>
    <hyperlink ref="P94" r:id="rId17" display="http://vsolj.cetus-net.org/no39.pdf"/>
    <hyperlink ref="P43" r:id="rId18" display="http://www.konkoly.hu/cgi-bin/IBVS?5676"/>
    <hyperlink ref="P44" r:id="rId19" display="http://www.konkoly.hu/cgi-bin/IBVS?5502"/>
    <hyperlink ref="P95" r:id="rId20" display="http://vsolj.cetus-net.org/no42.pdf"/>
    <hyperlink ref="P96" r:id="rId21" display="http://vsolj.cetus-net.org/no42.pdf"/>
    <hyperlink ref="P97" r:id="rId22" display="http://vsolj.cetus-net.org/no42.pdf"/>
    <hyperlink ref="P45" r:id="rId23" display="http://www.konkoly.hu/cgi-bin/IBVS?5502"/>
    <hyperlink ref="P98" r:id="rId24" display="http://vsolj.cetus-net.org/no42.pdf"/>
    <hyperlink ref="P99" r:id="rId25" display="http://vsolj.cetus-net.org/no43.pdf"/>
    <hyperlink ref="P46" r:id="rId26" display="http://www.konkoly.hu/cgi-bin/IBVS?6153"/>
    <hyperlink ref="P47" r:id="rId27" display="http://www.konkoly.hu/cgi-bin/IBVS?6153"/>
    <hyperlink ref="P100" r:id="rId28" display="http://vsolj.cetus-net.org/no45.pdf"/>
    <hyperlink ref="P48" r:id="rId29" display="http://var.astro.cz/oejv/issues/oejv0074.pdf"/>
    <hyperlink ref="P101" r:id="rId30" display="http://vsolj.cetus-net.org/no48.pdf"/>
    <hyperlink ref="P102" r:id="rId31" display="http://var.astro.cz/oejv/issues/oejv0094.pdf"/>
    <hyperlink ref="P103" r:id="rId32" display="http://var.astro.cz/oejv/issues/oejv0094.pdf"/>
    <hyperlink ref="P104" r:id="rId33" display="http://var.astro.cz/oejv/issues/oejv0094.pdf"/>
    <hyperlink ref="P105" r:id="rId34" display="http://www.bav-astro.de/sfs/BAVM_link.php?BAVMnr=203"/>
    <hyperlink ref="P49" r:id="rId35" display="http://www.bav-astro.de/sfs/BAVM_link.php?BAVMnr=215"/>
    <hyperlink ref="P50" r:id="rId36" display="http://www.bav-astro.de/sfs/BAVM_link.php?BAVMnr=209"/>
    <hyperlink ref="P106" r:id="rId37" display="http://vsolj.cetus-net.org/vsoljno50.pdf"/>
    <hyperlink ref="P107" r:id="rId38" display="http://vsolj.cetus-net.org/vsoljno50.pdf"/>
    <hyperlink ref="P108" r:id="rId39" display="http://var.astro.cz/oejv/issues/oejv0137.pdf"/>
    <hyperlink ref="P109" r:id="rId40" display="http://var.astro.cz/oejv/issues/oejv0137.pdf"/>
    <hyperlink ref="P110" r:id="rId41" display="http://vsolj.cetus-net.org/vsoljno51.pdf"/>
    <hyperlink ref="P51" r:id="rId42" display="http://var.astro.cz/oejv/issues/oejv0137.pdf"/>
    <hyperlink ref="P52" r:id="rId43" display="http://www.bav-astro.de/sfs/BAVM_link.php?BAVMnr=215"/>
    <hyperlink ref="P53" r:id="rId44" display="http://www.konkoly.hu/cgi-bin/IBVS?5992"/>
    <hyperlink ref="P111" r:id="rId45" display="http://vsolj.cetus-net.org/vsoljno55.pdf"/>
    <hyperlink ref="P54" r:id="rId46" display="http://www.konkoly.hu/cgi-bin/IBVS?6033"/>
    <hyperlink ref="P55" r:id="rId47" display="http://www.bav-astro.de/sfs/BAVM_link.php?BAVMnr=228"/>
    <hyperlink ref="P112" r:id="rId48" display="http://vsolj.cetus-net.org/vsoljno56.pdf"/>
    <hyperlink ref="P113" r:id="rId49" display="http://vsolj.cetus-net.org/vsoljno56.pdf"/>
    <hyperlink ref="P114" r:id="rId50" display="http://vsolj.cetus-net.org/vsoljno56.pdf"/>
    <hyperlink ref="P56" r:id="rId51" display="http://var.astro.cz/oejv/issues/oejv0160.pdf"/>
    <hyperlink ref="P57" r:id="rId5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2023-01-19T05:19:01Z</dcterms:modified>
</cp:coreProperties>
</file>