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 - SWRI\"/>
    </mc:Choice>
  </mc:AlternateContent>
  <xr:revisionPtr revIDLastSave="0" documentId="13_ncr:1_{D8848FB7-38F3-4633-A577-78174389B086}" xr6:coauthVersionLast="47" xr6:coauthVersionMax="47" xr10:uidLastSave="{00000000-0000-0000-0000-000000000000}"/>
  <bookViews>
    <workbookView xWindow="10830" yWindow="1335" windowWidth="14415" windowHeight="1426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X4" i="1" l="1"/>
  <c r="X5" i="1" s="1"/>
  <c r="X6" i="1" s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" i="1"/>
  <c r="Q35" i="1"/>
  <c r="Q36" i="1"/>
  <c r="Q37" i="1"/>
  <c r="Q38" i="1"/>
  <c r="Q33" i="1"/>
  <c r="Q34" i="1"/>
  <c r="Q30" i="1"/>
  <c r="Q31" i="1"/>
  <c r="Q32" i="1"/>
  <c r="C9" i="1"/>
  <c r="D9" i="1"/>
  <c r="Q29" i="1"/>
  <c r="F16" i="1"/>
  <c r="C17" i="1"/>
  <c r="C7" i="1"/>
  <c r="E36" i="1" s="1"/>
  <c r="F36" i="1" s="1"/>
  <c r="G36" i="1" s="1"/>
  <c r="K36" i="1" s="1"/>
  <c r="C8" i="1"/>
  <c r="C24" i="1"/>
  <c r="Q24" i="1" s="1"/>
  <c r="Q21" i="1"/>
  <c r="Q22" i="1"/>
  <c r="Q23" i="1"/>
  <c r="Q25" i="1"/>
  <c r="Q26" i="1"/>
  <c r="Q27" i="1"/>
  <c r="Q28" i="1"/>
  <c r="E34" i="1"/>
  <c r="F34" i="1" s="1"/>
  <c r="E31" i="1" l="1"/>
  <c r="F31" i="1" s="1"/>
  <c r="G31" i="1" s="1"/>
  <c r="J31" i="1" s="1"/>
  <c r="G28" i="1"/>
  <c r="K28" i="1" s="1"/>
  <c r="E27" i="1"/>
  <c r="F27" i="1" s="1"/>
  <c r="G27" i="1" s="1"/>
  <c r="K27" i="1" s="1"/>
  <c r="E32" i="1"/>
  <c r="F32" i="1" s="1"/>
  <c r="G32" i="1" s="1"/>
  <c r="J32" i="1" s="1"/>
  <c r="E38" i="1"/>
  <c r="F38" i="1" s="1"/>
  <c r="G38" i="1" s="1"/>
  <c r="K38" i="1" s="1"/>
  <c r="E35" i="1"/>
  <c r="F35" i="1" s="1"/>
  <c r="G35" i="1" s="1"/>
  <c r="K35" i="1" s="1"/>
  <c r="E25" i="1"/>
  <c r="F25" i="1" s="1"/>
  <c r="G25" i="1" s="1"/>
  <c r="J25" i="1" s="1"/>
  <c r="E22" i="1"/>
  <c r="F22" i="1" s="1"/>
  <c r="G22" i="1" s="1"/>
  <c r="J22" i="1" s="1"/>
  <c r="E24" i="1"/>
  <c r="F24" i="1" s="1"/>
  <c r="G24" i="1" s="1"/>
  <c r="I24" i="1" s="1"/>
  <c r="E28" i="1"/>
  <c r="F28" i="1" s="1"/>
  <c r="E37" i="1"/>
  <c r="F37" i="1" s="1"/>
  <c r="G37" i="1" s="1"/>
  <c r="K37" i="1" s="1"/>
  <c r="E21" i="1"/>
  <c r="F21" i="1" s="1"/>
  <c r="G21" i="1" s="1"/>
  <c r="E30" i="1"/>
  <c r="F30" i="1" s="1"/>
  <c r="G30" i="1" s="1"/>
  <c r="J30" i="1" s="1"/>
  <c r="E29" i="1"/>
  <c r="F29" i="1" s="1"/>
  <c r="G29" i="1" s="1"/>
  <c r="J29" i="1" s="1"/>
  <c r="G34" i="1"/>
  <c r="K34" i="1" s="1"/>
  <c r="E26" i="1"/>
  <c r="F26" i="1" s="1"/>
  <c r="G26" i="1" s="1"/>
  <c r="J26" i="1" s="1"/>
  <c r="E33" i="1"/>
  <c r="F33" i="1" s="1"/>
  <c r="G33" i="1" s="1"/>
  <c r="K33" i="1" s="1"/>
  <c r="E23" i="1"/>
  <c r="F23" i="1" s="1"/>
  <c r="G23" i="1" s="1"/>
  <c r="J23" i="1" s="1"/>
  <c r="F17" i="1"/>
  <c r="C11" i="1"/>
  <c r="C12" i="1"/>
  <c r="Y22" i="1" l="1"/>
  <c r="Y4" i="1"/>
  <c r="Y8" i="1"/>
  <c r="Y12" i="1"/>
  <c r="Y16" i="1"/>
  <c r="Y20" i="1"/>
  <c r="Y24" i="1"/>
  <c r="Y28" i="1"/>
  <c r="Y32" i="1"/>
  <c r="Y36" i="1"/>
  <c r="Y10" i="1"/>
  <c r="Y14" i="1"/>
  <c r="Y30" i="1"/>
  <c r="Y5" i="1"/>
  <c r="Y9" i="1"/>
  <c r="Y13" i="1"/>
  <c r="Y17" i="1"/>
  <c r="Y21" i="1"/>
  <c r="Y25" i="1"/>
  <c r="Y29" i="1"/>
  <c r="Y33" i="1"/>
  <c r="Y37" i="1"/>
  <c r="Y18" i="1"/>
  <c r="Y26" i="1"/>
  <c r="Y34" i="1"/>
  <c r="Y7" i="1"/>
  <c r="Y11" i="1"/>
  <c r="Y15" i="1"/>
  <c r="Y19" i="1"/>
  <c r="Y23" i="1"/>
  <c r="Y27" i="1"/>
  <c r="Y31" i="1"/>
  <c r="Y35" i="1"/>
  <c r="Y6" i="1"/>
  <c r="Y3" i="1"/>
  <c r="Y2" i="1"/>
  <c r="C16" i="1"/>
  <c r="D18" i="1" s="1"/>
  <c r="O30" i="1"/>
  <c r="O33" i="1"/>
  <c r="O24" i="1"/>
  <c r="O22" i="1"/>
  <c r="O32" i="1"/>
  <c r="O25" i="1"/>
  <c r="O31" i="1"/>
  <c r="O38" i="1"/>
  <c r="O37" i="1"/>
  <c r="O28" i="1"/>
  <c r="O21" i="1"/>
  <c r="O36" i="1"/>
  <c r="O27" i="1"/>
  <c r="O23" i="1"/>
  <c r="O35" i="1"/>
  <c r="O34" i="1"/>
  <c r="C15" i="1"/>
  <c r="C18" i="1" s="1"/>
  <c r="O29" i="1"/>
  <c r="O26" i="1"/>
  <c r="J21" i="1"/>
  <c r="F18" i="1" l="1"/>
  <c r="F19" i="1" s="1"/>
</calcChain>
</file>

<file path=xl/sharedStrings.xml><?xml version="1.0" encoding="utf-8"?>
<sst xmlns="http://schemas.openxmlformats.org/spreadsheetml/2006/main" count="79" uniqueCount="52">
  <si>
    <t>OEJV 0198</t>
  </si>
  <si>
    <t>OEJV 0182</t>
  </si>
  <si>
    <t>s5</t>
  </si>
  <si>
    <t>s6</t>
  </si>
  <si>
    <t>s7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</si>
  <si>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</si>
  <si>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</si>
  <si>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</si>
  <si>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</si>
  <si>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</si>
  <si>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</si>
  <si>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</si>
  <si>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</si>
  <si>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</si>
  <si>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</si>
  <si>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</si>
  <si>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</si>
  <si>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</si>
  <si>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</si>
  <si>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</si>
  <si>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</si>
  <si>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</si>
  <si>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</si>
  <si>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</si>
  <si>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</si>
  <si>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</si>
  <si>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</si>
  <si>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</si>
  <si>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</si>
  <si>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</si>
  <si>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</si>
  <si>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</si>
  <si>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</si>
  <si>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</si>
  <si>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</si>
  <si>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</si>
  <si>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</si>
  <si>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</si>
  <si>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</si>
  <si>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</si>
  <si>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TU Mus / GSC 08984-01554</t>
  </si>
  <si>
    <t>EB</t>
  </si>
  <si>
    <t>Anderson 1975</t>
  </si>
  <si>
    <t>II</t>
  </si>
  <si>
    <t>I</t>
  </si>
  <si>
    <t>IBVS 5371</t>
  </si>
  <si>
    <t>Add cycle</t>
  </si>
  <si>
    <t>Old Cycle</t>
  </si>
  <si>
    <t>OEJV 0130</t>
  </si>
  <si>
    <t>vis</t>
  </si>
  <si>
    <t>JAVSO, 48, 250</t>
  </si>
  <si>
    <t>JAVSO, 49, 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</si>
</sst>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3" fillId="0" borderId="11" xfId="0" applyFont="1" applyBorder="1">
      <alignment vertical="top"/>
    </xf>
    <xf numFmtId="0" fontId="0" fillId="0" borderId="11" xfId="0" applyBorder="1">
      <alignment vertical="top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15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16" fillId="0" borderId="0" xfId="42" applyFont="1" applyAlignment="1">
      <alignment horizontal="left"/>
    </xf>
    <xf numFmtId="0" fontId="16" fillId="0" borderId="0" xfId="42" applyFont="1" applyAlignment="1">
      <alignment horizont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vertical="center" wrapText="1"/>
    </xf>
    <xf numFmtId="0" fontId="0" fillId="0" borderId="8" xfId="0" applyBorder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Mus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Active!$D$21:$D$228</c:f>
                <c:numCache>
                  <c:formatCode>General</c:formatCode>
                  <c:ptCount val="20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3.0000000000000001E-5</c:v>
                  </c:pt>
                  <c:pt idx="7">
                    <c:v>1E-3</c:v>
                  </c:pt>
                  <c:pt idx="8">
                    <c:v>0.01</c:v>
                  </c:pt>
                  <c:pt idx="9">
                    <c:v>8.9999999999999993E-3</c:v>
                  </c:pt>
                  <c:pt idx="10">
                    <c:v>1.7000000000000001E-2</c:v>
                  </c:pt>
                  <c:pt idx="11">
                    <c:v>1.9E-2</c:v>
                  </c:pt>
                  <c:pt idx="12">
                    <c:v>2.3000000000000001E-4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1.2E-4</c:v>
                  </c:pt>
                  <c:pt idx="17">
                    <c:v>9.0000000000000006E-5</c:v>
                  </c:pt>
                </c:numCache>
              </c:numRef>
            </c:plus>
            <c:minus>
              <c:numRef>
                <c:f>Active!$D$21:$D$228</c:f>
                <c:numCache>
                  <c:formatCode>General</c:formatCode>
                  <c:ptCount val="20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3.0000000000000001E-5</c:v>
                  </c:pt>
                  <c:pt idx="7">
                    <c:v>1E-3</c:v>
                  </c:pt>
                  <c:pt idx="8">
                    <c:v>0.01</c:v>
                  </c:pt>
                  <c:pt idx="9">
                    <c:v>8.9999999999999993E-3</c:v>
                  </c:pt>
                  <c:pt idx="10">
                    <c:v>1.7000000000000001E-2</c:v>
                  </c:pt>
                  <c:pt idx="11">
                    <c:v>1.9E-2</c:v>
                  </c:pt>
                  <c:pt idx="12">
                    <c:v>2.3000000000000001E-4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1.2E-4</c:v>
                  </c:pt>
                  <c:pt idx="17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-3072.5</c:v>
                </c:pt>
                <c:pt idx="1">
                  <c:v>-3069</c:v>
                </c:pt>
                <c:pt idx="2">
                  <c:v>-2834</c:v>
                </c:pt>
                <c:pt idx="3">
                  <c:v>0</c:v>
                </c:pt>
                <c:pt idx="4">
                  <c:v>37.5</c:v>
                </c:pt>
                <c:pt idx="5">
                  <c:v>83.5</c:v>
                </c:pt>
                <c:pt idx="6">
                  <c:v>7714.5</c:v>
                </c:pt>
                <c:pt idx="7">
                  <c:v>7734</c:v>
                </c:pt>
                <c:pt idx="8">
                  <c:v>9857</c:v>
                </c:pt>
                <c:pt idx="9">
                  <c:v>10587</c:v>
                </c:pt>
                <c:pt idx="10">
                  <c:v>11062</c:v>
                </c:pt>
                <c:pt idx="11">
                  <c:v>11070</c:v>
                </c:pt>
                <c:pt idx="12">
                  <c:v>11904</c:v>
                </c:pt>
                <c:pt idx="13">
                  <c:v>11909</c:v>
                </c:pt>
                <c:pt idx="14">
                  <c:v>12150.5</c:v>
                </c:pt>
                <c:pt idx="15">
                  <c:v>12194.5</c:v>
                </c:pt>
                <c:pt idx="16">
                  <c:v>12196</c:v>
                </c:pt>
                <c:pt idx="17">
                  <c:v>12460.5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99-4850-92B7-0EB7DDC828C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3.0000000000000001E-5</c:v>
                  </c:pt>
                  <c:pt idx="7">
                    <c:v>1E-3</c:v>
                  </c:pt>
                  <c:pt idx="8">
                    <c:v>0.01</c:v>
                  </c:pt>
                  <c:pt idx="9">
                    <c:v>8.9999999999999993E-3</c:v>
                  </c:pt>
                  <c:pt idx="10">
                    <c:v>1.7000000000000001E-2</c:v>
                  </c:pt>
                  <c:pt idx="11">
                    <c:v>1.9E-2</c:v>
                  </c:pt>
                  <c:pt idx="12">
                    <c:v>2.3000000000000001E-4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1.2E-4</c:v>
                  </c:pt>
                  <c:pt idx="17">
                    <c:v>9.0000000000000006E-5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3.0000000000000001E-5</c:v>
                  </c:pt>
                  <c:pt idx="7">
                    <c:v>1E-3</c:v>
                  </c:pt>
                  <c:pt idx="8">
                    <c:v>0.01</c:v>
                  </c:pt>
                  <c:pt idx="9">
                    <c:v>8.9999999999999993E-3</c:v>
                  </c:pt>
                  <c:pt idx="10">
                    <c:v>1.7000000000000001E-2</c:v>
                  </c:pt>
                  <c:pt idx="11">
                    <c:v>1.9E-2</c:v>
                  </c:pt>
                  <c:pt idx="12">
                    <c:v>2.3000000000000001E-4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1.2E-4</c:v>
                  </c:pt>
                  <c:pt idx="17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-3072.5</c:v>
                </c:pt>
                <c:pt idx="1">
                  <c:v>-3069</c:v>
                </c:pt>
                <c:pt idx="2">
                  <c:v>-2834</c:v>
                </c:pt>
                <c:pt idx="3">
                  <c:v>0</c:v>
                </c:pt>
                <c:pt idx="4">
                  <c:v>37.5</c:v>
                </c:pt>
                <c:pt idx="5">
                  <c:v>83.5</c:v>
                </c:pt>
                <c:pt idx="6">
                  <c:v>7714.5</c:v>
                </c:pt>
                <c:pt idx="7">
                  <c:v>7734</c:v>
                </c:pt>
                <c:pt idx="8">
                  <c:v>9857</c:v>
                </c:pt>
                <c:pt idx="9">
                  <c:v>10587</c:v>
                </c:pt>
                <c:pt idx="10">
                  <c:v>11062</c:v>
                </c:pt>
                <c:pt idx="11">
                  <c:v>11070</c:v>
                </c:pt>
                <c:pt idx="12">
                  <c:v>11904</c:v>
                </c:pt>
                <c:pt idx="13">
                  <c:v>11909</c:v>
                </c:pt>
                <c:pt idx="14">
                  <c:v>12150.5</c:v>
                </c:pt>
                <c:pt idx="15">
                  <c:v>12194.5</c:v>
                </c:pt>
                <c:pt idx="16">
                  <c:v>12196</c:v>
                </c:pt>
                <c:pt idx="17">
                  <c:v>12460.5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99-4850-92B7-0EB7DDC828C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3.0000000000000001E-5</c:v>
                  </c:pt>
                  <c:pt idx="7">
                    <c:v>1E-3</c:v>
                  </c:pt>
                  <c:pt idx="8">
                    <c:v>0.01</c:v>
                  </c:pt>
                  <c:pt idx="9">
                    <c:v>8.9999999999999993E-3</c:v>
                  </c:pt>
                  <c:pt idx="10">
                    <c:v>1.7000000000000001E-2</c:v>
                  </c:pt>
                  <c:pt idx="11">
                    <c:v>1.9E-2</c:v>
                  </c:pt>
                  <c:pt idx="12">
                    <c:v>2.3000000000000001E-4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1.2E-4</c:v>
                  </c:pt>
                  <c:pt idx="17">
                    <c:v>9.0000000000000006E-5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3.0000000000000001E-5</c:v>
                  </c:pt>
                  <c:pt idx="7">
                    <c:v>1E-3</c:v>
                  </c:pt>
                  <c:pt idx="8">
                    <c:v>0.01</c:v>
                  </c:pt>
                  <c:pt idx="9">
                    <c:v>8.9999999999999993E-3</c:v>
                  </c:pt>
                  <c:pt idx="10">
                    <c:v>1.7000000000000001E-2</c:v>
                  </c:pt>
                  <c:pt idx="11">
                    <c:v>1.9E-2</c:v>
                  </c:pt>
                  <c:pt idx="12">
                    <c:v>2.3000000000000001E-4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1.2E-4</c:v>
                  </c:pt>
                  <c:pt idx="17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-3072.5</c:v>
                </c:pt>
                <c:pt idx="1">
                  <c:v>-3069</c:v>
                </c:pt>
                <c:pt idx="2">
                  <c:v>-2834</c:v>
                </c:pt>
                <c:pt idx="3">
                  <c:v>0</c:v>
                </c:pt>
                <c:pt idx="4">
                  <c:v>37.5</c:v>
                </c:pt>
                <c:pt idx="5">
                  <c:v>83.5</c:v>
                </c:pt>
                <c:pt idx="6">
                  <c:v>7714.5</c:v>
                </c:pt>
                <c:pt idx="7">
                  <c:v>7734</c:v>
                </c:pt>
                <c:pt idx="8">
                  <c:v>9857</c:v>
                </c:pt>
                <c:pt idx="9">
                  <c:v>10587</c:v>
                </c:pt>
                <c:pt idx="10">
                  <c:v>11062</c:v>
                </c:pt>
                <c:pt idx="11">
                  <c:v>11070</c:v>
                </c:pt>
                <c:pt idx="12">
                  <c:v>11904</c:v>
                </c:pt>
                <c:pt idx="13">
                  <c:v>11909</c:v>
                </c:pt>
                <c:pt idx="14">
                  <c:v>12150.5</c:v>
                </c:pt>
                <c:pt idx="15">
                  <c:v>12194.5</c:v>
                </c:pt>
                <c:pt idx="16">
                  <c:v>12196</c:v>
                </c:pt>
                <c:pt idx="17">
                  <c:v>12460.5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0">
                  <c:v>1.9392500034882687E-3</c:v>
                </c:pt>
                <c:pt idx="1">
                  <c:v>2.4476999969920143E-3</c:v>
                </c:pt>
                <c:pt idx="2">
                  <c:v>-1.1277999947196804E-3</c:v>
                </c:pt>
                <c:pt idx="4">
                  <c:v>4.1762500040931627E-3</c:v>
                </c:pt>
                <c:pt idx="5">
                  <c:v>1.2444500025594607E-3</c:v>
                </c:pt>
                <c:pt idx="8">
                  <c:v>3.2511900004465133E-2</c:v>
                </c:pt>
                <c:pt idx="9">
                  <c:v>2.2702900001604576E-2</c:v>
                </c:pt>
                <c:pt idx="10">
                  <c:v>2.3135400006140117E-2</c:v>
                </c:pt>
                <c:pt idx="11">
                  <c:v>2.7869000005011912E-2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99-4850-92B7-0EB7DDC828C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3.0000000000000001E-5</c:v>
                  </c:pt>
                  <c:pt idx="7">
                    <c:v>1E-3</c:v>
                  </c:pt>
                  <c:pt idx="8">
                    <c:v>0.01</c:v>
                  </c:pt>
                  <c:pt idx="9">
                    <c:v>8.9999999999999993E-3</c:v>
                  </c:pt>
                  <c:pt idx="10">
                    <c:v>1.7000000000000001E-2</c:v>
                  </c:pt>
                  <c:pt idx="11">
                    <c:v>1.9E-2</c:v>
                  </c:pt>
                  <c:pt idx="12">
                    <c:v>2.3000000000000001E-4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1.2E-4</c:v>
                  </c:pt>
                  <c:pt idx="17">
                    <c:v>9.0000000000000006E-5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3.0000000000000001E-5</c:v>
                  </c:pt>
                  <c:pt idx="7">
                    <c:v>1E-3</c:v>
                  </c:pt>
                  <c:pt idx="8">
                    <c:v>0.01</c:v>
                  </c:pt>
                  <c:pt idx="9">
                    <c:v>8.9999999999999993E-3</c:v>
                  </c:pt>
                  <c:pt idx="10">
                    <c:v>1.7000000000000001E-2</c:v>
                  </c:pt>
                  <c:pt idx="11">
                    <c:v>1.9E-2</c:v>
                  </c:pt>
                  <c:pt idx="12">
                    <c:v>2.3000000000000001E-4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1.2E-4</c:v>
                  </c:pt>
                  <c:pt idx="17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-3072.5</c:v>
                </c:pt>
                <c:pt idx="1">
                  <c:v>-3069</c:v>
                </c:pt>
                <c:pt idx="2">
                  <c:v>-2834</c:v>
                </c:pt>
                <c:pt idx="3">
                  <c:v>0</c:v>
                </c:pt>
                <c:pt idx="4">
                  <c:v>37.5</c:v>
                </c:pt>
                <c:pt idx="5">
                  <c:v>83.5</c:v>
                </c:pt>
                <c:pt idx="6">
                  <c:v>7714.5</c:v>
                </c:pt>
                <c:pt idx="7">
                  <c:v>7734</c:v>
                </c:pt>
                <c:pt idx="8">
                  <c:v>9857</c:v>
                </c:pt>
                <c:pt idx="9">
                  <c:v>10587</c:v>
                </c:pt>
                <c:pt idx="10">
                  <c:v>11062</c:v>
                </c:pt>
                <c:pt idx="11">
                  <c:v>11070</c:v>
                </c:pt>
                <c:pt idx="12">
                  <c:v>11904</c:v>
                </c:pt>
                <c:pt idx="13">
                  <c:v>11909</c:v>
                </c:pt>
                <c:pt idx="14">
                  <c:v>12150.5</c:v>
                </c:pt>
                <c:pt idx="15">
                  <c:v>12194.5</c:v>
                </c:pt>
                <c:pt idx="16">
                  <c:v>12196</c:v>
                </c:pt>
                <c:pt idx="17">
                  <c:v>12460.5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6">
                  <c:v>2.4842150007316377E-2</c:v>
                </c:pt>
                <c:pt idx="7">
                  <c:v>2.4957800007541664E-2</c:v>
                </c:pt>
                <c:pt idx="12">
                  <c:v>2.3576799998409115E-2</c:v>
                </c:pt>
                <c:pt idx="13">
                  <c:v>2.3520299997471739E-2</c:v>
                </c:pt>
                <c:pt idx="14">
                  <c:v>2.3723350095679052E-2</c:v>
                </c:pt>
                <c:pt idx="15">
                  <c:v>2.3358149963314645E-2</c:v>
                </c:pt>
                <c:pt idx="16">
                  <c:v>2.374320023227483E-2</c:v>
                </c:pt>
                <c:pt idx="17">
                  <c:v>2.105035000568023E-2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99-4850-92B7-0EB7DDC828C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3.0000000000000001E-5</c:v>
                  </c:pt>
                  <c:pt idx="7">
                    <c:v>1E-3</c:v>
                  </c:pt>
                  <c:pt idx="8">
                    <c:v>0.01</c:v>
                  </c:pt>
                  <c:pt idx="9">
                    <c:v>8.9999999999999993E-3</c:v>
                  </c:pt>
                  <c:pt idx="10">
                    <c:v>1.7000000000000001E-2</c:v>
                  </c:pt>
                  <c:pt idx="11">
                    <c:v>1.9E-2</c:v>
                  </c:pt>
                  <c:pt idx="12">
                    <c:v>2.3000000000000001E-4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1.2E-4</c:v>
                  </c:pt>
                  <c:pt idx="17">
                    <c:v>9.0000000000000006E-5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3.0000000000000001E-5</c:v>
                  </c:pt>
                  <c:pt idx="7">
                    <c:v>1E-3</c:v>
                  </c:pt>
                  <c:pt idx="8">
                    <c:v>0.01</c:v>
                  </c:pt>
                  <c:pt idx="9">
                    <c:v>8.9999999999999993E-3</c:v>
                  </c:pt>
                  <c:pt idx="10">
                    <c:v>1.7000000000000001E-2</c:v>
                  </c:pt>
                  <c:pt idx="11">
                    <c:v>1.9E-2</c:v>
                  </c:pt>
                  <c:pt idx="12">
                    <c:v>2.3000000000000001E-4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1.2E-4</c:v>
                  </c:pt>
                  <c:pt idx="17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-3072.5</c:v>
                </c:pt>
                <c:pt idx="1">
                  <c:v>-3069</c:v>
                </c:pt>
                <c:pt idx="2">
                  <c:v>-2834</c:v>
                </c:pt>
                <c:pt idx="3">
                  <c:v>0</c:v>
                </c:pt>
                <c:pt idx="4">
                  <c:v>37.5</c:v>
                </c:pt>
                <c:pt idx="5">
                  <c:v>83.5</c:v>
                </c:pt>
                <c:pt idx="6">
                  <c:v>7714.5</c:v>
                </c:pt>
                <c:pt idx="7">
                  <c:v>7734</c:v>
                </c:pt>
                <c:pt idx="8">
                  <c:v>9857</c:v>
                </c:pt>
                <c:pt idx="9">
                  <c:v>10587</c:v>
                </c:pt>
                <c:pt idx="10">
                  <c:v>11062</c:v>
                </c:pt>
                <c:pt idx="11">
                  <c:v>11070</c:v>
                </c:pt>
                <c:pt idx="12">
                  <c:v>11904</c:v>
                </c:pt>
                <c:pt idx="13">
                  <c:v>11909</c:v>
                </c:pt>
                <c:pt idx="14">
                  <c:v>12150.5</c:v>
                </c:pt>
                <c:pt idx="15">
                  <c:v>12194.5</c:v>
                </c:pt>
                <c:pt idx="16">
                  <c:v>12196</c:v>
                </c:pt>
                <c:pt idx="17">
                  <c:v>12460.5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99-4850-92B7-0EB7DDC828C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3.0000000000000001E-5</c:v>
                  </c:pt>
                  <c:pt idx="7">
                    <c:v>1E-3</c:v>
                  </c:pt>
                  <c:pt idx="8">
                    <c:v>0.01</c:v>
                  </c:pt>
                  <c:pt idx="9">
                    <c:v>8.9999999999999993E-3</c:v>
                  </c:pt>
                  <c:pt idx="10">
                    <c:v>1.7000000000000001E-2</c:v>
                  </c:pt>
                  <c:pt idx="11">
                    <c:v>1.9E-2</c:v>
                  </c:pt>
                  <c:pt idx="12">
                    <c:v>2.3000000000000001E-4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1.2E-4</c:v>
                  </c:pt>
                  <c:pt idx="17">
                    <c:v>9.0000000000000006E-5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3.0000000000000001E-5</c:v>
                  </c:pt>
                  <c:pt idx="7">
                    <c:v>1E-3</c:v>
                  </c:pt>
                  <c:pt idx="8">
                    <c:v>0.01</c:v>
                  </c:pt>
                  <c:pt idx="9">
                    <c:v>8.9999999999999993E-3</c:v>
                  </c:pt>
                  <c:pt idx="10">
                    <c:v>1.7000000000000001E-2</c:v>
                  </c:pt>
                  <c:pt idx="11">
                    <c:v>1.9E-2</c:v>
                  </c:pt>
                  <c:pt idx="12">
                    <c:v>2.3000000000000001E-4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1.2E-4</c:v>
                  </c:pt>
                  <c:pt idx="17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-3072.5</c:v>
                </c:pt>
                <c:pt idx="1">
                  <c:v>-3069</c:v>
                </c:pt>
                <c:pt idx="2">
                  <c:v>-2834</c:v>
                </c:pt>
                <c:pt idx="3">
                  <c:v>0</c:v>
                </c:pt>
                <c:pt idx="4">
                  <c:v>37.5</c:v>
                </c:pt>
                <c:pt idx="5">
                  <c:v>83.5</c:v>
                </c:pt>
                <c:pt idx="6">
                  <c:v>7714.5</c:v>
                </c:pt>
                <c:pt idx="7">
                  <c:v>7734</c:v>
                </c:pt>
                <c:pt idx="8">
                  <c:v>9857</c:v>
                </c:pt>
                <c:pt idx="9">
                  <c:v>10587</c:v>
                </c:pt>
                <c:pt idx="10">
                  <c:v>11062</c:v>
                </c:pt>
                <c:pt idx="11">
                  <c:v>11070</c:v>
                </c:pt>
                <c:pt idx="12">
                  <c:v>11904</c:v>
                </c:pt>
                <c:pt idx="13">
                  <c:v>11909</c:v>
                </c:pt>
                <c:pt idx="14">
                  <c:v>12150.5</c:v>
                </c:pt>
                <c:pt idx="15">
                  <c:v>12194.5</c:v>
                </c:pt>
                <c:pt idx="16">
                  <c:v>12196</c:v>
                </c:pt>
                <c:pt idx="17">
                  <c:v>12460.5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99-4850-92B7-0EB7DDC828C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3.0000000000000001E-5</c:v>
                  </c:pt>
                  <c:pt idx="7">
                    <c:v>1E-3</c:v>
                  </c:pt>
                  <c:pt idx="8">
                    <c:v>0.01</c:v>
                  </c:pt>
                  <c:pt idx="9">
                    <c:v>8.9999999999999993E-3</c:v>
                  </c:pt>
                  <c:pt idx="10">
                    <c:v>1.7000000000000001E-2</c:v>
                  </c:pt>
                  <c:pt idx="11">
                    <c:v>1.9E-2</c:v>
                  </c:pt>
                  <c:pt idx="12">
                    <c:v>2.3000000000000001E-4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1.2E-4</c:v>
                  </c:pt>
                  <c:pt idx="17">
                    <c:v>9.0000000000000006E-5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3.0000000000000001E-5</c:v>
                  </c:pt>
                  <c:pt idx="7">
                    <c:v>1E-3</c:v>
                  </c:pt>
                  <c:pt idx="8">
                    <c:v>0.01</c:v>
                  </c:pt>
                  <c:pt idx="9">
                    <c:v>8.9999999999999993E-3</c:v>
                  </c:pt>
                  <c:pt idx="10">
                    <c:v>1.7000000000000001E-2</c:v>
                  </c:pt>
                  <c:pt idx="11">
                    <c:v>1.9E-2</c:v>
                  </c:pt>
                  <c:pt idx="12">
                    <c:v>2.3000000000000001E-4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1.2E-4</c:v>
                  </c:pt>
                  <c:pt idx="17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-3072.5</c:v>
                </c:pt>
                <c:pt idx="1">
                  <c:v>-3069</c:v>
                </c:pt>
                <c:pt idx="2">
                  <c:v>-2834</c:v>
                </c:pt>
                <c:pt idx="3">
                  <c:v>0</c:v>
                </c:pt>
                <c:pt idx="4">
                  <c:v>37.5</c:v>
                </c:pt>
                <c:pt idx="5">
                  <c:v>83.5</c:v>
                </c:pt>
                <c:pt idx="6">
                  <c:v>7714.5</c:v>
                </c:pt>
                <c:pt idx="7">
                  <c:v>7734</c:v>
                </c:pt>
                <c:pt idx="8">
                  <c:v>9857</c:v>
                </c:pt>
                <c:pt idx="9">
                  <c:v>10587</c:v>
                </c:pt>
                <c:pt idx="10">
                  <c:v>11062</c:v>
                </c:pt>
                <c:pt idx="11">
                  <c:v>11070</c:v>
                </c:pt>
                <c:pt idx="12">
                  <c:v>11904</c:v>
                </c:pt>
                <c:pt idx="13">
                  <c:v>11909</c:v>
                </c:pt>
                <c:pt idx="14">
                  <c:v>12150.5</c:v>
                </c:pt>
                <c:pt idx="15">
                  <c:v>12194.5</c:v>
                </c:pt>
                <c:pt idx="16">
                  <c:v>12196</c:v>
                </c:pt>
                <c:pt idx="17">
                  <c:v>12460.5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99-4850-92B7-0EB7DDC828C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-3072.5</c:v>
                </c:pt>
                <c:pt idx="1">
                  <c:v>-3069</c:v>
                </c:pt>
                <c:pt idx="2">
                  <c:v>-2834</c:v>
                </c:pt>
                <c:pt idx="3">
                  <c:v>0</c:v>
                </c:pt>
                <c:pt idx="4">
                  <c:v>37.5</c:v>
                </c:pt>
                <c:pt idx="5">
                  <c:v>83.5</c:v>
                </c:pt>
                <c:pt idx="6">
                  <c:v>7714.5</c:v>
                </c:pt>
                <c:pt idx="7">
                  <c:v>7734</c:v>
                </c:pt>
                <c:pt idx="8">
                  <c:v>9857</c:v>
                </c:pt>
                <c:pt idx="9">
                  <c:v>10587</c:v>
                </c:pt>
                <c:pt idx="10">
                  <c:v>11062</c:v>
                </c:pt>
                <c:pt idx="11">
                  <c:v>11070</c:v>
                </c:pt>
                <c:pt idx="12">
                  <c:v>11904</c:v>
                </c:pt>
                <c:pt idx="13">
                  <c:v>11909</c:v>
                </c:pt>
                <c:pt idx="14">
                  <c:v>12150.5</c:v>
                </c:pt>
                <c:pt idx="15">
                  <c:v>12194.5</c:v>
                </c:pt>
                <c:pt idx="16">
                  <c:v>12196</c:v>
                </c:pt>
                <c:pt idx="17">
                  <c:v>12460.5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-2.0058210950551179E-5</c:v>
                </c:pt>
                <c:pt idx="1">
                  <c:v>-1.4056091854550146E-5</c:v>
                </c:pt>
                <c:pt idx="2">
                  <c:v>3.8894333316267723E-4</c:v>
                </c:pt>
                <c:pt idx="3">
                  <c:v>5.2489449097534047E-3</c:v>
                </c:pt>
                <c:pt idx="4">
                  <c:v>5.3132533286391328E-3</c:v>
                </c:pt>
                <c:pt idx="5">
                  <c:v>5.3921383224722914E-3</c:v>
                </c:pt>
                <c:pt idx="6">
                  <c:v>1.8478472842925309E-2</c:v>
                </c:pt>
                <c:pt idx="7">
                  <c:v>1.8511913220745885E-2</c:v>
                </c:pt>
                <c:pt idx="8">
                  <c:v>2.2152627175263215E-2</c:v>
                </c:pt>
                <c:pt idx="9">
                  <c:v>2.3404497729572045E-2</c:v>
                </c:pt>
                <c:pt idx="10">
                  <c:v>2.421907103545793E-2</c:v>
                </c:pt>
                <c:pt idx="11">
                  <c:v>2.4232790164820217E-2</c:v>
                </c:pt>
                <c:pt idx="12">
                  <c:v>2.5663009400838807E-2</c:v>
                </c:pt>
                <c:pt idx="13">
                  <c:v>2.5671583856690237E-2</c:v>
                </c:pt>
                <c:pt idx="14">
                  <c:v>2.608573007431432E-2</c:v>
                </c:pt>
                <c:pt idx="15">
                  <c:v>2.6161185285806909E-2</c:v>
                </c:pt>
                <c:pt idx="16">
                  <c:v>2.6163757622562338E-2</c:v>
                </c:pt>
                <c:pt idx="17">
                  <c:v>2.6617346337103005E-2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99-4850-92B7-0EB7DDC82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151192"/>
        <c:axId val="1"/>
      </c:scatterChart>
      <c:valAx>
        <c:axId val="731151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151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015037593984963"/>
          <c:y val="0.92397937099967764"/>
          <c:w val="0.6105263157894738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B81E1B0-52A9-ADC0-91D4-8D61DA9CA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929"/>
  <sheetViews>
    <sheetView tabSelected="1" workbookViewId="0">
      <selection activeCell="J21" sqref="J21:J2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5" ht="21" thickBot="1" x14ac:dyDescent="0.25">
      <c r="A1" s="27" t="s">
        <v>40</v>
      </c>
      <c r="X1" s="43" t="s">
        <v>18</v>
      </c>
      <c r="Y1" s="43" t="s">
        <v>31</v>
      </c>
    </row>
    <row r="2" spans="1:25" x14ac:dyDescent="0.2">
      <c r="A2" t="s">
        <v>32</v>
      </c>
      <c r="B2" t="s">
        <v>41</v>
      </c>
      <c r="C2" s="2"/>
      <c r="D2" s="2"/>
      <c r="X2">
        <v>-3000</v>
      </c>
      <c r="Y2">
        <f ca="1">C$11+X2*C$12</f>
        <v>1.0427139889518898E-4</v>
      </c>
    </row>
    <row r="3" spans="1:25" ht="13.5" thickBot="1" x14ac:dyDescent="0.25">
      <c r="A3" s="32"/>
      <c r="X3">
        <f>X2+500</f>
        <v>-2500</v>
      </c>
      <c r="Y3">
        <f ca="1">C$11+X3*C$12</f>
        <v>9.6171698403822552E-4</v>
      </c>
    </row>
    <row r="4" spans="1:25" ht="14.25" thickTop="1" thickBot="1" x14ac:dyDescent="0.25">
      <c r="A4" s="4" t="s">
        <v>8</v>
      </c>
      <c r="C4" s="7">
        <v>41699.826999999997</v>
      </c>
      <c r="D4" s="8">
        <v>1.3872833</v>
      </c>
      <c r="X4">
        <f t="shared" ref="X4:X37" si="0">X3+500</f>
        <v>-2000</v>
      </c>
      <c r="Y4">
        <f t="shared" ref="Y4:Y37" ca="1" si="1">C$11+X4*C$12</f>
        <v>1.8191625691812612E-3</v>
      </c>
    </row>
    <row r="5" spans="1:25" ht="13.5" thickTop="1" x14ac:dyDescent="0.2">
      <c r="A5" s="10" t="s">
        <v>34</v>
      </c>
      <c r="B5" s="11"/>
      <c r="C5" s="12">
        <v>-9.5</v>
      </c>
      <c r="D5" s="11" t="s">
        <v>35</v>
      </c>
      <c r="X5">
        <f t="shared" si="0"/>
        <v>-1500</v>
      </c>
      <c r="Y5">
        <f t="shared" ca="1" si="1"/>
        <v>2.6766081543242969E-3</v>
      </c>
    </row>
    <row r="6" spans="1:25" x14ac:dyDescent="0.2">
      <c r="A6" s="4" t="s">
        <v>9</v>
      </c>
      <c r="X6">
        <f t="shared" si="0"/>
        <v>-1000</v>
      </c>
      <c r="Y6">
        <f t="shared" ca="1" si="1"/>
        <v>3.534053739467333E-3</v>
      </c>
    </row>
    <row r="7" spans="1:25" x14ac:dyDescent="0.2">
      <c r="A7" t="s">
        <v>10</v>
      </c>
      <c r="C7">
        <f>+C4</f>
        <v>41699.826999999997</v>
      </c>
      <c r="X7">
        <f t="shared" si="0"/>
        <v>-500</v>
      </c>
      <c r="Y7">
        <f t="shared" ca="1" si="1"/>
        <v>4.3914993246103691E-3</v>
      </c>
    </row>
    <row r="8" spans="1:25" x14ac:dyDescent="0.2">
      <c r="A8" t="s">
        <v>11</v>
      </c>
      <c r="C8">
        <f>+D4</f>
        <v>1.3872833</v>
      </c>
      <c r="X8">
        <f t="shared" si="0"/>
        <v>0</v>
      </c>
      <c r="Y8">
        <f t="shared" ca="1" si="1"/>
        <v>5.2489449097534047E-3</v>
      </c>
    </row>
    <row r="9" spans="1:25" x14ac:dyDescent="0.2">
      <c r="A9" s="25" t="s">
        <v>39</v>
      </c>
      <c r="B9" s="26">
        <v>21</v>
      </c>
      <c r="C9" s="23" t="str">
        <f>"F"&amp;B9</f>
        <v>F21</v>
      </c>
      <c r="D9" s="24" t="str">
        <f>"G"&amp;B9</f>
        <v>G21</v>
      </c>
      <c r="X9">
        <f t="shared" si="0"/>
        <v>500</v>
      </c>
      <c r="Y9">
        <f t="shared" ca="1" si="1"/>
        <v>6.1063904948964404E-3</v>
      </c>
    </row>
    <row r="10" spans="1:25" ht="13.5" thickBot="1" x14ac:dyDescent="0.25">
      <c r="A10" s="11"/>
      <c r="B10" s="11"/>
      <c r="C10" s="3" t="s">
        <v>28</v>
      </c>
      <c r="D10" s="3" t="s">
        <v>29</v>
      </c>
      <c r="E10" s="11"/>
      <c r="X10">
        <f t="shared" si="0"/>
        <v>1000</v>
      </c>
      <c r="Y10">
        <f t="shared" ca="1" si="1"/>
        <v>6.9638360800394761E-3</v>
      </c>
    </row>
    <row r="11" spans="1:25" x14ac:dyDescent="0.2">
      <c r="A11" s="11" t="s">
        <v>24</v>
      </c>
      <c r="B11" s="11"/>
      <c r="C11" s="22">
        <f ca="1">INTERCEPT(INDIRECT($D$9):G991,INDIRECT($C$9):F991)</f>
        <v>5.2489449097534047E-3</v>
      </c>
      <c r="D11" s="2"/>
      <c r="E11" s="11"/>
      <c r="X11">
        <f t="shared" si="0"/>
        <v>1500</v>
      </c>
      <c r="Y11">
        <f t="shared" ca="1" si="1"/>
        <v>7.8212816651825126E-3</v>
      </c>
    </row>
    <row r="12" spans="1:25" x14ac:dyDescent="0.2">
      <c r="A12" s="11" t="s">
        <v>25</v>
      </c>
      <c r="B12" s="11"/>
      <c r="C12" s="22">
        <f ca="1">SLOPE(INDIRECT($D$9):G991,INDIRECT($C$9):F991)</f>
        <v>1.7148911702860719E-6</v>
      </c>
      <c r="D12" s="2"/>
      <c r="E12" s="11"/>
      <c r="X12">
        <f t="shared" si="0"/>
        <v>2000</v>
      </c>
      <c r="Y12">
        <f t="shared" ca="1" si="1"/>
        <v>8.6787272503255491E-3</v>
      </c>
    </row>
    <row r="13" spans="1:25" x14ac:dyDescent="0.2">
      <c r="A13" s="11" t="s">
        <v>27</v>
      </c>
      <c r="B13" s="11"/>
      <c r="C13" s="2" t="s">
        <v>22</v>
      </c>
      <c r="X13">
        <f t="shared" si="0"/>
        <v>2500</v>
      </c>
      <c r="Y13">
        <f t="shared" ca="1" si="1"/>
        <v>9.5361728354685839E-3</v>
      </c>
    </row>
    <row r="14" spans="1:25" x14ac:dyDescent="0.2">
      <c r="A14" s="11"/>
      <c r="B14" s="11"/>
      <c r="C14" s="11"/>
      <c r="X14">
        <f t="shared" si="0"/>
        <v>3000</v>
      </c>
      <c r="Y14">
        <f t="shared" ca="1" si="1"/>
        <v>1.039361842061162E-2</v>
      </c>
    </row>
    <row r="15" spans="1:25" x14ac:dyDescent="0.2">
      <c r="A15" s="13" t="s">
        <v>26</v>
      </c>
      <c r="B15" s="11"/>
      <c r="C15" s="14">
        <f ca="1">(C7+C11)+(C8+C12)*INT(MAX(F21:F3532))</f>
        <v>58985.403534488883</v>
      </c>
      <c r="E15" s="15" t="s">
        <v>46</v>
      </c>
      <c r="F15" s="12">
        <v>1</v>
      </c>
      <c r="X15">
        <f t="shared" si="0"/>
        <v>3500</v>
      </c>
      <c r="Y15">
        <f t="shared" ca="1" si="1"/>
        <v>1.1251064005754655E-2</v>
      </c>
    </row>
    <row r="16" spans="1:25" x14ac:dyDescent="0.2">
      <c r="A16" s="17" t="s">
        <v>12</v>
      </c>
      <c r="B16" s="11"/>
      <c r="C16" s="18">
        <f ca="1">+C8+C12</f>
        <v>1.3872850148911702</v>
      </c>
      <c r="E16" s="15" t="s">
        <v>36</v>
      </c>
      <c r="F16" s="16">
        <f ca="1">NOW()+15018.5+$C$5/24</f>
        <v>59974.570174421293</v>
      </c>
      <c r="X16">
        <f t="shared" si="0"/>
        <v>4000</v>
      </c>
      <c r="Y16">
        <f t="shared" ca="1" si="1"/>
        <v>1.2108509590897692E-2</v>
      </c>
    </row>
    <row r="17" spans="1:25" ht="13.5" thickBot="1" x14ac:dyDescent="0.25">
      <c r="A17" s="15" t="s">
        <v>33</v>
      </c>
      <c r="B17" s="11"/>
      <c r="C17" s="11">
        <f>COUNT(C21:C2190)</f>
        <v>18</v>
      </c>
      <c r="E17" s="15" t="s">
        <v>47</v>
      </c>
      <c r="F17" s="16">
        <f ca="1">ROUND(2*(F16-$C$7)/$C$8,0)/2+F15</f>
        <v>13174</v>
      </c>
      <c r="X17">
        <f t="shared" si="0"/>
        <v>4500</v>
      </c>
      <c r="Y17">
        <f t="shared" ca="1" si="1"/>
        <v>1.2965955176040728E-2</v>
      </c>
    </row>
    <row r="18" spans="1:25" ht="14.25" thickTop="1" thickBot="1" x14ac:dyDescent="0.25">
      <c r="A18" s="17" t="s">
        <v>13</v>
      </c>
      <c r="B18" s="11"/>
      <c r="C18" s="20">
        <f ca="1">+C15</f>
        <v>58985.403534488883</v>
      </c>
      <c r="D18" s="21">
        <f ca="1">+C16</f>
        <v>1.3872850148911702</v>
      </c>
      <c r="E18" s="15" t="s">
        <v>37</v>
      </c>
      <c r="F18" s="24">
        <f ca="1">ROUND(2*(F16-$C$15)/$C$16,0)/2+F15</f>
        <v>714</v>
      </c>
      <c r="X18">
        <f t="shared" si="0"/>
        <v>5000</v>
      </c>
      <c r="Y18">
        <f t="shared" ca="1" si="1"/>
        <v>1.3823400761183763E-2</v>
      </c>
    </row>
    <row r="19" spans="1:25" ht="13.5" thickTop="1" x14ac:dyDescent="0.2">
      <c r="E19" s="15" t="s">
        <v>38</v>
      </c>
      <c r="F19" s="19">
        <f ca="1">+$C$15+$C$16*F18-15018.5-$C$5/24</f>
        <v>44957.820868454517</v>
      </c>
      <c r="X19">
        <f t="shared" si="0"/>
        <v>5500</v>
      </c>
      <c r="Y19">
        <f t="shared" ca="1" si="1"/>
        <v>1.46808463463268E-2</v>
      </c>
    </row>
    <row r="20" spans="1:25" ht="13.5" thickBot="1" x14ac:dyDescent="0.25">
      <c r="A20" s="3" t="s">
        <v>14</v>
      </c>
      <c r="B20" s="3" t="s">
        <v>15</v>
      </c>
      <c r="C20" s="3" t="s">
        <v>16</v>
      </c>
      <c r="D20" s="3" t="s">
        <v>21</v>
      </c>
      <c r="E20" s="3" t="s">
        <v>17</v>
      </c>
      <c r="F20" s="3" t="s">
        <v>18</v>
      </c>
      <c r="G20" s="3" t="s">
        <v>19</v>
      </c>
      <c r="H20" s="6" t="s">
        <v>7</v>
      </c>
      <c r="I20" s="6" t="s">
        <v>49</v>
      </c>
      <c r="J20" s="6" t="s">
        <v>5</v>
      </c>
      <c r="K20" s="6" t="s">
        <v>6</v>
      </c>
      <c r="L20" s="6" t="s">
        <v>2</v>
      </c>
      <c r="M20" s="6" t="s">
        <v>3</v>
      </c>
      <c r="N20" s="6" t="s">
        <v>4</v>
      </c>
      <c r="O20" s="6" t="s">
        <v>31</v>
      </c>
      <c r="P20" s="5" t="s">
        <v>30</v>
      </c>
      <c r="Q20" s="3" t="s">
        <v>23</v>
      </c>
      <c r="X20">
        <f t="shared" si="0"/>
        <v>6000</v>
      </c>
      <c r="Y20">
        <f t="shared" ca="1" si="1"/>
        <v>1.5538291931469836E-2</v>
      </c>
    </row>
    <row r="21" spans="1:25" x14ac:dyDescent="0.2">
      <c r="A21" s="28" t="s">
        <v>42</v>
      </c>
      <c r="B21" s="31" t="s">
        <v>43</v>
      </c>
      <c r="C21" s="29">
        <v>37437.400999999998</v>
      </c>
      <c r="D21" s="29">
        <v>1E-3</v>
      </c>
      <c r="E21">
        <f t="shared" ref="E21:E38" si="2">+(C21-C$7)/C$8</f>
        <v>-3072.4986021240215</v>
      </c>
      <c r="F21">
        <f t="shared" ref="F21:F38" si="3">ROUND(2*E21,0)/2</f>
        <v>-3072.5</v>
      </c>
      <c r="G21">
        <f t="shared" ref="G21:G38" si="4">+C21-(C$7+F21*C$8)</f>
        <v>1.9392500034882687E-3</v>
      </c>
      <c r="J21">
        <f>+G21</f>
        <v>1.9392500034882687E-3</v>
      </c>
      <c r="O21">
        <f t="shared" ref="O21:O38" ca="1" si="5">+C$11+C$12*$F21</f>
        <v>-2.0058210950551179E-5</v>
      </c>
      <c r="Q21" s="1">
        <f t="shared" ref="Q21:Q38" si="6">+C21-15018.5</f>
        <v>22418.900999999998</v>
      </c>
      <c r="X21">
        <f t="shared" si="0"/>
        <v>6500</v>
      </c>
      <c r="Y21">
        <f t="shared" ca="1" si="1"/>
        <v>1.6395737516612871E-2</v>
      </c>
    </row>
    <row r="22" spans="1:25" x14ac:dyDescent="0.2">
      <c r="A22" s="28" t="s">
        <v>42</v>
      </c>
      <c r="B22" s="31" t="s">
        <v>44</v>
      </c>
      <c r="C22" s="29">
        <v>37442.256999999998</v>
      </c>
      <c r="D22" s="29">
        <v>1E-3</v>
      </c>
      <c r="E22">
        <f t="shared" si="2"/>
        <v>-3068.99823561633</v>
      </c>
      <c r="F22">
        <f t="shared" si="3"/>
        <v>-3069</v>
      </c>
      <c r="G22">
        <f t="shared" si="4"/>
        <v>2.4476999969920143E-3</v>
      </c>
      <c r="J22">
        <f>+G22</f>
        <v>2.4476999969920143E-3</v>
      </c>
      <c r="O22">
        <f t="shared" ca="1" si="5"/>
        <v>-1.4056091854550146E-5</v>
      </c>
      <c r="Q22" s="1">
        <f t="shared" si="6"/>
        <v>22423.756999999998</v>
      </c>
      <c r="X22">
        <f t="shared" si="0"/>
        <v>7000</v>
      </c>
      <c r="Y22">
        <f t="shared" ca="1" si="1"/>
        <v>1.7253183101755908E-2</v>
      </c>
    </row>
    <row r="23" spans="1:25" x14ac:dyDescent="0.2">
      <c r="A23" s="28" t="s">
        <v>42</v>
      </c>
      <c r="B23" s="31" t="s">
        <v>44</v>
      </c>
      <c r="C23" s="29">
        <v>37768.264999999999</v>
      </c>
      <c r="D23" s="29">
        <v>1E-3</v>
      </c>
      <c r="E23">
        <f t="shared" si="2"/>
        <v>-2834.000812955795</v>
      </c>
      <c r="F23">
        <f t="shared" si="3"/>
        <v>-2834</v>
      </c>
      <c r="G23">
        <f t="shared" si="4"/>
        <v>-1.1277999947196804E-3</v>
      </c>
      <c r="J23">
        <f>+G23</f>
        <v>-1.1277999947196804E-3</v>
      </c>
      <c r="O23">
        <f t="shared" ca="1" si="5"/>
        <v>3.8894333316267723E-4</v>
      </c>
      <c r="Q23" s="1">
        <f t="shared" si="6"/>
        <v>22749.764999999999</v>
      </c>
      <c r="X23">
        <f t="shared" si="0"/>
        <v>7500</v>
      </c>
      <c r="Y23">
        <f t="shared" ca="1" si="1"/>
        <v>1.8110628686898944E-2</v>
      </c>
    </row>
    <row r="24" spans="1:25" x14ac:dyDescent="0.2">
      <c r="A24" s="28" t="s">
        <v>20</v>
      </c>
      <c r="B24" s="31"/>
      <c r="C24" s="29">
        <f>C$4</f>
        <v>41699.826999999997</v>
      </c>
      <c r="D24" s="29"/>
      <c r="E24">
        <f t="shared" si="2"/>
        <v>0</v>
      </c>
      <c r="F24">
        <f t="shared" si="3"/>
        <v>0</v>
      </c>
      <c r="G24">
        <f t="shared" si="4"/>
        <v>0</v>
      </c>
      <c r="I24">
        <f>+G24</f>
        <v>0</v>
      </c>
      <c r="O24">
        <f t="shared" ca="1" si="5"/>
        <v>5.2489449097534047E-3</v>
      </c>
      <c r="Q24" s="1">
        <f t="shared" si="6"/>
        <v>26681.326999999997</v>
      </c>
      <c r="X24">
        <f t="shared" si="0"/>
        <v>8000</v>
      </c>
      <c r="Y24">
        <f t="shared" ca="1" si="1"/>
        <v>1.8968074272041981E-2</v>
      </c>
    </row>
    <row r="25" spans="1:25" x14ac:dyDescent="0.2">
      <c r="A25" s="28" t="s">
        <v>42</v>
      </c>
      <c r="B25" s="31" t="s">
        <v>43</v>
      </c>
      <c r="C25" s="29">
        <v>41751.854299999999</v>
      </c>
      <c r="D25" s="29">
        <v>2.0000000000000001E-4</v>
      </c>
      <c r="E25">
        <f t="shared" si="2"/>
        <v>37.503010380072737</v>
      </c>
      <c r="F25">
        <f t="shared" si="3"/>
        <v>37.5</v>
      </c>
      <c r="G25">
        <f t="shared" si="4"/>
        <v>4.1762500040931627E-3</v>
      </c>
      <c r="J25">
        <f>+G25</f>
        <v>4.1762500040931627E-3</v>
      </c>
      <c r="O25">
        <f t="shared" ca="1" si="5"/>
        <v>5.3132533286391328E-3</v>
      </c>
      <c r="Q25" s="1">
        <f t="shared" si="6"/>
        <v>26733.354299999999</v>
      </c>
      <c r="X25">
        <f t="shared" si="0"/>
        <v>8500</v>
      </c>
      <c r="Y25">
        <f t="shared" ca="1" si="1"/>
        <v>1.9825519857185017E-2</v>
      </c>
    </row>
    <row r="26" spans="1:25" x14ac:dyDescent="0.2">
      <c r="A26" s="28" t="s">
        <v>42</v>
      </c>
      <c r="B26" s="31" t="s">
        <v>43</v>
      </c>
      <c r="C26" s="29">
        <v>41815.666400000002</v>
      </c>
      <c r="D26" s="29">
        <v>2.9999999999999997E-4</v>
      </c>
      <c r="E26">
        <f t="shared" si="2"/>
        <v>83.500897041004094</v>
      </c>
      <c r="F26">
        <f t="shared" si="3"/>
        <v>83.5</v>
      </c>
      <c r="G26">
        <f t="shared" si="4"/>
        <v>1.2444500025594607E-3</v>
      </c>
      <c r="J26">
        <f>+G26</f>
        <v>1.2444500025594607E-3</v>
      </c>
      <c r="O26">
        <f t="shared" ca="1" si="5"/>
        <v>5.3921383224722914E-3</v>
      </c>
      <c r="Q26" s="1">
        <f t="shared" si="6"/>
        <v>26797.166400000002</v>
      </c>
      <c r="X26">
        <f t="shared" si="0"/>
        <v>9000</v>
      </c>
      <c r="Y26">
        <f t="shared" ca="1" si="1"/>
        <v>2.0682965442328054E-2</v>
      </c>
    </row>
    <row r="27" spans="1:25" x14ac:dyDescent="0.2">
      <c r="A27" s="28" t="s">
        <v>45</v>
      </c>
      <c r="B27" s="30" t="s">
        <v>43</v>
      </c>
      <c r="C27" s="29">
        <v>52402.048860000003</v>
      </c>
      <c r="D27" s="29">
        <v>3.0000000000000001E-5</v>
      </c>
      <c r="E27">
        <f t="shared" si="2"/>
        <v>7714.5179070489821</v>
      </c>
      <c r="F27">
        <f t="shared" si="3"/>
        <v>7714.5</v>
      </c>
      <c r="G27">
        <f t="shared" si="4"/>
        <v>2.4842150007316377E-2</v>
      </c>
      <c r="K27">
        <f>+G27</f>
        <v>2.4842150007316377E-2</v>
      </c>
      <c r="O27">
        <f t="shared" ca="1" si="5"/>
        <v>1.8478472842925309E-2</v>
      </c>
      <c r="Q27" s="1">
        <f t="shared" si="6"/>
        <v>37383.548860000003</v>
      </c>
      <c r="X27">
        <f t="shared" si="0"/>
        <v>9500</v>
      </c>
      <c r="Y27">
        <f t="shared" ca="1" si="1"/>
        <v>2.154041102747109E-2</v>
      </c>
    </row>
    <row r="28" spans="1:25" x14ac:dyDescent="0.2">
      <c r="A28" s="28" t="s">
        <v>45</v>
      </c>
      <c r="B28" s="30" t="s">
        <v>44</v>
      </c>
      <c r="C28" s="29">
        <v>52429.101000000002</v>
      </c>
      <c r="D28" s="29">
        <v>1E-3</v>
      </c>
      <c r="E28">
        <f t="shared" si="2"/>
        <v>7734.0179904133529</v>
      </c>
      <c r="F28">
        <f t="shared" si="3"/>
        <v>7734</v>
      </c>
      <c r="G28">
        <f t="shared" si="4"/>
        <v>2.4957800007541664E-2</v>
      </c>
      <c r="K28">
        <f>+G28</f>
        <v>2.4957800007541664E-2</v>
      </c>
      <c r="O28">
        <f t="shared" ca="1" si="5"/>
        <v>1.8511913220745885E-2</v>
      </c>
      <c r="Q28" s="1">
        <f t="shared" si="6"/>
        <v>37410.601000000002</v>
      </c>
      <c r="X28">
        <f t="shared" si="0"/>
        <v>10000</v>
      </c>
      <c r="Y28">
        <f t="shared" ca="1" si="1"/>
        <v>2.239785661261412E-2</v>
      </c>
    </row>
    <row r="29" spans="1:25" x14ac:dyDescent="0.2">
      <c r="A29" s="33" t="s">
        <v>48</v>
      </c>
      <c r="B29" s="34" t="s">
        <v>44</v>
      </c>
      <c r="C29" s="35">
        <v>55374.311000000002</v>
      </c>
      <c r="D29" s="35">
        <v>0.01</v>
      </c>
      <c r="E29">
        <f t="shared" si="2"/>
        <v>9857.0234356601886</v>
      </c>
      <c r="F29">
        <f t="shared" si="3"/>
        <v>9857</v>
      </c>
      <c r="G29">
        <f t="shared" si="4"/>
        <v>3.2511900004465133E-2</v>
      </c>
      <c r="J29">
        <f>+G29</f>
        <v>3.2511900004465133E-2</v>
      </c>
      <c r="O29">
        <f t="shared" ca="1" si="5"/>
        <v>2.2152627175263215E-2</v>
      </c>
      <c r="Q29" s="1">
        <f t="shared" si="6"/>
        <v>40355.811000000002</v>
      </c>
      <c r="X29">
        <f t="shared" si="0"/>
        <v>10500</v>
      </c>
      <c r="Y29">
        <f t="shared" ca="1" si="1"/>
        <v>2.3255302197757156E-2</v>
      </c>
    </row>
    <row r="30" spans="1:25" x14ac:dyDescent="0.2">
      <c r="A30" s="36" t="s">
        <v>1</v>
      </c>
      <c r="B30" s="37" t="s">
        <v>44</v>
      </c>
      <c r="C30" s="36">
        <v>56387.017999999996</v>
      </c>
      <c r="D30" s="36">
        <v>8.9999999999999993E-3</v>
      </c>
      <c r="E30">
        <f t="shared" si="2"/>
        <v>10587.016365006339</v>
      </c>
      <c r="F30">
        <f t="shared" si="3"/>
        <v>10587</v>
      </c>
      <c r="G30">
        <f t="shared" si="4"/>
        <v>2.2702900001604576E-2</v>
      </c>
      <c r="J30">
        <f>+G30</f>
        <v>2.2702900001604576E-2</v>
      </c>
      <c r="O30">
        <f t="shared" ca="1" si="5"/>
        <v>2.3404497729572045E-2</v>
      </c>
      <c r="Q30" s="1">
        <f t="shared" si="6"/>
        <v>41368.517999999996</v>
      </c>
      <c r="X30">
        <f t="shared" si="0"/>
        <v>11000</v>
      </c>
      <c r="Y30">
        <f t="shared" ca="1" si="1"/>
        <v>2.4112747782900193E-2</v>
      </c>
    </row>
    <row r="31" spans="1:25" x14ac:dyDescent="0.2">
      <c r="A31" s="36" t="s">
        <v>1</v>
      </c>
      <c r="B31" s="37" t="s">
        <v>44</v>
      </c>
      <c r="C31" s="36">
        <v>57045.978000000003</v>
      </c>
      <c r="D31" s="36">
        <v>1.7000000000000001E-2</v>
      </c>
      <c r="E31">
        <f t="shared" si="2"/>
        <v>11062.016676766747</v>
      </c>
      <c r="F31">
        <f t="shared" si="3"/>
        <v>11062</v>
      </c>
      <c r="G31">
        <f t="shared" si="4"/>
        <v>2.3135400006140117E-2</v>
      </c>
      <c r="J31">
        <f>+G31</f>
        <v>2.3135400006140117E-2</v>
      </c>
      <c r="O31">
        <f t="shared" ca="1" si="5"/>
        <v>2.421907103545793E-2</v>
      </c>
      <c r="Q31" s="1">
        <f t="shared" si="6"/>
        <v>42027.478000000003</v>
      </c>
      <c r="X31">
        <f t="shared" si="0"/>
        <v>11500</v>
      </c>
      <c r="Y31">
        <f t="shared" ca="1" si="1"/>
        <v>2.4970193368043229E-2</v>
      </c>
    </row>
    <row r="32" spans="1:25" x14ac:dyDescent="0.2">
      <c r="A32" s="36" t="s">
        <v>1</v>
      </c>
      <c r="B32" s="37" t="s">
        <v>44</v>
      </c>
      <c r="C32" s="36">
        <v>57057.080999999998</v>
      </c>
      <c r="D32" s="36">
        <v>1.9E-2</v>
      </c>
      <c r="E32">
        <f t="shared" si="2"/>
        <v>11070.020088903255</v>
      </c>
      <c r="F32">
        <f t="shared" si="3"/>
        <v>11070</v>
      </c>
      <c r="G32">
        <f t="shared" si="4"/>
        <v>2.7869000005011912E-2</v>
      </c>
      <c r="J32">
        <f>+G32</f>
        <v>2.7869000005011912E-2</v>
      </c>
      <c r="O32">
        <f t="shared" ca="1" si="5"/>
        <v>2.4232790164820217E-2</v>
      </c>
      <c r="Q32" s="1">
        <f t="shared" si="6"/>
        <v>42038.580999999998</v>
      </c>
      <c r="X32">
        <f t="shared" si="0"/>
        <v>12000</v>
      </c>
      <c r="Y32">
        <f t="shared" ca="1" si="1"/>
        <v>2.5827638953186266E-2</v>
      </c>
    </row>
    <row r="33" spans="1:25" x14ac:dyDescent="0.2">
      <c r="A33" s="38" t="s">
        <v>0</v>
      </c>
      <c r="B33" s="39" t="s">
        <v>44</v>
      </c>
      <c r="C33" s="38">
        <v>58214.070979999997</v>
      </c>
      <c r="D33" s="38">
        <v>2.3000000000000001E-4</v>
      </c>
      <c r="E33">
        <f t="shared" si="2"/>
        <v>11904.016994942562</v>
      </c>
      <c r="F33">
        <f t="shared" si="3"/>
        <v>11904</v>
      </c>
      <c r="G33">
        <f t="shared" si="4"/>
        <v>2.3576799998409115E-2</v>
      </c>
      <c r="K33">
        <f t="shared" ref="K33:K38" si="7">+G33</f>
        <v>2.3576799998409115E-2</v>
      </c>
      <c r="O33">
        <f t="shared" ca="1" si="5"/>
        <v>2.5663009400838807E-2</v>
      </c>
      <c r="Q33" s="1">
        <f t="shared" si="6"/>
        <v>43195.570979999997</v>
      </c>
      <c r="X33">
        <f t="shared" si="0"/>
        <v>12500</v>
      </c>
      <c r="Y33">
        <f t="shared" ca="1" si="1"/>
        <v>2.6685084538329303E-2</v>
      </c>
    </row>
    <row r="34" spans="1:25" ht="12" customHeight="1" x14ac:dyDescent="0.2">
      <c r="A34" s="38" t="s">
        <v>0</v>
      </c>
      <c r="B34" s="39" t="s">
        <v>44</v>
      </c>
      <c r="C34" s="38">
        <v>58221.007339999996</v>
      </c>
      <c r="D34" s="38">
        <v>2.3000000000000001E-4</v>
      </c>
      <c r="E34">
        <f t="shared" si="2"/>
        <v>11909.01695421548</v>
      </c>
      <c r="F34">
        <f t="shared" si="3"/>
        <v>11909</v>
      </c>
      <c r="G34">
        <f t="shared" si="4"/>
        <v>2.3520299997471739E-2</v>
      </c>
      <c r="K34">
        <f t="shared" si="7"/>
        <v>2.3520299997471739E-2</v>
      </c>
      <c r="O34">
        <f t="shared" ca="1" si="5"/>
        <v>2.5671583856690237E-2</v>
      </c>
      <c r="Q34" s="1">
        <f t="shared" si="6"/>
        <v>43202.507339999996</v>
      </c>
      <c r="X34">
        <f t="shared" si="0"/>
        <v>13000</v>
      </c>
      <c r="Y34">
        <f t="shared" ca="1" si="1"/>
        <v>2.7542530123472339E-2</v>
      </c>
    </row>
    <row r="35" spans="1:25" ht="12" customHeight="1" x14ac:dyDescent="0.2">
      <c r="A35" s="40" t="s">
        <v>50</v>
      </c>
      <c r="B35" s="41" t="s">
        <v>43</v>
      </c>
      <c r="C35" s="42">
        <v>58556.03646000009</v>
      </c>
      <c r="D35" s="40">
        <v>2.0000000000000001E-4</v>
      </c>
      <c r="E35">
        <f t="shared" si="2"/>
        <v>12150.517100580748</v>
      </c>
      <c r="F35">
        <f t="shared" si="3"/>
        <v>12150.5</v>
      </c>
      <c r="G35">
        <f t="shared" si="4"/>
        <v>2.3723350095679052E-2</v>
      </c>
      <c r="K35">
        <f t="shared" si="7"/>
        <v>2.3723350095679052E-2</v>
      </c>
      <c r="O35">
        <f t="shared" ca="1" si="5"/>
        <v>2.608573007431432E-2</v>
      </c>
      <c r="Q35" s="1">
        <f t="shared" si="6"/>
        <v>43537.53646000009</v>
      </c>
      <c r="X35">
        <f t="shared" si="0"/>
        <v>13500</v>
      </c>
      <c r="Y35">
        <f t="shared" ca="1" si="1"/>
        <v>2.8399975708615376E-2</v>
      </c>
    </row>
    <row r="36" spans="1:25" ht="12" customHeight="1" x14ac:dyDescent="0.2">
      <c r="A36" s="40" t="s">
        <v>50</v>
      </c>
      <c r="B36" s="41" t="s">
        <v>43</v>
      </c>
      <c r="C36" s="42">
        <v>58617.076559999958</v>
      </c>
      <c r="D36" s="40">
        <v>1.6000000000000001E-4</v>
      </c>
      <c r="E36">
        <f t="shared" si="2"/>
        <v>12194.516837332332</v>
      </c>
      <c r="F36">
        <f t="shared" si="3"/>
        <v>12194.5</v>
      </c>
      <c r="G36">
        <f t="shared" si="4"/>
        <v>2.3358149963314645E-2</v>
      </c>
      <c r="K36">
        <f t="shared" si="7"/>
        <v>2.3358149963314645E-2</v>
      </c>
      <c r="O36">
        <f t="shared" ca="1" si="5"/>
        <v>2.6161185285806909E-2</v>
      </c>
      <c r="Q36" s="1">
        <f t="shared" si="6"/>
        <v>43598.576559999958</v>
      </c>
      <c r="X36">
        <f t="shared" si="0"/>
        <v>14000</v>
      </c>
      <c r="Y36">
        <f t="shared" ca="1" si="1"/>
        <v>2.9257421293758412E-2</v>
      </c>
    </row>
    <row r="37" spans="1:25" ht="12" customHeight="1" x14ac:dyDescent="0.2">
      <c r="A37" s="40" t="s">
        <v>50</v>
      </c>
      <c r="B37" s="41" t="s">
        <v>44</v>
      </c>
      <c r="C37" s="42">
        <v>58619.157870000228</v>
      </c>
      <c r="D37" s="40">
        <v>1.2E-4</v>
      </c>
      <c r="E37">
        <f t="shared" si="2"/>
        <v>12196.01711488939</v>
      </c>
      <c r="F37">
        <f t="shared" si="3"/>
        <v>12196</v>
      </c>
      <c r="G37">
        <f t="shared" si="4"/>
        <v>2.374320023227483E-2</v>
      </c>
      <c r="K37">
        <f t="shared" si="7"/>
        <v>2.374320023227483E-2</v>
      </c>
      <c r="O37">
        <f t="shared" ca="1" si="5"/>
        <v>2.6163757622562338E-2</v>
      </c>
      <c r="Q37" s="1">
        <f t="shared" si="6"/>
        <v>43600.657870000228</v>
      </c>
      <c r="X37">
        <f t="shared" si="0"/>
        <v>14500</v>
      </c>
      <c r="Y37">
        <f t="shared" ca="1" si="1"/>
        <v>3.0114866878901449E-2</v>
      </c>
    </row>
    <row r="38" spans="1:25" ht="12" customHeight="1" x14ac:dyDescent="0.2">
      <c r="A38" s="40" t="s">
        <v>51</v>
      </c>
      <c r="B38" s="41" t="s">
        <v>43</v>
      </c>
      <c r="C38" s="42">
        <v>58986.091610000003</v>
      </c>
      <c r="D38" s="40">
        <v>9.0000000000000006E-5</v>
      </c>
      <c r="E38">
        <f t="shared" si="2"/>
        <v>12460.515173793274</v>
      </c>
      <c r="F38">
        <f t="shared" si="3"/>
        <v>12460.5</v>
      </c>
      <c r="G38">
        <f t="shared" si="4"/>
        <v>2.105035000568023E-2</v>
      </c>
      <c r="K38">
        <f t="shared" si="7"/>
        <v>2.105035000568023E-2</v>
      </c>
      <c r="O38">
        <f t="shared" ca="1" si="5"/>
        <v>2.6617346337103005E-2</v>
      </c>
      <c r="Q38" s="1">
        <f t="shared" si="6"/>
        <v>43967.591610000003</v>
      </c>
    </row>
    <row r="39" spans="1:25" ht="12" customHeight="1" x14ac:dyDescent="0.2">
      <c r="C39" s="9"/>
      <c r="D39" s="9"/>
    </row>
    <row r="40" spans="1:25" ht="12" customHeight="1" x14ac:dyDescent="0.2">
      <c r="C40" s="9"/>
      <c r="D40" s="9"/>
    </row>
    <row r="41" spans="1:25" x14ac:dyDescent="0.2">
      <c r="C41" s="9"/>
      <c r="D41" s="9"/>
    </row>
    <row r="42" spans="1:25" x14ac:dyDescent="0.2">
      <c r="C42" s="9"/>
      <c r="D42" s="9"/>
    </row>
    <row r="43" spans="1:25" x14ac:dyDescent="0.2">
      <c r="C43" s="9"/>
      <c r="D43" s="9"/>
    </row>
    <row r="44" spans="1:25" x14ac:dyDescent="0.2">
      <c r="C44" s="9"/>
      <c r="D44" s="9"/>
    </row>
    <row r="45" spans="1:25" x14ac:dyDescent="0.2">
      <c r="C45" s="9"/>
      <c r="D45" s="9"/>
    </row>
    <row r="46" spans="1:25" x14ac:dyDescent="0.2">
      <c r="C46" s="9"/>
      <c r="D46" s="9"/>
    </row>
    <row r="47" spans="1:25" x14ac:dyDescent="0.2">
      <c r="C47" s="9"/>
      <c r="D47" s="9"/>
    </row>
    <row r="48" spans="1:25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</sheetData>
  <sortState xmlns:xlrd2="http://schemas.microsoft.com/office/spreadsheetml/2017/richdata2" ref="A21:R38">
    <sortCondition ref="C21:C38"/>
  </sortState>
  <phoneticPr fontId="8" type="noConversion"/>
  <hyperlinks>
    <hyperlink ref="J62975" r:id="rId1" display="http://vsolj.cetus-net.org/bulletin.html" xr:uid="{00000000-0004-0000-0000-000000000000}"/>
    <hyperlink ref="J62968" r:id="rId2" display="http://vsolj.cetus-net.org/bulletin.html" xr:uid="{00000000-0004-0000-0000-000001000000}"/>
    <hyperlink ref="AR465" r:id="rId3" display="http://cdsbib.u-strasbg.fr/cgi-bin/cdsbib?1990RMxAA..21..381G" xr:uid="{00000000-0004-0000-0000-000002000000}"/>
    <hyperlink ref="AR468" r:id="rId4" display="http://cdsbib.u-strasbg.fr/cgi-bin/cdsbib?1990RMxAA..21..381G" xr:uid="{00000000-0004-0000-0000-000003000000}"/>
    <hyperlink ref="AR466" r:id="rId5" display="http://cdsbib.u-strasbg.fr/cgi-bin/cdsbib?1990RMxAA..21..381G" xr:uid="{00000000-0004-0000-0000-000004000000}"/>
    <hyperlink ref="AR444" r:id="rId6" display="http://cdsbib.u-strasbg.fr/cgi-bin/cdsbib?1990RMxAA..21..381G" xr:uid="{00000000-0004-0000-0000-000005000000}"/>
    <hyperlink ref="K62975" r:id="rId7" display="http://vsolj.cetus-net.org/bulletin.html" xr:uid="{00000000-0004-0000-0000-000006000000}"/>
    <hyperlink ref="AS578" r:id="rId8" display="http://cdsbib.u-strasbg.fr/cgi-bin/cdsbib?1990RMxAA..21..381G" xr:uid="{00000000-0004-0000-0000-000007000000}"/>
    <hyperlink ref="AS64383" r:id="rId9" display="http://cdsbib.u-strasbg.fr/cgi-bin/cdsbib?1990RMxAA..21..381G" xr:uid="{00000000-0004-0000-0000-000008000000}"/>
    <hyperlink ref="AS579" r:id="rId10" display="http://cdsbib.u-strasbg.fr/cgi-bin/cdsbib?1990RMxAA..21..381G" xr:uid="{00000000-0004-0000-0000-000009000000}"/>
    <hyperlink ref="J62972" r:id="rId11" display="https://www.aavso.org/ejaavso" xr:uid="{00000000-0004-0000-0000-00000A000000}"/>
    <hyperlink ref="H63637" r:id="rId12" display="http://vsolj.cetus-net.org/bulletin.html" xr:uid="{00000000-0004-0000-0000-00000B000000}"/>
    <hyperlink ref="H63630" r:id="rId13" display="https://www.aavso.org/ejaavso" xr:uid="{00000000-0004-0000-0000-00000C000000}"/>
    <hyperlink ref="I63637" r:id="rId14" display="http://vsolj.cetus-net.org/bulletin.html" xr:uid="{00000000-0004-0000-0000-00000D000000}"/>
    <hyperlink ref="AQ57288" r:id="rId15" display="http://cdsbib.u-strasbg.fr/cgi-bin/cdsbib?1990RMxAA..21..381G" xr:uid="{00000000-0004-0000-0000-00000E000000}"/>
    <hyperlink ref="H63634" r:id="rId16" display="https://www.aavso.org/ejaavso" xr:uid="{00000000-0004-0000-0000-00000F000000}"/>
    <hyperlink ref="AP4652" r:id="rId17" display="http://cdsbib.u-strasbg.fr/cgi-bin/cdsbib?1990RMxAA..21..381G" xr:uid="{00000000-0004-0000-0000-000010000000}"/>
    <hyperlink ref="AP4655" r:id="rId18" display="http://cdsbib.u-strasbg.fr/cgi-bin/cdsbib?1990RMxAA..21..381G" xr:uid="{00000000-0004-0000-0000-000011000000}"/>
    <hyperlink ref="AP4653" r:id="rId19" display="http://cdsbib.u-strasbg.fr/cgi-bin/cdsbib?1990RMxAA..21..381G" xr:uid="{00000000-0004-0000-0000-000012000000}"/>
    <hyperlink ref="AP4637" r:id="rId20" display="http://cdsbib.u-strasbg.fr/cgi-bin/cdsbib?1990RMxAA..21..381G" xr:uid="{00000000-0004-0000-0000-000013000000}"/>
    <hyperlink ref="AQ4866" r:id="rId21" display="http://cdsbib.u-strasbg.fr/cgi-bin/cdsbib?1990RMxAA..21..381G" xr:uid="{00000000-0004-0000-0000-000014000000}"/>
    <hyperlink ref="AQ4870" r:id="rId22" display="http://cdsbib.u-strasbg.fr/cgi-bin/cdsbib?1990RMxAA..21..381G" xr:uid="{00000000-0004-0000-0000-000015000000}"/>
    <hyperlink ref="AQ64550" r:id="rId23" display="http://cdsbib.u-strasbg.fr/cgi-bin/cdsbib?1990RMxAA..21..381G" xr:uid="{00000000-0004-0000-0000-000016000000}"/>
    <hyperlink ref="I1758" r:id="rId24" display="http://vsolj.cetus-net.org/bulletin.html" xr:uid="{00000000-0004-0000-0000-000017000000}"/>
    <hyperlink ref="H1758" r:id="rId25" display="http://vsolj.cetus-net.org/bulletin.html" xr:uid="{00000000-0004-0000-0000-000018000000}"/>
    <hyperlink ref="AQ65211" r:id="rId26" display="http://cdsbib.u-strasbg.fr/cgi-bin/cdsbib?1990RMxAA..21..381G" xr:uid="{00000000-0004-0000-0000-000019000000}"/>
    <hyperlink ref="AQ65210" r:id="rId27" display="http://cdsbib.u-strasbg.fr/cgi-bin/cdsbib?1990RMxAA..21..381G" xr:uid="{00000000-0004-0000-0000-00001A000000}"/>
    <hyperlink ref="AP2928" r:id="rId28" display="http://cdsbib.u-strasbg.fr/cgi-bin/cdsbib?1990RMxAA..21..381G" xr:uid="{00000000-0004-0000-0000-00001B000000}"/>
    <hyperlink ref="AP2946" r:id="rId29" display="http://cdsbib.u-strasbg.fr/cgi-bin/cdsbib?1990RMxAA..21..381G" xr:uid="{00000000-0004-0000-0000-00001C000000}"/>
    <hyperlink ref="AP2947" r:id="rId30" display="http://cdsbib.u-strasbg.fr/cgi-bin/cdsbib?1990RMxAA..21..381G" xr:uid="{00000000-0004-0000-0000-00001D000000}"/>
    <hyperlink ref="AP2943" r:id="rId31" display="http://cdsbib.u-strasbg.fr/cgi-bin/cdsbib?1990RMxAA..21..381G" xr:uid="{00000000-0004-0000-00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2023-01-30T00:41:03Z</dcterms:modified>
</cp:coreProperties>
</file>