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23E16E8-1A07-4E5B-8637-9F4CC8161E09}" xr6:coauthVersionLast="47" xr6:coauthVersionMax="47" xr10:uidLastSave="{00000000-0000-0000-0000-000000000000}"/>
  <bookViews>
    <workbookView xWindow="13890" yWindow="76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27" i="1"/>
  <c r="F27" i="1"/>
  <c r="G27" i="1"/>
  <c r="K27" i="1"/>
  <c r="E28" i="1"/>
  <c r="F28" i="1"/>
  <c r="G28" i="1"/>
  <c r="K28" i="1"/>
  <c r="E29" i="1"/>
  <c r="F29" i="1"/>
  <c r="G29" i="1"/>
  <c r="K29" i="1"/>
  <c r="C9" i="1"/>
  <c r="E21" i="1"/>
  <c r="F21" i="1"/>
  <c r="G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D9" i="1"/>
  <c r="Q27" i="1"/>
  <c r="Q28" i="1"/>
  <c r="Q29" i="1"/>
  <c r="Q26" i="1"/>
  <c r="K21" i="1"/>
  <c r="Q21" i="1"/>
  <c r="Q22" i="1"/>
  <c r="Q23" i="1"/>
  <c r="Q24" i="1"/>
  <c r="Q25" i="1"/>
  <c r="F16" i="1"/>
  <c r="C17" i="1"/>
  <c r="C12" i="1"/>
  <c r="C11" i="1"/>
  <c r="O31" i="1" l="1"/>
  <c r="S31" i="1" s="1"/>
  <c r="O30" i="1"/>
  <c r="S30" i="1" s="1"/>
  <c r="O26" i="1"/>
  <c r="S26" i="1" s="1"/>
  <c r="O23" i="1"/>
  <c r="S23" i="1" s="1"/>
  <c r="O22" i="1"/>
  <c r="S22" i="1" s="1"/>
  <c r="O27" i="1"/>
  <c r="S27" i="1" s="1"/>
  <c r="O25" i="1"/>
  <c r="S25" i="1" s="1"/>
  <c r="O24" i="1"/>
  <c r="S24" i="1" s="1"/>
  <c r="O29" i="1"/>
  <c r="S29" i="1" s="1"/>
  <c r="C15" i="1"/>
  <c r="O21" i="1"/>
  <c r="S21" i="1" s="1"/>
  <c r="O28" i="1"/>
  <c r="S28" i="1" s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<sst xmlns="http://schemas.openxmlformats.org/spreadsheetml/2006/main" count="75" uniqueCount="57">
  <si>
    <t>OEJV 0189</t>
  </si>
  <si>
    <t>OEJV 0198</t>
  </si>
  <si>
    <t>OEJV 0182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</si>
  <si>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</si>
  <si>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</si>
  <si>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</si>
  <si>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</si>
  <si>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</si>
  <si>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</si>
  <si>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</si>
  <si>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</si>
  <si>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</si>
  <si>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</si>
  <si>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</si>
  <si>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</si>
  <si>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</si>
  <si>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</si>
  <si>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</si>
  <si>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</si>
  <si>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</si>
  <si>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</si>
  <si>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</si>
  <si>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</si>
  <si>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</si>
  <si>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</si>
  <si>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</si>
  <si>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</si>
  <si>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</si>
  <si>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</si>
  <si>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</si>
  <si>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</si>
  <si>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</si>
  <si>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</si>
  <si>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</si>
  <si>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</si>
  <si>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</si>
  <si>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</si>
  <si>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</si>
  <si>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</si>
  <si>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</si>
  <si>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</si>
  <si>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</si>
  <si>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</si>
  <si>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</si>
  <si>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</si>
  <si>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VSS_2013-01-28</t>
  </si>
  <si>
    <t>II</t>
  </si>
  <si>
    <t>I</t>
  </si>
  <si>
    <t>eta Mus</t>
  </si>
  <si>
    <t>eta Mus / GSC 9242-1816</t>
  </si>
  <si>
    <t>Mus_eta.xls</t>
  </si>
  <si>
    <t>E</t>
  </si>
  <si>
    <t>Mus</t>
  </si>
  <si>
    <t>G9242-1816</t>
  </si>
  <si>
    <t>ToMcat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</si>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</sst>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4-43F6-90E8-A1D2EF7D48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4-43F6-90E8-A1D2EF7D48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4-43F6-90E8-A1D2EF7D48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-2.0000000004074536E-3</c:v>
                </c:pt>
                <c:pt idx="1">
                  <c:v>0</c:v>
                </c:pt>
                <c:pt idx="2">
                  <c:v>-2.599999999802094E-3</c:v>
                </c:pt>
                <c:pt idx="3">
                  <c:v>-1.5999999959603883E-3</c:v>
                </c:pt>
                <c:pt idx="4">
                  <c:v>-1.6000000032363459E-3</c:v>
                </c:pt>
                <c:pt idx="5">
                  <c:v>-6.1799999995855615E-2</c:v>
                </c:pt>
                <c:pt idx="6">
                  <c:v>-6.0400000125810038E-2</c:v>
                </c:pt>
                <c:pt idx="7">
                  <c:v>-6.9399999971210491E-2</c:v>
                </c:pt>
                <c:pt idx="8">
                  <c:v>-6.9899999994959217E-2</c:v>
                </c:pt>
                <c:pt idx="9">
                  <c:v>-8.5879999816825148E-2</c:v>
                </c:pt>
                <c:pt idx="10">
                  <c:v>-8.8960000051883981E-2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4-43F6-90E8-A1D2EF7D48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4-43F6-90E8-A1D2EF7D48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4-43F6-90E8-A1D2EF7D48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4-43F6-90E8-A1D2EF7D48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4.2953676504035067E-3</c:v>
                </c:pt>
                <c:pt idx="1">
                  <c:v>2.5984520656465795E-3</c:v>
                </c:pt>
                <c:pt idx="2">
                  <c:v>-5.0565226833680027E-3</c:v>
                </c:pt>
                <c:pt idx="3">
                  <c:v>-6.1877997398726205E-3</c:v>
                </c:pt>
                <c:pt idx="4">
                  <c:v>-7.1305306202931358E-3</c:v>
                </c:pt>
                <c:pt idx="5">
                  <c:v>-5.3362052996115197E-2</c:v>
                </c:pt>
                <c:pt idx="6">
                  <c:v>-6.5353589795064143E-2</c:v>
                </c:pt>
                <c:pt idx="7">
                  <c:v>-6.5919228323316453E-2</c:v>
                </c:pt>
                <c:pt idx="8">
                  <c:v>-7.2970855308861909E-2</c:v>
                </c:pt>
                <c:pt idx="9">
                  <c:v>-8.6319924575616408E-2</c:v>
                </c:pt>
                <c:pt idx="10">
                  <c:v>-8.8733315629492937E-2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4-43F6-90E8-A1D2EF7D48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4-43F6-90E8-A1D2EF7D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686744"/>
        <c:axId val="1"/>
      </c:scatterChart>
      <c:valAx>
        <c:axId val="72568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68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3453B6-7539-50C6-53FC-C1F63393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  <c r="E1" t="s">
        <v>50</v>
      </c>
    </row>
    <row r="2" spans="1:6" x14ac:dyDescent="0.2">
      <c r="A2" t="s">
        <v>32</v>
      </c>
      <c r="B2" t="s">
        <v>51</v>
      </c>
      <c r="C2" s="30" t="s">
        <v>44</v>
      </c>
      <c r="D2" s="3" t="s">
        <v>52</v>
      </c>
      <c r="E2" t="s">
        <v>48</v>
      </c>
      <c r="F2" t="s">
        <v>53</v>
      </c>
    </row>
    <row r="3" spans="1:6" ht="13.5" thickBot="1" x14ac:dyDescent="0.25">
      <c r="E3" t="s">
        <v>53</v>
      </c>
    </row>
    <row r="4" spans="1:6" ht="14.25" thickTop="1" thickBot="1" x14ac:dyDescent="0.25">
      <c r="A4" s="5" t="s">
        <v>9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10</v>
      </c>
    </row>
    <row r="7" spans="1:6" x14ac:dyDescent="0.2">
      <c r="A7" t="s">
        <v>11</v>
      </c>
      <c r="C7" s="29">
        <v>55776.942999999999</v>
      </c>
      <c r="D7" s="29" t="s">
        <v>54</v>
      </c>
    </row>
    <row r="8" spans="1:6" x14ac:dyDescent="0.2">
      <c r="A8" t="s">
        <v>12</v>
      </c>
      <c r="C8" s="8">
        <v>1.1981999999999999</v>
      </c>
      <c r="D8" s="29" t="s">
        <v>54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21">
        <f ca="1">INTERCEPT(INDIRECT($D$9):G991,INDIRECT($C$9):F991)</f>
        <v>2.5984520656465795E-3</v>
      </c>
      <c r="D11" s="3"/>
      <c r="E11" s="10"/>
    </row>
    <row r="12" spans="1:6" x14ac:dyDescent="0.2">
      <c r="A12" s="10" t="s">
        <v>25</v>
      </c>
      <c r="B12" s="10"/>
      <c r="C12" s="21">
        <f ca="1">SLOPE(INDIRECT($D$9):G991,INDIRECT($C$9):F991)</f>
        <v>-3.7709235216820604E-5</v>
      </c>
      <c r="D12" s="3"/>
      <c r="E12" s="10"/>
    </row>
    <row r="13" spans="1:6" x14ac:dyDescent="0.2">
      <c r="A13" s="10" t="s">
        <v>27</v>
      </c>
      <c r="B13" s="10"/>
      <c r="C13" s="3" t="s">
        <v>22</v>
      </c>
    </row>
    <row r="14" spans="1:6" x14ac:dyDescent="0.2">
      <c r="A14" s="10"/>
      <c r="B14" s="10"/>
      <c r="C14" s="10"/>
    </row>
    <row r="15" spans="1:6" x14ac:dyDescent="0.2">
      <c r="A15" s="12" t="s">
        <v>26</v>
      </c>
      <c r="B15" s="10"/>
      <c r="C15" s="13">
        <f ca="1">(C7+C11)+(C8+C12)*INT(MAX(F21:F3532))</f>
        <v>58678.894666684369</v>
      </c>
      <c r="E15" s="14" t="s">
        <v>40</v>
      </c>
      <c r="F15" s="11">
        <v>1</v>
      </c>
    </row>
    <row r="16" spans="1:6" x14ac:dyDescent="0.2">
      <c r="A16" s="16" t="s">
        <v>13</v>
      </c>
      <c r="B16" s="10"/>
      <c r="C16" s="17">
        <f ca="1">+C8+C12</f>
        <v>1.1981622907647831</v>
      </c>
      <c r="E16" s="14" t="s">
        <v>36</v>
      </c>
      <c r="F16" s="15">
        <f ca="1">NOW()+15018.5+$C$5/24</f>
        <v>59964.772002662037</v>
      </c>
    </row>
    <row r="17" spans="1:21" ht="13.5" thickBot="1" x14ac:dyDescent="0.25">
      <c r="A17" s="14" t="s">
        <v>33</v>
      </c>
      <c r="B17" s="10"/>
      <c r="C17" s="10">
        <f>COUNT(C21:C2190)</f>
        <v>11</v>
      </c>
      <c r="E17" s="14" t="s">
        <v>41</v>
      </c>
      <c r="F17" s="15">
        <f ca="1">ROUND(2*(F16-$C$7)/$C$8,0)/2+F15</f>
        <v>3496</v>
      </c>
    </row>
    <row r="18" spans="1:21" ht="14.25" thickTop="1" thickBot="1" x14ac:dyDescent="0.25">
      <c r="A18" s="16" t="s">
        <v>14</v>
      </c>
      <c r="B18" s="10"/>
      <c r="C18" s="19">
        <f ca="1">+C15</f>
        <v>58678.894666684369</v>
      </c>
      <c r="D18" s="20">
        <f ca="1">+C16</f>
        <v>1.1981622907647831</v>
      </c>
      <c r="E18" s="14" t="s">
        <v>42</v>
      </c>
      <c r="F18" s="23">
        <f ca="1">ROUND(2*(F16-$C$15)/$C$16,0)/2+F15</f>
        <v>1074</v>
      </c>
    </row>
    <row r="19" spans="1:21" ht="13.5" thickTop="1" x14ac:dyDescent="0.2">
      <c r="E19" s="14" t="s">
        <v>37</v>
      </c>
      <c r="F19" s="18">
        <f ca="1">+$C$15+$C$16*F18-15018.5-$C$5/24</f>
        <v>44947.616800299082</v>
      </c>
      <c r="S19">
        <f ca="1">SQRT(SUM(S21:S49)/(COUNT(S21:S49)-1))</f>
        <v>4.7072351706058477E-3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55</v>
      </c>
      <c r="J20" s="7" t="s">
        <v>6</v>
      </c>
      <c r="K20" s="7" t="s">
        <v>7</v>
      </c>
      <c r="L20" s="7" t="s">
        <v>3</v>
      </c>
      <c r="M20" s="7" t="s">
        <v>4</v>
      </c>
      <c r="N20" s="7" t="s">
        <v>5</v>
      </c>
      <c r="O20" s="7" t="s">
        <v>31</v>
      </c>
      <c r="P20" s="6" t="s">
        <v>30</v>
      </c>
      <c r="Q20" s="4" t="s">
        <v>23</v>
      </c>
      <c r="U20" s="26" t="s">
        <v>39</v>
      </c>
    </row>
    <row r="21" spans="1:21" x14ac:dyDescent="0.2">
      <c r="A21" s="31" t="s">
        <v>45</v>
      </c>
      <c r="B21" s="32" t="s">
        <v>46</v>
      </c>
      <c r="C21" s="33">
        <v>55723.021999999997</v>
      </c>
      <c r="D21" s="33">
        <v>1E-3</v>
      </c>
      <c r="E21">
        <f t="shared" ref="E21:E29" si="0">+(C21-C$7)/C$8</f>
        <v>-45.001669170424051</v>
      </c>
      <c r="F21">
        <f t="shared" ref="F21:F29" si="1">ROUND(2*E21,0)/2</f>
        <v>-45</v>
      </c>
      <c r="G21">
        <f t="shared" ref="G21:G29" si="2">+C21-(C$7+F21*C$8)</f>
        <v>-2.0000000004074536E-3</v>
      </c>
      <c r="K21">
        <f t="shared" ref="K21:K29" si="3">+G21</f>
        <v>-2.0000000004074536E-3</v>
      </c>
      <c r="O21">
        <f t="shared" ref="O21:O29" ca="1" si="4">+C$11+C$12*$F21</f>
        <v>4.2953676504035067E-3</v>
      </c>
      <c r="Q21" s="2">
        <f t="shared" ref="Q21:Q29" si="5">+C21-15018.5</f>
        <v>40704.521999999997</v>
      </c>
      <c r="S21">
        <f t="shared" ref="S21:S29" ca="1" si="6">+(O21-G21)^2</f>
        <v>3.9631653858877111E-5</v>
      </c>
    </row>
    <row r="22" spans="1:21" x14ac:dyDescent="0.2">
      <c r="A22" s="31" t="s">
        <v>45</v>
      </c>
      <c r="B22" s="32" t="s">
        <v>47</v>
      </c>
      <c r="C22" s="33">
        <v>55776.942999999999</v>
      </c>
      <c r="D22" s="33">
        <v>3.0000000000000001E-3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2.5984520656465795E-3</v>
      </c>
      <c r="Q22" s="2">
        <f t="shared" si="5"/>
        <v>40758.442999999999</v>
      </c>
      <c r="S22">
        <f t="shared" ca="1" si="6"/>
        <v>6.751953137462976E-6</v>
      </c>
    </row>
    <row r="23" spans="1:21" x14ac:dyDescent="0.2">
      <c r="A23" s="31" t="s">
        <v>45</v>
      </c>
      <c r="B23" s="32" t="s">
        <v>46</v>
      </c>
      <c r="C23" s="33">
        <v>56020.175000000003</v>
      </c>
      <c r="D23" s="33">
        <v>1E-3</v>
      </c>
      <c r="E23">
        <f t="shared" si="0"/>
        <v>202.99783007845403</v>
      </c>
      <c r="F23">
        <f t="shared" si="1"/>
        <v>203</v>
      </c>
      <c r="G23">
        <f t="shared" si="2"/>
        <v>-2.599999999802094E-3</v>
      </c>
      <c r="K23">
        <f t="shared" si="3"/>
        <v>-2.599999999802094E-3</v>
      </c>
      <c r="O23">
        <f t="shared" ca="1" si="4"/>
        <v>-5.0565226833680027E-3</v>
      </c>
      <c r="Q23" s="2">
        <f t="shared" si="5"/>
        <v>41001.675000000003</v>
      </c>
      <c r="S23">
        <f t="shared" ca="1" si="6"/>
        <v>6.0345036948738539E-6</v>
      </c>
    </row>
    <row r="24" spans="1:21" x14ac:dyDescent="0.2">
      <c r="A24" s="31" t="s">
        <v>45</v>
      </c>
      <c r="B24" s="32" t="s">
        <v>46</v>
      </c>
      <c r="C24" s="33">
        <v>56056.122000000003</v>
      </c>
      <c r="D24" s="33">
        <v>2E-3</v>
      </c>
      <c r="E24">
        <f t="shared" si="0"/>
        <v>232.99866466366529</v>
      </c>
      <c r="F24">
        <f t="shared" si="1"/>
        <v>233</v>
      </c>
      <c r="G24">
        <f t="shared" si="2"/>
        <v>-1.5999999959603883E-3</v>
      </c>
      <c r="K24">
        <f t="shared" si="3"/>
        <v>-1.5999999959603883E-3</v>
      </c>
      <c r="O24">
        <f t="shared" ca="1" si="4"/>
        <v>-6.1877997398726205E-3</v>
      </c>
      <c r="Q24" s="2">
        <f t="shared" si="5"/>
        <v>41037.622000000003</v>
      </c>
      <c r="S24">
        <f t="shared" ca="1" si="6"/>
        <v>2.1047906490241144E-5</v>
      </c>
    </row>
    <row r="25" spans="1:21" x14ac:dyDescent="0.2">
      <c r="A25" s="31" t="s">
        <v>45</v>
      </c>
      <c r="B25" s="32" t="s">
        <v>47</v>
      </c>
      <c r="C25" s="33">
        <v>56086.076999999997</v>
      </c>
      <c r="D25" s="33">
        <v>3.0000000000000001E-3</v>
      </c>
      <c r="E25">
        <f t="shared" si="0"/>
        <v>257.99866466366069</v>
      </c>
      <c r="F25">
        <f t="shared" si="1"/>
        <v>258</v>
      </c>
      <c r="G25">
        <f t="shared" si="2"/>
        <v>-1.6000000032363459E-3</v>
      </c>
      <c r="K25">
        <f t="shared" si="3"/>
        <v>-1.6000000032363459E-3</v>
      </c>
      <c r="O25">
        <f t="shared" ca="1" si="4"/>
        <v>-7.1305306202931358E-3</v>
      </c>
      <c r="Q25" s="2">
        <f t="shared" si="5"/>
        <v>41067.576999999997</v>
      </c>
      <c r="S25">
        <f t="shared" ca="1" si="6"/>
        <v>3.0586768906202558E-5</v>
      </c>
    </row>
    <row r="26" spans="1:21" x14ac:dyDescent="0.2">
      <c r="A26" s="34" t="s">
        <v>2</v>
      </c>
      <c r="B26" s="35" t="s">
        <v>47</v>
      </c>
      <c r="C26" s="34">
        <v>57555.01</v>
      </c>
      <c r="D26" s="34">
        <v>3.0000000000000001E-3</v>
      </c>
      <c r="E26">
        <f t="shared" si="0"/>
        <v>1483.9484226339532</v>
      </c>
      <c r="F26">
        <f t="shared" si="1"/>
        <v>1484</v>
      </c>
      <c r="G26">
        <f t="shared" si="2"/>
        <v>-6.1799999995855615E-2</v>
      </c>
      <c r="K26">
        <f t="shared" si="3"/>
        <v>-6.1799999995855615E-2</v>
      </c>
      <c r="O26">
        <f t="shared" ca="1" si="4"/>
        <v>-5.3362052996115197E-2</v>
      </c>
      <c r="Q26" s="2">
        <f t="shared" si="5"/>
        <v>42536.51</v>
      </c>
      <c r="S26">
        <f t="shared" ca="1" si="6"/>
        <v>7.1198949570428302E-5</v>
      </c>
    </row>
    <row r="27" spans="1:21" x14ac:dyDescent="0.2">
      <c r="A27" s="36" t="s">
        <v>0</v>
      </c>
      <c r="B27" s="37" t="s">
        <v>47</v>
      </c>
      <c r="C27" s="36">
        <v>57936.038999999873</v>
      </c>
      <c r="D27" s="36">
        <v>4.0000000000000001E-3</v>
      </c>
      <c r="E27">
        <f t="shared" si="0"/>
        <v>1801.9495910531416</v>
      </c>
      <c r="F27">
        <f t="shared" si="1"/>
        <v>1802</v>
      </c>
      <c r="G27">
        <f t="shared" si="2"/>
        <v>-6.0400000125810038E-2</v>
      </c>
      <c r="K27">
        <f t="shared" si="3"/>
        <v>-6.0400000125810038E-2</v>
      </c>
      <c r="O27">
        <f t="shared" ca="1" si="4"/>
        <v>-6.5353589795064143E-2</v>
      </c>
      <c r="Q27" s="2">
        <f t="shared" si="5"/>
        <v>42917.538999999873</v>
      </c>
      <c r="S27">
        <f t="shared" ca="1" si="6"/>
        <v>2.4538050611340993E-5</v>
      </c>
    </row>
    <row r="28" spans="1:21" ht="12" customHeight="1" x14ac:dyDescent="0.2">
      <c r="A28" s="36" t="s">
        <v>0</v>
      </c>
      <c r="B28" s="37" t="s">
        <v>46</v>
      </c>
      <c r="C28" s="36">
        <v>57954.003000000026</v>
      </c>
      <c r="D28" s="36">
        <v>4.0000000000000001E-3</v>
      </c>
      <c r="E28">
        <f t="shared" si="0"/>
        <v>1816.9420797863686</v>
      </c>
      <c r="F28">
        <f t="shared" si="1"/>
        <v>1817</v>
      </c>
      <c r="G28">
        <f t="shared" si="2"/>
        <v>-6.9399999971210491E-2</v>
      </c>
      <c r="K28">
        <f t="shared" si="3"/>
        <v>-6.9399999971210491E-2</v>
      </c>
      <c r="O28">
        <f t="shared" ca="1" si="4"/>
        <v>-6.5919228323316453E-2</v>
      </c>
      <c r="Q28" s="2">
        <f t="shared" si="5"/>
        <v>42935.503000000026</v>
      </c>
      <c r="S28">
        <f t="shared" ca="1" si="6"/>
        <v>1.2115771264782974E-5</v>
      </c>
    </row>
    <row r="29" spans="1:21" ht="12" customHeight="1" x14ac:dyDescent="0.2">
      <c r="A29" s="36" t="s">
        <v>1</v>
      </c>
      <c r="B29" s="37" t="s">
        <v>47</v>
      </c>
      <c r="C29" s="36">
        <v>58178.065900000001</v>
      </c>
      <c r="D29" s="36">
        <v>3.3E-3</v>
      </c>
      <c r="E29">
        <f t="shared" si="0"/>
        <v>2003.9416624937426</v>
      </c>
      <c r="F29">
        <f t="shared" si="1"/>
        <v>2004</v>
      </c>
      <c r="G29">
        <f t="shared" si="2"/>
        <v>-6.9899999994959217E-2</v>
      </c>
      <c r="K29">
        <f t="shared" si="3"/>
        <v>-6.9899999994959217E-2</v>
      </c>
      <c r="O29">
        <f t="shared" ca="1" si="4"/>
        <v>-7.2970855308861909E-2</v>
      </c>
      <c r="Q29" s="2">
        <f t="shared" si="5"/>
        <v>43159.565900000001</v>
      </c>
      <c r="S29">
        <f t="shared" ca="1" si="6"/>
        <v>9.4301523589244061E-6</v>
      </c>
    </row>
    <row r="30" spans="1:21" ht="12" customHeight="1" x14ac:dyDescent="0.2">
      <c r="A30" s="38" t="s">
        <v>56</v>
      </c>
      <c r="B30" s="39" t="s">
        <v>47</v>
      </c>
      <c r="C30" s="40">
        <v>58602.212720000185</v>
      </c>
      <c r="D30" s="38">
        <v>4.5700000000000003E-3</v>
      </c>
      <c r="E30">
        <f t="shared" ref="E30:E31" si="7">+(C30-C$7)/C$8</f>
        <v>2357.9283258222217</v>
      </c>
      <c r="F30">
        <f t="shared" ref="F30:F31" si="8">ROUND(2*E30,0)/2</f>
        <v>2358</v>
      </c>
      <c r="G30">
        <f t="shared" ref="G30:G31" si="9">+C30-(C$7+F30*C$8)</f>
        <v>-8.5879999816825148E-2</v>
      </c>
      <c r="K30">
        <f t="shared" ref="K30:K31" si="10">+G30</f>
        <v>-8.5879999816825148E-2</v>
      </c>
      <c r="O30">
        <f t="shared" ref="O30:O31" ca="1" si="11">+C$11+C$12*$F30</f>
        <v>-8.6319924575616408E-2</v>
      </c>
      <c r="Q30" s="2">
        <f t="shared" ref="Q30:Q31" si="12">+C30-15018.5</f>
        <v>43583.712720000185</v>
      </c>
      <c r="S30">
        <f t="shared" ref="S30:S31" ca="1" si="13">+(O30-G30)^2</f>
        <v>1.9353379339754852E-7</v>
      </c>
    </row>
    <row r="31" spans="1:21" ht="12" customHeight="1" x14ac:dyDescent="0.2">
      <c r="A31" s="38" t="s">
        <v>56</v>
      </c>
      <c r="B31" s="39" t="s">
        <v>47</v>
      </c>
      <c r="C31" s="40">
        <v>58678.894439999945</v>
      </c>
      <c r="D31" s="38">
        <v>4.3699999999999998E-3</v>
      </c>
      <c r="E31">
        <f t="shared" si="7"/>
        <v>2421.9257552995714</v>
      </c>
      <c r="F31">
        <f t="shared" si="8"/>
        <v>2422</v>
      </c>
      <c r="G31">
        <f t="shared" si="9"/>
        <v>-8.8960000051883981E-2</v>
      </c>
      <c r="K31">
        <f t="shared" si="10"/>
        <v>-8.8960000051883981E-2</v>
      </c>
      <c r="O31">
        <f t="shared" ca="1" si="11"/>
        <v>-8.8733315629492937E-2</v>
      </c>
      <c r="Q31" s="2">
        <f t="shared" si="12"/>
        <v>43660.394439999945</v>
      </c>
      <c r="S31">
        <f t="shared" ca="1" si="13"/>
        <v>5.1385827354761064E-8</v>
      </c>
    </row>
    <row r="32" spans="1:21" ht="12" customHeight="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62968" r:id="rId1" display="http://vsolj.cetus-net.org/bulletin.html"/>
    <hyperlink ref="H62961" r:id="rId2" display="http://vsolj.cetus-net.org/bulletin.html"/>
    <hyperlink ref="AP458" r:id="rId3" display="http://cdsbib.u-strasbg.fr/cgi-bin/cdsbib?1990RMxAA..21..381G"/>
    <hyperlink ref="AP461" r:id="rId4" display="http://cdsbib.u-strasbg.fr/cgi-bin/cdsbib?1990RMxAA..21..381G"/>
    <hyperlink ref="AP459" r:id="rId5" display="http://cdsbib.u-strasbg.fr/cgi-bin/cdsbib?1990RMxAA..21..381G"/>
    <hyperlink ref="AP437" r:id="rId6" display="http://cdsbib.u-strasbg.fr/cgi-bin/cdsbib?1990RMxAA..21..381G"/>
    <hyperlink ref="I62968" r:id="rId7" display="http://vsolj.cetus-net.org/bulletin.html"/>
    <hyperlink ref="AQ571" r:id="rId8" display="http://cdsbib.u-strasbg.fr/cgi-bin/cdsbib?1990RMxAA..21..381G"/>
    <hyperlink ref="AQ64376" r:id="rId9" display="http://cdsbib.u-strasbg.fr/cgi-bin/cdsbib?1990RMxAA..21..381G"/>
    <hyperlink ref="AQ572" r:id="rId10" display="http://cdsbib.u-strasbg.fr/cgi-bin/cdsbib?1990RMxAA..21..381G"/>
    <hyperlink ref="H62965" r:id="rId11" display="https://www.aavso.org/ejaavso"/>
    <hyperlink ref="H63635" r:id="rId12" display="http://vsolj.cetus-net.org/bulletin.html"/>
    <hyperlink ref="H63628" r:id="rId13" display="https://www.aavso.org/ejaavso"/>
    <hyperlink ref="I63635" r:id="rId14" display="http://vsolj.cetus-net.org/bulletin.html"/>
    <hyperlink ref="AQ57286" r:id="rId15" display="http://cdsbib.u-strasbg.fr/cgi-bin/cdsbib?1990RMxAA..21..381G"/>
    <hyperlink ref="H63632" r:id="rId16" display="https://www.aavso.org/ejaavso"/>
    <hyperlink ref="AP4650" r:id="rId17" display="http://cdsbib.u-strasbg.fr/cgi-bin/cdsbib?1990RMxAA..21..381G"/>
    <hyperlink ref="AP4653" r:id="rId18" display="http://cdsbib.u-strasbg.fr/cgi-bin/cdsbib?1990RMxAA..21..381G"/>
    <hyperlink ref="AP4651" r:id="rId19" display="http://cdsbib.u-strasbg.fr/cgi-bin/cdsbib?1990RMxAA..21..381G"/>
    <hyperlink ref="AP4635" r:id="rId20" display="http://cdsbib.u-strasbg.fr/cgi-bin/cdsbib?1990RMxAA..21..381G"/>
    <hyperlink ref="AQ4864" r:id="rId21" display="http://cdsbib.u-strasbg.fr/cgi-bin/cdsbib?1990RMxAA..21..381G"/>
    <hyperlink ref="AQ4868" r:id="rId22" display="http://cdsbib.u-strasbg.fr/cgi-bin/cdsbib?1990RMxAA..21..381G"/>
    <hyperlink ref="AQ64548" r:id="rId23" display="http://cdsbib.u-strasbg.fr/cgi-bin/cdsbib?1990RMxAA..21..381G"/>
    <hyperlink ref="I1756" r:id="rId24" display="http://vsolj.cetus-net.org/bulletin.html"/>
    <hyperlink ref="H1756" r:id="rId25" display="http://vsolj.cetus-net.org/bulletin.html"/>
    <hyperlink ref="AQ65209" r:id="rId26" display="http://cdsbib.u-strasbg.fr/cgi-bin/cdsbib?1990RMxAA..21..381G"/>
    <hyperlink ref="AQ65208" r:id="rId27" display="http://cdsbib.u-strasbg.fr/cgi-bin/cdsbib?1990RMxAA..21..381G"/>
    <hyperlink ref="AP2926" r:id="rId28" display="http://cdsbib.u-strasbg.fr/cgi-bin/cdsbib?1990RMxAA..21..381G"/>
    <hyperlink ref="AP2944" r:id="rId29" display="http://cdsbib.u-strasbg.fr/cgi-bin/cdsbib?1990RMxAA..21..381G"/>
    <hyperlink ref="AP2945" r:id="rId30" display="http://cdsbib.u-strasbg.fr/cgi-bin/cdsbib?1990RMxAA..21..381G"/>
    <hyperlink ref="AP2941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2023-01-20T05:31:41Z</dcterms:modified>
</cp:coreProperties>
</file>