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1_{D459CBD1-FF17-4D87-B7F1-7548CD544BAB}" xr6:coauthVersionLast="47" xr6:coauthVersionMax="47" xr10:uidLastSave="{00000000-0000-0000-0000-000000000000}"/>
  <bookViews>
    <workbookView xWindow="13680" yWindow="1575" windowWidth="12735" windowHeight="1459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C21" i="1"/>
  <c r="E21" i="1" s="1"/>
  <c r="F21" i="1" s="1"/>
  <c r="A21" i="1"/>
  <c r="G11" i="1"/>
  <c r="F11" i="1"/>
  <c r="C7" i="1"/>
  <c r="E22" i="1" s="1"/>
  <c r="F22" i="1" s="1"/>
  <c r="G22" i="1" s="1"/>
  <c r="I22" i="1" s="1"/>
  <c r="C8" i="1"/>
  <c r="E15" i="1"/>
  <c r="C17" i="1"/>
  <c r="Q21" i="1"/>
  <c r="G21" i="1" l="1"/>
  <c r="C12" i="1"/>
  <c r="C11" i="1"/>
  <c r="C16" i="1" l="1"/>
  <c r="D18" i="1" s="1"/>
  <c r="H21" i="1"/>
  <c r="O22" i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<sst xmlns="http://schemas.openxmlformats.org/spreadsheetml/2006/main" count="51" uniqueCount="46">
  <si>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</si>
  <si>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</si>
  <si>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</si>
  <si>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</si>
  <si>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</si>
  <si>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</si>
  <si>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</si>
  <si>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</si>
  <si>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</si>
  <si>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</si>
  <si>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</si>
  <si>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</si>
  <si>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</si>
  <si>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</si>
  <si>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</si>
  <si>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</si>
  <si>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</si>
  <si>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</si>
  <si>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</si>
  <si>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</si>
  <si>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</si>
  <si>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</si>
  <si>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</si>
  <si>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</si>
  <si>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</si>
  <si>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</si>
  <si>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</si>
  <si>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</si>
  <si>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</si>
  <si>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</si>
  <si>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</si>
  <si>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</si>
  <si>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</si>
  <si>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</si>
  <si>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</si>
  <si>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</si>
  <si>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</si>
  <si>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G8310-0518_Nor.xls</t>
  </si>
  <si>
    <t>EW</t>
  </si>
  <si>
    <t>IBVS 5495 Eph.</t>
  </si>
  <si>
    <t>IBVS 5495</t>
  </si>
  <si>
    <t>Nor</t>
  </si>
  <si>
    <t>V0395 Nor / GSC 8310-0518  / NSV 07377</t>
  </si>
  <si>
    <t>JAVSO, 49, 251</t>
  </si>
  <si>
    <t>I</t>
  </si>
  <si>
    <t>JAAVSO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</si>
</sst>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17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0" fillId="0" borderId="0" xfId="0" applyAlignment="1">
      <alignment horizontal="center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2" fillId="0" borderId="0" xfId="0" applyFont="1" applyAlignment="1"/>
    <xf numFmtId="0" fontId="15" fillId="0" borderId="0" xfId="0" applyFont="1" applyAlignment="1">
      <alignment vertical="center"/>
    </xf>
    <xf numFmtId="0" fontId="5" fillId="0" borderId="0" xfId="0" applyFont="1">
      <alignment vertical="top"/>
    </xf>
    <xf numFmtId="0" fontId="15" fillId="0" borderId="0" xfId="0" applyFont="1" applyAlignment="1">
      <alignment horizontal="left" vertical="center"/>
    </xf>
    <xf numFmtId="0" fontId="15" fillId="2" borderId="1" xfId="0" applyFont="1" applyFill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Active!$D$21:$D$238</c:f>
                <c:numCache>
                  <c:formatCode>General</c:formatCode>
                  <c:ptCount val="21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Active!$H$21:$H$998</c:f>
              <c:numCache>
                <c:formatCode>General</c:formatCode>
                <c:ptCount val="978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D61-43AD-ADD8-2E7A5175FB9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JAAVSO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Active!$I$21:$I$998</c:f>
              <c:numCache>
                <c:formatCode>General</c:formatCode>
                <c:ptCount val="978"/>
                <c:pt idx="1">
                  <c:v>-1.145399984670803E-2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D61-43AD-ADD8-2E7A5175FB9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Active!$J$21:$J$998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D61-43AD-ADD8-2E7A5175FB9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Active!$K$21:$K$998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D61-43AD-ADD8-2E7A5175FB9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Active!$L$21:$L$998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D61-43AD-ADD8-2E7A5175FB9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Active!$M$21:$M$998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D61-43AD-ADD8-2E7A5175FB9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plus>
            <c:minus>
              <c:numRef>
                <c:f>Active!$D$21:$D$998</c:f>
                <c:numCache>
                  <c:formatCode>General</c:formatCode>
                  <c:ptCount val="978"/>
                  <c:pt idx="0">
                    <c:v>0</c:v>
                  </c:pt>
                  <c:pt idx="1">
                    <c:v>1.4400000000000001E-3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Active!$N$21:$N$998</c:f>
              <c:numCache>
                <c:formatCode>General</c:formatCode>
                <c:ptCount val="978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D61-43AD-ADD8-2E7A5175FB9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Active!$F$21:$F$998</c:f>
              <c:numCache>
                <c:formatCode>General</c:formatCode>
                <c:ptCount val="978"/>
                <c:pt idx="0">
                  <c:v>0</c:v>
                </c:pt>
                <c:pt idx="1">
                  <c:v>9703</c:v>
                </c:pt>
              </c:numCache>
            </c:numRef>
          </c:xVal>
          <c:yVal>
            <c:numRef>
              <c:f>Active!$O$21:$O$998</c:f>
              <c:numCache>
                <c:formatCode>General</c:formatCode>
                <c:ptCount val="978"/>
                <c:pt idx="0">
                  <c:v>0</c:v>
                </c:pt>
                <c:pt idx="1">
                  <c:v>-1.145399984670803E-2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D61-43AD-ADD8-2E7A5175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2827520"/>
        <c:axId val="1"/>
      </c:scatterChart>
      <c:valAx>
        <c:axId val="73282752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282752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CC703909-E2BD-4B5B-5032-DD84CACCB8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939"/>
  <sheetViews>
    <sheetView tabSelected="1" workbookViewId="0">
      <selection activeCell="E12" sqref="E12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42</v>
      </c>
      <c r="E1" s="31"/>
      <c r="F1" s="31" t="s">
        <v>37</v>
      </c>
      <c r="G1" s="32" t="s">
        <v>38</v>
      </c>
      <c r="H1" s="10" t="s">
        <v>39</v>
      </c>
      <c r="I1" s="33">
        <v>52730.79</v>
      </c>
      <c r="J1" s="33">
        <v>0.64787799999999995</v>
      </c>
      <c r="K1" s="32" t="s">
        <v>40</v>
      </c>
      <c r="L1" s="30" t="s">
        <v>41</v>
      </c>
    </row>
    <row r="2" spans="1:12" x14ac:dyDescent="0.2">
      <c r="A2" t="s">
        <v>23</v>
      </c>
      <c r="B2" t="s">
        <v>38</v>
      </c>
      <c r="C2" s="9" t="s">
        <v>41</v>
      </c>
      <c r="D2" t="s">
        <v>37</v>
      </c>
    </row>
    <row r="3" spans="1:12" ht="13.5" thickBot="1" x14ac:dyDescent="0.25"/>
    <row r="4" spans="1:12" ht="14.25" thickTop="1" thickBot="1" x14ac:dyDescent="0.25">
      <c r="A4" s="29" t="s">
        <v>39</v>
      </c>
      <c r="C4" s="7">
        <v>52730.79</v>
      </c>
      <c r="D4" s="8">
        <v>0.64787799999999995</v>
      </c>
    </row>
    <row r="6" spans="1:12" x14ac:dyDescent="0.2">
      <c r="A6" s="4" t="s">
        <v>0</v>
      </c>
    </row>
    <row r="7" spans="1:12" x14ac:dyDescent="0.2">
      <c r="A7" t="s">
        <v>1</v>
      </c>
      <c r="C7">
        <f>+C4</f>
        <v>52730.79</v>
      </c>
    </row>
    <row r="8" spans="1:12" x14ac:dyDescent="0.2">
      <c r="A8" t="s">
        <v>2</v>
      </c>
      <c r="C8">
        <f>+D4</f>
        <v>0.64787799999999995</v>
      </c>
    </row>
    <row r="9" spans="1:12" x14ac:dyDescent="0.2">
      <c r="A9" s="10" t="s">
        <v>30</v>
      </c>
      <c r="B9" s="11"/>
      <c r="C9" s="12">
        <v>-9.5</v>
      </c>
      <c r="D9" s="11" t="s">
        <v>31</v>
      </c>
      <c r="E9" s="11"/>
    </row>
    <row r="10" spans="1:12" ht="13.5" thickBot="1" x14ac:dyDescent="0.25">
      <c r="A10" s="11"/>
      <c r="B10" s="11"/>
      <c r="C10" s="3" t="s">
        <v>19</v>
      </c>
      <c r="D10" s="3" t="s">
        <v>20</v>
      </c>
      <c r="E10" s="11"/>
    </row>
    <row r="11" spans="1:12" x14ac:dyDescent="0.2">
      <c r="A11" s="11" t="s">
        <v>14</v>
      </c>
      <c r="B11" s="11"/>
      <c r="C11" s="24">
        <f ca="1">INTERCEPT(INDIRECT($G$11):G991,INDIRECT($F$11):F991)</f>
        <v>0</v>
      </c>
      <c r="D11" s="13"/>
      <c r="E11" s="11"/>
      <c r="F11" s="25" t="str">
        <f>"F"&amp;E19</f>
        <v>F21</v>
      </c>
      <c r="G11" s="26" t="str">
        <f>"G"&amp;E19</f>
        <v>G21</v>
      </c>
    </row>
    <row r="12" spans="1:12" x14ac:dyDescent="0.2">
      <c r="A12" s="11" t="s">
        <v>15</v>
      </c>
      <c r="B12" s="11"/>
      <c r="C12" s="24">
        <f ca="1">SLOPE(INDIRECT($G$11):G991,INDIRECT($F$11):F991)</f>
        <v>-1.1804596358557178E-6</v>
      </c>
      <c r="D12" s="13"/>
      <c r="E12" s="11"/>
    </row>
    <row r="13" spans="1:12" x14ac:dyDescent="0.2">
      <c r="A13" s="11" t="s">
        <v>18</v>
      </c>
      <c r="B13" s="11"/>
      <c r="C13" s="13" t="s">
        <v>12</v>
      </c>
      <c r="D13" s="13"/>
      <c r="E13" s="11"/>
    </row>
    <row r="14" spans="1:12" x14ac:dyDescent="0.2">
      <c r="A14" s="11"/>
      <c r="B14" s="11"/>
      <c r="C14" s="11"/>
      <c r="D14" s="11"/>
      <c r="E14" s="11"/>
    </row>
    <row r="15" spans="1:12" x14ac:dyDescent="0.2">
      <c r="A15" s="14" t="s">
        <v>16</v>
      </c>
      <c r="B15" s="11"/>
      <c r="C15" s="15">
        <f ca="1">(C7+C11)+(C8+C12)*INT(MAX(F21:F3532))</f>
        <v>59017.138780000154</v>
      </c>
      <c r="D15" s="16" t="s">
        <v>32</v>
      </c>
      <c r="E15" s="17">
        <f ca="1">TODAY()+15018.5-B9/24</f>
        <v>59964.5</v>
      </c>
    </row>
    <row r="16" spans="1:12" x14ac:dyDescent="0.2">
      <c r="A16" s="18" t="s">
        <v>3</v>
      </c>
      <c r="B16" s="11"/>
      <c r="C16" s="19">
        <f ca="1">+C8+C12</f>
        <v>0.64787681954036414</v>
      </c>
      <c r="D16" s="16" t="s">
        <v>33</v>
      </c>
      <c r="E16" s="17">
        <f ca="1">ROUND(2*(E15-C15)/C16,0)/2+1</f>
        <v>1463.5</v>
      </c>
    </row>
    <row r="17" spans="1:17" ht="13.5" thickBot="1" x14ac:dyDescent="0.25">
      <c r="A17" s="16" t="s">
        <v>29</v>
      </c>
      <c r="B17" s="11"/>
      <c r="C17" s="11">
        <f>COUNT(C21:C2190)</f>
        <v>2</v>
      </c>
      <c r="D17" s="16" t="s">
        <v>34</v>
      </c>
      <c r="E17" s="20">
        <f ca="1">+C15+C16*E16-15018.5-C9/24</f>
        <v>44947.202338730815</v>
      </c>
    </row>
    <row r="18" spans="1:17" ht="14.25" thickTop="1" thickBot="1" x14ac:dyDescent="0.25">
      <c r="A18" s="18" t="s">
        <v>4</v>
      </c>
      <c r="B18" s="11"/>
      <c r="C18" s="21">
        <f ca="1">+C15</f>
        <v>59017.138780000154</v>
      </c>
      <c r="D18" s="22">
        <f ca="1">+C16</f>
        <v>0.64787681954036414</v>
      </c>
      <c r="E18" s="23" t="s">
        <v>35</v>
      </c>
    </row>
    <row r="19" spans="1:17" ht="13.5" thickTop="1" x14ac:dyDescent="0.2">
      <c r="A19" s="27" t="s">
        <v>36</v>
      </c>
      <c r="E19" s="28">
        <v>21</v>
      </c>
    </row>
    <row r="20" spans="1:17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45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x14ac:dyDescent="0.2">
      <c r="A21" t="str">
        <f>$K$1</f>
        <v>IBVS 5495</v>
      </c>
      <c r="C21" s="9">
        <f>+$C$4</f>
        <v>52730.79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0</v>
      </c>
      <c r="Q21" s="2">
        <f>+C21-15018.5</f>
        <v>37712.29</v>
      </c>
    </row>
    <row r="22" spans="1:17" ht="12" customHeight="1" x14ac:dyDescent="0.2">
      <c r="A22" s="34" t="s">
        <v>43</v>
      </c>
      <c r="B22" s="35" t="s">
        <v>44</v>
      </c>
      <c r="C22" s="36">
        <v>59017.138780000154</v>
      </c>
      <c r="D22" s="34">
        <v>1.4400000000000001E-3</v>
      </c>
      <c r="E22">
        <f>+(C22-C$7)/C$8</f>
        <v>9702.9823207458103</v>
      </c>
      <c r="F22">
        <f>ROUND(2*E22,0)/2</f>
        <v>9703</v>
      </c>
      <c r="G22">
        <f>+C22-(C$7+F22*C$8)</f>
        <v>-1.145399984670803E-2</v>
      </c>
      <c r="I22">
        <f>+G22</f>
        <v>-1.145399984670803E-2</v>
      </c>
      <c r="O22">
        <f ca="1">+C$11+C$12*$F22</f>
        <v>-1.145399984670803E-2</v>
      </c>
      <c r="Q22" s="2">
        <f>+C22-15018.5</f>
        <v>43998.638780000154</v>
      </c>
    </row>
    <row r="23" spans="1:17" ht="12" customHeight="1" x14ac:dyDescent="0.2">
      <c r="Q23" s="2"/>
    </row>
    <row r="24" spans="1:17" ht="12" customHeight="1" x14ac:dyDescent="0.2">
      <c r="C24" s="9"/>
      <c r="D24" s="9"/>
      <c r="Q24" s="2"/>
    </row>
    <row r="25" spans="1:17" x14ac:dyDescent="0.2">
      <c r="C25" s="9"/>
      <c r="D25" s="9"/>
      <c r="Q25" s="2"/>
    </row>
    <row r="26" spans="1:17" x14ac:dyDescent="0.2">
      <c r="C26" s="9"/>
      <c r="D26" s="9"/>
      <c r="Q26" s="2"/>
    </row>
    <row r="27" spans="1:17" x14ac:dyDescent="0.2">
      <c r="C27" s="9"/>
      <c r="D27" s="9"/>
      <c r="Q27" s="2"/>
    </row>
    <row r="28" spans="1:17" x14ac:dyDescent="0.2">
      <c r="C28" s="9"/>
      <c r="D28" s="9"/>
      <c r="Q28" s="2"/>
    </row>
    <row r="29" spans="1:17" x14ac:dyDescent="0.2">
      <c r="C29" s="9"/>
      <c r="D29" s="9"/>
      <c r="Q29" s="2"/>
    </row>
    <row r="30" spans="1:17" x14ac:dyDescent="0.2">
      <c r="C30" s="9"/>
      <c r="D30" s="9"/>
      <c r="Q30" s="2"/>
    </row>
    <row r="31" spans="1:17" x14ac:dyDescent="0.2">
      <c r="C31" s="9"/>
      <c r="D31" s="9"/>
      <c r="Q31" s="2"/>
    </row>
    <row r="32" spans="1:17" x14ac:dyDescent="0.2">
      <c r="C32" s="9"/>
      <c r="D32" s="9"/>
      <c r="Q32" s="2"/>
    </row>
    <row r="33" spans="3:4" x14ac:dyDescent="0.2">
      <c r="C33" s="9"/>
      <c r="D33" s="9"/>
    </row>
    <row r="34" spans="3:4" x14ac:dyDescent="0.2">
      <c r="C34" s="9"/>
      <c r="D34" s="9"/>
    </row>
    <row r="35" spans="3:4" x14ac:dyDescent="0.2">
      <c r="C35" s="9"/>
      <c r="D35" s="9"/>
    </row>
    <row r="36" spans="3:4" x14ac:dyDescent="0.2">
      <c r="C36" s="9"/>
      <c r="D36" s="9"/>
    </row>
    <row r="37" spans="3:4" x14ac:dyDescent="0.2">
      <c r="C37" s="9"/>
      <c r="D37" s="9"/>
    </row>
    <row r="38" spans="3:4" x14ac:dyDescent="0.2">
      <c r="C38" s="9"/>
      <c r="D38" s="9"/>
    </row>
    <row r="39" spans="3:4" x14ac:dyDescent="0.2">
      <c r="C39" s="9"/>
      <c r="D39" s="9"/>
    </row>
    <row r="40" spans="3:4" x14ac:dyDescent="0.2">
      <c r="C40" s="9"/>
      <c r="D40" s="9"/>
    </row>
    <row r="41" spans="3:4" x14ac:dyDescent="0.2">
      <c r="C41" s="9"/>
      <c r="D41" s="9"/>
    </row>
    <row r="42" spans="3:4" x14ac:dyDescent="0.2">
      <c r="C42" s="9"/>
      <c r="D42" s="9"/>
    </row>
    <row r="43" spans="3:4" x14ac:dyDescent="0.2">
      <c r="C43" s="9"/>
      <c r="D43" s="9"/>
    </row>
    <row r="44" spans="3:4" x14ac:dyDescent="0.2">
      <c r="C44" s="9"/>
      <c r="D44" s="9"/>
    </row>
    <row r="45" spans="3:4" x14ac:dyDescent="0.2">
      <c r="C45" s="9"/>
      <c r="D45" s="9"/>
    </row>
    <row r="46" spans="3:4" x14ac:dyDescent="0.2">
      <c r="C46" s="9"/>
      <c r="D46" s="9"/>
    </row>
    <row r="47" spans="3:4" x14ac:dyDescent="0.2">
      <c r="C47" s="9"/>
      <c r="D47" s="9"/>
    </row>
    <row r="48" spans="3:4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2023-01-20T05:55:44Z</dcterms:modified>
</cp:coreProperties>
</file>