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38931982-1E06-428F-AB2C-F7CA8A25A528}" xr6:coauthVersionLast="47" xr6:coauthVersionMax="47" xr10:uidLastSave="{00000000-0000-0000-0000-000000000000}"/>
  <bookViews>
    <workbookView xWindow="13920" yWindow="750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 s="1"/>
  <c r="G33" i="1" s="1"/>
  <c r="K33" i="1" s="1"/>
  <c r="Q33" i="1"/>
  <c r="C21" i="1"/>
  <c r="C17" i="1"/>
  <c r="C9" i="1"/>
  <c r="D9" i="1"/>
  <c r="A21" i="1"/>
  <c r="F16" i="1"/>
  <c r="F17" i="1" s="1"/>
  <c r="E21" i="1"/>
  <c r="F21" i="1" s="1"/>
  <c r="G21" i="1" s="1"/>
  <c r="I21" i="1" s="1"/>
  <c r="Q21" i="1"/>
  <c r="C11" i="1"/>
  <c r="C12" i="1"/>
  <c r="C16" i="1" l="1"/>
  <c r="D18" i="1" s="1"/>
  <c r="O22" i="1"/>
  <c r="O32" i="1"/>
  <c r="O33" i="1"/>
  <c r="O30" i="1"/>
  <c r="O23" i="1"/>
  <c r="O21" i="1"/>
  <c r="O25" i="1"/>
  <c r="O27" i="1"/>
  <c r="O26" i="1"/>
  <c r="O24" i="1"/>
  <c r="O31" i="1"/>
  <c r="C15" i="1"/>
  <c r="O28" i="1"/>
  <c r="O29" i="1"/>
  <c r="F18" i="1" l="1"/>
  <c r="F19" i="1"/>
  <c r="C18" i="1"/>
</calcChain>
</file>

<file path=xl/sharedStrings.xml><?xml version="1.0" encoding="utf-8"?>
<sst xmlns="http://schemas.openxmlformats.org/spreadsheetml/2006/main" count="75" uniqueCount="50">
  <si>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</si>
  <si>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</si>
  <si>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</si>
  <si>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</si>
  <si>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</si>
  <si>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</si>
  <si>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</si>
  <si>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</si>
  <si>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</si>
  <si>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</si>
  <si>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</si>
  <si>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</si>
  <si>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</si>
  <si>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</si>
  <si>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</si>
  <si>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</si>
  <si>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</si>
  <si>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</si>
  <si>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</si>
  <si>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</si>
  <si>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</si>
  <si>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</si>
  <si>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</si>
  <si>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</si>
  <si>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</si>
  <si>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</si>
  <si>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</si>
  <si>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</si>
  <si>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</si>
  <si>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</si>
  <si>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</si>
  <si>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</si>
  <si>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</si>
  <si>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</si>
  <si>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</si>
  <si>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</si>
  <si>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</si>
  <si>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</si>
  <si>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</si>
  <si>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</si>
  <si>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</si>
  <si>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</si>
  <si>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EI Oct</t>
  </si>
  <si>
    <t>2013a</t>
  </si>
  <si>
    <t>G9516-1390</t>
  </si>
  <si>
    <t>EW</t>
  </si>
  <si>
    <t>EI Oct / G9516-1390</t>
  </si>
  <si>
    <t>JAVSO 49, 251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</si>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</sst>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72" fontId="5" fillId="0" borderId="1" xfId="0" applyNumberFormat="1" applyFont="1" applyBorder="1" applyAlignment="1">
      <alignment horizontal="left"/>
    </xf>
    <xf numFmtId="172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Active!$D$21:$D$227</c:f>
                <c:numCache>
                  <c:formatCode>General</c:formatCode>
                  <c:ptCount val="20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Active!$D$21:$D$227</c:f>
                <c:numCache>
                  <c:formatCode>General</c:formatCode>
                  <c:ptCount val="20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00-49C2-BF6C-570D828B07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00-49C2-BF6C-570D828B07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00-49C2-BF6C-570D828B07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">
                  <c:v>-5.4379499997594394E-2</c:v>
                </c:pt>
                <c:pt idx="2">
                  <c:v>-5.3499000001465902E-2</c:v>
                </c:pt>
                <c:pt idx="3">
                  <c:v>-5.3038000005471986E-2</c:v>
                </c:pt>
                <c:pt idx="4">
                  <c:v>-5.2778000004764181E-2</c:v>
                </c:pt>
                <c:pt idx="5">
                  <c:v>-5.2768000001378823E-2</c:v>
                </c:pt>
                <c:pt idx="6">
                  <c:v>-5.46875E-2</c:v>
                </c:pt>
                <c:pt idx="7">
                  <c:v>-5.3677500000048894E-2</c:v>
                </c:pt>
                <c:pt idx="8">
                  <c:v>-5.3647500004444737E-2</c:v>
                </c:pt>
                <c:pt idx="9">
                  <c:v>-5.2744500004337169E-2</c:v>
                </c:pt>
                <c:pt idx="10">
                  <c:v>-5.2933999999368098E-2</c:v>
                </c:pt>
                <c:pt idx="11">
                  <c:v>-5.255849999957718E-2</c:v>
                </c:pt>
                <c:pt idx="12">
                  <c:v>-5.2247999999963213E-2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00-49C2-BF6C-570D828B07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00-49C2-BF6C-570D828B07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00-49C2-BF6C-570D828B07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00-49C2-BF6C-570D828B07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-6.6405246988074373E-6</c:v>
                </c:pt>
                <c:pt idx="1">
                  <c:v>-5.3136938306876491E-2</c:v>
                </c:pt>
                <c:pt idx="2">
                  <c:v>-5.3138188402116183E-2</c:v>
                </c:pt>
                <c:pt idx="3">
                  <c:v>-5.324069621177098E-2</c:v>
                </c:pt>
                <c:pt idx="4">
                  <c:v>-5.324069621177098E-2</c:v>
                </c:pt>
                <c:pt idx="5">
                  <c:v>-5.324069621177098E-2</c:v>
                </c:pt>
                <c:pt idx="6">
                  <c:v>-5.3241946307010672E-2</c:v>
                </c:pt>
                <c:pt idx="7">
                  <c:v>-5.3241946307010672E-2</c:v>
                </c:pt>
                <c:pt idx="8">
                  <c:v>-5.3241946307010672E-2</c:v>
                </c:pt>
                <c:pt idx="9">
                  <c:v>-5.3299450688036536E-2</c:v>
                </c:pt>
                <c:pt idx="10">
                  <c:v>-5.3300700783276228E-2</c:v>
                </c:pt>
                <c:pt idx="11">
                  <c:v>-5.3314451830912844E-2</c:v>
                </c:pt>
                <c:pt idx="12">
                  <c:v>-5.3315701926152537E-2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00-49C2-BF6C-570D828B07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00-49C2-BF6C-570D828B0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926256"/>
        <c:axId val="1"/>
      </c:scatterChart>
      <c:valAx>
        <c:axId val="716926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926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0C37C430-21E8-2370-B9CD-3617541B5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8"/>
  <sheetViews>
    <sheetView tabSelected="1" workbookViewId="0">
      <selection activeCell="K22" sqref="K22:K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46</v>
      </c>
      <c r="F1" s="33" t="s">
        <v>42</v>
      </c>
      <c r="G1" s="34" t="s">
        <v>43</v>
      </c>
      <c r="H1" s="35"/>
      <c r="I1" s="36" t="s">
        <v>44</v>
      </c>
      <c r="J1" s="37" t="s">
        <v>42</v>
      </c>
      <c r="K1" s="38">
        <v>12.324300000000001</v>
      </c>
      <c r="L1" s="39">
        <v>-87.26230000000001</v>
      </c>
      <c r="M1" s="40">
        <v>51870.32</v>
      </c>
      <c r="N1" s="40">
        <v>0.33851900000000001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51870.32</v>
      </c>
      <c r="D7" s="29"/>
    </row>
    <row r="8" spans="1:15" x14ac:dyDescent="0.2">
      <c r="A8" t="s">
        <v>3</v>
      </c>
      <c r="C8" s="8">
        <v>0.33851900000000001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INTERCEPT(INDIRECT($D$9):G980,INDIRECT($C$9):F980)</f>
        <v>-6.6405246988074373E-6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SLOPE(INDIRECT($D$9):G980,INDIRECT($C$9):F980)</f>
        <v>-2.5001904793853171E-6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(C7+C11)+(C8+C12)*INT(MAX(F21:F3521))</f>
        <v>59088.168802298074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0.33851649980952064</v>
      </c>
      <c r="E16" s="14" t="s">
        <v>30</v>
      </c>
      <c r="F16" s="32">
        <f ca="1">NOW()+15018.5+$C$5/24</f>
        <v>59964.79202256944</v>
      </c>
    </row>
    <row r="17" spans="1:21" ht="13.5" thickBot="1" x14ac:dyDescent="0.25">
      <c r="A17" s="14" t="s">
        <v>27</v>
      </c>
      <c r="B17" s="10"/>
      <c r="C17" s="10">
        <f>COUNT(C21:C2179)</f>
        <v>13</v>
      </c>
      <c r="E17" s="14" t="s">
        <v>35</v>
      </c>
      <c r="F17" s="15">
        <f ca="1">ROUND(2*(F16-$C$7)/$C$8,0)/2+F15</f>
        <v>23912.5</v>
      </c>
    </row>
    <row r="18" spans="1:21" ht="14.25" thickTop="1" thickBot="1" x14ac:dyDescent="0.25">
      <c r="A18" s="16" t="s">
        <v>5</v>
      </c>
      <c r="B18" s="10"/>
      <c r="C18" s="19">
        <f ca="1">+C15</f>
        <v>59088.168802298074</v>
      </c>
      <c r="D18" s="20">
        <f ca="1">+C16</f>
        <v>0.33851649980952064</v>
      </c>
      <c r="E18" s="14" t="s">
        <v>36</v>
      </c>
      <c r="F18" s="23">
        <f ca="1">ROUND(2*(F16-$C$15)/$C$16,0)/2+F15</f>
        <v>2590.5</v>
      </c>
    </row>
    <row r="19" spans="1:21" ht="13.5" thickTop="1" x14ac:dyDescent="0.2">
      <c r="E19" s="14" t="s">
        <v>31</v>
      </c>
      <c r="F19" s="18">
        <f ca="1">+$C$15+$C$16*F18-15018.5-$C$5/24</f>
        <v>44946.991628387972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51870.32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-6.6405246988074373E-6</v>
      </c>
      <c r="Q21" s="2">
        <f>+C21-15018.5</f>
        <v>36851.82</v>
      </c>
    </row>
    <row r="22" spans="1:21" x14ac:dyDescent="0.2">
      <c r="A22" s="42" t="s">
        <v>47</v>
      </c>
      <c r="B22" s="43" t="s">
        <v>48</v>
      </c>
      <c r="C22" s="44">
        <v>59063.963629999998</v>
      </c>
      <c r="D22" s="44">
        <v>6.7000000000000002E-4</v>
      </c>
      <c r="E22">
        <f>+(C22-C$7)/C$8</f>
        <v>21250.339360567643</v>
      </c>
      <c r="F22">
        <f>ROUND(2*E22,0)/2</f>
        <v>21250.5</v>
      </c>
      <c r="G22">
        <f>+C22-(C$7+F22*C$8)</f>
        <v>-5.4379499997594394E-2</v>
      </c>
      <c r="K22">
        <f>+G22</f>
        <v>-5.4379499997594394E-2</v>
      </c>
      <c r="O22">
        <f ca="1">+C$11+C$12*$F22</f>
        <v>-5.3136938306876491E-2</v>
      </c>
      <c r="Q22" s="2">
        <f>+C22-15018.5</f>
        <v>44045.463629999998</v>
      </c>
    </row>
    <row r="23" spans="1:21" x14ac:dyDescent="0.2">
      <c r="A23" s="42" t="s">
        <v>47</v>
      </c>
      <c r="B23" s="43" t="s">
        <v>49</v>
      </c>
      <c r="C23" s="44">
        <v>59064.13377</v>
      </c>
      <c r="D23" s="44">
        <v>6.8000000000000005E-4</v>
      </c>
      <c r="E23">
        <f>+(C23-C$7)/C$8</f>
        <v>21250.841961603339</v>
      </c>
      <c r="F23">
        <f>ROUND(2*E23,0)/2</f>
        <v>21251</v>
      </c>
      <c r="G23">
        <f>+C23-(C$7+F23*C$8)</f>
        <v>-5.3499000001465902E-2</v>
      </c>
      <c r="K23">
        <f>+G23</f>
        <v>-5.3499000001465902E-2</v>
      </c>
      <c r="O23">
        <f ca="1">+C$11+C$12*$F23</f>
        <v>-5.3138188402116183E-2</v>
      </c>
      <c r="Q23" s="2">
        <f>+C23-15018.5</f>
        <v>44045.63377</v>
      </c>
    </row>
    <row r="24" spans="1:21" x14ac:dyDescent="0.2">
      <c r="A24" s="42" t="s">
        <v>47</v>
      </c>
      <c r="B24" s="43" t="s">
        <v>49</v>
      </c>
      <c r="C24" s="44">
        <v>59078.013509999997</v>
      </c>
      <c r="D24" s="44">
        <v>1.16E-3</v>
      </c>
      <c r="E24">
        <f>+(C24-C$7)/C$8</f>
        <v>21291.843323417583</v>
      </c>
      <c r="F24">
        <f>ROUND(2*E24,0)/2</f>
        <v>21292</v>
      </c>
      <c r="G24">
        <f>+C24-(C$7+F24*C$8)</f>
        <v>-5.3038000005471986E-2</v>
      </c>
      <c r="K24">
        <f>+G24</f>
        <v>-5.3038000005471986E-2</v>
      </c>
      <c r="O24">
        <f ca="1">+C$11+C$12*$F24</f>
        <v>-5.324069621177098E-2</v>
      </c>
      <c r="Q24" s="2">
        <f>+C24-15018.5</f>
        <v>44059.513509999997</v>
      </c>
    </row>
    <row r="25" spans="1:21" x14ac:dyDescent="0.2">
      <c r="A25" s="42" t="s">
        <v>47</v>
      </c>
      <c r="B25" s="43" t="s">
        <v>49</v>
      </c>
      <c r="C25" s="44">
        <v>59078.013769999998</v>
      </c>
      <c r="D25" s="44">
        <v>8.0999999999999996E-4</v>
      </c>
      <c r="E25">
        <f>+(C25-C$7)/C$8</f>
        <v>21291.844091469011</v>
      </c>
      <c r="F25">
        <f>ROUND(2*E25,0)/2</f>
        <v>21292</v>
      </c>
      <c r="G25">
        <f>+C25-(C$7+F25*C$8)</f>
        <v>-5.2778000004764181E-2</v>
      </c>
      <c r="K25">
        <f>+G25</f>
        <v>-5.2778000004764181E-2</v>
      </c>
      <c r="O25">
        <f ca="1">+C$11+C$12*$F25</f>
        <v>-5.324069621177098E-2</v>
      </c>
      <c r="Q25" s="2">
        <f>+C25-15018.5</f>
        <v>44059.513769999998</v>
      </c>
    </row>
    <row r="26" spans="1:21" ht="12" customHeight="1" x14ac:dyDescent="0.2">
      <c r="A26" s="42" t="s">
        <v>47</v>
      </c>
      <c r="B26" s="43" t="s">
        <v>49</v>
      </c>
      <c r="C26" s="44">
        <v>59078.013780000001</v>
      </c>
      <c r="D26" s="44">
        <v>1.2199999999999999E-3</v>
      </c>
      <c r="E26">
        <f>+(C26-C$7)/C$8</f>
        <v>21291.844121009461</v>
      </c>
      <c r="F26">
        <f>ROUND(2*E26,0)/2</f>
        <v>21292</v>
      </c>
      <c r="G26">
        <f>+C26-(C$7+F26*C$8)</f>
        <v>-5.2768000001378823E-2</v>
      </c>
      <c r="K26">
        <f>+G26</f>
        <v>-5.2768000001378823E-2</v>
      </c>
      <c r="O26">
        <f ca="1">+C$11+C$12*$F26</f>
        <v>-5.324069621177098E-2</v>
      </c>
      <c r="Q26" s="2">
        <f>+C26-15018.5</f>
        <v>44059.513780000001</v>
      </c>
    </row>
    <row r="27" spans="1:21" ht="12" customHeight="1" x14ac:dyDescent="0.2">
      <c r="A27" s="42" t="s">
        <v>47</v>
      </c>
      <c r="B27" s="43" t="s">
        <v>48</v>
      </c>
      <c r="C27" s="44">
        <v>59078.181120000001</v>
      </c>
      <c r="D27" s="44">
        <v>9.3000000000000005E-4</v>
      </c>
      <c r="E27">
        <f>+(C27-C$7)/C$8</f>
        <v>21292.33845072212</v>
      </c>
      <c r="F27">
        <f>ROUND(2*E27,0)/2</f>
        <v>21292.5</v>
      </c>
      <c r="G27">
        <f>+C27-(C$7+F27*C$8)</f>
        <v>-5.46875E-2</v>
      </c>
      <c r="K27">
        <f>+G27</f>
        <v>-5.46875E-2</v>
      </c>
      <c r="O27">
        <f ca="1">+C$11+C$12*$F27</f>
        <v>-5.3241946307010672E-2</v>
      </c>
      <c r="Q27" s="2">
        <f>+C27-15018.5</f>
        <v>44059.681120000001</v>
      </c>
    </row>
    <row r="28" spans="1:21" ht="12" customHeight="1" x14ac:dyDescent="0.2">
      <c r="A28" s="42" t="s">
        <v>47</v>
      </c>
      <c r="B28" s="43" t="s">
        <v>48</v>
      </c>
      <c r="C28" s="44">
        <v>59078.182130000001</v>
      </c>
      <c r="D28" s="44">
        <v>1.08E-3</v>
      </c>
      <c r="E28">
        <f>+(C28-C$7)/C$8</f>
        <v>21292.341434306498</v>
      </c>
      <c r="F28">
        <f>ROUND(2*E28,0)/2</f>
        <v>21292.5</v>
      </c>
      <c r="G28">
        <f>+C28-(C$7+F28*C$8)</f>
        <v>-5.3677500000048894E-2</v>
      </c>
      <c r="K28">
        <f>+G28</f>
        <v>-5.3677500000048894E-2</v>
      </c>
      <c r="O28">
        <f ca="1">+C$11+C$12*$F28</f>
        <v>-5.3241946307010672E-2</v>
      </c>
      <c r="Q28" s="2">
        <f>+C28-15018.5</f>
        <v>44059.682130000001</v>
      </c>
    </row>
    <row r="29" spans="1:21" ht="12" customHeight="1" x14ac:dyDescent="0.2">
      <c r="A29" s="42" t="s">
        <v>47</v>
      </c>
      <c r="B29" s="43" t="s">
        <v>48</v>
      </c>
      <c r="C29" s="44">
        <v>59078.182159999997</v>
      </c>
      <c r="D29" s="44">
        <v>1.06E-3</v>
      </c>
      <c r="E29">
        <f>+(C29-C$7)/C$8</f>
        <v>21292.341522927803</v>
      </c>
      <c r="F29">
        <f>ROUND(2*E29,0)/2</f>
        <v>21292.5</v>
      </c>
      <c r="G29">
        <f>+C29-(C$7+F29*C$8)</f>
        <v>-5.3647500004444737E-2</v>
      </c>
      <c r="K29">
        <f>+G29</f>
        <v>-5.3647500004444737E-2</v>
      </c>
      <c r="O29">
        <f ca="1">+C$11+C$12*$F29</f>
        <v>-5.3241946307010672E-2</v>
      </c>
      <c r="Q29" s="2">
        <f>+C29-15018.5</f>
        <v>44059.682159999997</v>
      </c>
    </row>
    <row r="30" spans="1:21" ht="12" customHeight="1" x14ac:dyDescent="0.2">
      <c r="A30" s="42" t="s">
        <v>47</v>
      </c>
      <c r="B30" s="43" t="s">
        <v>48</v>
      </c>
      <c r="C30" s="44">
        <v>59085.968999999997</v>
      </c>
      <c r="D30" s="44">
        <v>7.3999999999999999E-4</v>
      </c>
      <c r="E30">
        <f>+(C30-C$7)/C$8</f>
        <v>21315.344190429481</v>
      </c>
      <c r="F30">
        <f>ROUND(2*E30,0)/2</f>
        <v>21315.5</v>
      </c>
      <c r="G30">
        <f>+C30-(C$7+F30*C$8)</f>
        <v>-5.2744500004337169E-2</v>
      </c>
      <c r="K30">
        <f>+G30</f>
        <v>-5.2744500004337169E-2</v>
      </c>
      <c r="O30">
        <f ca="1">+C$11+C$12*$F30</f>
        <v>-5.3299450688036536E-2</v>
      </c>
      <c r="Q30" s="2">
        <f>+C30-15018.5</f>
        <v>44067.468999999997</v>
      </c>
    </row>
    <row r="31" spans="1:21" ht="12" customHeight="1" x14ac:dyDescent="0.2">
      <c r="A31" s="42" t="s">
        <v>47</v>
      </c>
      <c r="B31" s="43" t="s">
        <v>49</v>
      </c>
      <c r="C31" s="44">
        <v>59086.138070000001</v>
      </c>
      <c r="D31" s="44">
        <v>7.3999999999999999E-4</v>
      </c>
      <c r="E31">
        <f>+(C31-C$7)/C$8</f>
        <v>21315.843630638166</v>
      </c>
      <c r="F31">
        <f>ROUND(2*E31,0)/2</f>
        <v>21316</v>
      </c>
      <c r="G31">
        <f>+C31-(C$7+F31*C$8)</f>
        <v>-5.2933999999368098E-2</v>
      </c>
      <c r="K31">
        <f>+G31</f>
        <v>-5.2933999999368098E-2</v>
      </c>
      <c r="O31">
        <f ca="1">+C$11+C$12*$F31</f>
        <v>-5.3300700783276228E-2</v>
      </c>
      <c r="Q31" s="2">
        <f>+C31-15018.5</f>
        <v>44067.638070000001</v>
      </c>
    </row>
    <row r="32" spans="1:21" ht="12" customHeight="1" x14ac:dyDescent="0.2">
      <c r="A32" s="42" t="s">
        <v>47</v>
      </c>
      <c r="B32" s="43" t="s">
        <v>48</v>
      </c>
      <c r="C32" s="44">
        <v>59088.0003</v>
      </c>
      <c r="D32" s="44">
        <v>5.9999999999999995E-4</v>
      </c>
      <c r="E32">
        <f>+(C32-C$7)/C$8</f>
        <v>21321.344739881661</v>
      </c>
      <c r="F32">
        <f>ROUND(2*E32,0)/2</f>
        <v>21321.5</v>
      </c>
      <c r="G32">
        <f>+C32-(C$7+F32*C$8)</f>
        <v>-5.255849999957718E-2</v>
      </c>
      <c r="K32">
        <f>+G32</f>
        <v>-5.255849999957718E-2</v>
      </c>
      <c r="O32">
        <f ca="1">+C$11+C$12*$F32</f>
        <v>-5.3314451830912844E-2</v>
      </c>
      <c r="Q32" s="2">
        <f>+C32-15018.5</f>
        <v>44069.5003</v>
      </c>
    </row>
    <row r="33" spans="1:17" ht="12" customHeight="1" x14ac:dyDescent="0.2">
      <c r="A33" s="42" t="s">
        <v>47</v>
      </c>
      <c r="B33" s="43" t="s">
        <v>49</v>
      </c>
      <c r="C33" s="44">
        <v>59088.169869999998</v>
      </c>
      <c r="D33" s="44">
        <v>6.9999999999999999E-4</v>
      </c>
      <c r="E33">
        <f>+(C33-C$7)/C$8</f>
        <v>21321.845657112299</v>
      </c>
      <c r="F33">
        <f>ROUND(2*E33,0)/2</f>
        <v>21322</v>
      </c>
      <c r="G33">
        <f>+C33-(C$7+F33*C$8)</f>
        <v>-5.2247999999963213E-2</v>
      </c>
      <c r="K33">
        <f>+G33</f>
        <v>-5.2247999999963213E-2</v>
      </c>
      <c r="O33">
        <f ca="1">+C$11+C$12*$F33</f>
        <v>-5.3315701926152537E-2</v>
      </c>
      <c r="Q33" s="2">
        <f>+C33-15018.5</f>
        <v>44069.669869999998</v>
      </c>
    </row>
    <row r="34" spans="1:17" ht="12" customHeight="1" x14ac:dyDescent="0.2"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</sheetData>
  <sortState xmlns:xlrd2="http://schemas.microsoft.com/office/spreadsheetml/2017/richdata2" ref="A21:U33">
    <sortCondition ref="C21:C33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2023-01-20T06:00:30Z</dcterms:modified>
</cp:coreProperties>
</file>