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928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d only\"/>
    </mc:Choice>
  </mc:AlternateContent>
  <xr:revisionPtr revIDLastSave="0" documentId="8_{38931982-1E06-428F-AB2C-F7CA8A25A528}" xr6:coauthVersionLast="47" xr6:coauthVersionMax="47" xr10:uidLastSave="{00000000-0000-0000-0000-000000000000}"/>
  <bookViews>
    <workbookView xWindow="13920" yWindow="750" windowWidth="12735" windowHeight="14595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2" i="1" l="1"/>
  <c r="F22" i="1" s="1"/>
  <c r="G22" i="1" s="1"/>
  <c r="K22" i="1" s="1"/>
  <c r="Q22" i="1"/>
  <c r="E23" i="1"/>
  <c r="F23" i="1" s="1"/>
  <c r="G23" i="1" s="1"/>
  <c r="K23" i="1" s="1"/>
  <c r="Q23" i="1"/>
  <c r="E24" i="1"/>
  <c r="F24" i="1"/>
  <c r="G24" i="1" s="1"/>
  <c r="K24" i="1" s="1"/>
  <c r="Q24" i="1"/>
  <c r="E25" i="1"/>
  <c r="F25" i="1" s="1"/>
  <c r="G25" i="1" s="1"/>
  <c r="K25" i="1" s="1"/>
  <c r="Q25" i="1"/>
  <c r="E26" i="1"/>
  <c r="F26" i="1" s="1"/>
  <c r="G26" i="1" s="1"/>
  <c r="K26" i="1" s="1"/>
  <c r="Q26" i="1"/>
  <c r="E27" i="1"/>
  <c r="F27" i="1"/>
  <c r="G27" i="1" s="1"/>
  <c r="K27" i="1" s="1"/>
  <c r="Q27" i="1"/>
  <c r="E28" i="1"/>
  <c r="F28" i="1" s="1"/>
  <c r="G28" i="1" s="1"/>
  <c r="K28" i="1" s="1"/>
  <c r="Q28" i="1"/>
  <c r="E29" i="1"/>
  <c r="F29" i="1"/>
  <c r="G29" i="1" s="1"/>
  <c r="K29" i="1" s="1"/>
  <c r="Q29" i="1"/>
  <c r="E30" i="1"/>
  <c r="F30" i="1" s="1"/>
  <c r="G30" i="1" s="1"/>
  <c r="K30" i="1" s="1"/>
  <c r="Q30" i="1"/>
  <c r="E31" i="1"/>
  <c r="F31" i="1" s="1"/>
  <c r="G31" i="1" s="1"/>
  <c r="K31" i="1" s="1"/>
  <c r="Q31" i="1"/>
  <c r="E32" i="1"/>
  <c r="F32" i="1"/>
  <c r="G32" i="1"/>
  <c r="K32" i="1" s="1"/>
  <c r="Q32" i="1"/>
  <c r="E33" i="1"/>
  <c r="F33" i="1" s="1"/>
  <c r="G33" i="1" s="1"/>
  <c r="K33" i="1" s="1"/>
  <c r="Q33" i="1"/>
  <c r="C21" i="1"/>
  <c r="C17" i="1"/>
  <c r="C9" i="1"/>
  <c r="D9" i="1"/>
  <c r="A21" i="1"/>
  <c r="F16" i="1"/>
  <c r="F17" i="1" s="1"/>
  <c r="E21" i="1"/>
  <c r="F21" i="1" s="1"/>
  <c r="G21" i="1" s="1"/>
  <c r="I21" i="1" s="1"/>
  <c r="Q21" i="1"/>
  <c r="C11" i="1"/>
  <c r="C12" i="1"/>
  <c r="C16" i="1" l="1"/>
  <c r="D18" i="1" s="1"/>
  <c r="O22" i="1"/>
  <c r="O32" i="1"/>
  <c r="O33" i="1"/>
  <c r="O30" i="1"/>
  <c r="O23" i="1"/>
  <c r="O21" i="1"/>
  <c r="O25" i="1"/>
  <c r="O27" i="1"/>
  <c r="O26" i="1"/>
  <c r="O24" i="1"/>
  <c r="O31" i="1"/>
  <c r="C15" i="1"/>
  <c r="O28" i="1"/>
  <c r="O29" i="1"/>
  <c r="F18" i="1" l="1"/>
  <c r="F19" i="1"/>
  <c r="C18" i="1"/>
</calcChain>
</file>

<file path=xl/sharedStrings.xml><?xml version="1.0" encoding="utf-8"?>
<sst xmlns="http://schemas.openxmlformats.org/spreadsheetml/2006/main" count="75" uniqueCount="50">
  <si>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</si>
  <si>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</si>
  <si>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</si>
  <si>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</si>
  <si>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</si>
  <si>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</si>
  <si>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</si>
  <si>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</si>
  <si>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</si>
  <si>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</si>
  <si>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</si>
  <si>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</si>
  <si>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</si>
  <si>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</si>
  <si>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</si>
  <si>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</si>
  <si>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</si>
  <si>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</si>
  <si>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</si>
  <si>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</si>
  <si>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</si>
  <si>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</si>
  <si>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</si>
  <si>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</si>
  <si>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</si>
  <si>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</si>
  <si>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</si>
  <si>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</si>
  <si>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</si>
  <si>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</si>
  <si>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</si>
  <si>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</si>
  <si>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</si>
  <si>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</si>
  <si>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</si>
  <si>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</si>
  <si>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</si>
  <si>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</si>
  <si>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pg</t>
  </si>
  <si>
    <t>vis</t>
  </si>
  <si>
    <t>PE</t>
  </si>
  <si>
    <t>CCD</t>
  </si>
  <si>
    <t>EI Oct</t>
  </si>
  <si>
    <t>2013a</t>
  </si>
  <si>
    <t>G9516-1390</t>
  </si>
  <si>
    <t>EW</t>
  </si>
  <si>
    <t>EI Oct / G9516-1390</t>
  </si>
  <si>
    <t>JAVSO 49, 251</t>
  </si>
  <si>
    <t>II</t>
  </si>
  <si>
    <t>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</si>
</sst>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&quot;$&quot;#,##0_);\(&quot;$&quot;#,##0\)"/>
    <numFmt numFmtId="172" formatCode="0.0000"/>
  </numFmts>
  <fonts count="18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</font>
    <font>
      <sz val="10"/>
      <color indexed="8"/>
      <name val="Arial"/>
      <family val="2"/>
    </font>
    <font>
      <sz val="10"/>
      <name val="Arial"/>
    </font>
    <font>
      <b/>
      <sz val="10"/>
      <name val="Arial"/>
      <family val="2"/>
    </font>
    <font>
      <sz val="8"/>
      <name val="Arial"/>
    </font>
    <font>
      <sz val="10"/>
      <color indexed="10"/>
      <name val="Arial"/>
    </font>
    <font>
      <sz val="10"/>
      <color indexed="10"/>
      <name val="Arial"/>
      <family val="2"/>
    </font>
    <font>
      <sz val="10"/>
      <color indexed="20"/>
      <name val="Arial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b/>
      <sz val="10"/>
      <color indexed="8"/>
      <name val="Arial"/>
      <family val="2"/>
    </font>
    <font>
      <sz val="10"/>
      <color indexed="17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7"/>
        <bgColor indexed="41"/>
      </patternFill>
    </fill>
    <fill>
      <patternFill patternType="solid">
        <fgColor indexed="43"/>
        <bgColor indexed="26"/>
      </patternFill>
    </fill>
  </fills>
  <borders count="6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8">
    <xf numFmtId="0" fontId="0" fillId="0" borderId="0">
      <alignment vertical="top"/>
    </xf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2" fontId="6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6" fillId="0" borderId="2" applyNumberFormat="0" applyFont="0" applyFill="0" applyAlignment="0" applyProtection="0"/>
  </cellStyleXfs>
  <cellXfs count="45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7" fillId="0" borderId="0" xfId="0" applyFont="1" applyAlignment="1"/>
    <xf numFmtId="0" fontId="7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0" borderId="0" xfId="0" applyAlignment="1">
      <alignment horizontal="left"/>
    </xf>
    <xf numFmtId="0" fontId="12" fillId="0" borderId="0" xfId="0" applyFont="1">
      <alignment vertical="top"/>
    </xf>
    <xf numFmtId="0" fontId="0" fillId="0" borderId="0" xfId="0">
      <alignment vertical="top"/>
    </xf>
    <xf numFmtId="0" fontId="13" fillId="0" borderId="0" xfId="0" applyFont="1">
      <alignment vertical="top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10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4" xfId="0" applyBorder="1">
      <alignment vertical="top"/>
    </xf>
    <xf numFmtId="0" fontId="0" fillId="0" borderId="5" xfId="0" applyBorder="1">
      <alignment vertical="top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14" fillId="0" borderId="0" xfId="0" applyFont="1" applyAlignment="1">
      <alignment vertical="top"/>
    </xf>
    <xf numFmtId="0" fontId="13" fillId="0" borderId="0" xfId="0" applyFont="1" applyAlignment="1">
      <alignment horizontal="left"/>
    </xf>
    <xf numFmtId="0" fontId="15" fillId="0" borderId="3" xfId="0" applyFont="1" applyFill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11" fillId="0" borderId="0" xfId="0" applyFont="1" applyAlignment="1">
      <alignment horizontal="left"/>
    </xf>
    <xf numFmtId="0" fontId="11" fillId="0" borderId="0" xfId="0" applyFont="1" applyAlignment="1">
      <alignment horizontal="right"/>
    </xf>
    <xf numFmtId="0" fontId="13" fillId="0" borderId="0" xfId="0" applyFont="1" applyAlignment="1">
      <alignment horizontal="center" vertical="top"/>
    </xf>
    <xf numFmtId="0" fontId="10" fillId="0" borderId="0" xfId="0" applyFont="1" applyAlignment="1">
      <alignment horizontal="center" vertical="top"/>
    </xf>
    <xf numFmtId="0" fontId="16" fillId="2" borderId="1" xfId="0" applyFont="1" applyFill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17" fillId="0" borderId="1" xfId="0" applyFont="1" applyBorder="1" applyAlignment="1">
      <alignment horizontal="center"/>
    </xf>
    <xf numFmtId="0" fontId="5" fillId="0" borderId="1" xfId="0" applyFont="1" applyBorder="1" applyAlignment="1">
      <alignment horizontal="left"/>
    </xf>
    <xf numFmtId="0" fontId="7" fillId="2" borderId="1" xfId="0" applyFont="1" applyFill="1" applyBorder="1" applyAlignment="1">
      <alignment horizontal="left"/>
    </xf>
    <xf numFmtId="172" fontId="5" fillId="0" borderId="1" xfId="0" applyNumberFormat="1" applyFont="1" applyBorder="1" applyAlignment="1">
      <alignment horizontal="left"/>
    </xf>
    <xf numFmtId="172" fontId="0" fillId="0" borderId="1" xfId="0" applyNumberFormat="1" applyBorder="1" applyAlignment="1">
      <alignment horizontal="left"/>
    </xf>
    <xf numFmtId="0" fontId="0" fillId="3" borderId="1" xfId="0" applyFill="1" applyBorder="1" applyAlignment="1">
      <alignment horizontal="left"/>
    </xf>
    <xf numFmtId="0" fontId="0" fillId="0" borderId="1" xfId="0" applyBorder="1" applyAlignment="1"/>
    <xf numFmtId="0" fontId="17" fillId="0" borderId="0" xfId="0" applyFont="1" applyAlignment="1"/>
    <xf numFmtId="0" fontId="17" fillId="0" borderId="0" xfId="0" applyFont="1" applyAlignment="1">
      <alignment horizontal="center"/>
    </xf>
    <xf numFmtId="0" fontId="17" fillId="0" borderId="0" xfId="0" applyFont="1" applyAlignment="1">
      <alignment horizontal="left"/>
    </xf>
  </cellXfs>
  <cellStyles count="8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XX Xxx - O-C Diagr.</a:t>
            </a:r>
          </a:p>
        </c:rich>
      </c:tx>
      <c:layout>
        <c:manualLayout>
          <c:xMode val="edge"/>
          <c:yMode val="edge"/>
          <c:x val="0.38646616541353385"/>
          <c:y val="3.59281437125748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79699248120301"/>
          <c:y val="0.14371278494688106"/>
          <c:w val="0.84661654135338349"/>
          <c:h val="0.63772548320178468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Active!$D$21:$D$227</c:f>
                <c:numCache>
                  <c:formatCode>General</c:formatCode>
                  <c:ptCount val="207"/>
                  <c:pt idx="0">
                    <c:v>0</c:v>
                  </c:pt>
                  <c:pt idx="1">
                    <c:v>6.7000000000000002E-4</c:v>
                  </c:pt>
                  <c:pt idx="2">
                    <c:v>6.8000000000000005E-4</c:v>
                  </c:pt>
                  <c:pt idx="3">
                    <c:v>1.16E-3</c:v>
                  </c:pt>
                  <c:pt idx="4">
                    <c:v>8.0999999999999996E-4</c:v>
                  </c:pt>
                  <c:pt idx="5">
                    <c:v>1.2199999999999999E-3</c:v>
                  </c:pt>
                  <c:pt idx="6">
                    <c:v>9.3000000000000005E-4</c:v>
                  </c:pt>
                  <c:pt idx="7">
                    <c:v>1.08E-3</c:v>
                  </c:pt>
                  <c:pt idx="8">
                    <c:v>1.06E-3</c:v>
                  </c:pt>
                  <c:pt idx="9">
                    <c:v>7.3999999999999999E-4</c:v>
                  </c:pt>
                  <c:pt idx="10">
                    <c:v>7.3999999999999999E-4</c:v>
                  </c:pt>
                  <c:pt idx="11">
                    <c:v>5.9999999999999995E-4</c:v>
                  </c:pt>
                  <c:pt idx="12">
                    <c:v>6.9999999999999999E-4</c:v>
                  </c:pt>
                </c:numCache>
              </c:numRef>
            </c:plus>
            <c:minus>
              <c:numRef>
                <c:f>Active!$D$21:$D$227</c:f>
                <c:numCache>
                  <c:formatCode>General</c:formatCode>
                  <c:ptCount val="207"/>
                  <c:pt idx="0">
                    <c:v>0</c:v>
                  </c:pt>
                  <c:pt idx="1">
                    <c:v>6.7000000000000002E-4</c:v>
                  </c:pt>
                  <c:pt idx="2">
                    <c:v>6.8000000000000005E-4</c:v>
                  </c:pt>
                  <c:pt idx="3">
                    <c:v>1.16E-3</c:v>
                  </c:pt>
                  <c:pt idx="4">
                    <c:v>8.0999999999999996E-4</c:v>
                  </c:pt>
                  <c:pt idx="5">
                    <c:v>1.2199999999999999E-3</c:v>
                  </c:pt>
                  <c:pt idx="6">
                    <c:v>9.3000000000000005E-4</c:v>
                  </c:pt>
                  <c:pt idx="7">
                    <c:v>1.08E-3</c:v>
                  </c:pt>
                  <c:pt idx="8">
                    <c:v>1.06E-3</c:v>
                  </c:pt>
                  <c:pt idx="9">
                    <c:v>7.3999999999999999E-4</c:v>
                  </c:pt>
                  <c:pt idx="10">
                    <c:v>7.3999999999999999E-4</c:v>
                  </c:pt>
                  <c:pt idx="11">
                    <c:v>5.9999999999999995E-4</c:v>
                  </c:pt>
                  <c:pt idx="12">
                    <c:v>6.9999999999999999E-4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Active!$F$21:$F$987</c:f>
              <c:numCache>
                <c:formatCode>General</c:formatCode>
                <c:ptCount val="967"/>
                <c:pt idx="0">
                  <c:v>0</c:v>
                </c:pt>
                <c:pt idx="1">
                  <c:v>21250.5</c:v>
                </c:pt>
                <c:pt idx="2">
                  <c:v>21251</c:v>
                </c:pt>
                <c:pt idx="3">
                  <c:v>21292</c:v>
                </c:pt>
                <c:pt idx="4">
                  <c:v>21292</c:v>
                </c:pt>
                <c:pt idx="5">
                  <c:v>21292</c:v>
                </c:pt>
                <c:pt idx="6">
                  <c:v>21292.5</c:v>
                </c:pt>
                <c:pt idx="7">
                  <c:v>21292.5</c:v>
                </c:pt>
                <c:pt idx="8">
                  <c:v>21292.5</c:v>
                </c:pt>
                <c:pt idx="9">
                  <c:v>21315.5</c:v>
                </c:pt>
                <c:pt idx="10">
                  <c:v>21316</c:v>
                </c:pt>
                <c:pt idx="11">
                  <c:v>21321.5</c:v>
                </c:pt>
                <c:pt idx="12">
                  <c:v>21322</c:v>
                </c:pt>
              </c:numCache>
            </c:numRef>
          </c:xVal>
          <c:yVal>
            <c:numRef>
              <c:f>Active!$H$21:$H$987</c:f>
              <c:numCache>
                <c:formatCode>General</c:formatCode>
                <c:ptCount val="96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C00-49C2-BF6C-570D828B07E4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Active!$D$21:$D$987</c:f>
                <c:numCache>
                  <c:formatCode>General</c:formatCode>
                  <c:ptCount val="967"/>
                  <c:pt idx="0">
                    <c:v>0</c:v>
                  </c:pt>
                  <c:pt idx="1">
                    <c:v>6.7000000000000002E-4</c:v>
                  </c:pt>
                  <c:pt idx="2">
                    <c:v>6.8000000000000005E-4</c:v>
                  </c:pt>
                  <c:pt idx="3">
                    <c:v>1.16E-3</c:v>
                  </c:pt>
                  <c:pt idx="4">
                    <c:v>8.0999999999999996E-4</c:v>
                  </c:pt>
                  <c:pt idx="5">
                    <c:v>1.2199999999999999E-3</c:v>
                  </c:pt>
                  <c:pt idx="6">
                    <c:v>9.3000000000000005E-4</c:v>
                  </c:pt>
                  <c:pt idx="7">
                    <c:v>1.08E-3</c:v>
                  </c:pt>
                  <c:pt idx="8">
                    <c:v>1.06E-3</c:v>
                  </c:pt>
                  <c:pt idx="9">
                    <c:v>7.3999999999999999E-4</c:v>
                  </c:pt>
                  <c:pt idx="10">
                    <c:v>7.3999999999999999E-4</c:v>
                  </c:pt>
                  <c:pt idx="11">
                    <c:v>5.9999999999999995E-4</c:v>
                  </c:pt>
                  <c:pt idx="12">
                    <c:v>6.9999999999999999E-4</c:v>
                  </c:pt>
                </c:numCache>
              </c:numRef>
            </c:plus>
            <c:minus>
              <c:numRef>
                <c:f>Active!$D$21:$D$987</c:f>
                <c:numCache>
                  <c:formatCode>General</c:formatCode>
                  <c:ptCount val="967"/>
                  <c:pt idx="0">
                    <c:v>0</c:v>
                  </c:pt>
                  <c:pt idx="1">
                    <c:v>6.7000000000000002E-4</c:v>
                  </c:pt>
                  <c:pt idx="2">
                    <c:v>6.8000000000000005E-4</c:v>
                  </c:pt>
                  <c:pt idx="3">
                    <c:v>1.16E-3</c:v>
                  </c:pt>
                  <c:pt idx="4">
                    <c:v>8.0999999999999996E-4</c:v>
                  </c:pt>
                  <c:pt idx="5">
                    <c:v>1.2199999999999999E-3</c:v>
                  </c:pt>
                  <c:pt idx="6">
                    <c:v>9.3000000000000005E-4</c:v>
                  </c:pt>
                  <c:pt idx="7">
                    <c:v>1.08E-3</c:v>
                  </c:pt>
                  <c:pt idx="8">
                    <c:v>1.06E-3</c:v>
                  </c:pt>
                  <c:pt idx="9">
                    <c:v>7.3999999999999999E-4</c:v>
                  </c:pt>
                  <c:pt idx="10">
                    <c:v>7.3999999999999999E-4</c:v>
                  </c:pt>
                  <c:pt idx="11">
                    <c:v>5.9999999999999995E-4</c:v>
                  </c:pt>
                  <c:pt idx="12">
                    <c:v>6.9999999999999999E-4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Active!$F$21:$F$987</c:f>
              <c:numCache>
                <c:formatCode>General</c:formatCode>
                <c:ptCount val="967"/>
                <c:pt idx="0">
                  <c:v>0</c:v>
                </c:pt>
                <c:pt idx="1">
                  <c:v>21250.5</c:v>
                </c:pt>
                <c:pt idx="2">
                  <c:v>21251</c:v>
                </c:pt>
                <c:pt idx="3">
                  <c:v>21292</c:v>
                </c:pt>
                <c:pt idx="4">
                  <c:v>21292</c:v>
                </c:pt>
                <c:pt idx="5">
                  <c:v>21292</c:v>
                </c:pt>
                <c:pt idx="6">
                  <c:v>21292.5</c:v>
                </c:pt>
                <c:pt idx="7">
                  <c:v>21292.5</c:v>
                </c:pt>
                <c:pt idx="8">
                  <c:v>21292.5</c:v>
                </c:pt>
                <c:pt idx="9">
                  <c:v>21315.5</c:v>
                </c:pt>
                <c:pt idx="10">
                  <c:v>21316</c:v>
                </c:pt>
                <c:pt idx="11">
                  <c:v>21321.5</c:v>
                </c:pt>
                <c:pt idx="12">
                  <c:v>21322</c:v>
                </c:pt>
              </c:numCache>
            </c:numRef>
          </c:xVal>
          <c:yVal>
            <c:numRef>
              <c:f>Active!$I$21:$I$987</c:f>
              <c:numCache>
                <c:formatCode>General</c:formatCode>
                <c:ptCount val="967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DC00-49C2-BF6C-570D828B07E4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Active!$D$21:$D$987</c:f>
                <c:numCache>
                  <c:formatCode>General</c:formatCode>
                  <c:ptCount val="967"/>
                  <c:pt idx="0">
                    <c:v>0</c:v>
                  </c:pt>
                  <c:pt idx="1">
                    <c:v>6.7000000000000002E-4</c:v>
                  </c:pt>
                  <c:pt idx="2">
                    <c:v>6.8000000000000005E-4</c:v>
                  </c:pt>
                  <c:pt idx="3">
                    <c:v>1.16E-3</c:v>
                  </c:pt>
                  <c:pt idx="4">
                    <c:v>8.0999999999999996E-4</c:v>
                  </c:pt>
                  <c:pt idx="5">
                    <c:v>1.2199999999999999E-3</c:v>
                  </c:pt>
                  <c:pt idx="6">
                    <c:v>9.3000000000000005E-4</c:v>
                  </c:pt>
                  <c:pt idx="7">
                    <c:v>1.08E-3</c:v>
                  </c:pt>
                  <c:pt idx="8">
                    <c:v>1.06E-3</c:v>
                  </c:pt>
                  <c:pt idx="9">
                    <c:v>7.3999999999999999E-4</c:v>
                  </c:pt>
                  <c:pt idx="10">
                    <c:v>7.3999999999999999E-4</c:v>
                  </c:pt>
                  <c:pt idx="11">
                    <c:v>5.9999999999999995E-4</c:v>
                  </c:pt>
                  <c:pt idx="12">
                    <c:v>6.9999999999999999E-4</c:v>
                  </c:pt>
                </c:numCache>
              </c:numRef>
            </c:plus>
            <c:minus>
              <c:numRef>
                <c:f>Active!$D$21:$D$987</c:f>
                <c:numCache>
                  <c:formatCode>General</c:formatCode>
                  <c:ptCount val="967"/>
                  <c:pt idx="0">
                    <c:v>0</c:v>
                  </c:pt>
                  <c:pt idx="1">
                    <c:v>6.7000000000000002E-4</c:v>
                  </c:pt>
                  <c:pt idx="2">
                    <c:v>6.8000000000000005E-4</c:v>
                  </c:pt>
                  <c:pt idx="3">
                    <c:v>1.16E-3</c:v>
                  </c:pt>
                  <c:pt idx="4">
                    <c:v>8.0999999999999996E-4</c:v>
                  </c:pt>
                  <c:pt idx="5">
                    <c:v>1.2199999999999999E-3</c:v>
                  </c:pt>
                  <c:pt idx="6">
                    <c:v>9.3000000000000005E-4</c:v>
                  </c:pt>
                  <c:pt idx="7">
                    <c:v>1.08E-3</c:v>
                  </c:pt>
                  <c:pt idx="8">
                    <c:v>1.06E-3</c:v>
                  </c:pt>
                  <c:pt idx="9">
                    <c:v>7.3999999999999999E-4</c:v>
                  </c:pt>
                  <c:pt idx="10">
                    <c:v>7.3999999999999999E-4</c:v>
                  </c:pt>
                  <c:pt idx="11">
                    <c:v>5.9999999999999995E-4</c:v>
                  </c:pt>
                  <c:pt idx="12">
                    <c:v>6.9999999999999999E-4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Active!$F$21:$F$987</c:f>
              <c:numCache>
                <c:formatCode>General</c:formatCode>
                <c:ptCount val="967"/>
                <c:pt idx="0">
                  <c:v>0</c:v>
                </c:pt>
                <c:pt idx="1">
                  <c:v>21250.5</c:v>
                </c:pt>
                <c:pt idx="2">
                  <c:v>21251</c:v>
                </c:pt>
                <c:pt idx="3">
                  <c:v>21292</c:v>
                </c:pt>
                <c:pt idx="4">
                  <c:v>21292</c:v>
                </c:pt>
                <c:pt idx="5">
                  <c:v>21292</c:v>
                </c:pt>
                <c:pt idx="6">
                  <c:v>21292.5</c:v>
                </c:pt>
                <c:pt idx="7">
                  <c:v>21292.5</c:v>
                </c:pt>
                <c:pt idx="8">
                  <c:v>21292.5</c:v>
                </c:pt>
                <c:pt idx="9">
                  <c:v>21315.5</c:v>
                </c:pt>
                <c:pt idx="10">
                  <c:v>21316</c:v>
                </c:pt>
                <c:pt idx="11">
                  <c:v>21321.5</c:v>
                </c:pt>
                <c:pt idx="12">
                  <c:v>21322</c:v>
                </c:pt>
              </c:numCache>
            </c:numRef>
          </c:xVal>
          <c:yVal>
            <c:numRef>
              <c:f>Active!$J$21:$J$987</c:f>
              <c:numCache>
                <c:formatCode>General</c:formatCode>
                <c:ptCount val="96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DC00-49C2-BF6C-570D828B07E4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Active!$D$21:$D$987</c:f>
                <c:numCache>
                  <c:formatCode>General</c:formatCode>
                  <c:ptCount val="967"/>
                  <c:pt idx="0">
                    <c:v>0</c:v>
                  </c:pt>
                  <c:pt idx="1">
                    <c:v>6.7000000000000002E-4</c:v>
                  </c:pt>
                  <c:pt idx="2">
                    <c:v>6.8000000000000005E-4</c:v>
                  </c:pt>
                  <c:pt idx="3">
                    <c:v>1.16E-3</c:v>
                  </c:pt>
                  <c:pt idx="4">
                    <c:v>8.0999999999999996E-4</c:v>
                  </c:pt>
                  <c:pt idx="5">
                    <c:v>1.2199999999999999E-3</c:v>
                  </c:pt>
                  <c:pt idx="6">
                    <c:v>9.3000000000000005E-4</c:v>
                  </c:pt>
                  <c:pt idx="7">
                    <c:v>1.08E-3</c:v>
                  </c:pt>
                  <c:pt idx="8">
                    <c:v>1.06E-3</c:v>
                  </c:pt>
                  <c:pt idx="9">
                    <c:v>7.3999999999999999E-4</c:v>
                  </c:pt>
                  <c:pt idx="10">
                    <c:v>7.3999999999999999E-4</c:v>
                  </c:pt>
                  <c:pt idx="11">
                    <c:v>5.9999999999999995E-4</c:v>
                  </c:pt>
                  <c:pt idx="12">
                    <c:v>6.9999999999999999E-4</c:v>
                  </c:pt>
                </c:numCache>
              </c:numRef>
            </c:plus>
            <c:minus>
              <c:numRef>
                <c:f>Active!$D$21:$D$987</c:f>
                <c:numCache>
                  <c:formatCode>General</c:formatCode>
                  <c:ptCount val="967"/>
                  <c:pt idx="0">
                    <c:v>0</c:v>
                  </c:pt>
                  <c:pt idx="1">
                    <c:v>6.7000000000000002E-4</c:v>
                  </c:pt>
                  <c:pt idx="2">
                    <c:v>6.8000000000000005E-4</c:v>
                  </c:pt>
                  <c:pt idx="3">
                    <c:v>1.16E-3</c:v>
                  </c:pt>
                  <c:pt idx="4">
                    <c:v>8.0999999999999996E-4</c:v>
                  </c:pt>
                  <c:pt idx="5">
                    <c:v>1.2199999999999999E-3</c:v>
                  </c:pt>
                  <c:pt idx="6">
                    <c:v>9.3000000000000005E-4</c:v>
                  </c:pt>
                  <c:pt idx="7">
                    <c:v>1.08E-3</c:v>
                  </c:pt>
                  <c:pt idx="8">
                    <c:v>1.06E-3</c:v>
                  </c:pt>
                  <c:pt idx="9">
                    <c:v>7.3999999999999999E-4</c:v>
                  </c:pt>
                  <c:pt idx="10">
                    <c:v>7.3999999999999999E-4</c:v>
                  </c:pt>
                  <c:pt idx="11">
                    <c:v>5.9999999999999995E-4</c:v>
                  </c:pt>
                  <c:pt idx="12">
                    <c:v>6.9999999999999999E-4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Active!$F$21:$F$987</c:f>
              <c:numCache>
                <c:formatCode>General</c:formatCode>
                <c:ptCount val="967"/>
                <c:pt idx="0">
                  <c:v>0</c:v>
                </c:pt>
                <c:pt idx="1">
                  <c:v>21250.5</c:v>
                </c:pt>
                <c:pt idx="2">
                  <c:v>21251</c:v>
                </c:pt>
                <c:pt idx="3">
                  <c:v>21292</c:v>
                </c:pt>
                <c:pt idx="4">
                  <c:v>21292</c:v>
                </c:pt>
                <c:pt idx="5">
                  <c:v>21292</c:v>
                </c:pt>
                <c:pt idx="6">
                  <c:v>21292.5</c:v>
                </c:pt>
                <c:pt idx="7">
                  <c:v>21292.5</c:v>
                </c:pt>
                <c:pt idx="8">
                  <c:v>21292.5</c:v>
                </c:pt>
                <c:pt idx="9">
                  <c:v>21315.5</c:v>
                </c:pt>
                <c:pt idx="10">
                  <c:v>21316</c:v>
                </c:pt>
                <c:pt idx="11">
                  <c:v>21321.5</c:v>
                </c:pt>
                <c:pt idx="12">
                  <c:v>21322</c:v>
                </c:pt>
              </c:numCache>
            </c:numRef>
          </c:xVal>
          <c:yVal>
            <c:numRef>
              <c:f>Active!$K$21:$K$987</c:f>
              <c:numCache>
                <c:formatCode>General</c:formatCode>
                <c:ptCount val="967"/>
                <c:pt idx="1">
                  <c:v>-5.4379499997594394E-2</c:v>
                </c:pt>
                <c:pt idx="2">
                  <c:v>-5.3499000001465902E-2</c:v>
                </c:pt>
                <c:pt idx="3">
                  <c:v>-5.3038000005471986E-2</c:v>
                </c:pt>
                <c:pt idx="4">
                  <c:v>-5.2778000004764181E-2</c:v>
                </c:pt>
                <c:pt idx="5">
                  <c:v>-5.2768000001378823E-2</c:v>
                </c:pt>
                <c:pt idx="6">
                  <c:v>-5.46875E-2</c:v>
                </c:pt>
                <c:pt idx="7">
                  <c:v>-5.3677500000048894E-2</c:v>
                </c:pt>
                <c:pt idx="8">
                  <c:v>-5.3647500004444737E-2</c:v>
                </c:pt>
                <c:pt idx="9">
                  <c:v>-5.2744500004337169E-2</c:v>
                </c:pt>
                <c:pt idx="10">
                  <c:v>-5.2933999999368098E-2</c:v>
                </c:pt>
                <c:pt idx="11">
                  <c:v>-5.255849999957718E-2</c:v>
                </c:pt>
                <c:pt idx="12">
                  <c:v>-5.2247999999963213E-2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DC00-49C2-BF6C-570D828B07E4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Active!$D$21:$D$987</c:f>
                <c:numCache>
                  <c:formatCode>General</c:formatCode>
                  <c:ptCount val="967"/>
                  <c:pt idx="0">
                    <c:v>0</c:v>
                  </c:pt>
                  <c:pt idx="1">
                    <c:v>6.7000000000000002E-4</c:v>
                  </c:pt>
                  <c:pt idx="2">
                    <c:v>6.8000000000000005E-4</c:v>
                  </c:pt>
                  <c:pt idx="3">
                    <c:v>1.16E-3</c:v>
                  </c:pt>
                  <c:pt idx="4">
                    <c:v>8.0999999999999996E-4</c:v>
                  </c:pt>
                  <c:pt idx="5">
                    <c:v>1.2199999999999999E-3</c:v>
                  </c:pt>
                  <c:pt idx="6">
                    <c:v>9.3000000000000005E-4</c:v>
                  </c:pt>
                  <c:pt idx="7">
                    <c:v>1.08E-3</c:v>
                  </c:pt>
                  <c:pt idx="8">
                    <c:v>1.06E-3</c:v>
                  </c:pt>
                  <c:pt idx="9">
                    <c:v>7.3999999999999999E-4</c:v>
                  </c:pt>
                  <c:pt idx="10">
                    <c:v>7.3999999999999999E-4</c:v>
                  </c:pt>
                  <c:pt idx="11">
                    <c:v>5.9999999999999995E-4</c:v>
                  </c:pt>
                  <c:pt idx="12">
                    <c:v>6.9999999999999999E-4</c:v>
                  </c:pt>
                </c:numCache>
              </c:numRef>
            </c:plus>
            <c:minus>
              <c:numRef>
                <c:f>Active!$D$21:$D$987</c:f>
                <c:numCache>
                  <c:formatCode>General</c:formatCode>
                  <c:ptCount val="967"/>
                  <c:pt idx="0">
                    <c:v>0</c:v>
                  </c:pt>
                  <c:pt idx="1">
                    <c:v>6.7000000000000002E-4</c:v>
                  </c:pt>
                  <c:pt idx="2">
                    <c:v>6.8000000000000005E-4</c:v>
                  </c:pt>
                  <c:pt idx="3">
                    <c:v>1.16E-3</c:v>
                  </c:pt>
                  <c:pt idx="4">
                    <c:v>8.0999999999999996E-4</c:v>
                  </c:pt>
                  <c:pt idx="5">
                    <c:v>1.2199999999999999E-3</c:v>
                  </c:pt>
                  <c:pt idx="6">
                    <c:v>9.3000000000000005E-4</c:v>
                  </c:pt>
                  <c:pt idx="7">
                    <c:v>1.08E-3</c:v>
                  </c:pt>
                  <c:pt idx="8">
                    <c:v>1.06E-3</c:v>
                  </c:pt>
                  <c:pt idx="9">
                    <c:v>7.3999999999999999E-4</c:v>
                  </c:pt>
                  <c:pt idx="10">
                    <c:v>7.3999999999999999E-4</c:v>
                  </c:pt>
                  <c:pt idx="11">
                    <c:v>5.9999999999999995E-4</c:v>
                  </c:pt>
                  <c:pt idx="12">
                    <c:v>6.9999999999999999E-4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Active!$F$21:$F$987</c:f>
              <c:numCache>
                <c:formatCode>General</c:formatCode>
                <c:ptCount val="967"/>
                <c:pt idx="0">
                  <c:v>0</c:v>
                </c:pt>
                <c:pt idx="1">
                  <c:v>21250.5</c:v>
                </c:pt>
                <c:pt idx="2">
                  <c:v>21251</c:v>
                </c:pt>
                <c:pt idx="3">
                  <c:v>21292</c:v>
                </c:pt>
                <c:pt idx="4">
                  <c:v>21292</c:v>
                </c:pt>
                <c:pt idx="5">
                  <c:v>21292</c:v>
                </c:pt>
                <c:pt idx="6">
                  <c:v>21292.5</c:v>
                </c:pt>
                <c:pt idx="7">
                  <c:v>21292.5</c:v>
                </c:pt>
                <c:pt idx="8">
                  <c:v>21292.5</c:v>
                </c:pt>
                <c:pt idx="9">
                  <c:v>21315.5</c:v>
                </c:pt>
                <c:pt idx="10">
                  <c:v>21316</c:v>
                </c:pt>
                <c:pt idx="11">
                  <c:v>21321.5</c:v>
                </c:pt>
                <c:pt idx="12">
                  <c:v>21322</c:v>
                </c:pt>
              </c:numCache>
            </c:numRef>
          </c:xVal>
          <c:yVal>
            <c:numRef>
              <c:f>Active!$L$21:$L$987</c:f>
              <c:numCache>
                <c:formatCode>General</c:formatCode>
                <c:ptCount val="96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DC00-49C2-BF6C-570D828B07E4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Active!$D$21:$D$987</c:f>
                <c:numCache>
                  <c:formatCode>General</c:formatCode>
                  <c:ptCount val="967"/>
                  <c:pt idx="0">
                    <c:v>0</c:v>
                  </c:pt>
                  <c:pt idx="1">
                    <c:v>6.7000000000000002E-4</c:v>
                  </c:pt>
                  <c:pt idx="2">
                    <c:v>6.8000000000000005E-4</c:v>
                  </c:pt>
                  <c:pt idx="3">
                    <c:v>1.16E-3</c:v>
                  </c:pt>
                  <c:pt idx="4">
                    <c:v>8.0999999999999996E-4</c:v>
                  </c:pt>
                  <c:pt idx="5">
                    <c:v>1.2199999999999999E-3</c:v>
                  </c:pt>
                  <c:pt idx="6">
                    <c:v>9.3000000000000005E-4</c:v>
                  </c:pt>
                  <c:pt idx="7">
                    <c:v>1.08E-3</c:v>
                  </c:pt>
                  <c:pt idx="8">
                    <c:v>1.06E-3</c:v>
                  </c:pt>
                  <c:pt idx="9">
                    <c:v>7.3999999999999999E-4</c:v>
                  </c:pt>
                  <c:pt idx="10">
                    <c:v>7.3999999999999999E-4</c:v>
                  </c:pt>
                  <c:pt idx="11">
                    <c:v>5.9999999999999995E-4</c:v>
                  </c:pt>
                  <c:pt idx="12">
                    <c:v>6.9999999999999999E-4</c:v>
                  </c:pt>
                </c:numCache>
              </c:numRef>
            </c:plus>
            <c:minus>
              <c:numRef>
                <c:f>Active!$D$21:$D$987</c:f>
                <c:numCache>
                  <c:formatCode>General</c:formatCode>
                  <c:ptCount val="967"/>
                  <c:pt idx="0">
                    <c:v>0</c:v>
                  </c:pt>
                  <c:pt idx="1">
                    <c:v>6.7000000000000002E-4</c:v>
                  </c:pt>
                  <c:pt idx="2">
                    <c:v>6.8000000000000005E-4</c:v>
                  </c:pt>
                  <c:pt idx="3">
                    <c:v>1.16E-3</c:v>
                  </c:pt>
                  <c:pt idx="4">
                    <c:v>8.0999999999999996E-4</c:v>
                  </c:pt>
                  <c:pt idx="5">
                    <c:v>1.2199999999999999E-3</c:v>
                  </c:pt>
                  <c:pt idx="6">
                    <c:v>9.3000000000000005E-4</c:v>
                  </c:pt>
                  <c:pt idx="7">
                    <c:v>1.08E-3</c:v>
                  </c:pt>
                  <c:pt idx="8">
                    <c:v>1.06E-3</c:v>
                  </c:pt>
                  <c:pt idx="9">
                    <c:v>7.3999999999999999E-4</c:v>
                  </c:pt>
                  <c:pt idx="10">
                    <c:v>7.3999999999999999E-4</c:v>
                  </c:pt>
                  <c:pt idx="11">
                    <c:v>5.9999999999999995E-4</c:v>
                  </c:pt>
                  <c:pt idx="12">
                    <c:v>6.9999999999999999E-4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Active!$F$21:$F$987</c:f>
              <c:numCache>
                <c:formatCode>General</c:formatCode>
                <c:ptCount val="967"/>
                <c:pt idx="0">
                  <c:v>0</c:v>
                </c:pt>
                <c:pt idx="1">
                  <c:v>21250.5</c:v>
                </c:pt>
                <c:pt idx="2">
                  <c:v>21251</c:v>
                </c:pt>
                <c:pt idx="3">
                  <c:v>21292</c:v>
                </c:pt>
                <c:pt idx="4">
                  <c:v>21292</c:v>
                </c:pt>
                <c:pt idx="5">
                  <c:v>21292</c:v>
                </c:pt>
                <c:pt idx="6">
                  <c:v>21292.5</c:v>
                </c:pt>
                <c:pt idx="7">
                  <c:v>21292.5</c:v>
                </c:pt>
                <c:pt idx="8">
                  <c:v>21292.5</c:v>
                </c:pt>
                <c:pt idx="9">
                  <c:v>21315.5</c:v>
                </c:pt>
                <c:pt idx="10">
                  <c:v>21316</c:v>
                </c:pt>
                <c:pt idx="11">
                  <c:v>21321.5</c:v>
                </c:pt>
                <c:pt idx="12">
                  <c:v>21322</c:v>
                </c:pt>
              </c:numCache>
            </c:numRef>
          </c:xVal>
          <c:yVal>
            <c:numRef>
              <c:f>Active!$M$21:$M$987</c:f>
              <c:numCache>
                <c:formatCode>General</c:formatCode>
                <c:ptCount val="96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DC00-49C2-BF6C-570D828B07E4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Active!$D$21:$D$987</c:f>
                <c:numCache>
                  <c:formatCode>General</c:formatCode>
                  <c:ptCount val="967"/>
                  <c:pt idx="0">
                    <c:v>0</c:v>
                  </c:pt>
                  <c:pt idx="1">
                    <c:v>6.7000000000000002E-4</c:v>
                  </c:pt>
                  <c:pt idx="2">
                    <c:v>6.8000000000000005E-4</c:v>
                  </c:pt>
                  <c:pt idx="3">
                    <c:v>1.16E-3</c:v>
                  </c:pt>
                  <c:pt idx="4">
                    <c:v>8.0999999999999996E-4</c:v>
                  </c:pt>
                  <c:pt idx="5">
                    <c:v>1.2199999999999999E-3</c:v>
                  </c:pt>
                  <c:pt idx="6">
                    <c:v>9.3000000000000005E-4</c:v>
                  </c:pt>
                  <c:pt idx="7">
                    <c:v>1.08E-3</c:v>
                  </c:pt>
                  <c:pt idx="8">
                    <c:v>1.06E-3</c:v>
                  </c:pt>
                  <c:pt idx="9">
                    <c:v>7.3999999999999999E-4</c:v>
                  </c:pt>
                  <c:pt idx="10">
                    <c:v>7.3999999999999999E-4</c:v>
                  </c:pt>
                  <c:pt idx="11">
                    <c:v>5.9999999999999995E-4</c:v>
                  </c:pt>
                  <c:pt idx="12">
                    <c:v>6.9999999999999999E-4</c:v>
                  </c:pt>
                </c:numCache>
              </c:numRef>
            </c:plus>
            <c:minus>
              <c:numRef>
                <c:f>Active!$D$21:$D$987</c:f>
                <c:numCache>
                  <c:formatCode>General</c:formatCode>
                  <c:ptCount val="967"/>
                  <c:pt idx="0">
                    <c:v>0</c:v>
                  </c:pt>
                  <c:pt idx="1">
                    <c:v>6.7000000000000002E-4</c:v>
                  </c:pt>
                  <c:pt idx="2">
                    <c:v>6.8000000000000005E-4</c:v>
                  </c:pt>
                  <c:pt idx="3">
                    <c:v>1.16E-3</c:v>
                  </c:pt>
                  <c:pt idx="4">
                    <c:v>8.0999999999999996E-4</c:v>
                  </c:pt>
                  <c:pt idx="5">
                    <c:v>1.2199999999999999E-3</c:v>
                  </c:pt>
                  <c:pt idx="6">
                    <c:v>9.3000000000000005E-4</c:v>
                  </c:pt>
                  <c:pt idx="7">
                    <c:v>1.08E-3</c:v>
                  </c:pt>
                  <c:pt idx="8">
                    <c:v>1.06E-3</c:v>
                  </c:pt>
                  <c:pt idx="9">
                    <c:v>7.3999999999999999E-4</c:v>
                  </c:pt>
                  <c:pt idx="10">
                    <c:v>7.3999999999999999E-4</c:v>
                  </c:pt>
                  <c:pt idx="11">
                    <c:v>5.9999999999999995E-4</c:v>
                  </c:pt>
                  <c:pt idx="12">
                    <c:v>6.9999999999999999E-4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Active!$F$21:$F$987</c:f>
              <c:numCache>
                <c:formatCode>General</c:formatCode>
                <c:ptCount val="967"/>
                <c:pt idx="0">
                  <c:v>0</c:v>
                </c:pt>
                <c:pt idx="1">
                  <c:v>21250.5</c:v>
                </c:pt>
                <c:pt idx="2">
                  <c:v>21251</c:v>
                </c:pt>
                <c:pt idx="3">
                  <c:v>21292</c:v>
                </c:pt>
                <c:pt idx="4">
                  <c:v>21292</c:v>
                </c:pt>
                <c:pt idx="5">
                  <c:v>21292</c:v>
                </c:pt>
                <c:pt idx="6">
                  <c:v>21292.5</c:v>
                </c:pt>
                <c:pt idx="7">
                  <c:v>21292.5</c:v>
                </c:pt>
                <c:pt idx="8">
                  <c:v>21292.5</c:v>
                </c:pt>
                <c:pt idx="9">
                  <c:v>21315.5</c:v>
                </c:pt>
                <c:pt idx="10">
                  <c:v>21316</c:v>
                </c:pt>
                <c:pt idx="11">
                  <c:v>21321.5</c:v>
                </c:pt>
                <c:pt idx="12">
                  <c:v>21322</c:v>
                </c:pt>
              </c:numCache>
            </c:numRef>
          </c:xVal>
          <c:yVal>
            <c:numRef>
              <c:f>Active!$N$21:$N$987</c:f>
              <c:numCache>
                <c:formatCode>General</c:formatCode>
                <c:ptCount val="96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DC00-49C2-BF6C-570D828B07E4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Active!$F$21:$F$987</c:f>
              <c:numCache>
                <c:formatCode>General</c:formatCode>
                <c:ptCount val="967"/>
                <c:pt idx="0">
                  <c:v>0</c:v>
                </c:pt>
                <c:pt idx="1">
                  <c:v>21250.5</c:v>
                </c:pt>
                <c:pt idx="2">
                  <c:v>21251</c:v>
                </c:pt>
                <c:pt idx="3">
                  <c:v>21292</c:v>
                </c:pt>
                <c:pt idx="4">
                  <c:v>21292</c:v>
                </c:pt>
                <c:pt idx="5">
                  <c:v>21292</c:v>
                </c:pt>
                <c:pt idx="6">
                  <c:v>21292.5</c:v>
                </c:pt>
                <c:pt idx="7">
                  <c:v>21292.5</c:v>
                </c:pt>
                <c:pt idx="8">
                  <c:v>21292.5</c:v>
                </c:pt>
                <c:pt idx="9">
                  <c:v>21315.5</c:v>
                </c:pt>
                <c:pt idx="10">
                  <c:v>21316</c:v>
                </c:pt>
                <c:pt idx="11">
                  <c:v>21321.5</c:v>
                </c:pt>
                <c:pt idx="12">
                  <c:v>21322</c:v>
                </c:pt>
              </c:numCache>
            </c:numRef>
          </c:xVal>
          <c:yVal>
            <c:numRef>
              <c:f>Active!$O$21:$O$987</c:f>
              <c:numCache>
                <c:formatCode>General</c:formatCode>
                <c:ptCount val="967"/>
                <c:pt idx="0">
                  <c:v>-6.6405246988074373E-6</c:v>
                </c:pt>
                <c:pt idx="1">
                  <c:v>-5.3136938306876491E-2</c:v>
                </c:pt>
                <c:pt idx="2">
                  <c:v>-5.3138188402116183E-2</c:v>
                </c:pt>
                <c:pt idx="3">
                  <c:v>-5.324069621177098E-2</c:v>
                </c:pt>
                <c:pt idx="4">
                  <c:v>-5.324069621177098E-2</c:v>
                </c:pt>
                <c:pt idx="5">
                  <c:v>-5.324069621177098E-2</c:v>
                </c:pt>
                <c:pt idx="6">
                  <c:v>-5.3241946307010672E-2</c:v>
                </c:pt>
                <c:pt idx="7">
                  <c:v>-5.3241946307010672E-2</c:v>
                </c:pt>
                <c:pt idx="8">
                  <c:v>-5.3241946307010672E-2</c:v>
                </c:pt>
                <c:pt idx="9">
                  <c:v>-5.3299450688036536E-2</c:v>
                </c:pt>
                <c:pt idx="10">
                  <c:v>-5.3300700783276228E-2</c:v>
                </c:pt>
                <c:pt idx="11">
                  <c:v>-5.3314451830912844E-2</c:v>
                </c:pt>
                <c:pt idx="12">
                  <c:v>-5.3315701926152537E-2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DC00-49C2-BF6C-570D828B07E4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Active!$F$21:$F$987</c:f>
              <c:numCache>
                <c:formatCode>General</c:formatCode>
                <c:ptCount val="967"/>
                <c:pt idx="0">
                  <c:v>0</c:v>
                </c:pt>
                <c:pt idx="1">
                  <c:v>21250.5</c:v>
                </c:pt>
                <c:pt idx="2">
                  <c:v>21251</c:v>
                </c:pt>
                <c:pt idx="3">
                  <c:v>21292</c:v>
                </c:pt>
                <c:pt idx="4">
                  <c:v>21292</c:v>
                </c:pt>
                <c:pt idx="5">
                  <c:v>21292</c:v>
                </c:pt>
                <c:pt idx="6">
                  <c:v>21292.5</c:v>
                </c:pt>
                <c:pt idx="7">
                  <c:v>21292.5</c:v>
                </c:pt>
                <c:pt idx="8">
                  <c:v>21292.5</c:v>
                </c:pt>
                <c:pt idx="9">
                  <c:v>21315.5</c:v>
                </c:pt>
                <c:pt idx="10">
                  <c:v>21316</c:v>
                </c:pt>
                <c:pt idx="11">
                  <c:v>21321.5</c:v>
                </c:pt>
                <c:pt idx="12">
                  <c:v>21322</c:v>
                </c:pt>
              </c:numCache>
            </c:numRef>
          </c:xVal>
          <c:yVal>
            <c:numRef>
              <c:f>Active!$U$21:$U$987</c:f>
              <c:numCache>
                <c:formatCode>General</c:formatCode>
                <c:ptCount val="96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DC00-49C2-BF6C-570D828B07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16926256"/>
        <c:axId val="1"/>
      </c:scatterChart>
      <c:valAx>
        <c:axId val="71692625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13186225973249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12581136938720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1692625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203007518796993"/>
          <c:y val="0.92215694595061837"/>
          <c:w val="0.7142857142857143"/>
          <c:h val="5.988023952095811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28575</xdr:colOff>
      <xdr:row>0</xdr:row>
      <xdr:rowOff>0</xdr:rowOff>
    </xdr:from>
    <xdr:to>
      <xdr:col>17</xdr:col>
      <xdr:colOff>114300</xdr:colOff>
      <xdr:row>18</xdr:row>
      <xdr:rowOff>95250</xdr:rowOff>
    </xdr:to>
    <xdr:graphicFrame macro="">
      <xdr:nvGraphicFramePr>
        <xdr:cNvPr id="1030" name="Chart 1">
          <a:extLst>
            <a:ext uri="{FF2B5EF4-FFF2-40B4-BE49-F238E27FC236}">
              <a16:creationId xmlns:a16="http://schemas.microsoft.com/office/drawing/2014/main" id="{0C37C430-21E8-2370-B9CD-3617541B54E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928"/>
  <sheetViews>
    <sheetView tabSelected="1" workbookViewId="0">
      <selection activeCell="K22" sqref="K22:K33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0.140625" customWidth="1"/>
    <col min="6" max="6" width="17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</cols>
  <sheetData>
    <row r="1" spans="1:15" ht="20.25" x14ac:dyDescent="0.3">
      <c r="A1" s="1" t="s">
        <v>46</v>
      </c>
      <c r="F1" s="33" t="s">
        <v>42</v>
      </c>
      <c r="G1" s="34" t="s">
        <v>43</v>
      </c>
      <c r="H1" s="35"/>
      <c r="I1" s="36" t="s">
        <v>44</v>
      </c>
      <c r="J1" s="37" t="s">
        <v>42</v>
      </c>
      <c r="K1" s="38">
        <v>12.324300000000001</v>
      </c>
      <c r="L1" s="39">
        <v>-87.26230000000001</v>
      </c>
      <c r="M1" s="40">
        <v>51870.32</v>
      </c>
      <c r="N1" s="40">
        <v>0.33851900000000001</v>
      </c>
      <c r="O1" s="41" t="s">
        <v>45</v>
      </c>
    </row>
    <row r="2" spans="1:15" x14ac:dyDescent="0.2">
      <c r="A2" t="s">
        <v>23</v>
      </c>
      <c r="B2" t="s">
        <v>45</v>
      </c>
      <c r="C2" s="30"/>
      <c r="D2" s="3"/>
    </row>
    <row r="3" spans="1:15" ht="13.5" thickBot="1" x14ac:dyDescent="0.25"/>
    <row r="4" spans="1:15" ht="14.25" thickTop="1" thickBot="1" x14ac:dyDescent="0.25">
      <c r="A4" s="5" t="s">
        <v>0</v>
      </c>
      <c r="C4" s="27" t="s">
        <v>37</v>
      </c>
      <c r="D4" s="28" t="s">
        <v>37</v>
      </c>
    </row>
    <row r="5" spans="1:15" ht="13.5" thickTop="1" x14ac:dyDescent="0.2">
      <c r="A5" s="9" t="s">
        <v>28</v>
      </c>
      <c r="B5" s="10"/>
      <c r="C5" s="11">
        <v>-9.5</v>
      </c>
      <c r="D5" s="10" t="s">
        <v>29</v>
      </c>
      <c r="E5" s="10"/>
    </row>
    <row r="6" spans="1:15" x14ac:dyDescent="0.2">
      <c r="A6" s="5" t="s">
        <v>1</v>
      </c>
    </row>
    <row r="7" spans="1:15" x14ac:dyDescent="0.2">
      <c r="A7" t="s">
        <v>2</v>
      </c>
      <c r="C7" s="8">
        <v>51870.32</v>
      </c>
      <c r="D7" s="29"/>
    </row>
    <row r="8" spans="1:15" x14ac:dyDescent="0.2">
      <c r="A8" t="s">
        <v>3</v>
      </c>
      <c r="C8" s="8">
        <v>0.33851900000000001</v>
      </c>
      <c r="D8" s="29"/>
    </row>
    <row r="9" spans="1:15" x14ac:dyDescent="0.2">
      <c r="A9" s="24" t="s">
        <v>32</v>
      </c>
      <c r="B9" s="25">
        <v>21</v>
      </c>
      <c r="C9" s="22" t="str">
        <f>"F"&amp;B9</f>
        <v>F21</v>
      </c>
      <c r="D9" s="23" t="str">
        <f>"G"&amp;B9</f>
        <v>G21</v>
      </c>
    </row>
    <row r="10" spans="1:15" ht="13.5" thickBot="1" x14ac:dyDescent="0.25">
      <c r="A10" s="10"/>
      <c r="B10" s="10"/>
      <c r="C10" s="4" t="s">
        <v>19</v>
      </c>
      <c r="D10" s="4" t="s">
        <v>20</v>
      </c>
      <c r="E10" s="10"/>
    </row>
    <row r="11" spans="1:15" x14ac:dyDescent="0.2">
      <c r="A11" s="10" t="s">
        <v>15</v>
      </c>
      <c r="B11" s="10"/>
      <c r="C11" s="21">
        <f ca="1">INTERCEPT(INDIRECT($D$9):G980,INDIRECT($C$9):F980)</f>
        <v>-6.6405246988074373E-6</v>
      </c>
      <c r="D11" s="3"/>
      <c r="E11" s="10"/>
    </row>
    <row r="12" spans="1:15" x14ac:dyDescent="0.2">
      <c r="A12" s="10" t="s">
        <v>16</v>
      </c>
      <c r="B12" s="10"/>
      <c r="C12" s="21">
        <f ca="1">SLOPE(INDIRECT($D$9):G980,INDIRECT($C$9):F980)</f>
        <v>-2.5001904793853171E-6</v>
      </c>
      <c r="D12" s="3"/>
      <c r="E12" s="10"/>
    </row>
    <row r="13" spans="1:15" x14ac:dyDescent="0.2">
      <c r="A13" s="10" t="s">
        <v>18</v>
      </c>
      <c r="B13" s="10"/>
      <c r="C13" s="3" t="s">
        <v>13</v>
      </c>
    </row>
    <row r="14" spans="1:15" x14ac:dyDescent="0.2">
      <c r="A14" s="10"/>
      <c r="B14" s="10"/>
      <c r="C14" s="10"/>
    </row>
    <row r="15" spans="1:15" x14ac:dyDescent="0.2">
      <c r="A15" s="12" t="s">
        <v>17</v>
      </c>
      <c r="B15" s="10"/>
      <c r="C15" s="13">
        <f ca="1">(C7+C11)+(C8+C12)*INT(MAX(F21:F3521))</f>
        <v>59088.168802298074</v>
      </c>
      <c r="E15" s="14" t="s">
        <v>34</v>
      </c>
      <c r="F15" s="31">
        <v>1</v>
      </c>
    </row>
    <row r="16" spans="1:15" x14ac:dyDescent="0.2">
      <c r="A16" s="16" t="s">
        <v>4</v>
      </c>
      <c r="B16" s="10"/>
      <c r="C16" s="17">
        <f ca="1">+C8+C12</f>
        <v>0.33851649980952064</v>
      </c>
      <c r="E16" s="14" t="s">
        <v>30</v>
      </c>
      <c r="F16" s="32">
        <f ca="1">NOW()+15018.5+$C$5/24</f>
        <v>59964.79202256944</v>
      </c>
    </row>
    <row r="17" spans="1:21" ht="13.5" thickBot="1" x14ac:dyDescent="0.25">
      <c r="A17" s="14" t="s">
        <v>27</v>
      </c>
      <c r="B17" s="10"/>
      <c r="C17" s="10">
        <f>COUNT(C21:C2179)</f>
        <v>13</v>
      </c>
      <c r="E17" s="14" t="s">
        <v>35</v>
      </c>
      <c r="F17" s="15">
        <f ca="1">ROUND(2*(F16-$C$7)/$C$8,0)/2+F15</f>
        <v>23912.5</v>
      </c>
    </row>
    <row r="18" spans="1:21" ht="14.25" thickTop="1" thickBot="1" x14ac:dyDescent="0.25">
      <c r="A18" s="16" t="s">
        <v>5</v>
      </c>
      <c r="B18" s="10"/>
      <c r="C18" s="19">
        <f ca="1">+C15</f>
        <v>59088.168802298074</v>
      </c>
      <c r="D18" s="20">
        <f ca="1">+C16</f>
        <v>0.33851649980952064</v>
      </c>
      <c r="E18" s="14" t="s">
        <v>36</v>
      </c>
      <c r="F18" s="23">
        <f ca="1">ROUND(2*(F16-$C$15)/$C$16,0)/2+F15</f>
        <v>2590.5</v>
      </c>
    </row>
    <row r="19" spans="1:21" ht="13.5" thickTop="1" x14ac:dyDescent="0.2">
      <c r="E19" s="14" t="s">
        <v>31</v>
      </c>
      <c r="F19" s="18">
        <f ca="1">+$C$15+$C$16*F18-15018.5-$C$5/24</f>
        <v>44946.991628387972</v>
      </c>
    </row>
    <row r="20" spans="1:21" ht="13.5" thickBot="1" x14ac:dyDescent="0.25">
      <c r="A20" s="4" t="s">
        <v>6</v>
      </c>
      <c r="B20" s="4" t="s">
        <v>7</v>
      </c>
      <c r="C20" s="4" t="s">
        <v>8</v>
      </c>
      <c r="D20" s="4" t="s">
        <v>12</v>
      </c>
      <c r="E20" s="4" t="s">
        <v>9</v>
      </c>
      <c r="F20" s="4" t="s">
        <v>10</v>
      </c>
      <c r="G20" s="4" t="s">
        <v>11</v>
      </c>
      <c r="H20" s="7" t="s">
        <v>38</v>
      </c>
      <c r="I20" s="7" t="s">
        <v>39</v>
      </c>
      <c r="J20" s="7" t="s">
        <v>40</v>
      </c>
      <c r="K20" s="7" t="s">
        <v>41</v>
      </c>
      <c r="L20" s="7" t="s">
        <v>24</v>
      </c>
      <c r="M20" s="7" t="s">
        <v>25</v>
      </c>
      <c r="N20" s="7" t="s">
        <v>26</v>
      </c>
      <c r="O20" s="7" t="s">
        <v>22</v>
      </c>
      <c r="P20" s="6" t="s">
        <v>21</v>
      </c>
      <c r="Q20" s="4" t="s">
        <v>14</v>
      </c>
      <c r="U20" s="26" t="s">
        <v>33</v>
      </c>
    </row>
    <row r="21" spans="1:21" x14ac:dyDescent="0.2">
      <c r="A21">
        <f>D7</f>
        <v>0</v>
      </c>
      <c r="C21" s="8">
        <f>C$7</f>
        <v>51870.32</v>
      </c>
      <c r="D21" s="8" t="s">
        <v>13</v>
      </c>
      <c r="E21">
        <f>+(C21-C$7)/C$8</f>
        <v>0</v>
      </c>
      <c r="F21">
        <f>ROUND(2*E21,0)/2</f>
        <v>0</v>
      </c>
      <c r="G21">
        <f>+C21-(C$7+F21*C$8)</f>
        <v>0</v>
      </c>
      <c r="I21">
        <f>+G21</f>
        <v>0</v>
      </c>
      <c r="O21">
        <f ca="1">+C$11+C$12*$F21</f>
        <v>-6.6405246988074373E-6</v>
      </c>
      <c r="Q21" s="2">
        <f>+C21-15018.5</f>
        <v>36851.82</v>
      </c>
    </row>
    <row r="22" spans="1:21" x14ac:dyDescent="0.2">
      <c r="A22" s="42" t="s">
        <v>47</v>
      </c>
      <c r="B22" s="43" t="s">
        <v>48</v>
      </c>
      <c r="C22" s="44">
        <v>59063.963629999998</v>
      </c>
      <c r="D22" s="44">
        <v>6.7000000000000002E-4</v>
      </c>
      <c r="E22">
        <f>+(C22-C$7)/C$8</f>
        <v>21250.339360567643</v>
      </c>
      <c r="F22">
        <f>ROUND(2*E22,0)/2</f>
        <v>21250.5</v>
      </c>
      <c r="G22">
        <f>+C22-(C$7+F22*C$8)</f>
        <v>-5.4379499997594394E-2</v>
      </c>
      <c r="K22">
        <f>+G22</f>
        <v>-5.4379499997594394E-2</v>
      </c>
      <c r="O22">
        <f ca="1">+C$11+C$12*$F22</f>
        <v>-5.3136938306876491E-2</v>
      </c>
      <c r="Q22" s="2">
        <f>+C22-15018.5</f>
        <v>44045.463629999998</v>
      </c>
    </row>
    <row r="23" spans="1:21" x14ac:dyDescent="0.2">
      <c r="A23" s="42" t="s">
        <v>47</v>
      </c>
      <c r="B23" s="43" t="s">
        <v>49</v>
      </c>
      <c r="C23" s="44">
        <v>59064.13377</v>
      </c>
      <c r="D23" s="44">
        <v>6.8000000000000005E-4</v>
      </c>
      <c r="E23">
        <f>+(C23-C$7)/C$8</f>
        <v>21250.841961603339</v>
      </c>
      <c r="F23">
        <f>ROUND(2*E23,0)/2</f>
        <v>21251</v>
      </c>
      <c r="G23">
        <f>+C23-(C$7+F23*C$8)</f>
        <v>-5.3499000001465902E-2</v>
      </c>
      <c r="K23">
        <f>+G23</f>
        <v>-5.3499000001465902E-2</v>
      </c>
      <c r="O23">
        <f ca="1">+C$11+C$12*$F23</f>
        <v>-5.3138188402116183E-2</v>
      </c>
      <c r="Q23" s="2">
        <f>+C23-15018.5</f>
        <v>44045.63377</v>
      </c>
    </row>
    <row r="24" spans="1:21" x14ac:dyDescent="0.2">
      <c r="A24" s="42" t="s">
        <v>47</v>
      </c>
      <c r="B24" s="43" t="s">
        <v>49</v>
      </c>
      <c r="C24" s="44">
        <v>59078.013509999997</v>
      </c>
      <c r="D24" s="44">
        <v>1.16E-3</v>
      </c>
      <c r="E24">
        <f>+(C24-C$7)/C$8</f>
        <v>21291.843323417583</v>
      </c>
      <c r="F24">
        <f>ROUND(2*E24,0)/2</f>
        <v>21292</v>
      </c>
      <c r="G24">
        <f>+C24-(C$7+F24*C$8)</f>
        <v>-5.3038000005471986E-2</v>
      </c>
      <c r="K24">
        <f>+G24</f>
        <v>-5.3038000005471986E-2</v>
      </c>
      <c r="O24">
        <f ca="1">+C$11+C$12*$F24</f>
        <v>-5.324069621177098E-2</v>
      </c>
      <c r="Q24" s="2">
        <f>+C24-15018.5</f>
        <v>44059.513509999997</v>
      </c>
    </row>
    <row r="25" spans="1:21" x14ac:dyDescent="0.2">
      <c r="A25" s="42" t="s">
        <v>47</v>
      </c>
      <c r="B25" s="43" t="s">
        <v>49</v>
      </c>
      <c r="C25" s="44">
        <v>59078.013769999998</v>
      </c>
      <c r="D25" s="44">
        <v>8.0999999999999996E-4</v>
      </c>
      <c r="E25">
        <f>+(C25-C$7)/C$8</f>
        <v>21291.844091469011</v>
      </c>
      <c r="F25">
        <f>ROUND(2*E25,0)/2</f>
        <v>21292</v>
      </c>
      <c r="G25">
        <f>+C25-(C$7+F25*C$8)</f>
        <v>-5.2778000004764181E-2</v>
      </c>
      <c r="K25">
        <f>+G25</f>
        <v>-5.2778000004764181E-2</v>
      </c>
      <c r="O25">
        <f ca="1">+C$11+C$12*$F25</f>
        <v>-5.324069621177098E-2</v>
      </c>
      <c r="Q25" s="2">
        <f>+C25-15018.5</f>
        <v>44059.513769999998</v>
      </c>
    </row>
    <row r="26" spans="1:21" ht="12" customHeight="1" x14ac:dyDescent="0.2">
      <c r="A26" s="42" t="s">
        <v>47</v>
      </c>
      <c r="B26" s="43" t="s">
        <v>49</v>
      </c>
      <c r="C26" s="44">
        <v>59078.013780000001</v>
      </c>
      <c r="D26" s="44">
        <v>1.2199999999999999E-3</v>
      </c>
      <c r="E26">
        <f>+(C26-C$7)/C$8</f>
        <v>21291.844121009461</v>
      </c>
      <c r="F26">
        <f>ROUND(2*E26,0)/2</f>
        <v>21292</v>
      </c>
      <c r="G26">
        <f>+C26-(C$7+F26*C$8)</f>
        <v>-5.2768000001378823E-2</v>
      </c>
      <c r="K26">
        <f>+G26</f>
        <v>-5.2768000001378823E-2</v>
      </c>
      <c r="O26">
        <f ca="1">+C$11+C$12*$F26</f>
        <v>-5.324069621177098E-2</v>
      </c>
      <c r="Q26" s="2">
        <f>+C26-15018.5</f>
        <v>44059.513780000001</v>
      </c>
    </row>
    <row r="27" spans="1:21" ht="12" customHeight="1" x14ac:dyDescent="0.2">
      <c r="A27" s="42" t="s">
        <v>47</v>
      </c>
      <c r="B27" s="43" t="s">
        <v>48</v>
      </c>
      <c r="C27" s="44">
        <v>59078.181120000001</v>
      </c>
      <c r="D27" s="44">
        <v>9.3000000000000005E-4</v>
      </c>
      <c r="E27">
        <f>+(C27-C$7)/C$8</f>
        <v>21292.33845072212</v>
      </c>
      <c r="F27">
        <f>ROUND(2*E27,0)/2</f>
        <v>21292.5</v>
      </c>
      <c r="G27">
        <f>+C27-(C$7+F27*C$8)</f>
        <v>-5.46875E-2</v>
      </c>
      <c r="K27">
        <f>+G27</f>
        <v>-5.46875E-2</v>
      </c>
      <c r="O27">
        <f ca="1">+C$11+C$12*$F27</f>
        <v>-5.3241946307010672E-2</v>
      </c>
      <c r="Q27" s="2">
        <f>+C27-15018.5</f>
        <v>44059.681120000001</v>
      </c>
    </row>
    <row r="28" spans="1:21" ht="12" customHeight="1" x14ac:dyDescent="0.2">
      <c r="A28" s="42" t="s">
        <v>47</v>
      </c>
      <c r="B28" s="43" t="s">
        <v>48</v>
      </c>
      <c r="C28" s="44">
        <v>59078.182130000001</v>
      </c>
      <c r="D28" s="44">
        <v>1.08E-3</v>
      </c>
      <c r="E28">
        <f>+(C28-C$7)/C$8</f>
        <v>21292.341434306498</v>
      </c>
      <c r="F28">
        <f>ROUND(2*E28,0)/2</f>
        <v>21292.5</v>
      </c>
      <c r="G28">
        <f>+C28-(C$7+F28*C$8)</f>
        <v>-5.3677500000048894E-2</v>
      </c>
      <c r="K28">
        <f>+G28</f>
        <v>-5.3677500000048894E-2</v>
      </c>
      <c r="O28">
        <f ca="1">+C$11+C$12*$F28</f>
        <v>-5.3241946307010672E-2</v>
      </c>
      <c r="Q28" s="2">
        <f>+C28-15018.5</f>
        <v>44059.682130000001</v>
      </c>
    </row>
    <row r="29" spans="1:21" ht="12" customHeight="1" x14ac:dyDescent="0.2">
      <c r="A29" s="42" t="s">
        <v>47</v>
      </c>
      <c r="B29" s="43" t="s">
        <v>48</v>
      </c>
      <c r="C29" s="44">
        <v>59078.182159999997</v>
      </c>
      <c r="D29" s="44">
        <v>1.06E-3</v>
      </c>
      <c r="E29">
        <f>+(C29-C$7)/C$8</f>
        <v>21292.341522927803</v>
      </c>
      <c r="F29">
        <f>ROUND(2*E29,0)/2</f>
        <v>21292.5</v>
      </c>
      <c r="G29">
        <f>+C29-(C$7+F29*C$8)</f>
        <v>-5.3647500004444737E-2</v>
      </c>
      <c r="K29">
        <f>+G29</f>
        <v>-5.3647500004444737E-2</v>
      </c>
      <c r="O29">
        <f ca="1">+C$11+C$12*$F29</f>
        <v>-5.3241946307010672E-2</v>
      </c>
      <c r="Q29" s="2">
        <f>+C29-15018.5</f>
        <v>44059.682159999997</v>
      </c>
    </row>
    <row r="30" spans="1:21" ht="12" customHeight="1" x14ac:dyDescent="0.2">
      <c r="A30" s="42" t="s">
        <v>47</v>
      </c>
      <c r="B30" s="43" t="s">
        <v>48</v>
      </c>
      <c r="C30" s="44">
        <v>59085.968999999997</v>
      </c>
      <c r="D30" s="44">
        <v>7.3999999999999999E-4</v>
      </c>
      <c r="E30">
        <f>+(C30-C$7)/C$8</f>
        <v>21315.344190429481</v>
      </c>
      <c r="F30">
        <f>ROUND(2*E30,0)/2</f>
        <v>21315.5</v>
      </c>
      <c r="G30">
        <f>+C30-(C$7+F30*C$8)</f>
        <v>-5.2744500004337169E-2</v>
      </c>
      <c r="K30">
        <f>+G30</f>
        <v>-5.2744500004337169E-2</v>
      </c>
      <c r="O30">
        <f ca="1">+C$11+C$12*$F30</f>
        <v>-5.3299450688036536E-2</v>
      </c>
      <c r="Q30" s="2">
        <f>+C30-15018.5</f>
        <v>44067.468999999997</v>
      </c>
    </row>
    <row r="31" spans="1:21" ht="12" customHeight="1" x14ac:dyDescent="0.2">
      <c r="A31" s="42" t="s">
        <v>47</v>
      </c>
      <c r="B31" s="43" t="s">
        <v>49</v>
      </c>
      <c r="C31" s="44">
        <v>59086.138070000001</v>
      </c>
      <c r="D31" s="44">
        <v>7.3999999999999999E-4</v>
      </c>
      <c r="E31">
        <f>+(C31-C$7)/C$8</f>
        <v>21315.843630638166</v>
      </c>
      <c r="F31">
        <f>ROUND(2*E31,0)/2</f>
        <v>21316</v>
      </c>
      <c r="G31">
        <f>+C31-(C$7+F31*C$8)</f>
        <v>-5.2933999999368098E-2</v>
      </c>
      <c r="K31">
        <f>+G31</f>
        <v>-5.2933999999368098E-2</v>
      </c>
      <c r="O31">
        <f ca="1">+C$11+C$12*$F31</f>
        <v>-5.3300700783276228E-2</v>
      </c>
      <c r="Q31" s="2">
        <f>+C31-15018.5</f>
        <v>44067.638070000001</v>
      </c>
    </row>
    <row r="32" spans="1:21" ht="12" customHeight="1" x14ac:dyDescent="0.2">
      <c r="A32" s="42" t="s">
        <v>47</v>
      </c>
      <c r="B32" s="43" t="s">
        <v>48</v>
      </c>
      <c r="C32" s="44">
        <v>59088.0003</v>
      </c>
      <c r="D32" s="44">
        <v>5.9999999999999995E-4</v>
      </c>
      <c r="E32">
        <f>+(C32-C$7)/C$8</f>
        <v>21321.344739881661</v>
      </c>
      <c r="F32">
        <f>ROUND(2*E32,0)/2</f>
        <v>21321.5</v>
      </c>
      <c r="G32">
        <f>+C32-(C$7+F32*C$8)</f>
        <v>-5.255849999957718E-2</v>
      </c>
      <c r="K32">
        <f>+G32</f>
        <v>-5.255849999957718E-2</v>
      </c>
      <c r="O32">
        <f ca="1">+C$11+C$12*$F32</f>
        <v>-5.3314451830912844E-2</v>
      </c>
      <c r="Q32" s="2">
        <f>+C32-15018.5</f>
        <v>44069.5003</v>
      </c>
    </row>
    <row r="33" spans="1:17" ht="12" customHeight="1" x14ac:dyDescent="0.2">
      <c r="A33" s="42" t="s">
        <v>47</v>
      </c>
      <c r="B33" s="43" t="s">
        <v>49</v>
      </c>
      <c r="C33" s="44">
        <v>59088.169869999998</v>
      </c>
      <c r="D33" s="44">
        <v>6.9999999999999999E-4</v>
      </c>
      <c r="E33">
        <f>+(C33-C$7)/C$8</f>
        <v>21321.845657112299</v>
      </c>
      <c r="F33">
        <f>ROUND(2*E33,0)/2</f>
        <v>21322</v>
      </c>
      <c r="G33">
        <f>+C33-(C$7+F33*C$8)</f>
        <v>-5.2247999999963213E-2</v>
      </c>
      <c r="K33">
        <f>+G33</f>
        <v>-5.2247999999963213E-2</v>
      </c>
      <c r="O33">
        <f ca="1">+C$11+C$12*$F33</f>
        <v>-5.3315701926152537E-2</v>
      </c>
      <c r="Q33" s="2">
        <f>+C33-15018.5</f>
        <v>44069.669869999998</v>
      </c>
    </row>
    <row r="34" spans="1:17" ht="12" customHeight="1" x14ac:dyDescent="0.2">
      <c r="C34" s="8"/>
      <c r="D34" s="8"/>
    </row>
    <row r="35" spans="1:17" x14ac:dyDescent="0.2">
      <c r="C35" s="8"/>
      <c r="D35" s="8"/>
    </row>
    <row r="36" spans="1:17" x14ac:dyDescent="0.2">
      <c r="C36" s="8"/>
      <c r="D36" s="8"/>
    </row>
    <row r="37" spans="1:17" x14ac:dyDescent="0.2">
      <c r="C37" s="8"/>
      <c r="D37" s="8"/>
    </row>
    <row r="38" spans="1:17" x14ac:dyDescent="0.2">
      <c r="C38" s="8"/>
      <c r="D38" s="8"/>
    </row>
    <row r="39" spans="1:17" x14ac:dyDescent="0.2">
      <c r="C39" s="8"/>
      <c r="D39" s="8"/>
    </row>
    <row r="40" spans="1:17" x14ac:dyDescent="0.2">
      <c r="C40" s="8"/>
      <c r="D40" s="8"/>
    </row>
    <row r="41" spans="1:17" x14ac:dyDescent="0.2">
      <c r="C41" s="8"/>
      <c r="D41" s="8"/>
    </row>
    <row r="42" spans="1:17" x14ac:dyDescent="0.2">
      <c r="C42" s="8"/>
      <c r="D42" s="8"/>
    </row>
    <row r="43" spans="1:17" x14ac:dyDescent="0.2">
      <c r="C43" s="8"/>
      <c r="D43" s="8"/>
    </row>
    <row r="44" spans="1:17" x14ac:dyDescent="0.2">
      <c r="C44" s="8"/>
      <c r="D44" s="8"/>
    </row>
    <row r="45" spans="1:17" x14ac:dyDescent="0.2">
      <c r="C45" s="8"/>
      <c r="D45" s="8"/>
    </row>
    <row r="46" spans="1:17" x14ac:dyDescent="0.2">
      <c r="C46" s="8"/>
      <c r="D46" s="8"/>
    </row>
    <row r="47" spans="1:17" x14ac:dyDescent="0.2">
      <c r="C47" s="8"/>
      <c r="D47" s="8"/>
    </row>
    <row r="48" spans="1:17" x14ac:dyDescent="0.2">
      <c r="C48" s="8"/>
      <c r="D48" s="8"/>
    </row>
    <row r="49" spans="3:4" x14ac:dyDescent="0.2">
      <c r="C49" s="8"/>
      <c r="D49" s="8"/>
    </row>
    <row r="50" spans="3:4" x14ac:dyDescent="0.2">
      <c r="C50" s="8"/>
      <c r="D50" s="8"/>
    </row>
    <row r="51" spans="3:4" x14ac:dyDescent="0.2">
      <c r="C51" s="8"/>
      <c r="D51" s="8"/>
    </row>
    <row r="52" spans="3:4" x14ac:dyDescent="0.2">
      <c r="C52" s="8"/>
      <c r="D52" s="8"/>
    </row>
    <row r="53" spans="3:4" x14ac:dyDescent="0.2">
      <c r="C53" s="8"/>
      <c r="D53" s="8"/>
    </row>
    <row r="54" spans="3:4" x14ac:dyDescent="0.2">
      <c r="C54" s="8"/>
      <c r="D54" s="8"/>
    </row>
    <row r="55" spans="3:4" x14ac:dyDescent="0.2">
      <c r="C55" s="8"/>
      <c r="D55" s="8"/>
    </row>
    <row r="56" spans="3:4" x14ac:dyDescent="0.2">
      <c r="C56" s="8"/>
      <c r="D56" s="8"/>
    </row>
    <row r="57" spans="3:4" x14ac:dyDescent="0.2">
      <c r="C57" s="8"/>
      <c r="D57" s="8"/>
    </row>
    <row r="58" spans="3:4" x14ac:dyDescent="0.2">
      <c r="C58" s="8"/>
      <c r="D58" s="8"/>
    </row>
    <row r="59" spans="3:4" x14ac:dyDescent="0.2">
      <c r="C59" s="8"/>
      <c r="D59" s="8"/>
    </row>
    <row r="60" spans="3:4" x14ac:dyDescent="0.2">
      <c r="C60" s="8"/>
      <c r="D60" s="8"/>
    </row>
    <row r="61" spans="3:4" x14ac:dyDescent="0.2">
      <c r="C61" s="8"/>
      <c r="D61" s="8"/>
    </row>
    <row r="62" spans="3:4" x14ac:dyDescent="0.2">
      <c r="C62" s="8"/>
      <c r="D62" s="8"/>
    </row>
    <row r="63" spans="3:4" x14ac:dyDescent="0.2">
      <c r="C63" s="8"/>
      <c r="D63" s="8"/>
    </row>
    <row r="64" spans="3:4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</sheetData>
  <sortState xmlns:xlrd2="http://schemas.microsoft.com/office/spreadsheetml/2017/richdata2" ref="A21:U33">
    <sortCondition ref="C21:C33"/>
  </sortState>
  <phoneticPr fontId="8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2023-01-20T06:00:30Z</dcterms:modified>
</cp:coreProperties>
</file>