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0636518-6896-40C0-A58A-64B40C55FF0C}" xr6:coauthVersionLast="47" xr6:coauthVersionMax="47" xr10:uidLastSave="{00000000-0000-0000-0000-000000000000}"/>
  <bookViews>
    <workbookView xWindow="13620" yWindow="405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27" i="1" l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25" i="1"/>
  <c r="F25" i="1" s="1"/>
  <c r="G25" i="1" s="1"/>
  <c r="K25" i="1" s="1"/>
  <c r="E26" i="1"/>
  <c r="F26" i="1" s="1"/>
  <c r="G26" i="1" s="1"/>
  <c r="K26" i="1" s="1"/>
  <c r="Q25" i="1"/>
  <c r="Q26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1" i="1"/>
  <c r="F21" i="1" s="1"/>
  <c r="G21" i="1" s="1"/>
  <c r="I21" i="1" s="1"/>
  <c r="Q22" i="1"/>
  <c r="Q23" i="1"/>
  <c r="Q24" i="1"/>
  <c r="D9" i="1"/>
  <c r="E9" i="1"/>
  <c r="F16" i="1"/>
  <c r="F17" i="1" s="1"/>
  <c r="C17" i="1"/>
  <c r="Q21" i="1"/>
  <c r="C12" i="1"/>
  <c r="C11" i="1"/>
  <c r="O40" i="1" l="1"/>
  <c r="O44" i="1"/>
  <c r="O43" i="1"/>
  <c r="O34" i="1"/>
  <c r="O42" i="1"/>
  <c r="O46" i="1"/>
  <c r="O41" i="1"/>
  <c r="O45" i="1"/>
  <c r="O29" i="1"/>
  <c r="O28" i="1"/>
  <c r="O30" i="1"/>
  <c r="O27" i="1"/>
  <c r="O31" i="1"/>
  <c r="O38" i="1"/>
  <c r="O35" i="1"/>
  <c r="O24" i="1"/>
  <c r="O21" i="1"/>
  <c r="O32" i="1"/>
  <c r="O39" i="1"/>
  <c r="O22" i="1"/>
  <c r="C15" i="1"/>
  <c r="O26" i="1"/>
  <c r="O33" i="1"/>
  <c r="O36" i="1"/>
  <c r="O25" i="1"/>
  <c r="O23" i="1"/>
  <c r="O3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<sst xmlns="http://schemas.openxmlformats.org/spreadsheetml/2006/main" count="103" uniqueCount="56">
  <si>
    <t>OEJV 0198</t>
  </si>
  <si>
    <t>OEJV 0182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</si>
  <si>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</si>
  <si>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</si>
  <si>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</si>
  <si>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</si>
  <si>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</si>
  <si>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</si>
  <si>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</si>
  <si>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</si>
  <si>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</si>
  <si>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</si>
  <si>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</si>
  <si>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</si>
  <si>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</si>
  <si>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</si>
  <si>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</si>
  <si>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</si>
  <si>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</si>
  <si>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</si>
  <si>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</si>
  <si>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</si>
  <si>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</si>
  <si>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</si>
  <si>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</si>
  <si>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</si>
  <si>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</si>
  <si>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</si>
  <si>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</si>
  <si>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</si>
  <si>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</si>
  <si>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</si>
  <si>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</si>
  <si>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</si>
  <si>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</si>
  <si>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</si>
  <si>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</si>
  <si>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</si>
  <si>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</si>
  <si>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</si>
  <si>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</si>
  <si>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</si>
  <si>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</si>
  <si>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</si>
  <si>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</si>
  <si>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EZ Oct</t>
  </si>
  <si>
    <t>G9517-0107</t>
  </si>
  <si>
    <t>EW/KW</t>
  </si>
  <si>
    <t>pr_0</t>
  </si>
  <si>
    <t>2018-12-04</t>
  </si>
  <si>
    <t>EZ Oct / GSC 9517-0107</t>
  </si>
  <si>
    <t>GCVS</t>
  </si>
  <si>
    <t>JAVSO 49, 251</t>
  </si>
  <si>
    <t>JAVSO, 48, 250</t>
  </si>
  <si>
    <t>Jenkins</t>
  </si>
  <si>
    <t>Richards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</si>
</sst>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0" xfId="0" quotePrefix="1" applyAlignment="1"/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Oct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3-4617-98D1-944D47FFFA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3-4617-98D1-944D47FFFA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3-4617-98D1-944D47FFFA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3.5490000009303913E-3</c:v>
                </c:pt>
                <c:pt idx="2">
                  <c:v>3.0100000003585592E-3</c:v>
                </c:pt>
                <c:pt idx="3">
                  <c:v>3.3709999988786876E-3</c:v>
                </c:pt>
                <c:pt idx="4">
                  <c:v>5.0270000065211207E-3</c:v>
                </c:pt>
                <c:pt idx="5">
                  <c:v>5.1680000033229589E-3</c:v>
                </c:pt>
                <c:pt idx="6">
                  <c:v>5.5310002280748449E-3</c:v>
                </c:pt>
                <c:pt idx="7">
                  <c:v>4.4020001660101116E-3</c:v>
                </c:pt>
                <c:pt idx="8">
                  <c:v>4.8130001669051126E-3</c:v>
                </c:pt>
                <c:pt idx="9">
                  <c:v>5.214999990130309E-3</c:v>
                </c:pt>
                <c:pt idx="10">
                  <c:v>5.8260001460439526E-3</c:v>
                </c:pt>
                <c:pt idx="11">
                  <c:v>5.916999994951766E-3</c:v>
                </c:pt>
                <c:pt idx="12">
                  <c:v>6.0400000002118759E-3</c:v>
                </c:pt>
                <c:pt idx="13">
                  <c:v>6.0400000002118759E-3</c:v>
                </c:pt>
                <c:pt idx="14">
                  <c:v>6.2709999983781017E-3</c:v>
                </c:pt>
                <c:pt idx="15">
                  <c:v>6.24200000311248E-3</c:v>
                </c:pt>
                <c:pt idx="16">
                  <c:v>5.8730000018840656E-3</c:v>
                </c:pt>
                <c:pt idx="17">
                  <c:v>6.247999997867737E-3</c:v>
                </c:pt>
                <c:pt idx="18">
                  <c:v>6.3990000053308904E-3</c:v>
                </c:pt>
                <c:pt idx="19">
                  <c:v>6.4459999994141981E-3</c:v>
                </c:pt>
                <c:pt idx="20">
                  <c:v>6.8709999977727421E-3</c:v>
                </c:pt>
                <c:pt idx="21">
                  <c:v>6.7530000014812686E-3</c:v>
                </c:pt>
                <c:pt idx="22">
                  <c:v>7.4859999949694611E-3</c:v>
                </c:pt>
                <c:pt idx="23">
                  <c:v>7.7220000021043234E-3</c:v>
                </c:pt>
                <c:pt idx="24">
                  <c:v>7.5460000080056489E-3</c:v>
                </c:pt>
                <c:pt idx="25">
                  <c:v>7.4769999991985969E-3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3-4617-98D1-944D47FFFA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3-4617-98D1-944D47FFFA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F3-4617-98D1-944D47FFFA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1.3999999999999999E-4</c:v>
                  </c:pt>
                  <c:pt idx="5">
                    <c:v>1.6000000000000001E-4</c:v>
                  </c:pt>
                  <c:pt idx="6">
                    <c:v>8.0000000000000007E-5</c:v>
                  </c:pt>
                  <c:pt idx="7">
                    <c:v>6.9999999999999994E-5</c:v>
                  </c:pt>
                  <c:pt idx="8">
                    <c:v>6.0000000000000002E-5</c:v>
                  </c:pt>
                  <c:pt idx="9">
                    <c:v>5.0000000000000002E-5</c:v>
                  </c:pt>
                  <c:pt idx="10">
                    <c:v>6.0000000000000002E-5</c:v>
                  </c:pt>
                  <c:pt idx="11">
                    <c:v>6.0000000000000002E-5</c:v>
                  </c:pt>
                  <c:pt idx="12">
                    <c:v>5.0000000000000002E-5</c:v>
                  </c:pt>
                  <c:pt idx="13">
                    <c:v>6.0000000000000002E-5</c:v>
                  </c:pt>
                  <c:pt idx="14">
                    <c:v>9.6000000000000002E-4</c:v>
                  </c:pt>
                  <c:pt idx="15">
                    <c:v>8.7000000000000001E-4</c:v>
                  </c:pt>
                  <c:pt idx="16">
                    <c:v>7.2999999999999996E-4</c:v>
                  </c:pt>
                  <c:pt idx="17">
                    <c:v>1.2999999999999999E-3</c:v>
                  </c:pt>
                  <c:pt idx="18">
                    <c:v>1.47E-3</c:v>
                  </c:pt>
                  <c:pt idx="19">
                    <c:v>6.9999999999999994E-5</c:v>
                  </c:pt>
                  <c:pt idx="20">
                    <c:v>6.9999999999999994E-5</c:v>
                  </c:pt>
                  <c:pt idx="21">
                    <c:v>8.2000000000000001E-5</c:v>
                  </c:pt>
                  <c:pt idx="22">
                    <c:v>6.0000000000000002E-5</c:v>
                  </c:pt>
                  <c:pt idx="23">
                    <c:v>6.0000000000000002E-5</c:v>
                  </c:pt>
                  <c:pt idx="24">
                    <c:v>9.5000000000000005E-5</c:v>
                  </c:pt>
                  <c:pt idx="25">
                    <c:v>1.4899999999999999E-4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F3-4617-98D1-944D47FFFA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-1.240155331525869E-3</c:v>
                </c:pt>
                <c:pt idx="1">
                  <c:v>4.3358473442884973E-3</c:v>
                </c:pt>
                <c:pt idx="2">
                  <c:v>4.3360113009669006E-3</c:v>
                </c:pt>
                <c:pt idx="3">
                  <c:v>4.3361752576453029E-3</c:v>
                </c:pt>
                <c:pt idx="4">
                  <c:v>5.2077689600367044E-3</c:v>
                </c:pt>
                <c:pt idx="5">
                  <c:v>5.2079329167151077E-3</c:v>
                </c:pt>
                <c:pt idx="6">
                  <c:v>5.5838855802936415E-3</c:v>
                </c:pt>
                <c:pt idx="7">
                  <c:v>5.5840495369720447E-3</c:v>
                </c:pt>
                <c:pt idx="8">
                  <c:v>5.6137256957630235E-3</c:v>
                </c:pt>
                <c:pt idx="9">
                  <c:v>5.7730915871709318E-3</c:v>
                </c:pt>
                <c:pt idx="10">
                  <c:v>5.7732555438493351E-3</c:v>
                </c:pt>
                <c:pt idx="11">
                  <c:v>5.9177013775225523E-3</c:v>
                </c:pt>
                <c:pt idx="12">
                  <c:v>5.9395076157501784E-3</c:v>
                </c:pt>
                <c:pt idx="13">
                  <c:v>5.9395076157501784E-3</c:v>
                </c:pt>
                <c:pt idx="14">
                  <c:v>6.0724764819351717E-3</c:v>
                </c:pt>
                <c:pt idx="15">
                  <c:v>6.072640438613575E-3</c:v>
                </c:pt>
                <c:pt idx="16">
                  <c:v>6.0728043952919782E-3</c:v>
                </c:pt>
                <c:pt idx="17">
                  <c:v>6.0851011461722183E-3</c:v>
                </c:pt>
                <c:pt idx="18">
                  <c:v>6.0852651028506215E-3</c:v>
                </c:pt>
                <c:pt idx="19">
                  <c:v>6.307754315443761E-3</c:v>
                </c:pt>
                <c:pt idx="20">
                  <c:v>6.4612177664291545E-3</c:v>
                </c:pt>
                <c:pt idx="21">
                  <c:v>6.4613817231075578E-3</c:v>
                </c:pt>
                <c:pt idx="22">
                  <c:v>6.7045294771795015E-3</c:v>
                </c:pt>
                <c:pt idx="23">
                  <c:v>6.7137110511700793E-3</c:v>
                </c:pt>
                <c:pt idx="24">
                  <c:v>6.9488249280002662E-3</c:v>
                </c:pt>
                <c:pt idx="25">
                  <c:v>6.9489888846786686E-3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F3-4617-98D1-944D47FFFA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19663.5</c:v>
                </c:pt>
                <c:pt idx="5">
                  <c:v>19664</c:v>
                </c:pt>
                <c:pt idx="6">
                  <c:v>20810.5</c:v>
                </c:pt>
                <c:pt idx="7">
                  <c:v>20811</c:v>
                </c:pt>
                <c:pt idx="8">
                  <c:v>20901.5</c:v>
                </c:pt>
                <c:pt idx="9">
                  <c:v>21387.5</c:v>
                </c:pt>
                <c:pt idx="10">
                  <c:v>21388</c:v>
                </c:pt>
                <c:pt idx="11">
                  <c:v>21828.5</c:v>
                </c:pt>
                <c:pt idx="12">
                  <c:v>21895</c:v>
                </c:pt>
                <c:pt idx="13">
                  <c:v>21895</c:v>
                </c:pt>
                <c:pt idx="14">
                  <c:v>22300.5</c:v>
                </c:pt>
                <c:pt idx="15">
                  <c:v>22301</c:v>
                </c:pt>
                <c:pt idx="16">
                  <c:v>22301.5</c:v>
                </c:pt>
                <c:pt idx="17">
                  <c:v>22339</c:v>
                </c:pt>
                <c:pt idx="18">
                  <c:v>22339.5</c:v>
                </c:pt>
                <c:pt idx="19">
                  <c:v>23018</c:v>
                </c:pt>
                <c:pt idx="20">
                  <c:v>23486</c:v>
                </c:pt>
                <c:pt idx="21">
                  <c:v>23486.5</c:v>
                </c:pt>
                <c:pt idx="22">
                  <c:v>24228</c:v>
                </c:pt>
                <c:pt idx="23">
                  <c:v>24256</c:v>
                </c:pt>
                <c:pt idx="24">
                  <c:v>24973</c:v>
                </c:pt>
                <c:pt idx="25">
                  <c:v>24973.5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F3-4617-98D1-944D47FF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356136"/>
        <c:axId val="1"/>
      </c:scatterChart>
      <c:valAx>
        <c:axId val="73335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35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0FFE8F-1E97-DFB6-9B22-2A26CF880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3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50</v>
      </c>
      <c r="F1" s="37" t="s">
        <v>45</v>
      </c>
      <c r="G1" s="31">
        <v>2009</v>
      </c>
      <c r="H1" s="38"/>
      <c r="I1" s="39" t="s">
        <v>46</v>
      </c>
      <c r="J1" s="40" t="s">
        <v>45</v>
      </c>
      <c r="K1" s="41">
        <v>15.431379999999999</v>
      </c>
      <c r="L1" s="33">
        <v>-86.480720000000005</v>
      </c>
      <c r="M1" s="34">
        <v>52642.758999999998</v>
      </c>
      <c r="N1" s="34">
        <v>0.28587800000000002</v>
      </c>
      <c r="O1" s="32" t="s">
        <v>47</v>
      </c>
      <c r="P1" s="42">
        <v>11.37</v>
      </c>
      <c r="Q1" s="42">
        <v>12.09</v>
      </c>
      <c r="R1" s="43" t="s">
        <v>48</v>
      </c>
    </row>
    <row r="2" spans="1:18" x14ac:dyDescent="0.2">
      <c r="A2" t="s">
        <v>27</v>
      </c>
      <c r="B2" t="s">
        <v>47</v>
      </c>
      <c r="C2" s="30"/>
      <c r="D2" s="3"/>
    </row>
    <row r="3" spans="1:18" ht="13.5" thickBot="1" x14ac:dyDescent="0.25"/>
    <row r="4" spans="1:18" ht="14.25" thickTop="1" thickBot="1" x14ac:dyDescent="0.25">
      <c r="A4" s="5" t="s">
        <v>4</v>
      </c>
      <c r="C4" s="27">
        <v>52642.758999999998</v>
      </c>
      <c r="D4" s="28">
        <v>0.28587800000000002</v>
      </c>
      <c r="E4" s="44" t="s">
        <v>49</v>
      </c>
    </row>
    <row r="5" spans="1:18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8" x14ac:dyDescent="0.2">
      <c r="A6" s="5" t="s">
        <v>5</v>
      </c>
    </row>
    <row r="7" spans="1:18" x14ac:dyDescent="0.2">
      <c r="A7" t="s">
        <v>6</v>
      </c>
      <c r="C7" s="8">
        <v>52642.758999999998</v>
      </c>
      <c r="D7" s="29" t="s">
        <v>51</v>
      </c>
    </row>
    <row r="8" spans="1:18" x14ac:dyDescent="0.2">
      <c r="A8" t="s">
        <v>7</v>
      </c>
      <c r="C8" s="8">
        <v>0.28587800000000002</v>
      </c>
      <c r="D8" s="29" t="s">
        <v>51</v>
      </c>
    </row>
    <row r="9" spans="1:18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8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8" x14ac:dyDescent="0.2">
      <c r="A11" s="10" t="s">
        <v>19</v>
      </c>
      <c r="B11" s="10"/>
      <c r="C11" s="21">
        <f ca="1">INTERCEPT(INDIRECT($E$9):G985,INDIRECT($D$9):F985)</f>
        <v>-1.240155331525869E-3</v>
      </c>
      <c r="D11" s="3"/>
      <c r="E11" s="10"/>
    </row>
    <row r="12" spans="1:18" x14ac:dyDescent="0.2">
      <c r="A12" s="10" t="s">
        <v>20</v>
      </c>
      <c r="B12" s="10"/>
      <c r="C12" s="21">
        <f ca="1">SLOPE(INDIRECT($E$9):G985,INDIRECT($D$9):F985)</f>
        <v>3.279133568063963E-7</v>
      </c>
      <c r="D12" s="3"/>
      <c r="E12" s="10"/>
    </row>
    <row r="13" spans="1:18" x14ac:dyDescent="0.2">
      <c r="A13" s="10" t="s">
        <v>22</v>
      </c>
      <c r="B13" s="10"/>
      <c r="C13" s="3" t="s">
        <v>17</v>
      </c>
    </row>
    <row r="14" spans="1:18" x14ac:dyDescent="0.2">
      <c r="A14" s="10"/>
      <c r="B14" s="10"/>
      <c r="C14" s="10"/>
    </row>
    <row r="15" spans="1:18" x14ac:dyDescent="0.2">
      <c r="A15" s="12" t="s">
        <v>21</v>
      </c>
      <c r="B15" s="10"/>
      <c r="C15" s="13">
        <f ca="1">(C7+C11)+(C8+C12)*INT(MAX(F21:F3526))</f>
        <v>59781.997242824924</v>
      </c>
      <c r="E15" s="14" t="s">
        <v>38</v>
      </c>
      <c r="F15" s="35">
        <v>1</v>
      </c>
    </row>
    <row r="16" spans="1:18" x14ac:dyDescent="0.2">
      <c r="A16" s="16" t="s">
        <v>8</v>
      </c>
      <c r="B16" s="10"/>
      <c r="C16" s="17">
        <f ca="1">+C8+C12</f>
        <v>0.28587832791335682</v>
      </c>
      <c r="E16" s="14" t="s">
        <v>34</v>
      </c>
      <c r="F16" s="36">
        <f ca="1">NOW()+15018.5+$C$5/24</f>
        <v>59964.799020601851</v>
      </c>
    </row>
    <row r="17" spans="1:21" ht="13.5" thickBot="1" x14ac:dyDescent="0.25">
      <c r="A17" s="14" t="s">
        <v>31</v>
      </c>
      <c r="B17" s="10"/>
      <c r="C17" s="10">
        <f>COUNT(C21:C2184)</f>
        <v>26</v>
      </c>
      <c r="E17" s="14" t="s">
        <v>39</v>
      </c>
      <c r="F17" s="15">
        <f ca="1">ROUND(2*(F16-$C$7)/$C$8,0)/2+F15</f>
        <v>25613.5</v>
      </c>
    </row>
    <row r="18" spans="1:21" ht="14.25" thickTop="1" thickBot="1" x14ac:dyDescent="0.25">
      <c r="A18" s="16" t="s">
        <v>9</v>
      </c>
      <c r="B18" s="10"/>
      <c r="C18" s="19">
        <f ca="1">+C15</f>
        <v>59781.997242824924</v>
      </c>
      <c r="D18" s="20">
        <f ca="1">+C16</f>
        <v>0.28587832791335682</v>
      </c>
      <c r="E18" s="14" t="s">
        <v>40</v>
      </c>
      <c r="F18" s="23">
        <f ca="1">ROUND(2*(F16-$C$15)/$C$16,0)/2+F15</f>
        <v>640.5</v>
      </c>
    </row>
    <row r="19" spans="1:21" ht="13.5" thickTop="1" x14ac:dyDescent="0.2">
      <c r="E19" s="14" t="s">
        <v>35</v>
      </c>
      <c r="F19" s="18">
        <f ca="1">+$C$15+$C$16*F18-15018.5-$C$5/24</f>
        <v>44946.998145186764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51</v>
      </c>
      <c r="B21" s="3"/>
      <c r="C21" s="8">
        <v>52642.758999999998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-1.240155331525869E-3</v>
      </c>
      <c r="Q21" s="2">
        <f>+C21-15018.5</f>
        <v>37624.258999999998</v>
      </c>
    </row>
    <row r="22" spans="1:21" x14ac:dyDescent="0.2">
      <c r="A22" s="45" t="s">
        <v>1</v>
      </c>
      <c r="B22" s="46" t="s">
        <v>3</v>
      </c>
      <c r="C22" s="45">
        <v>57503.974999999999</v>
      </c>
      <c r="D22" s="45">
        <v>4.0000000000000002E-4</v>
      </c>
      <c r="E22">
        <f>+(C22-C$7)/C$8</f>
        <v>17004.512414386558</v>
      </c>
      <c r="F22">
        <f>ROUND(2*E22,0)/2</f>
        <v>17004.5</v>
      </c>
      <c r="G22">
        <f>+C22-(C$7+F22*C$8)</f>
        <v>3.5490000009303913E-3</v>
      </c>
      <c r="K22">
        <f>+G22</f>
        <v>3.5490000009303913E-3</v>
      </c>
      <c r="O22">
        <f ca="1">+C$11+C$12*$F22</f>
        <v>4.3358473442884973E-3</v>
      </c>
      <c r="Q22" s="2">
        <f>+C22-15018.5</f>
        <v>42485.474999999999</v>
      </c>
    </row>
    <row r="23" spans="1:21" x14ac:dyDescent="0.2">
      <c r="A23" s="45" t="s">
        <v>1</v>
      </c>
      <c r="B23" s="46" t="s">
        <v>2</v>
      </c>
      <c r="C23" s="45">
        <v>57504.117400000003</v>
      </c>
      <c r="D23" s="45">
        <v>2.9999999999999997E-4</v>
      </c>
      <c r="E23">
        <f>+(C23-C$7)/C$8</f>
        <v>17005.010528966915</v>
      </c>
      <c r="F23">
        <f>ROUND(2*E23,0)/2</f>
        <v>17005</v>
      </c>
      <c r="G23">
        <f>+C23-(C$7+F23*C$8)</f>
        <v>3.0100000003585592E-3</v>
      </c>
      <c r="K23">
        <f>+G23</f>
        <v>3.0100000003585592E-3</v>
      </c>
      <c r="O23">
        <f ca="1">+C$11+C$12*$F23</f>
        <v>4.3360113009669006E-3</v>
      </c>
      <c r="Q23" s="2">
        <f>+C23-15018.5</f>
        <v>42485.617400000003</v>
      </c>
    </row>
    <row r="24" spans="1:21" ht="12" customHeight="1" x14ac:dyDescent="0.2">
      <c r="A24" s="45" t="s">
        <v>1</v>
      </c>
      <c r="B24" s="46" t="s">
        <v>3</v>
      </c>
      <c r="C24" s="45">
        <v>57504.260699999999</v>
      </c>
      <c r="D24" s="45">
        <v>2.9999999999999997E-4</v>
      </c>
      <c r="E24">
        <f>+(C24-C$7)/C$8</f>
        <v>17005.511791743331</v>
      </c>
      <c r="F24">
        <f>ROUND(2*E24,0)/2</f>
        <v>17005.5</v>
      </c>
      <c r="G24">
        <f>+C24-(C$7+F24*C$8)</f>
        <v>3.3709999988786876E-3</v>
      </c>
      <c r="K24">
        <f>+G24</f>
        <v>3.3709999988786876E-3</v>
      </c>
      <c r="O24">
        <f ca="1">+C$11+C$12*$F24</f>
        <v>4.3361752576453029E-3</v>
      </c>
      <c r="Q24" s="2">
        <f>+C24-15018.5</f>
        <v>42485.760699999999</v>
      </c>
    </row>
    <row r="25" spans="1:21" ht="12" customHeight="1" x14ac:dyDescent="0.2">
      <c r="A25" s="47" t="s">
        <v>0</v>
      </c>
      <c r="B25" s="48" t="s">
        <v>3</v>
      </c>
      <c r="C25" s="47">
        <v>58264.126080000002</v>
      </c>
      <c r="D25" s="47">
        <v>1.3999999999999999E-4</v>
      </c>
      <c r="E25">
        <f>+(C25-C$7)/C$8</f>
        <v>19663.517584424135</v>
      </c>
      <c r="F25">
        <f>ROUND(2*E25,0)/2</f>
        <v>19663.5</v>
      </c>
      <c r="G25">
        <f>+C25-(C$7+F25*C$8)</f>
        <v>5.0270000065211207E-3</v>
      </c>
      <c r="K25">
        <f>+G25</f>
        <v>5.0270000065211207E-3</v>
      </c>
      <c r="O25">
        <f ca="1">+C$11+C$12*$F25</f>
        <v>5.2077689600367044E-3</v>
      </c>
      <c r="Q25" s="2">
        <f>+C25-15018.5</f>
        <v>43245.626080000002</v>
      </c>
    </row>
    <row r="26" spans="1:21" ht="12" customHeight="1" x14ac:dyDescent="0.2">
      <c r="A26" s="47" t="s">
        <v>0</v>
      </c>
      <c r="B26" s="48" t="s">
        <v>2</v>
      </c>
      <c r="C26" s="47">
        <v>58264.269160000003</v>
      </c>
      <c r="D26" s="47">
        <v>1.6000000000000001E-4</v>
      </c>
      <c r="E26">
        <f>+(C26-C$7)/C$8</f>
        <v>19664.018077641529</v>
      </c>
      <c r="F26">
        <f>ROUND(2*E26,0)/2</f>
        <v>19664</v>
      </c>
      <c r="G26">
        <f>+C26-(C$7+F26*C$8)</f>
        <v>5.1680000033229589E-3</v>
      </c>
      <c r="K26">
        <f>+G26</f>
        <v>5.1680000033229589E-3</v>
      </c>
      <c r="O26">
        <f ca="1">+C$11+C$12*$F26</f>
        <v>5.2079329167151077E-3</v>
      </c>
      <c r="Q26" s="2">
        <f>+C26-15018.5</f>
        <v>43245.769160000003</v>
      </c>
    </row>
    <row r="27" spans="1:21" ht="12" customHeight="1" x14ac:dyDescent="0.2">
      <c r="A27" s="52" t="s">
        <v>53</v>
      </c>
      <c r="B27" s="53" t="s">
        <v>2</v>
      </c>
      <c r="C27" s="54">
        <v>58592.028650000226</v>
      </c>
      <c r="D27" s="52">
        <v>8.0000000000000007E-5</v>
      </c>
      <c r="E27">
        <f>+(C27-C$7)/C$8</f>
        <v>20810.519347414727</v>
      </c>
      <c r="F27">
        <f>ROUND(2*E27,0)/2</f>
        <v>20810.5</v>
      </c>
      <c r="G27">
        <f>+C27-(C$7+F27*C$8)</f>
        <v>5.5310002280748449E-3</v>
      </c>
      <c r="K27">
        <f>+G27</f>
        <v>5.5310002280748449E-3</v>
      </c>
      <c r="O27">
        <f ca="1">+C$11+C$12*$F27</f>
        <v>5.5838855802936415E-3</v>
      </c>
      <c r="Q27" s="2">
        <f>+C27-15018.5</f>
        <v>43573.528650000226</v>
      </c>
    </row>
    <row r="28" spans="1:21" ht="12" customHeight="1" x14ac:dyDescent="0.2">
      <c r="A28" s="52" t="s">
        <v>53</v>
      </c>
      <c r="B28" s="53" t="s">
        <v>3</v>
      </c>
      <c r="C28" s="54">
        <v>58592.170460000169</v>
      </c>
      <c r="D28" s="52">
        <v>6.9999999999999994E-5</v>
      </c>
      <c r="E28">
        <f>+(C28-C$7)/C$8</f>
        <v>20811.015398177438</v>
      </c>
      <c r="F28">
        <f>ROUND(2*E28,0)/2</f>
        <v>20811</v>
      </c>
      <c r="G28">
        <f>+C28-(C$7+F28*C$8)</f>
        <v>4.4020001660101116E-3</v>
      </c>
      <c r="K28">
        <f>+G28</f>
        <v>4.4020001660101116E-3</v>
      </c>
      <c r="O28">
        <f ca="1">+C$11+C$12*$F28</f>
        <v>5.5840495369720447E-3</v>
      </c>
      <c r="Q28" s="2">
        <f>+C28-15018.5</f>
        <v>43573.670460000169</v>
      </c>
    </row>
    <row r="29" spans="1:21" ht="12" customHeight="1" x14ac:dyDescent="0.2">
      <c r="A29" s="52" t="s">
        <v>53</v>
      </c>
      <c r="B29" s="53" t="s">
        <v>3</v>
      </c>
      <c r="C29" s="54">
        <v>58618.042830000166</v>
      </c>
      <c r="D29" s="52">
        <v>6.0000000000000002E-5</v>
      </c>
      <c r="E29">
        <f>+(C29-C$7)/C$8</f>
        <v>20901.516835853639</v>
      </c>
      <c r="F29">
        <f>ROUND(2*E29,0)/2</f>
        <v>20901.5</v>
      </c>
      <c r="G29">
        <f>+C29-(C$7+F29*C$8)</f>
        <v>4.8130001669051126E-3</v>
      </c>
      <c r="K29">
        <f>+G29</f>
        <v>4.8130001669051126E-3</v>
      </c>
      <c r="O29">
        <f ca="1">+C$11+C$12*$F29</f>
        <v>5.6137256957630235E-3</v>
      </c>
      <c r="Q29" s="2">
        <f>+C29-15018.5</f>
        <v>43599.542830000166</v>
      </c>
    </row>
    <row r="30" spans="1:21" ht="12" customHeight="1" x14ac:dyDescent="0.2">
      <c r="A30" s="52" t="s">
        <v>53</v>
      </c>
      <c r="B30" s="53" t="s">
        <v>3</v>
      </c>
      <c r="C30" s="54">
        <v>58756.97993999999</v>
      </c>
      <c r="D30" s="52">
        <v>5.0000000000000002E-5</v>
      </c>
      <c r="E30">
        <f>+(C30-C$7)/C$8</f>
        <v>21387.518242047277</v>
      </c>
      <c r="F30">
        <f>ROUND(2*E30,0)/2</f>
        <v>21387.5</v>
      </c>
      <c r="G30">
        <f>+C30-(C$7+F30*C$8)</f>
        <v>5.214999990130309E-3</v>
      </c>
      <c r="K30">
        <f>+G30</f>
        <v>5.214999990130309E-3</v>
      </c>
      <c r="O30">
        <f ca="1">+C$11+C$12*$F30</f>
        <v>5.7730915871709318E-3</v>
      </c>
      <c r="Q30" s="2">
        <f>+C30-15018.5</f>
        <v>43738.47993999999</v>
      </c>
    </row>
    <row r="31" spans="1:21" ht="12" customHeight="1" x14ac:dyDescent="0.2">
      <c r="A31" s="52" t="s">
        <v>53</v>
      </c>
      <c r="B31" s="53" t="s">
        <v>2</v>
      </c>
      <c r="C31" s="54">
        <v>58757.123490000144</v>
      </c>
      <c r="D31" s="52">
        <v>6.0000000000000002E-5</v>
      </c>
      <c r="E31">
        <f>+(C31-C$7)/C$8</f>
        <v>21388.020379323156</v>
      </c>
      <c r="F31">
        <f>ROUND(2*E31,0)/2</f>
        <v>21388</v>
      </c>
      <c r="G31">
        <f>+C31-(C$7+F31*C$8)</f>
        <v>5.8260001460439526E-3</v>
      </c>
      <c r="K31">
        <f>+G31</f>
        <v>5.8260001460439526E-3</v>
      </c>
      <c r="O31">
        <f ca="1">+C$11+C$12*$F31</f>
        <v>5.7732555438493351E-3</v>
      </c>
      <c r="Q31" s="2">
        <f>+C31-15018.5</f>
        <v>43738.623490000144</v>
      </c>
    </row>
    <row r="32" spans="1:21" ht="12" customHeight="1" x14ac:dyDescent="0.2">
      <c r="A32" s="49" t="s">
        <v>52</v>
      </c>
      <c r="B32" s="50" t="s">
        <v>2</v>
      </c>
      <c r="C32" s="51">
        <v>58883.052839999997</v>
      </c>
      <c r="D32" s="51">
        <v>6.0000000000000002E-5</v>
      </c>
      <c r="E32">
        <f>+(C32-C$7)/C$8</f>
        <v>21828.520697640244</v>
      </c>
      <c r="F32">
        <f>ROUND(2*E32,0)/2</f>
        <v>21828.5</v>
      </c>
      <c r="G32">
        <f>+C32-(C$7+F32*C$8)</f>
        <v>5.916999994951766E-3</v>
      </c>
      <c r="K32">
        <f>+G32</f>
        <v>5.916999994951766E-3</v>
      </c>
      <c r="O32">
        <f ca="1">+C$11+C$12*$F32</f>
        <v>5.9177013775225523E-3</v>
      </c>
      <c r="Q32" s="2">
        <f>+C32-15018.5</f>
        <v>43864.552839999997</v>
      </c>
    </row>
    <row r="33" spans="1:17" ht="12" customHeight="1" x14ac:dyDescent="0.2">
      <c r="A33" s="49" t="s">
        <v>52</v>
      </c>
      <c r="B33" s="50" t="s">
        <v>3</v>
      </c>
      <c r="C33" s="51">
        <v>58902.063849999999</v>
      </c>
      <c r="D33" s="51">
        <v>5.0000000000000002E-5</v>
      </c>
      <c r="E33">
        <f>+(C33-C$7)/C$8</f>
        <v>21895.021127893717</v>
      </c>
      <c r="F33">
        <f>ROUND(2*E33,0)/2</f>
        <v>21895</v>
      </c>
      <c r="G33">
        <f>+C33-(C$7+F33*C$8)</f>
        <v>6.0400000002118759E-3</v>
      </c>
      <c r="K33">
        <f>+G33</f>
        <v>6.0400000002118759E-3</v>
      </c>
      <c r="O33">
        <f ca="1">+C$11+C$12*$F33</f>
        <v>5.9395076157501784E-3</v>
      </c>
      <c r="Q33" s="2">
        <f>+C33-15018.5</f>
        <v>43883.563849999999</v>
      </c>
    </row>
    <row r="34" spans="1:17" ht="12" customHeight="1" x14ac:dyDescent="0.2">
      <c r="A34" t="s">
        <v>54</v>
      </c>
      <c r="B34" s="3" t="s">
        <v>2</v>
      </c>
      <c r="C34" s="8">
        <v>58902.063849999999</v>
      </c>
      <c r="D34" s="8">
        <v>6.0000000000000002E-5</v>
      </c>
      <c r="E34">
        <f>+(C34-C$7)/C$8</f>
        <v>21895.021127893717</v>
      </c>
      <c r="F34">
        <f>ROUND(2*E34,0)/2</f>
        <v>21895</v>
      </c>
      <c r="G34">
        <f>+C34-(C$7+F34*C$8)</f>
        <v>6.0400000002118759E-3</v>
      </c>
      <c r="K34">
        <f>+G34</f>
        <v>6.0400000002118759E-3</v>
      </c>
      <c r="O34">
        <f ca="1">+C$11+C$12*$F34</f>
        <v>5.9395076157501784E-3</v>
      </c>
      <c r="Q34" s="2">
        <f>+C34-15018.5</f>
        <v>43883.563849999999</v>
      </c>
    </row>
    <row r="35" spans="1:17" ht="12" customHeight="1" x14ac:dyDescent="0.2">
      <c r="A35" s="49" t="s">
        <v>52</v>
      </c>
      <c r="B35" s="50" t="s">
        <v>2</v>
      </c>
      <c r="C35" s="51">
        <v>59017.987609999996</v>
      </c>
      <c r="D35" s="51">
        <v>9.6000000000000002E-4</v>
      </c>
      <c r="E35">
        <f>+(C35-C$7)/C$8</f>
        <v>22300.521935930705</v>
      </c>
      <c r="F35">
        <f>ROUND(2*E35,0)/2</f>
        <v>22300.5</v>
      </c>
      <c r="G35">
        <f>+C35-(C$7+F35*C$8)</f>
        <v>6.2709999983781017E-3</v>
      </c>
      <c r="K35">
        <f>+G35</f>
        <v>6.2709999983781017E-3</v>
      </c>
      <c r="O35">
        <f ca="1">+C$11+C$12*$F35</f>
        <v>6.0724764819351717E-3</v>
      </c>
      <c r="Q35" s="2">
        <f>+C35-15018.5</f>
        <v>43999.487609999996</v>
      </c>
    </row>
    <row r="36" spans="1:17" ht="12" customHeight="1" x14ac:dyDescent="0.2">
      <c r="A36" s="49" t="s">
        <v>52</v>
      </c>
      <c r="B36" s="50" t="s">
        <v>3</v>
      </c>
      <c r="C36" s="51">
        <v>59018.130519999999</v>
      </c>
      <c r="D36" s="51">
        <v>8.7000000000000001E-4</v>
      </c>
      <c r="E36">
        <f>+(C36-C$7)/C$8</f>
        <v>22301.021834488838</v>
      </c>
      <c r="F36">
        <f>ROUND(2*E36,0)/2</f>
        <v>22301</v>
      </c>
      <c r="G36">
        <f>+C36-(C$7+F36*C$8)</f>
        <v>6.24200000311248E-3</v>
      </c>
      <c r="K36">
        <f>+G36</f>
        <v>6.24200000311248E-3</v>
      </c>
      <c r="O36">
        <f ca="1">+C$11+C$12*$F36</f>
        <v>6.072640438613575E-3</v>
      </c>
      <c r="Q36" s="2">
        <f>+C36-15018.5</f>
        <v>43999.630519999999</v>
      </c>
    </row>
    <row r="37" spans="1:17" ht="12" customHeight="1" x14ac:dyDescent="0.2">
      <c r="A37" s="49" t="s">
        <v>52</v>
      </c>
      <c r="B37" s="50" t="s">
        <v>2</v>
      </c>
      <c r="C37" s="51">
        <v>59018.273090000002</v>
      </c>
      <c r="D37" s="51">
        <v>7.2999999999999996E-4</v>
      </c>
      <c r="E37">
        <f>+(C37-C$7)/C$8</f>
        <v>22301.520543728457</v>
      </c>
      <c r="F37">
        <f>ROUND(2*E37,0)/2</f>
        <v>22301.5</v>
      </c>
      <c r="G37">
        <f>+C37-(C$7+F37*C$8)</f>
        <v>5.8730000018840656E-3</v>
      </c>
      <c r="K37">
        <f>+G37</f>
        <v>5.8730000018840656E-3</v>
      </c>
      <c r="O37">
        <f ca="1">+C$11+C$12*$F37</f>
        <v>6.0728043952919782E-3</v>
      </c>
      <c r="Q37" s="2">
        <f>+C37-15018.5</f>
        <v>43999.773090000002</v>
      </c>
    </row>
    <row r="38" spans="1:17" ht="12" customHeight="1" x14ac:dyDescent="0.2">
      <c r="A38" s="49" t="s">
        <v>52</v>
      </c>
      <c r="B38" s="50" t="s">
        <v>3</v>
      </c>
      <c r="C38" s="51">
        <v>59028.993889999998</v>
      </c>
      <c r="D38" s="51">
        <v>1.2999999999999999E-3</v>
      </c>
      <c r="E38">
        <f>+(C38-C$7)/C$8</f>
        <v>22339.021855476811</v>
      </c>
      <c r="F38">
        <f>ROUND(2*E38,0)/2</f>
        <v>22339</v>
      </c>
      <c r="G38">
        <f>+C38-(C$7+F38*C$8)</f>
        <v>6.247999997867737E-3</v>
      </c>
      <c r="K38">
        <f>+G38</f>
        <v>6.247999997867737E-3</v>
      </c>
      <c r="O38">
        <f ca="1">+C$11+C$12*$F38</f>
        <v>6.0851011461722183E-3</v>
      </c>
      <c r="Q38" s="2">
        <f>+C38-15018.5</f>
        <v>44010.493889999998</v>
      </c>
    </row>
    <row r="39" spans="1:17" ht="12" customHeight="1" x14ac:dyDescent="0.2">
      <c r="A39" s="49" t="s">
        <v>52</v>
      </c>
      <c r="B39" s="50" t="s">
        <v>2</v>
      </c>
      <c r="C39" s="51">
        <v>59029.136980000003</v>
      </c>
      <c r="D39" s="51">
        <v>1.47E-3</v>
      </c>
      <c r="E39">
        <f>+(C39-C$7)/C$8</f>
        <v>22339.522383674168</v>
      </c>
      <c r="F39">
        <f>ROUND(2*E39,0)/2</f>
        <v>22339.5</v>
      </c>
      <c r="G39">
        <f>+C39-(C$7+F39*C$8)</f>
        <v>6.3990000053308904E-3</v>
      </c>
      <c r="K39">
        <f>+G39</f>
        <v>6.3990000053308904E-3</v>
      </c>
      <c r="O39">
        <f ca="1">+C$11+C$12*$F39</f>
        <v>6.0852651028506215E-3</v>
      </c>
      <c r="Q39" s="2">
        <f>+C39-15018.5</f>
        <v>44010.636980000003</v>
      </c>
    </row>
    <row r="40" spans="1:17" ht="12" customHeight="1" x14ac:dyDescent="0.2">
      <c r="A40" t="s">
        <v>54</v>
      </c>
      <c r="B40" s="3" t="s">
        <v>2</v>
      </c>
      <c r="C40" s="8">
        <v>59223.105250000001</v>
      </c>
      <c r="D40" s="8">
        <v>6.9999999999999994E-5</v>
      </c>
      <c r="E40">
        <f>+(C40-C$7)/C$8</f>
        <v>23018.022548079956</v>
      </c>
      <c r="F40">
        <f>ROUND(2*E40,0)/2</f>
        <v>23018</v>
      </c>
      <c r="G40">
        <f>+C40-(C$7+F40*C$8)</f>
        <v>6.4459999994141981E-3</v>
      </c>
      <c r="K40">
        <f>+G40</f>
        <v>6.4459999994141981E-3</v>
      </c>
      <c r="O40">
        <f ca="1">+C$11+C$12*$F40</f>
        <v>6.307754315443761E-3</v>
      </c>
      <c r="Q40" s="2">
        <f>+C40-15018.5</f>
        <v>44204.605250000001</v>
      </c>
    </row>
    <row r="41" spans="1:17" ht="12" customHeight="1" x14ac:dyDescent="0.2">
      <c r="A41" t="s">
        <v>55</v>
      </c>
      <c r="B41" s="3" t="s">
        <v>2</v>
      </c>
      <c r="C41" s="8">
        <v>59356.896579</v>
      </c>
      <c r="D41" s="8">
        <v>6.9999999999999994E-5</v>
      </c>
      <c r="E41">
        <f>+(C41-C$7)/C$8</f>
        <v>23486.024034728107</v>
      </c>
      <c r="F41">
        <f>ROUND(2*E41,0)/2</f>
        <v>23486</v>
      </c>
      <c r="G41">
        <f>+C41-(C$7+F41*C$8)</f>
        <v>6.8709999977727421E-3</v>
      </c>
      <c r="K41">
        <f>+G41</f>
        <v>6.8709999977727421E-3</v>
      </c>
      <c r="O41">
        <f ca="1">+C$11+C$12*$F41</f>
        <v>6.4612177664291545E-3</v>
      </c>
      <c r="Q41" s="2">
        <f>+C41-15018.5</f>
        <v>44338.396579</v>
      </c>
    </row>
    <row r="42" spans="1:17" x14ac:dyDescent="0.2">
      <c r="A42" t="s">
        <v>55</v>
      </c>
      <c r="B42" s="3" t="s">
        <v>3</v>
      </c>
      <c r="C42" s="8">
        <v>59357.039400000001</v>
      </c>
      <c r="D42" s="8">
        <v>8.2000000000000001E-5</v>
      </c>
      <c r="E42">
        <f>+(C42-C$7)/C$8</f>
        <v>23486.523621964625</v>
      </c>
      <c r="F42">
        <f>ROUND(2*E42,0)/2</f>
        <v>23486.5</v>
      </c>
      <c r="G42">
        <f>+C42-(C$7+F42*C$8)</f>
        <v>6.7530000014812686E-3</v>
      </c>
      <c r="K42">
        <f>+G42</f>
        <v>6.7530000014812686E-3</v>
      </c>
      <c r="O42">
        <f ca="1">+C$11+C$12*$F42</f>
        <v>6.4613817231075578E-3</v>
      </c>
      <c r="Q42" s="2">
        <f>+C42-15018.5</f>
        <v>44338.539400000001</v>
      </c>
    </row>
    <row r="43" spans="1:17" x14ac:dyDescent="0.2">
      <c r="A43" t="s">
        <v>54</v>
      </c>
      <c r="B43" s="3" t="s">
        <v>2</v>
      </c>
      <c r="C43" s="8">
        <v>59569.018669999998</v>
      </c>
      <c r="D43" s="8">
        <v>6.0000000000000002E-5</v>
      </c>
      <c r="E43">
        <f>+(C43-C$7)/C$8</f>
        <v>24228.026185995423</v>
      </c>
      <c r="F43">
        <f>ROUND(2*E43,0)/2</f>
        <v>24228</v>
      </c>
      <c r="G43">
        <f>+C43-(C$7+F43*C$8)</f>
        <v>7.4859999949694611E-3</v>
      </c>
      <c r="K43">
        <f>+G43</f>
        <v>7.4859999949694611E-3</v>
      </c>
      <c r="O43">
        <f ca="1">+C$11+C$12*$F43</f>
        <v>6.7045294771795015E-3</v>
      </c>
      <c r="Q43" s="2">
        <f>+C43-15018.5</f>
        <v>44550.518669999998</v>
      </c>
    </row>
    <row r="44" spans="1:17" x14ac:dyDescent="0.2">
      <c r="A44" t="s">
        <v>54</v>
      </c>
      <c r="B44" s="3" t="s">
        <v>2</v>
      </c>
      <c r="C44" s="8">
        <v>59577.02349</v>
      </c>
      <c r="D44" s="8">
        <v>6.0000000000000002E-5</v>
      </c>
      <c r="E44">
        <f>+(C44-C$7)/C$8</f>
        <v>24256.027011522401</v>
      </c>
      <c r="F44">
        <f>ROUND(2*E44,0)/2</f>
        <v>24256</v>
      </c>
      <c r="G44">
        <f>+C44-(C$7+F44*C$8)</f>
        <v>7.7220000021043234E-3</v>
      </c>
      <c r="K44">
        <f>+G44</f>
        <v>7.7220000021043234E-3</v>
      </c>
      <c r="O44">
        <f ca="1">+C$11+C$12*$F44</f>
        <v>6.7137110511700793E-3</v>
      </c>
      <c r="Q44" s="2">
        <f>+C44-15018.5</f>
        <v>44558.52349</v>
      </c>
    </row>
    <row r="45" spans="1:17" x14ac:dyDescent="0.2">
      <c r="A45" t="s">
        <v>55</v>
      </c>
      <c r="B45" s="3" t="s">
        <v>2</v>
      </c>
      <c r="C45" s="8">
        <v>59781.997840000004</v>
      </c>
      <c r="D45" s="8">
        <v>9.5000000000000005E-5</v>
      </c>
      <c r="E45">
        <f>+(C45-C$7)/C$8</f>
        <v>24973.026395875182</v>
      </c>
      <c r="F45">
        <f>ROUND(2*E45,0)/2</f>
        <v>24973</v>
      </c>
      <c r="G45">
        <f>+C45-(C$7+F45*C$8)</f>
        <v>7.5460000080056489E-3</v>
      </c>
      <c r="K45">
        <f>+G45</f>
        <v>7.5460000080056489E-3</v>
      </c>
      <c r="O45">
        <f ca="1">+C$11+C$12*$F45</f>
        <v>6.9488249280002662E-3</v>
      </c>
      <c r="Q45" s="2">
        <f>+C45-15018.5</f>
        <v>44763.497840000004</v>
      </c>
    </row>
    <row r="46" spans="1:17" x14ac:dyDescent="0.2">
      <c r="A46" t="s">
        <v>55</v>
      </c>
      <c r="B46" s="3" t="s">
        <v>3</v>
      </c>
      <c r="C46" s="8">
        <v>59782.14071</v>
      </c>
      <c r="D46" s="8">
        <v>1.4899999999999999E-4</v>
      </c>
      <c r="E46">
        <f>+(C46-C$7)/C$8</f>
        <v>24973.526154513467</v>
      </c>
      <c r="F46">
        <f>ROUND(2*E46,0)/2</f>
        <v>24973.5</v>
      </c>
      <c r="G46">
        <f>+C46-(C$7+F46*C$8)</f>
        <v>7.4769999991985969E-3</v>
      </c>
      <c r="K46">
        <f>+G46</f>
        <v>7.4769999991985969E-3</v>
      </c>
      <c r="O46">
        <f ca="1">+C$11+C$12*$F46</f>
        <v>6.9489888846786686E-3</v>
      </c>
      <c r="Q46" s="2">
        <f>+C46-15018.5</f>
        <v>44763.64071</v>
      </c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C51" s="8"/>
      <c r="D51" s="8"/>
    </row>
    <row r="52" spans="2:4" x14ac:dyDescent="0.2">
      <c r="C52" s="8"/>
      <c r="D52" s="8"/>
    </row>
    <row r="53" spans="2:4" x14ac:dyDescent="0.2">
      <c r="C53" s="8"/>
      <c r="D53" s="8"/>
    </row>
    <row r="54" spans="2:4" x14ac:dyDescent="0.2">
      <c r="C54" s="8"/>
      <c r="D54" s="8"/>
    </row>
    <row r="55" spans="2:4" x14ac:dyDescent="0.2">
      <c r="C55" s="8"/>
      <c r="D55" s="8"/>
    </row>
    <row r="56" spans="2:4" x14ac:dyDescent="0.2">
      <c r="C56" s="8"/>
      <c r="D56" s="8"/>
    </row>
    <row r="57" spans="2:4" x14ac:dyDescent="0.2">
      <c r="C57" s="8"/>
      <c r="D57" s="8"/>
    </row>
    <row r="58" spans="2:4" x14ac:dyDescent="0.2">
      <c r="C58" s="8"/>
      <c r="D58" s="8"/>
    </row>
    <row r="59" spans="2:4" x14ac:dyDescent="0.2">
      <c r="C59" s="8"/>
      <c r="D59" s="8"/>
    </row>
    <row r="60" spans="2:4" x14ac:dyDescent="0.2">
      <c r="C60" s="8"/>
      <c r="D60" s="8"/>
    </row>
    <row r="61" spans="2:4" x14ac:dyDescent="0.2">
      <c r="C61" s="8"/>
      <c r="D61" s="8"/>
    </row>
    <row r="62" spans="2:4" x14ac:dyDescent="0.2">
      <c r="C62" s="8"/>
      <c r="D62" s="8"/>
    </row>
    <row r="63" spans="2:4" x14ac:dyDescent="0.2">
      <c r="C63" s="8"/>
      <c r="D63" s="8"/>
    </row>
    <row r="64" spans="2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</sheetData>
  <sortState xmlns:xlrd2="http://schemas.microsoft.com/office/spreadsheetml/2017/richdata2" ref="A21:U47">
    <sortCondition ref="C21:C47"/>
  </sortState>
  <phoneticPr fontId="8" type="noConversion"/>
  <hyperlinks>
    <hyperlink ref="I62954" r:id="rId1" display="http://vsolj.cetus-net.org/bulletin.html"/>
    <hyperlink ref="I62947" r:id="rId2" display="http://vsolj.cetus-net.org/bulletin.html"/>
    <hyperlink ref="AQ444" r:id="rId3" display="http://cdsbib.u-strasbg.fr/cgi-bin/cdsbib?1990RMxAA..21..381G"/>
    <hyperlink ref="AQ447" r:id="rId4" display="http://cdsbib.u-strasbg.fr/cgi-bin/cdsbib?1990RMxAA..21..381G"/>
    <hyperlink ref="AQ445" r:id="rId5" display="http://cdsbib.u-strasbg.fr/cgi-bin/cdsbib?1990RMxAA..21..381G"/>
    <hyperlink ref="AQ423" r:id="rId6" display="http://cdsbib.u-strasbg.fr/cgi-bin/cdsbib?1990RMxAA..21..381G"/>
    <hyperlink ref="J62954" r:id="rId7" display="http://vsolj.cetus-net.org/bulletin.html"/>
    <hyperlink ref="AR557" r:id="rId8" display="http://cdsbib.u-strasbg.fr/cgi-bin/cdsbib?1990RMxAA..21..381G"/>
    <hyperlink ref="AR64362" r:id="rId9" display="http://cdsbib.u-strasbg.fr/cgi-bin/cdsbib?1990RMxAA..21..381G"/>
    <hyperlink ref="AR558" r:id="rId10" display="http://cdsbib.u-strasbg.fr/cgi-bin/cdsbib?1990RMxAA..21..381G"/>
    <hyperlink ref="I62951" r:id="rId11" display="https://www.aavso.org/ejaavso"/>
    <hyperlink ref="H63613" r:id="rId12" display="http://vsolj.cetus-net.org/bulletin.html"/>
    <hyperlink ref="H63606" r:id="rId13" display="https://www.aavso.org/ejaavso"/>
    <hyperlink ref="I63613" r:id="rId14" display="http://vsolj.cetus-net.org/bulletin.html"/>
    <hyperlink ref="AQ57264" r:id="rId15" display="http://cdsbib.u-strasbg.fr/cgi-bin/cdsbib?1990RMxAA..21..381G"/>
    <hyperlink ref="H63610" r:id="rId16" display="https://www.aavso.org/ejaavso"/>
    <hyperlink ref="AP4628" r:id="rId17" display="http://cdsbib.u-strasbg.fr/cgi-bin/cdsbib?1990RMxAA..21..381G"/>
    <hyperlink ref="AP4631" r:id="rId18" display="http://cdsbib.u-strasbg.fr/cgi-bin/cdsbib?1990RMxAA..21..381G"/>
    <hyperlink ref="AP4629" r:id="rId19" display="http://cdsbib.u-strasbg.fr/cgi-bin/cdsbib?1990RMxAA..21..381G"/>
    <hyperlink ref="AP4613" r:id="rId20" display="http://cdsbib.u-strasbg.fr/cgi-bin/cdsbib?1990RMxAA..21..381G"/>
    <hyperlink ref="AQ4842" r:id="rId21" display="http://cdsbib.u-strasbg.fr/cgi-bin/cdsbib?1990RMxAA..21..381G"/>
    <hyperlink ref="AQ4846" r:id="rId22" display="http://cdsbib.u-strasbg.fr/cgi-bin/cdsbib?1990RMxAA..21..381G"/>
    <hyperlink ref="AQ64526" r:id="rId23" display="http://cdsbib.u-strasbg.fr/cgi-bin/cdsbib?1990RMxAA..21..381G"/>
    <hyperlink ref="I1734" r:id="rId24" display="http://vsolj.cetus-net.org/bulletin.html"/>
    <hyperlink ref="H1734" r:id="rId25" display="http://vsolj.cetus-net.org/bulletin.html"/>
    <hyperlink ref="AQ65187" r:id="rId26" display="http://cdsbib.u-strasbg.fr/cgi-bin/cdsbib?1990RMxAA..21..381G"/>
    <hyperlink ref="AQ65186" r:id="rId27" display="http://cdsbib.u-strasbg.fr/cgi-bin/cdsbib?1990RMxAA..21..381G"/>
    <hyperlink ref="AP2904" r:id="rId28" display="http://cdsbib.u-strasbg.fr/cgi-bin/cdsbib?1990RMxAA..21..381G"/>
    <hyperlink ref="AP2922" r:id="rId29" display="http://cdsbib.u-strasbg.fr/cgi-bin/cdsbib?1990RMxAA..21..381G"/>
    <hyperlink ref="AP2923" r:id="rId30" display="http://cdsbib.u-strasbg.fr/cgi-bin/cdsbib?1990RMxAA..21..381G"/>
    <hyperlink ref="AP2919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2023-01-20T06:10:35Z</dcterms:modified>
</cp:coreProperties>
</file>