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6A41133-9C32-47C0-B1F7-A306794ACCF7}" xr6:coauthVersionLast="47" xr6:coauthVersionMax="47" xr10:uidLastSave="{00000000-0000-0000-0000-000000000000}"/>
  <bookViews>
    <workbookView xWindow="14265" yWindow="75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/>
  <c r="G30" i="1" s="1"/>
  <c r="K30" i="1" s="1"/>
  <c r="Q30" i="1"/>
  <c r="E28" i="1"/>
  <c r="F28" i="1"/>
  <c r="G28" i="1"/>
  <c r="K28" i="1"/>
  <c r="D9" i="1"/>
  <c r="C9" i="1"/>
  <c r="Q28" i="1"/>
  <c r="Q27" i="1"/>
  <c r="E27" i="1"/>
  <c r="F27" i="1"/>
  <c r="G27" i="1"/>
  <c r="K27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K25" i="1"/>
  <c r="E26" i="1"/>
  <c r="F26" i="1"/>
  <c r="U26" i="1"/>
  <c r="Q26" i="1"/>
  <c r="Q24" i="1"/>
  <c r="Q25" i="1"/>
  <c r="Q23" i="1"/>
  <c r="Q22" i="1"/>
  <c r="F16" i="1"/>
  <c r="F17" i="1" s="1"/>
  <c r="C17" i="1"/>
  <c r="Q21" i="1"/>
  <c r="C11" i="1"/>
  <c r="C12" i="1"/>
  <c r="O30" i="1" l="1"/>
  <c r="O29" i="1"/>
  <c r="C16" i="1"/>
  <c r="D18" i="1" s="1"/>
  <c r="O21" i="1"/>
  <c r="O25" i="1"/>
  <c r="O26" i="1"/>
  <c r="O22" i="1"/>
  <c r="O27" i="1"/>
  <c r="C15" i="1"/>
  <c r="O28" i="1"/>
  <c r="O24" i="1"/>
  <c r="O23" i="1"/>
  <c r="C18" i="1" l="1"/>
  <c r="F18" i="1"/>
  <c r="F19" i="1" s="1"/>
</calcChain>
</file>

<file path=xl/sharedStrings.xml><?xml version="1.0" encoding="utf-8"?>
<sst xmlns="http://schemas.openxmlformats.org/spreadsheetml/2006/main" count="65" uniqueCount="56">
  <si>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</si>
  <si>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</si>
  <si>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</si>
  <si>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</si>
  <si>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</si>
  <si>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</si>
  <si>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</si>
  <si>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</si>
  <si>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</si>
  <si>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</si>
  <si>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</si>
  <si>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</si>
  <si>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</si>
  <si>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</si>
  <si>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</si>
  <si>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</si>
  <si>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</si>
  <si>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</si>
  <si>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</si>
  <si>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</si>
  <si>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</si>
  <si>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</si>
  <si>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</si>
  <si>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</si>
  <si>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</si>
  <si>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</si>
  <si>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</si>
  <si>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</si>
  <si>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</si>
  <si>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</si>
  <si>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</si>
  <si>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</si>
  <si>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</si>
  <si>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</si>
  <si>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</si>
  <si>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</si>
  <si>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</si>
  <si>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</si>
  <si>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IBVS 5570</t>
  </si>
  <si>
    <t>not avail.</t>
  </si>
  <si>
    <t>EB</t>
  </si>
  <si>
    <t>IBVS 6092</t>
  </si>
  <si>
    <t>OEJV 0168</t>
  </si>
  <si>
    <t>I</t>
  </si>
  <si>
    <t>V2713 Oph / GSC 0410-2795</t>
  </si>
  <si>
    <t>IBVS 6157</t>
  </si>
  <si>
    <t>IBVS 6195</t>
  </si>
  <si>
    <t>IBVS 6196</t>
  </si>
  <si>
    <t>pg</t>
  </si>
  <si>
    <t>vis</t>
  </si>
  <si>
    <t>PE</t>
  </si>
  <si>
    <t>CCD</t>
  </si>
  <si>
    <t>RHN 2020</t>
  </si>
  <si>
    <t>VSB, 91</t>
  </si>
  <si>
    <t>V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</si>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</sst>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/>
    <xf numFmtId="0" fontId="15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V2713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9F-454F-B6DE-B17ADD5477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F-454F-B6DE-B17ADD5477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-9.3740000011166558E-3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9F-454F-B6DE-B17ADD5477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-8.1810000046971254E-3</c:v>
                </c:pt>
                <c:pt idx="2">
                  <c:v>-8.6679999949410558E-3</c:v>
                </c:pt>
                <c:pt idx="4">
                  <c:v>-8.4850000057485886E-3</c:v>
                </c:pt>
                <c:pt idx="6">
                  <c:v>-1.0190000000875443E-2</c:v>
                </c:pt>
                <c:pt idx="7">
                  <c:v>-9.9689999988186173E-3</c:v>
                </c:pt>
                <c:pt idx="8">
                  <c:v>-1.0431499962578528E-2</c:v>
                </c:pt>
                <c:pt idx="9">
                  <c:v>-6.4314997725887224E-3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9F-454F-B6DE-B17ADD5477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9F-454F-B6DE-B17ADD547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9F-454F-B6DE-B17ADD547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9F-454F-B6DE-B17ADD547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-8.3777601892118924E-3</c:v>
                </c:pt>
                <c:pt idx="1">
                  <c:v>-8.7879767225958871E-3</c:v>
                </c:pt>
                <c:pt idx="2">
                  <c:v>-8.8406923822164658E-3</c:v>
                </c:pt>
                <c:pt idx="3">
                  <c:v>-8.8817870178312299E-3</c:v>
                </c:pt>
                <c:pt idx="4">
                  <c:v>-8.9164255289983195E-3</c:v>
                </c:pt>
                <c:pt idx="5">
                  <c:v>-8.9239202473788814E-3</c:v>
                </c:pt>
                <c:pt idx="6">
                  <c:v>-8.963302606509696E-3</c:v>
                </c:pt>
                <c:pt idx="7">
                  <c:v>-9.0931549182268409E-3</c:v>
                </c:pt>
                <c:pt idx="8">
                  <c:v>-9.1233302824931476E-3</c:v>
                </c:pt>
                <c:pt idx="9">
                  <c:v>-9.1233302824931476E-3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9F-454F-B6DE-B17ADD5477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-6.1155000003054738E-3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9F-454F-B6DE-B17ADD54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159824"/>
        <c:axId val="1"/>
      </c:scatterChart>
      <c:valAx>
        <c:axId val="62515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15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916EBC-267F-47B8-2EFB-6613B0043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>
      <c r="A2" t="s">
        <v>24</v>
      </c>
      <c r="B2" t="s">
        <v>40</v>
      </c>
      <c r="C2" s="3"/>
      <c r="D2" s="3"/>
    </row>
    <row r="3" spans="1:6" ht="13.5" thickBot="1"/>
    <row r="4" spans="1:6" ht="14.25" thickTop="1" thickBot="1">
      <c r="A4" s="5" t="s">
        <v>1</v>
      </c>
      <c r="C4" s="8" t="s">
        <v>39</v>
      </c>
      <c r="D4" s="9" t="s">
        <v>39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 s="10">
        <v>52775.769</v>
      </c>
      <c r="D7" s="29" t="s">
        <v>38</v>
      </c>
    </row>
    <row r="8" spans="1:6">
      <c r="A8" t="s">
        <v>4</v>
      </c>
      <c r="C8" s="10">
        <v>0.49038300000000001</v>
      </c>
      <c r="D8" s="29" t="s">
        <v>38</v>
      </c>
    </row>
    <row r="9" spans="1:6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-8.3777601892118924E-3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-5.6140212588475975E-8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59288.046116697784</v>
      </c>
      <c r="E15" s="16" t="s">
        <v>35</v>
      </c>
      <c r="F15" s="13">
        <v>1</v>
      </c>
    </row>
    <row r="16" spans="1:6">
      <c r="A16" s="18" t="s">
        <v>5</v>
      </c>
      <c r="B16" s="12"/>
      <c r="C16" s="19">
        <f ca="1">+C8+C12</f>
        <v>0.49038294385978742</v>
      </c>
      <c r="E16" s="16" t="s">
        <v>31</v>
      </c>
      <c r="F16" s="17">
        <f ca="1">NOW()+15018.5+$C$5/24</f>
        <v>59964.838495717588</v>
      </c>
    </row>
    <row r="17" spans="1:21" ht="13.5" thickBot="1">
      <c r="A17" s="16" t="s">
        <v>28</v>
      </c>
      <c r="B17" s="12"/>
      <c r="C17" s="12">
        <f>COUNT(C21:C2191)</f>
        <v>10</v>
      </c>
      <c r="E17" s="16" t="s">
        <v>36</v>
      </c>
      <c r="F17" s="17">
        <f ca="1">ROUND(2*(F16-$C$7)/$C$8,0)/2+F15</f>
        <v>14661</v>
      </c>
    </row>
    <row r="18" spans="1:21" ht="14.25" thickTop="1" thickBot="1">
      <c r="A18" s="18" t="s">
        <v>6</v>
      </c>
      <c r="B18" s="12"/>
      <c r="C18" s="21">
        <f ca="1">+C15</f>
        <v>59288.046116697784</v>
      </c>
      <c r="D18" s="22">
        <f ca="1">+C16</f>
        <v>0.49038294385978742</v>
      </c>
      <c r="E18" s="16" t="s">
        <v>37</v>
      </c>
      <c r="F18" s="25">
        <f ca="1">ROUND(2*(F16-$C$15)/$C$16,0)/2+F15</f>
        <v>1381</v>
      </c>
    </row>
    <row r="19" spans="1:21" ht="13.5" thickTop="1">
      <c r="E19" s="16" t="s">
        <v>32</v>
      </c>
      <c r="F19" s="20">
        <f ca="1">+$C$15+$C$16*F18-15018.5-$C$5/24</f>
        <v>44947.160795501484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8" t="s">
        <v>34</v>
      </c>
    </row>
    <row r="21" spans="1:21">
      <c r="A21" t="s">
        <v>38</v>
      </c>
      <c r="C21" s="10">
        <v>52775.769</v>
      </c>
      <c r="D21" s="10" t="s">
        <v>14</v>
      </c>
      <c r="E21">
        <f t="shared" ref="E21:E27" si="0">+(C21-C$7)/C$8</f>
        <v>0</v>
      </c>
      <c r="F21">
        <f t="shared" ref="F21:F28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+C$11+C$12*$F21</f>
        <v>-8.3777601892118924E-3</v>
      </c>
      <c r="Q21" s="2">
        <f t="shared" ref="Q21:Q27" si="3">+C21-15018.5</f>
        <v>37757.269</v>
      </c>
    </row>
    <row r="22" spans="1:21">
      <c r="A22" s="5" t="s">
        <v>41</v>
      </c>
      <c r="C22" s="10">
        <v>56358.989399999999</v>
      </c>
      <c r="D22" s="10">
        <v>1E-4</v>
      </c>
      <c r="E22">
        <f t="shared" si="0"/>
        <v>7306.9833171215114</v>
      </c>
      <c r="F22">
        <f t="shared" si="1"/>
        <v>7307</v>
      </c>
      <c r="G22">
        <f>+C22-(C$7+F22*C$8)</f>
        <v>-8.1810000046971254E-3</v>
      </c>
      <c r="K22">
        <f>+G22</f>
        <v>-8.1810000046971254E-3</v>
      </c>
      <c r="O22">
        <f t="shared" ca="1" si="2"/>
        <v>-8.7879767225958871E-3</v>
      </c>
      <c r="Q22" s="2">
        <f t="shared" si="3"/>
        <v>41340.489399999999</v>
      </c>
    </row>
    <row r="23" spans="1:21">
      <c r="A23" s="30" t="s">
        <v>42</v>
      </c>
      <c r="B23" s="31" t="s">
        <v>43</v>
      </c>
      <c r="C23" s="32">
        <v>56819.458550000003</v>
      </c>
      <c r="D23" s="30">
        <v>2.0000000000000001E-4</v>
      </c>
      <c r="E23">
        <f t="shared" si="0"/>
        <v>8245.9823240202095</v>
      </c>
      <c r="F23">
        <f t="shared" si="1"/>
        <v>8246</v>
      </c>
      <c r="G23">
        <f>+C23-(C$7+F23*C$8)</f>
        <v>-8.6679999949410558E-3</v>
      </c>
      <c r="K23">
        <f>+G23</f>
        <v>-8.6679999949410558E-3</v>
      </c>
      <c r="O23">
        <f t="shared" ca="1" si="2"/>
        <v>-8.8406923822164658E-3</v>
      </c>
      <c r="Q23" s="2">
        <f t="shared" si="3"/>
        <v>41800.958550000003</v>
      </c>
    </row>
    <row r="24" spans="1:21">
      <c r="A24" s="33" t="s">
        <v>45</v>
      </c>
      <c r="B24" s="34"/>
      <c r="C24" s="33">
        <v>57178.4182</v>
      </c>
      <c r="D24" s="33">
        <v>1.8E-3</v>
      </c>
      <c r="E24">
        <f t="shared" si="0"/>
        <v>8977.9808843291867</v>
      </c>
      <c r="F24">
        <f t="shared" si="1"/>
        <v>8978</v>
      </c>
      <c r="G24">
        <f>+C24-(C$7+F24*C$8)</f>
        <v>-9.3740000011166558E-3</v>
      </c>
      <c r="J24">
        <f>+G24</f>
        <v>-9.3740000011166558E-3</v>
      </c>
      <c r="O24">
        <f t="shared" ca="1" si="2"/>
        <v>-8.8817870178312299E-3</v>
      </c>
      <c r="Q24" s="2">
        <f t="shared" si="3"/>
        <v>42159.9182</v>
      </c>
    </row>
    <row r="25" spans="1:21">
      <c r="A25" s="35" t="s">
        <v>46</v>
      </c>
      <c r="B25" s="36"/>
      <c r="C25" s="30">
        <v>57480.985399999998</v>
      </c>
      <c r="D25" s="30">
        <v>2.9999999999999997E-4</v>
      </c>
      <c r="E25">
        <f t="shared" si="0"/>
        <v>9594.9826971979001</v>
      </c>
      <c r="F25">
        <f t="shared" si="1"/>
        <v>9595</v>
      </c>
      <c r="G25">
        <f>+C25-(C$7+F25*C$8)</f>
        <v>-8.4850000057485886E-3</v>
      </c>
      <c r="K25">
        <f>+G25</f>
        <v>-8.4850000057485886E-3</v>
      </c>
      <c r="O25">
        <f t="shared" ca="1" si="2"/>
        <v>-8.9164255289983195E-3</v>
      </c>
      <c r="Q25" s="2">
        <f t="shared" si="3"/>
        <v>42462.485399999998</v>
      </c>
    </row>
    <row r="26" spans="1:21">
      <c r="A26" s="37" t="s">
        <v>47</v>
      </c>
      <c r="B26" s="38" t="s">
        <v>43</v>
      </c>
      <c r="C26" s="39">
        <v>57546.4539</v>
      </c>
      <c r="D26" s="39">
        <v>2.7000000000000001E-3</v>
      </c>
      <c r="E26">
        <f t="shared" si="0"/>
        <v>9728.487529135391</v>
      </c>
      <c r="F26">
        <f t="shared" si="1"/>
        <v>9728.5</v>
      </c>
      <c r="O26">
        <f t="shared" ca="1" si="2"/>
        <v>-8.9239202473788814E-3</v>
      </c>
      <c r="Q26" s="2">
        <f t="shared" si="3"/>
        <v>42527.9539</v>
      </c>
      <c r="U26">
        <f>+C26-(C$7+F26*C$8)</f>
        <v>-6.1155000003054738E-3</v>
      </c>
    </row>
    <row r="27" spans="1:21">
      <c r="A27" s="40" t="s">
        <v>0</v>
      </c>
      <c r="B27" s="41" t="s">
        <v>43</v>
      </c>
      <c r="C27" s="42">
        <v>57890.453500000003</v>
      </c>
      <c r="D27" s="42">
        <v>5.0000000000000001E-4</v>
      </c>
      <c r="E27">
        <f t="shared" si="0"/>
        <v>10429.979220323712</v>
      </c>
      <c r="F27">
        <f t="shared" si="1"/>
        <v>10430</v>
      </c>
      <c r="G27">
        <f>+C27-(C$7+F27*C$8)</f>
        <v>-1.0190000000875443E-2</v>
      </c>
      <c r="K27">
        <f>+G27</f>
        <v>-1.0190000000875443E-2</v>
      </c>
      <c r="O27">
        <f t="shared" ca="1" si="2"/>
        <v>-8.963302606509696E-3</v>
      </c>
      <c r="Q27" s="2">
        <f t="shared" si="3"/>
        <v>42871.953500000003</v>
      </c>
    </row>
    <row r="28" spans="1:21">
      <c r="A28" s="5" t="s">
        <v>52</v>
      </c>
      <c r="C28" s="10">
        <v>59024.709600000002</v>
      </c>
      <c r="D28" s="10">
        <v>2.0000000000000001E-4</v>
      </c>
      <c r="E28">
        <f>+(C28-C$7)/C$8</f>
        <v>12742.979670991861</v>
      </c>
      <c r="F28">
        <f t="shared" si="1"/>
        <v>12743</v>
      </c>
      <c r="G28">
        <f>+C28-(C$7+F28*C$8)</f>
        <v>-9.9689999988186173E-3</v>
      </c>
      <c r="K28">
        <f>+G28</f>
        <v>-9.9689999988186173E-3</v>
      </c>
      <c r="O28">
        <f ca="1">+C$11+C$12*$F28</f>
        <v>-9.0931549182268409E-3</v>
      </c>
      <c r="Q28" s="2">
        <f>+C28-15018.5</f>
        <v>44006.209600000002</v>
      </c>
    </row>
    <row r="29" spans="1:21">
      <c r="A29" s="43" t="s">
        <v>53</v>
      </c>
      <c r="B29" s="44" t="s">
        <v>43</v>
      </c>
      <c r="C29" s="45">
        <v>59288.290000000037</v>
      </c>
      <c r="D29" s="43" t="s">
        <v>54</v>
      </c>
      <c r="E29">
        <f t="shared" ref="E29:E30" si="4">+(C29-C$7)/C$8</f>
        <v>13280.478727851571</v>
      </c>
      <c r="F29">
        <f t="shared" ref="F29:F30" si="5">ROUND(2*E29,0)/2</f>
        <v>13280.5</v>
      </c>
      <c r="G29">
        <f t="shared" ref="G29:G30" si="6">+C29-(C$7+F29*C$8)</f>
        <v>-1.0431499962578528E-2</v>
      </c>
      <c r="K29">
        <f t="shared" ref="K29:K30" si="7">+G29</f>
        <v>-1.0431499962578528E-2</v>
      </c>
      <c r="O29">
        <f t="shared" ref="O29:O30" ca="1" si="8">+C$11+C$12*$F29</f>
        <v>-9.1233302824931476E-3</v>
      </c>
      <c r="Q29" s="2">
        <f t="shared" ref="Q29:Q30" si="9">+C29-15018.5</f>
        <v>44269.790000000037</v>
      </c>
    </row>
    <row r="30" spans="1:21">
      <c r="A30" s="43" t="s">
        <v>53</v>
      </c>
      <c r="B30" s="44" t="s">
        <v>43</v>
      </c>
      <c r="C30" s="45">
        <v>59288.294000000227</v>
      </c>
      <c r="D30" s="43" t="s">
        <v>55</v>
      </c>
      <c r="E30">
        <f t="shared" si="4"/>
        <v>13280.486884741573</v>
      </c>
      <c r="F30">
        <f t="shared" si="5"/>
        <v>13280.5</v>
      </c>
      <c r="G30">
        <f t="shared" si="6"/>
        <v>-6.4314997725887224E-3</v>
      </c>
      <c r="K30">
        <f t="shared" si="7"/>
        <v>-6.4314997725887224E-3</v>
      </c>
      <c r="O30">
        <f t="shared" ca="1" si="8"/>
        <v>-9.1233302824931476E-3</v>
      </c>
      <c r="Q30" s="2">
        <f t="shared" si="9"/>
        <v>44269.794000000227</v>
      </c>
    </row>
    <row r="31" spans="1:21">
      <c r="C31" s="10"/>
      <c r="D31" s="10"/>
      <c r="Q31" s="2"/>
    </row>
    <row r="32" spans="1:21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63562" r:id="rId1" display="http://vsolj.cetus-net.org/bulletin.html"/>
    <hyperlink ref="H63555" r:id="rId2" display="https://www.aavso.org/ejaavso"/>
    <hyperlink ref="I63562" r:id="rId3" display="http://vsolj.cetus-net.org/bulletin.html"/>
    <hyperlink ref="AQ57213" r:id="rId4" display="http://cdsbib.u-strasbg.fr/cgi-bin/cdsbib?1990RMxAA..21..381G"/>
    <hyperlink ref="H63559" r:id="rId5" display="https://www.aavso.org/ejaavso"/>
    <hyperlink ref="AP4577" r:id="rId6" display="http://cdsbib.u-strasbg.fr/cgi-bin/cdsbib?1990RMxAA..21..381G"/>
    <hyperlink ref="AP4580" r:id="rId7" display="http://cdsbib.u-strasbg.fr/cgi-bin/cdsbib?1990RMxAA..21..381G"/>
    <hyperlink ref="AP4578" r:id="rId8" display="http://cdsbib.u-strasbg.fr/cgi-bin/cdsbib?1990RMxAA..21..381G"/>
    <hyperlink ref="AP4562" r:id="rId9" display="http://cdsbib.u-strasbg.fr/cgi-bin/cdsbib?1990RMxAA..21..381G"/>
    <hyperlink ref="AQ4791" r:id="rId10" display="http://cdsbib.u-strasbg.fr/cgi-bin/cdsbib?1990RMxAA..21..381G"/>
    <hyperlink ref="AQ4795" r:id="rId11" display="http://cdsbib.u-strasbg.fr/cgi-bin/cdsbib?1990RMxAA..21..381G"/>
    <hyperlink ref="AQ64475" r:id="rId12" display="http://cdsbib.u-strasbg.fr/cgi-bin/cdsbib?1990RMxAA..21..381G"/>
    <hyperlink ref="I1683" r:id="rId13" display="http://vsolj.cetus-net.org/bulletin.html"/>
    <hyperlink ref="H1683" r:id="rId14" display="http://vsolj.cetus-net.org/bulletin.html"/>
    <hyperlink ref="AQ65136" r:id="rId15" display="http://cdsbib.u-strasbg.fr/cgi-bin/cdsbib?1990RMxAA..21..381G"/>
    <hyperlink ref="AQ65135" r:id="rId16" display="http://cdsbib.u-strasbg.fr/cgi-bin/cdsbib?1990RMxAA..21..381G"/>
    <hyperlink ref="AP2853" r:id="rId17" display="http://cdsbib.u-strasbg.fr/cgi-bin/cdsbib?1990RMxAA..21..381G"/>
    <hyperlink ref="AP2871" r:id="rId18" display="http://cdsbib.u-strasbg.fr/cgi-bin/cdsbib?1990RMxAA..21..381G"/>
    <hyperlink ref="AP2872" r:id="rId19" display="http://cdsbib.u-strasbg.fr/cgi-bin/cdsbib?1990RMxAA..21..381G"/>
    <hyperlink ref="AP286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2023-01-20T07:07:26Z</dcterms:modified>
</cp:coreProperties>
</file>