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FC57D739-24A4-46AD-A403-3905D64B5135}" xr6:coauthVersionLast="47" xr6:coauthVersionMax="47" xr10:uidLastSave="{00000000-0000-0000-0000-000000000000}"/>
  <bookViews>
    <workbookView xWindow="3120" yWindow="1605" windowWidth="1326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98" i="1" l="1"/>
  <c r="Q199" i="1"/>
  <c r="Q197" i="1"/>
  <c r="Q188" i="1"/>
  <c r="E189" i="1"/>
  <c r="F189" i="1" s="1"/>
  <c r="G189" i="1" s="1"/>
  <c r="K189" i="1" s="1"/>
  <c r="Q189" i="1"/>
  <c r="Q191" i="1"/>
  <c r="Q192" i="1"/>
  <c r="Q193" i="1"/>
  <c r="Q196" i="1"/>
  <c r="Q195" i="1"/>
  <c r="Q194" i="1"/>
  <c r="D9" i="1"/>
  <c r="C9" i="1"/>
  <c r="Q190" i="1"/>
  <c r="C7" i="1"/>
  <c r="E198" i="1" s="1"/>
  <c r="F198" i="1" s="1"/>
  <c r="G198" i="1" s="1"/>
  <c r="K198" i="1" s="1"/>
  <c r="C8" i="1"/>
  <c r="E155" i="1"/>
  <c r="F155" i="1" s="1"/>
  <c r="G155" i="1" s="1"/>
  <c r="K155" i="1" s="1"/>
  <c r="E177" i="1"/>
  <c r="F177" i="1" s="1"/>
  <c r="G177" i="1" s="1"/>
  <c r="K177" i="1" s="1"/>
  <c r="E168" i="1"/>
  <c r="F168" i="1" s="1"/>
  <c r="G168" i="1" s="1"/>
  <c r="K168" i="1" s="1"/>
  <c r="E154" i="1"/>
  <c r="F154" i="1" s="1"/>
  <c r="G154" i="1" s="1"/>
  <c r="K154" i="1" s="1"/>
  <c r="E174" i="1"/>
  <c r="E163" i="2" s="1"/>
  <c r="Q183" i="1"/>
  <c r="Q175" i="1"/>
  <c r="Q184" i="1"/>
  <c r="Q185" i="1"/>
  <c r="Q186" i="1"/>
  <c r="Q187" i="1"/>
  <c r="Q182" i="1"/>
  <c r="E27" i="1"/>
  <c r="F27" i="1" s="1"/>
  <c r="G27" i="1" s="1"/>
  <c r="H27" i="1" s="1"/>
  <c r="E32" i="1"/>
  <c r="F32" i="1" s="1"/>
  <c r="G32" i="1" s="1"/>
  <c r="H32" i="1" s="1"/>
  <c r="E40" i="1"/>
  <c r="F40" i="1" s="1"/>
  <c r="G40" i="1" s="1"/>
  <c r="H40" i="1" s="1"/>
  <c r="E48" i="1"/>
  <c r="F48" i="1" s="1"/>
  <c r="G48" i="1" s="1"/>
  <c r="H48" i="1" s="1"/>
  <c r="E56" i="1"/>
  <c r="F56" i="1" s="1"/>
  <c r="G56" i="1" s="1"/>
  <c r="H56" i="1" s="1"/>
  <c r="E64" i="1"/>
  <c r="F64" i="1" s="1"/>
  <c r="G64" i="1" s="1"/>
  <c r="J64" i="1" s="1"/>
  <c r="E71" i="1"/>
  <c r="F71" i="1" s="1"/>
  <c r="G71" i="1" s="1"/>
  <c r="I71" i="1" s="1"/>
  <c r="E89" i="1"/>
  <c r="F89" i="1" s="1"/>
  <c r="G89" i="1" s="1"/>
  <c r="K89" i="1" s="1"/>
  <c r="E96" i="1"/>
  <c r="F96" i="1" s="1"/>
  <c r="G96" i="1" s="1"/>
  <c r="E111" i="1"/>
  <c r="E118" i="1"/>
  <c r="F118" i="1" s="1"/>
  <c r="G118" i="1" s="1"/>
  <c r="I118" i="1" s="1"/>
  <c r="Q176" i="1"/>
  <c r="Q174" i="1"/>
  <c r="Q172" i="1"/>
  <c r="Q165" i="1"/>
  <c r="Q164" i="1"/>
  <c r="Q162" i="1"/>
  <c r="Q160" i="1"/>
  <c r="Q159" i="1"/>
  <c r="Q157" i="1"/>
  <c r="Q154" i="1"/>
  <c r="Q153" i="1"/>
  <c r="Q151" i="1"/>
  <c r="Q150" i="1"/>
  <c r="Q149" i="1"/>
  <c r="Q148" i="1"/>
  <c r="Q146" i="1"/>
  <c r="Q145" i="1"/>
  <c r="Q143" i="1"/>
  <c r="Q142" i="1"/>
  <c r="Q136" i="1"/>
  <c r="Q83" i="1"/>
  <c r="Q78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G165" i="2"/>
  <c r="C165" i="2"/>
  <c r="G88" i="2"/>
  <c r="C88" i="2"/>
  <c r="G164" i="2"/>
  <c r="C164" i="2"/>
  <c r="G163" i="2"/>
  <c r="C163" i="2"/>
  <c r="G162" i="2"/>
  <c r="C162" i="2"/>
  <c r="G87" i="2"/>
  <c r="C87" i="2"/>
  <c r="G86" i="2"/>
  <c r="C86" i="2"/>
  <c r="G85" i="2"/>
  <c r="C85" i="2"/>
  <c r="G84" i="2"/>
  <c r="C84" i="2"/>
  <c r="G83" i="2"/>
  <c r="C83" i="2"/>
  <c r="G82" i="2"/>
  <c r="C82" i="2"/>
  <c r="G161" i="2"/>
  <c r="C161" i="2"/>
  <c r="G160" i="2"/>
  <c r="C160" i="2"/>
  <c r="G81" i="2"/>
  <c r="C81" i="2"/>
  <c r="G159" i="2"/>
  <c r="C159" i="2"/>
  <c r="G80" i="2"/>
  <c r="C80" i="2"/>
  <c r="G158" i="2"/>
  <c r="C158" i="2"/>
  <c r="G157" i="2"/>
  <c r="C157" i="2"/>
  <c r="G79" i="2"/>
  <c r="C79" i="2"/>
  <c r="G156" i="2"/>
  <c r="C156" i="2"/>
  <c r="G78" i="2"/>
  <c r="C78" i="2"/>
  <c r="G77" i="2"/>
  <c r="C77" i="2"/>
  <c r="G155" i="2"/>
  <c r="C155" i="2"/>
  <c r="G154" i="2"/>
  <c r="C154" i="2"/>
  <c r="G76" i="2"/>
  <c r="C76" i="2"/>
  <c r="G153" i="2"/>
  <c r="C153" i="2"/>
  <c r="G152" i="2"/>
  <c r="C152" i="2"/>
  <c r="G151" i="2"/>
  <c r="C151" i="2"/>
  <c r="G150" i="2"/>
  <c r="C150" i="2"/>
  <c r="G75" i="2"/>
  <c r="C75" i="2"/>
  <c r="G149" i="2"/>
  <c r="C149" i="2"/>
  <c r="G148" i="2"/>
  <c r="C148" i="2"/>
  <c r="G74" i="2"/>
  <c r="C74" i="2"/>
  <c r="G147" i="2"/>
  <c r="C147" i="2"/>
  <c r="G146" i="2"/>
  <c r="C146" i="2"/>
  <c r="G73" i="2"/>
  <c r="C73" i="2"/>
  <c r="G72" i="2"/>
  <c r="C72" i="2"/>
  <c r="G71" i="2"/>
  <c r="C71" i="2"/>
  <c r="G70" i="2"/>
  <c r="C70" i="2"/>
  <c r="G69" i="2"/>
  <c r="C69" i="2"/>
  <c r="G145" i="2"/>
  <c r="C145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44" i="2"/>
  <c r="C144" i="2"/>
  <c r="G15" i="2"/>
  <c r="C15" i="2"/>
  <c r="G14" i="2"/>
  <c r="C14" i="2"/>
  <c r="G13" i="2"/>
  <c r="C13" i="2"/>
  <c r="G143" i="2"/>
  <c r="C143" i="2"/>
  <c r="G12" i="2"/>
  <c r="C12" i="2"/>
  <c r="G11" i="2"/>
  <c r="C11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H165" i="2"/>
  <c r="B165" i="2"/>
  <c r="D165" i="2"/>
  <c r="A165" i="2"/>
  <c r="H88" i="2"/>
  <c r="B88" i="2"/>
  <c r="D88" i="2"/>
  <c r="A88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161" i="2"/>
  <c r="B161" i="2"/>
  <c r="D161" i="2"/>
  <c r="A161" i="2"/>
  <c r="H160" i="2"/>
  <c r="B160" i="2"/>
  <c r="D160" i="2"/>
  <c r="A160" i="2"/>
  <c r="H81" i="2"/>
  <c r="B81" i="2"/>
  <c r="D81" i="2"/>
  <c r="A81" i="2"/>
  <c r="H159" i="2"/>
  <c r="B159" i="2"/>
  <c r="D159" i="2"/>
  <c r="A159" i="2"/>
  <c r="H80" i="2"/>
  <c r="B80" i="2"/>
  <c r="D80" i="2"/>
  <c r="A80" i="2"/>
  <c r="H158" i="2"/>
  <c r="B158" i="2"/>
  <c r="D158" i="2"/>
  <c r="A158" i="2"/>
  <c r="H157" i="2"/>
  <c r="B157" i="2"/>
  <c r="D157" i="2"/>
  <c r="A157" i="2"/>
  <c r="H79" i="2"/>
  <c r="B79" i="2"/>
  <c r="D79" i="2"/>
  <c r="A79" i="2"/>
  <c r="H156" i="2"/>
  <c r="B156" i="2"/>
  <c r="D156" i="2"/>
  <c r="A156" i="2"/>
  <c r="H78" i="2"/>
  <c r="B78" i="2"/>
  <c r="D78" i="2"/>
  <c r="A78" i="2"/>
  <c r="H77" i="2"/>
  <c r="B77" i="2"/>
  <c r="D77" i="2"/>
  <c r="A77" i="2"/>
  <c r="H155" i="2"/>
  <c r="B155" i="2"/>
  <c r="D155" i="2"/>
  <c r="A155" i="2"/>
  <c r="H154" i="2"/>
  <c r="B154" i="2"/>
  <c r="D154" i="2"/>
  <c r="A154" i="2"/>
  <c r="H76" i="2"/>
  <c r="B76" i="2"/>
  <c r="D76" i="2"/>
  <c r="A76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75" i="2"/>
  <c r="B75" i="2"/>
  <c r="D75" i="2"/>
  <c r="A75" i="2"/>
  <c r="H149" i="2"/>
  <c r="B149" i="2"/>
  <c r="D149" i="2"/>
  <c r="A149" i="2"/>
  <c r="H148" i="2"/>
  <c r="B148" i="2"/>
  <c r="D148" i="2"/>
  <c r="A148" i="2"/>
  <c r="H74" i="2"/>
  <c r="B74" i="2"/>
  <c r="D74" i="2"/>
  <c r="A74" i="2"/>
  <c r="H147" i="2"/>
  <c r="B147" i="2"/>
  <c r="D147" i="2"/>
  <c r="A147" i="2"/>
  <c r="H146" i="2"/>
  <c r="B146" i="2"/>
  <c r="D146" i="2"/>
  <c r="A146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145" i="2"/>
  <c r="B145" i="2"/>
  <c r="D145" i="2"/>
  <c r="A145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F26" i="2"/>
  <c r="D26" i="2"/>
  <c r="A26" i="2"/>
  <c r="H25" i="2"/>
  <c r="B25" i="2"/>
  <c r="F25" i="2"/>
  <c r="D25" i="2"/>
  <c r="A25" i="2"/>
  <c r="H24" i="2"/>
  <c r="F24" i="2"/>
  <c r="D24" i="2"/>
  <c r="B24" i="2"/>
  <c r="A24" i="2"/>
  <c r="H23" i="2"/>
  <c r="B23" i="2"/>
  <c r="F23" i="2"/>
  <c r="D23" i="2"/>
  <c r="A23" i="2"/>
  <c r="H22" i="2"/>
  <c r="B22" i="2"/>
  <c r="F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44" i="2"/>
  <c r="B144" i="2"/>
  <c r="D144" i="2"/>
  <c r="A144" i="2"/>
  <c r="H15" i="2"/>
  <c r="B15" i="2"/>
  <c r="D15" i="2"/>
  <c r="A15" i="2"/>
  <c r="H14" i="2"/>
  <c r="B14" i="2"/>
  <c r="D14" i="2"/>
  <c r="A14" i="2"/>
  <c r="H13" i="2"/>
  <c r="B13" i="2"/>
  <c r="D13" i="2"/>
  <c r="A13" i="2"/>
  <c r="H143" i="2"/>
  <c r="B143" i="2"/>
  <c r="D143" i="2"/>
  <c r="A143" i="2"/>
  <c r="H12" i="2"/>
  <c r="B12" i="2"/>
  <c r="D12" i="2"/>
  <c r="A12" i="2"/>
  <c r="H11" i="2"/>
  <c r="B11" i="2"/>
  <c r="D11" i="2"/>
  <c r="A11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Q177" i="1"/>
  <c r="Q178" i="1"/>
  <c r="Q180" i="1"/>
  <c r="Q181" i="1"/>
  <c r="Q179" i="1"/>
  <c r="Q173" i="1"/>
  <c r="Q166" i="1"/>
  <c r="Q167" i="1"/>
  <c r="Q168" i="1"/>
  <c r="Q170" i="1"/>
  <c r="Q171" i="1"/>
  <c r="Q133" i="1"/>
  <c r="Q147" i="1"/>
  <c r="Q158" i="1"/>
  <c r="Q161" i="1"/>
  <c r="Q169" i="1"/>
  <c r="E28" i="1"/>
  <c r="F28" i="1" s="1"/>
  <c r="F16" i="1"/>
  <c r="Q155" i="1"/>
  <c r="Q156" i="1"/>
  <c r="C17" i="1"/>
  <c r="Q163" i="1"/>
  <c r="Q152" i="1"/>
  <c r="Q144" i="1"/>
  <c r="Q82" i="1"/>
  <c r="Q79" i="1"/>
  <c r="Q77" i="1"/>
  <c r="Q76" i="1"/>
  <c r="Q138" i="1"/>
  <c r="Q80" i="1"/>
  <c r="Q81" i="1"/>
  <c r="Q84" i="1"/>
  <c r="Q85" i="1"/>
  <c r="Q86" i="1"/>
  <c r="Q87" i="1"/>
  <c r="Q88" i="1"/>
  <c r="Q89" i="1"/>
  <c r="Q90" i="1"/>
  <c r="Q91" i="1"/>
  <c r="Q92" i="1"/>
  <c r="Q93" i="1"/>
  <c r="Q94" i="1"/>
  <c r="Q95" i="1"/>
  <c r="I96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4" i="1"/>
  <c r="Q135" i="1"/>
  <c r="Q137" i="1"/>
  <c r="Q139" i="1"/>
  <c r="Q140" i="1"/>
  <c r="Q141" i="1"/>
  <c r="Q28" i="1"/>
  <c r="E21" i="1"/>
  <c r="F21" i="1" s="1"/>
  <c r="G21" i="1" s="1"/>
  <c r="H21" i="1" s="1"/>
  <c r="E88" i="1"/>
  <c r="F88" i="1" s="1"/>
  <c r="G88" i="1" s="1"/>
  <c r="I88" i="1" s="1"/>
  <c r="E89" i="2" l="1"/>
  <c r="E23" i="1"/>
  <c r="E80" i="1"/>
  <c r="E87" i="1"/>
  <c r="E84" i="2"/>
  <c r="E134" i="1"/>
  <c r="E129" i="1"/>
  <c r="E122" i="1"/>
  <c r="E117" i="1"/>
  <c r="E110" i="1"/>
  <c r="E107" i="1"/>
  <c r="E136" i="1"/>
  <c r="E70" i="1"/>
  <c r="E63" i="1"/>
  <c r="E55" i="1"/>
  <c r="E47" i="1"/>
  <c r="E39" i="1"/>
  <c r="E173" i="1"/>
  <c r="F173" i="1" s="1"/>
  <c r="G173" i="1" s="1"/>
  <c r="K173" i="1" s="1"/>
  <c r="E153" i="1"/>
  <c r="E141" i="1"/>
  <c r="E176" i="1"/>
  <c r="E142" i="1"/>
  <c r="E167" i="1"/>
  <c r="E179" i="1"/>
  <c r="E163" i="1"/>
  <c r="E124" i="1"/>
  <c r="E185" i="1"/>
  <c r="F185" i="1" s="1"/>
  <c r="G185" i="1" s="1"/>
  <c r="K185" i="1" s="1"/>
  <c r="E116" i="1"/>
  <c r="E26" i="1"/>
  <c r="E191" i="1"/>
  <c r="F191" i="1" s="1"/>
  <c r="G191" i="1" s="1"/>
  <c r="K191" i="1" s="1"/>
  <c r="E93" i="1"/>
  <c r="E25" i="1"/>
  <c r="E85" i="1"/>
  <c r="E28" i="2"/>
  <c r="E155" i="2"/>
  <c r="E132" i="1"/>
  <c r="E106" i="1"/>
  <c r="E69" i="1"/>
  <c r="E62" i="1"/>
  <c r="E54" i="1"/>
  <c r="E46" i="1"/>
  <c r="E38" i="1"/>
  <c r="E172" i="1"/>
  <c r="E162" i="2" s="1"/>
  <c r="E151" i="1"/>
  <c r="E166" i="1"/>
  <c r="F166" i="1" s="1"/>
  <c r="G166" i="1" s="1"/>
  <c r="K166" i="1" s="1"/>
  <c r="E171" i="1"/>
  <c r="E152" i="1"/>
  <c r="E184" i="1"/>
  <c r="F184" i="1" s="1"/>
  <c r="G184" i="1" s="1"/>
  <c r="K184" i="1" s="1"/>
  <c r="E195" i="1"/>
  <c r="F195" i="1" s="1"/>
  <c r="G195" i="1" s="1"/>
  <c r="K195" i="1" s="1"/>
  <c r="E196" i="1"/>
  <c r="F196" i="1" s="1"/>
  <c r="G196" i="1" s="1"/>
  <c r="K196" i="1" s="1"/>
  <c r="E101" i="1"/>
  <c r="E95" i="2"/>
  <c r="E131" i="1"/>
  <c r="E105" i="1"/>
  <c r="E99" i="1"/>
  <c r="E95" i="1"/>
  <c r="E75" i="1"/>
  <c r="E68" i="1"/>
  <c r="E61" i="1"/>
  <c r="E53" i="1"/>
  <c r="E45" i="1"/>
  <c r="E37" i="1"/>
  <c r="E31" i="1"/>
  <c r="E165" i="1"/>
  <c r="E149" i="1"/>
  <c r="E140" i="1"/>
  <c r="E143" i="1"/>
  <c r="E161" i="1"/>
  <c r="E83" i="1"/>
  <c r="E120" i="1"/>
  <c r="E175" i="1"/>
  <c r="F175" i="1" s="1"/>
  <c r="G175" i="1" s="1"/>
  <c r="K175" i="1" s="1"/>
  <c r="E82" i="1"/>
  <c r="E197" i="1"/>
  <c r="F197" i="1" s="1"/>
  <c r="G197" i="1" s="1"/>
  <c r="K197" i="1" s="1"/>
  <c r="E20" i="2"/>
  <c r="E24" i="1"/>
  <c r="E103" i="1"/>
  <c r="E182" i="1"/>
  <c r="E138" i="2"/>
  <c r="E128" i="1"/>
  <c r="E121" i="1"/>
  <c r="E115" i="1"/>
  <c r="E109" i="1"/>
  <c r="E104" i="1"/>
  <c r="E74" i="1"/>
  <c r="E60" i="1"/>
  <c r="E52" i="1"/>
  <c r="E44" i="1"/>
  <c r="E36" i="1"/>
  <c r="E30" i="1"/>
  <c r="E162" i="1"/>
  <c r="E159" i="2" s="1"/>
  <c r="E148" i="1"/>
  <c r="E139" i="1"/>
  <c r="E71" i="2" s="1"/>
  <c r="E147" i="1"/>
  <c r="E181" i="1"/>
  <c r="F181" i="1" s="1"/>
  <c r="G181" i="1" s="1"/>
  <c r="K181" i="1" s="1"/>
  <c r="E144" i="1"/>
  <c r="E183" i="1"/>
  <c r="F183" i="1" s="1"/>
  <c r="G183" i="1" s="1"/>
  <c r="K183" i="1" s="1"/>
  <c r="E77" i="1"/>
  <c r="E192" i="1"/>
  <c r="F192" i="1" s="1"/>
  <c r="G192" i="1" s="1"/>
  <c r="K192" i="1" s="1"/>
  <c r="E193" i="1"/>
  <c r="F193" i="1" s="1"/>
  <c r="G193" i="1" s="1"/>
  <c r="K193" i="1" s="1"/>
  <c r="E113" i="1"/>
  <c r="E81" i="1"/>
  <c r="E77" i="2"/>
  <c r="E127" i="1"/>
  <c r="E98" i="1"/>
  <c r="E73" i="1"/>
  <c r="E67" i="1"/>
  <c r="E59" i="1"/>
  <c r="E51" i="1"/>
  <c r="E43" i="1"/>
  <c r="E35" i="1"/>
  <c r="E160" i="1"/>
  <c r="E146" i="1"/>
  <c r="E137" i="1"/>
  <c r="E164" i="1"/>
  <c r="E133" i="1"/>
  <c r="E180" i="1"/>
  <c r="F180" i="1" s="1"/>
  <c r="G180" i="1" s="1"/>
  <c r="K180" i="1" s="1"/>
  <c r="E169" i="1"/>
  <c r="E138" i="1"/>
  <c r="E187" i="1"/>
  <c r="F187" i="1" s="1"/>
  <c r="G187" i="1" s="1"/>
  <c r="K187" i="1" s="1"/>
  <c r="E112" i="1"/>
  <c r="E199" i="1"/>
  <c r="F199" i="1" s="1"/>
  <c r="G199" i="1" s="1"/>
  <c r="K199" i="1" s="1"/>
  <c r="E79" i="1"/>
  <c r="F79" i="1" s="1"/>
  <c r="G79" i="1" s="1"/>
  <c r="I79" i="1" s="1"/>
  <c r="E190" i="1"/>
  <c r="F190" i="1" s="1"/>
  <c r="G190" i="1" s="1"/>
  <c r="K190" i="1" s="1"/>
  <c r="E76" i="1"/>
  <c r="G28" i="1"/>
  <c r="H28" i="1" s="1"/>
  <c r="E84" i="1"/>
  <c r="E86" i="1"/>
  <c r="E135" i="1"/>
  <c r="E130" i="1"/>
  <c r="E126" i="1"/>
  <c r="E119" i="1"/>
  <c r="E108" i="1"/>
  <c r="E91" i="1"/>
  <c r="E72" i="1"/>
  <c r="E66" i="1"/>
  <c r="E58" i="1"/>
  <c r="E50" i="1"/>
  <c r="E42" i="1"/>
  <c r="E34" i="1"/>
  <c r="E159" i="1"/>
  <c r="E157" i="2" s="1"/>
  <c r="E145" i="1"/>
  <c r="E170" i="1"/>
  <c r="E178" i="1"/>
  <c r="F178" i="1" s="1"/>
  <c r="G178" i="1" s="1"/>
  <c r="K178" i="1" s="1"/>
  <c r="E123" i="1"/>
  <c r="E102" i="1"/>
  <c r="E92" i="1"/>
  <c r="E22" i="1"/>
  <c r="E90" i="2" s="1"/>
  <c r="E78" i="1"/>
  <c r="E143" i="2" s="1"/>
  <c r="F17" i="1"/>
  <c r="E99" i="2"/>
  <c r="E107" i="2"/>
  <c r="E115" i="2"/>
  <c r="E123" i="2"/>
  <c r="E131" i="2"/>
  <c r="E21" i="2"/>
  <c r="E50" i="2"/>
  <c r="E125" i="1"/>
  <c r="E114" i="1"/>
  <c r="E100" i="1"/>
  <c r="E97" i="1"/>
  <c r="E90" i="1"/>
  <c r="E65" i="1"/>
  <c r="E57" i="1"/>
  <c r="E49" i="1"/>
  <c r="E41" i="1"/>
  <c r="E33" i="1"/>
  <c r="E29" i="1"/>
  <c r="E157" i="1"/>
  <c r="E158" i="1"/>
  <c r="E150" i="1"/>
  <c r="E156" i="1"/>
  <c r="E186" i="1"/>
  <c r="F186" i="1" s="1"/>
  <c r="G186" i="1" s="1"/>
  <c r="K186" i="1" s="1"/>
  <c r="E94" i="1"/>
  <c r="E188" i="1"/>
  <c r="F188" i="1" s="1"/>
  <c r="G188" i="1" s="1"/>
  <c r="K188" i="1" s="1"/>
  <c r="E194" i="1"/>
  <c r="F194" i="1" s="1"/>
  <c r="G194" i="1" s="1"/>
  <c r="K194" i="1" s="1"/>
  <c r="E60" i="2"/>
  <c r="F127" i="1"/>
  <c r="G127" i="1" s="1"/>
  <c r="I127" i="1" s="1"/>
  <c r="F90" i="1"/>
  <c r="G90" i="1" s="1"/>
  <c r="I90" i="1" s="1"/>
  <c r="E22" i="2"/>
  <c r="E43" i="2"/>
  <c r="F111" i="1"/>
  <c r="G111" i="1" s="1"/>
  <c r="I111" i="1" s="1"/>
  <c r="E92" i="2"/>
  <c r="F24" i="1"/>
  <c r="G24" i="1" s="1"/>
  <c r="H24" i="1" s="1"/>
  <c r="E33" i="2"/>
  <c r="F101" i="1"/>
  <c r="G101" i="1" s="1"/>
  <c r="I101" i="1" s="1"/>
  <c r="E65" i="2"/>
  <c r="F132" i="1"/>
  <c r="G132" i="1" s="1"/>
  <c r="I132" i="1" s="1"/>
  <c r="E38" i="2"/>
  <c r="F106" i="1"/>
  <c r="G106" i="1" s="1"/>
  <c r="I106" i="1" s="1"/>
  <c r="E82" i="2"/>
  <c r="F174" i="1"/>
  <c r="G174" i="1" s="1"/>
  <c r="K174" i="1" s="1"/>
  <c r="F172" i="1"/>
  <c r="G172" i="1" s="1"/>
  <c r="K172" i="1" s="1"/>
  <c r="F162" i="1"/>
  <c r="G162" i="1" s="1"/>
  <c r="F159" i="1"/>
  <c r="G159" i="1" s="1"/>
  <c r="K159" i="1" s="1"/>
  <c r="F139" i="1"/>
  <c r="G139" i="1" s="1"/>
  <c r="I139" i="1" s="1"/>
  <c r="F22" i="1"/>
  <c r="G22" i="1" s="1"/>
  <c r="H22" i="1" s="1"/>
  <c r="F78" i="1"/>
  <c r="G78" i="1" s="1"/>
  <c r="I78" i="1" s="1"/>
  <c r="F156" i="1" l="1"/>
  <c r="G156" i="1" s="1"/>
  <c r="K156" i="1" s="1"/>
  <c r="E78" i="2"/>
  <c r="F49" i="1"/>
  <c r="G49" i="1" s="1"/>
  <c r="H49" i="1" s="1"/>
  <c r="E116" i="2"/>
  <c r="F125" i="1"/>
  <c r="G125" i="1" s="1"/>
  <c r="I125" i="1" s="1"/>
  <c r="E58" i="2"/>
  <c r="F123" i="1"/>
  <c r="G123" i="1" s="1"/>
  <c r="I123" i="1" s="1"/>
  <c r="E55" i="2"/>
  <c r="F58" i="1"/>
  <c r="G58" i="1" s="1"/>
  <c r="H58" i="1" s="1"/>
  <c r="E125" i="2"/>
  <c r="F135" i="1"/>
  <c r="G135" i="1" s="1"/>
  <c r="I135" i="1" s="1"/>
  <c r="E68" i="2"/>
  <c r="F112" i="1"/>
  <c r="G112" i="1" s="1"/>
  <c r="I112" i="1" s="1"/>
  <c r="E44" i="2"/>
  <c r="F146" i="1"/>
  <c r="G146" i="1" s="1"/>
  <c r="K146" i="1" s="1"/>
  <c r="E149" i="2"/>
  <c r="F73" i="1"/>
  <c r="G73" i="1" s="1"/>
  <c r="I73" i="1" s="1"/>
  <c r="E140" i="2"/>
  <c r="F113" i="1"/>
  <c r="G113" i="1" s="1"/>
  <c r="I113" i="1" s="1"/>
  <c r="E45" i="2"/>
  <c r="F74" i="1"/>
  <c r="G74" i="1" s="1"/>
  <c r="I74" i="1" s="1"/>
  <c r="E141" i="2"/>
  <c r="E52" i="2"/>
  <c r="F120" i="1"/>
  <c r="G120" i="1" s="1"/>
  <c r="I120" i="1" s="1"/>
  <c r="E98" i="2"/>
  <c r="F31" i="1"/>
  <c r="G31" i="1" s="1"/>
  <c r="H31" i="1" s="1"/>
  <c r="E31" i="2"/>
  <c r="F99" i="1"/>
  <c r="G99" i="1" s="1"/>
  <c r="I99" i="1" s="1"/>
  <c r="F152" i="1"/>
  <c r="G152" i="1" s="1"/>
  <c r="K152" i="1" s="1"/>
  <c r="E76" i="2"/>
  <c r="F62" i="1"/>
  <c r="G62" i="1" s="1"/>
  <c r="I62" i="1" s="1"/>
  <c r="E129" i="2"/>
  <c r="F116" i="1"/>
  <c r="G116" i="1" s="1"/>
  <c r="I116" i="1" s="1"/>
  <c r="E48" i="2"/>
  <c r="E73" i="2"/>
  <c r="F141" i="1"/>
  <c r="G141" i="1" s="1"/>
  <c r="I141" i="1" s="1"/>
  <c r="F70" i="1"/>
  <c r="G70" i="1" s="1"/>
  <c r="I70" i="1" s="1"/>
  <c r="E137" i="2"/>
  <c r="F129" i="1"/>
  <c r="G129" i="1" s="1"/>
  <c r="I129" i="1" s="1"/>
  <c r="E62" i="2"/>
  <c r="F150" i="1"/>
  <c r="G150" i="1" s="1"/>
  <c r="K150" i="1" s="1"/>
  <c r="E152" i="2"/>
  <c r="F57" i="1"/>
  <c r="G57" i="1" s="1"/>
  <c r="H57" i="1" s="1"/>
  <c r="E124" i="2"/>
  <c r="F66" i="1"/>
  <c r="G66" i="1" s="1"/>
  <c r="I66" i="1" s="1"/>
  <c r="E133" i="2"/>
  <c r="E18" i="2"/>
  <c r="F86" i="1"/>
  <c r="G86" i="1" s="1"/>
  <c r="I86" i="1" s="1"/>
  <c r="F160" i="1"/>
  <c r="G160" i="1" s="1"/>
  <c r="E158" i="2"/>
  <c r="E30" i="2"/>
  <c r="F98" i="1"/>
  <c r="G98" i="1" s="1"/>
  <c r="I98" i="1" s="1"/>
  <c r="F148" i="1"/>
  <c r="G148" i="1" s="1"/>
  <c r="K148" i="1" s="1"/>
  <c r="E150" i="2"/>
  <c r="F182" i="1"/>
  <c r="G182" i="1" s="1"/>
  <c r="K182" i="1" s="1"/>
  <c r="E165" i="2"/>
  <c r="F37" i="1"/>
  <c r="G37" i="1" s="1"/>
  <c r="H37" i="1" s="1"/>
  <c r="E104" i="2"/>
  <c r="F105" i="1"/>
  <c r="G105" i="1" s="1"/>
  <c r="I105" i="1" s="1"/>
  <c r="E37" i="2"/>
  <c r="F171" i="1"/>
  <c r="G171" i="1" s="1"/>
  <c r="K171" i="1" s="1"/>
  <c r="E87" i="2"/>
  <c r="F69" i="1"/>
  <c r="G69" i="1" s="1"/>
  <c r="I69" i="1" s="1"/>
  <c r="E136" i="2"/>
  <c r="F153" i="1"/>
  <c r="G153" i="1" s="1"/>
  <c r="K153" i="1" s="1"/>
  <c r="E154" i="2"/>
  <c r="F136" i="1"/>
  <c r="G136" i="1" s="1"/>
  <c r="J136" i="1" s="1"/>
  <c r="E145" i="2"/>
  <c r="E67" i="2"/>
  <c r="F134" i="1"/>
  <c r="G134" i="1" s="1"/>
  <c r="I134" i="1" s="1"/>
  <c r="F158" i="1"/>
  <c r="U158" i="1" s="1"/>
  <c r="E79" i="2"/>
  <c r="F65" i="1"/>
  <c r="G65" i="1" s="1"/>
  <c r="I65" i="1" s="1"/>
  <c r="E132" i="2"/>
  <c r="F170" i="1"/>
  <c r="G170" i="1" s="1"/>
  <c r="K170" i="1" s="1"/>
  <c r="E86" i="2"/>
  <c r="F72" i="1"/>
  <c r="G72" i="1" s="1"/>
  <c r="I72" i="1" s="1"/>
  <c r="E139" i="2"/>
  <c r="E16" i="2"/>
  <c r="F84" i="1"/>
  <c r="G84" i="1" s="1"/>
  <c r="I84" i="1" s="1"/>
  <c r="F138" i="1"/>
  <c r="G138" i="1" s="1"/>
  <c r="J138" i="1" s="1"/>
  <c r="E70" i="2"/>
  <c r="F104" i="1"/>
  <c r="G104" i="1" s="1"/>
  <c r="I104" i="1" s="1"/>
  <c r="E36" i="2"/>
  <c r="F103" i="1"/>
  <c r="G103" i="1" s="1"/>
  <c r="I103" i="1" s="1"/>
  <c r="E35" i="2"/>
  <c r="F83" i="1"/>
  <c r="G83" i="1" s="1"/>
  <c r="J83" i="1" s="1"/>
  <c r="E144" i="2"/>
  <c r="F45" i="1"/>
  <c r="G45" i="1" s="1"/>
  <c r="H45" i="1" s="1"/>
  <c r="E112" i="2"/>
  <c r="F131" i="1"/>
  <c r="G131" i="1" s="1"/>
  <c r="I131" i="1" s="1"/>
  <c r="E64" i="2"/>
  <c r="E17" i="2"/>
  <c r="F85" i="1"/>
  <c r="G85" i="1" s="1"/>
  <c r="I85" i="1" s="1"/>
  <c r="F124" i="1"/>
  <c r="G124" i="1" s="1"/>
  <c r="I124" i="1" s="1"/>
  <c r="E57" i="2"/>
  <c r="E56" i="2"/>
  <c r="F145" i="1"/>
  <c r="G145" i="1" s="1"/>
  <c r="K145" i="1" s="1"/>
  <c r="E148" i="2"/>
  <c r="F91" i="1"/>
  <c r="G91" i="1" s="1"/>
  <c r="I91" i="1" s="1"/>
  <c r="E23" i="2"/>
  <c r="F169" i="1"/>
  <c r="G169" i="1" s="1"/>
  <c r="K169" i="1" s="1"/>
  <c r="E85" i="2"/>
  <c r="F35" i="1"/>
  <c r="G35" i="1" s="1"/>
  <c r="H35" i="1" s="1"/>
  <c r="E102" i="2"/>
  <c r="F77" i="1"/>
  <c r="G77" i="1" s="1"/>
  <c r="I77" i="1" s="1"/>
  <c r="E12" i="2"/>
  <c r="F30" i="1"/>
  <c r="G30" i="1" s="1"/>
  <c r="H30" i="1" s="1"/>
  <c r="E97" i="2"/>
  <c r="E41" i="2"/>
  <c r="F109" i="1"/>
  <c r="G109" i="1" s="1"/>
  <c r="I109" i="1" s="1"/>
  <c r="E80" i="2"/>
  <c r="F161" i="1"/>
  <c r="G161" i="1" s="1"/>
  <c r="K161" i="1" s="1"/>
  <c r="F53" i="1"/>
  <c r="G53" i="1" s="1"/>
  <c r="H53" i="1" s="1"/>
  <c r="E120" i="2"/>
  <c r="F151" i="1"/>
  <c r="G151" i="1" s="1"/>
  <c r="K151" i="1" s="1"/>
  <c r="E153" i="2"/>
  <c r="F163" i="1"/>
  <c r="G163" i="1" s="1"/>
  <c r="J163" i="1" s="1"/>
  <c r="E81" i="2"/>
  <c r="F87" i="1"/>
  <c r="G87" i="1" s="1"/>
  <c r="I87" i="1" s="1"/>
  <c r="E19" i="2"/>
  <c r="F157" i="1"/>
  <c r="G157" i="1" s="1"/>
  <c r="K157" i="1" s="1"/>
  <c r="E156" i="2"/>
  <c r="F97" i="1"/>
  <c r="G97" i="1" s="1"/>
  <c r="I97" i="1" s="1"/>
  <c r="E29" i="2"/>
  <c r="F108" i="1"/>
  <c r="G108" i="1" s="1"/>
  <c r="I108" i="1" s="1"/>
  <c r="E40" i="2"/>
  <c r="E11" i="2"/>
  <c r="F76" i="1"/>
  <c r="G76" i="1" s="1"/>
  <c r="I76" i="1" s="1"/>
  <c r="F43" i="1"/>
  <c r="G43" i="1" s="1"/>
  <c r="H43" i="1" s="1"/>
  <c r="E110" i="2"/>
  <c r="F36" i="1"/>
  <c r="G36" i="1" s="1"/>
  <c r="H36" i="1" s="1"/>
  <c r="E103" i="2"/>
  <c r="E47" i="2"/>
  <c r="F115" i="1"/>
  <c r="G115" i="1" s="1"/>
  <c r="I115" i="1" s="1"/>
  <c r="F143" i="1"/>
  <c r="G143" i="1" s="1"/>
  <c r="K143" i="1" s="1"/>
  <c r="E147" i="2"/>
  <c r="F61" i="1"/>
  <c r="G61" i="1" s="1"/>
  <c r="I61" i="1" s="1"/>
  <c r="E128" i="2"/>
  <c r="F25" i="1"/>
  <c r="G25" i="1" s="1"/>
  <c r="H25" i="1" s="1"/>
  <c r="E93" i="2"/>
  <c r="F179" i="1"/>
  <c r="G179" i="1" s="1"/>
  <c r="K179" i="1" s="1"/>
  <c r="E88" i="2"/>
  <c r="F39" i="1"/>
  <c r="G39" i="1" s="1"/>
  <c r="H39" i="1" s="1"/>
  <c r="E106" i="2"/>
  <c r="F107" i="1"/>
  <c r="G107" i="1" s="1"/>
  <c r="I107" i="1" s="1"/>
  <c r="E39" i="2"/>
  <c r="E13" i="2"/>
  <c r="F80" i="1"/>
  <c r="G80" i="1" s="1"/>
  <c r="I80" i="1" s="1"/>
  <c r="F94" i="1"/>
  <c r="G94" i="1" s="1"/>
  <c r="I94" i="1" s="1"/>
  <c r="E26" i="2"/>
  <c r="F29" i="1"/>
  <c r="G29" i="1" s="1"/>
  <c r="H29" i="1" s="1"/>
  <c r="E96" i="2"/>
  <c r="F100" i="1"/>
  <c r="G100" i="1" s="1"/>
  <c r="I100" i="1" s="1"/>
  <c r="E32" i="2"/>
  <c r="F34" i="1"/>
  <c r="G34" i="1" s="1"/>
  <c r="H34" i="1" s="1"/>
  <c r="E101" i="2"/>
  <c r="F119" i="1"/>
  <c r="G119" i="1" s="1"/>
  <c r="I119" i="1" s="1"/>
  <c r="E51" i="2"/>
  <c r="F133" i="1"/>
  <c r="G133" i="1" s="1"/>
  <c r="I133" i="1" s="1"/>
  <c r="E66" i="2"/>
  <c r="F51" i="1"/>
  <c r="G51" i="1" s="1"/>
  <c r="H51" i="1" s="1"/>
  <c r="E118" i="2"/>
  <c r="E74" i="2"/>
  <c r="F144" i="1"/>
  <c r="G144" i="1" s="1"/>
  <c r="J144" i="1" s="1"/>
  <c r="F44" i="1"/>
  <c r="G44" i="1" s="1"/>
  <c r="H44" i="1" s="1"/>
  <c r="E111" i="2"/>
  <c r="F121" i="1"/>
  <c r="G121" i="1" s="1"/>
  <c r="I121" i="1" s="1"/>
  <c r="E53" i="2"/>
  <c r="F140" i="1"/>
  <c r="G140" i="1" s="1"/>
  <c r="I140" i="1" s="1"/>
  <c r="E72" i="2"/>
  <c r="F68" i="1"/>
  <c r="G68" i="1" s="1"/>
  <c r="I68" i="1" s="1"/>
  <c r="E135" i="2"/>
  <c r="F38" i="1"/>
  <c r="G38" i="1" s="1"/>
  <c r="H38" i="1" s="1"/>
  <c r="E105" i="2"/>
  <c r="F93" i="1"/>
  <c r="G93" i="1" s="1"/>
  <c r="I93" i="1" s="1"/>
  <c r="E25" i="2"/>
  <c r="F167" i="1"/>
  <c r="G167" i="1" s="1"/>
  <c r="K167" i="1" s="1"/>
  <c r="E83" i="2"/>
  <c r="F47" i="1"/>
  <c r="G47" i="1" s="1"/>
  <c r="H47" i="1" s="1"/>
  <c r="E114" i="2"/>
  <c r="F110" i="1"/>
  <c r="G110" i="1" s="1"/>
  <c r="I110" i="1" s="1"/>
  <c r="E42" i="2"/>
  <c r="F33" i="1"/>
  <c r="G33" i="1" s="1"/>
  <c r="H33" i="1" s="1"/>
  <c r="E100" i="2"/>
  <c r="F92" i="1"/>
  <c r="G92" i="1" s="1"/>
  <c r="I92" i="1" s="1"/>
  <c r="E24" i="2"/>
  <c r="F42" i="1"/>
  <c r="G42" i="1" s="1"/>
  <c r="H42" i="1" s="1"/>
  <c r="E109" i="2"/>
  <c r="F126" i="1"/>
  <c r="G126" i="1" s="1"/>
  <c r="I126" i="1" s="1"/>
  <c r="E59" i="2"/>
  <c r="E160" i="2"/>
  <c r="F164" i="1"/>
  <c r="G164" i="1" s="1"/>
  <c r="K164" i="1" s="1"/>
  <c r="F59" i="1"/>
  <c r="G59" i="1" s="1"/>
  <c r="H59" i="1" s="1"/>
  <c r="E126" i="2"/>
  <c r="E14" i="2"/>
  <c r="F81" i="1"/>
  <c r="G81" i="1" s="1"/>
  <c r="I81" i="1" s="1"/>
  <c r="F52" i="1"/>
  <c r="G52" i="1" s="1"/>
  <c r="H52" i="1" s="1"/>
  <c r="E119" i="2"/>
  <c r="E61" i="2"/>
  <c r="F128" i="1"/>
  <c r="G128" i="1" s="1"/>
  <c r="I128" i="1" s="1"/>
  <c r="F82" i="1"/>
  <c r="G82" i="1" s="1"/>
  <c r="I82" i="1" s="1"/>
  <c r="E15" i="2"/>
  <c r="F149" i="1"/>
  <c r="G149" i="1" s="1"/>
  <c r="K149" i="1" s="1"/>
  <c r="E151" i="2"/>
  <c r="F75" i="1"/>
  <c r="G75" i="1" s="1"/>
  <c r="I75" i="1" s="1"/>
  <c r="E142" i="2"/>
  <c r="F46" i="1"/>
  <c r="G46" i="1" s="1"/>
  <c r="H46" i="1" s="1"/>
  <c r="E113" i="2"/>
  <c r="E146" i="2"/>
  <c r="F142" i="1"/>
  <c r="G142" i="1" s="1"/>
  <c r="K142" i="1" s="1"/>
  <c r="F55" i="1"/>
  <c r="G55" i="1" s="1"/>
  <c r="H55" i="1" s="1"/>
  <c r="E122" i="2"/>
  <c r="F117" i="1"/>
  <c r="G117" i="1" s="1"/>
  <c r="I117" i="1" s="1"/>
  <c r="E49" i="2"/>
  <c r="F23" i="1"/>
  <c r="G23" i="1" s="1"/>
  <c r="H23" i="1" s="1"/>
  <c r="E91" i="2"/>
  <c r="F41" i="1"/>
  <c r="G41" i="1" s="1"/>
  <c r="H41" i="1" s="1"/>
  <c r="E108" i="2"/>
  <c r="F114" i="1"/>
  <c r="G114" i="1" s="1"/>
  <c r="I114" i="1" s="1"/>
  <c r="E46" i="2"/>
  <c r="F102" i="1"/>
  <c r="G102" i="1" s="1"/>
  <c r="I102" i="1" s="1"/>
  <c r="E34" i="2"/>
  <c r="F50" i="1"/>
  <c r="G50" i="1" s="1"/>
  <c r="H50" i="1" s="1"/>
  <c r="E117" i="2"/>
  <c r="F130" i="1"/>
  <c r="G130" i="1" s="1"/>
  <c r="I130" i="1" s="1"/>
  <c r="E63" i="2"/>
  <c r="F137" i="1"/>
  <c r="G137" i="1" s="1"/>
  <c r="I137" i="1" s="1"/>
  <c r="E69" i="2"/>
  <c r="F67" i="1"/>
  <c r="G67" i="1" s="1"/>
  <c r="I67" i="1" s="1"/>
  <c r="E134" i="2"/>
  <c r="F147" i="1"/>
  <c r="G147" i="1" s="1"/>
  <c r="K147" i="1" s="1"/>
  <c r="E75" i="2"/>
  <c r="F60" i="1"/>
  <c r="G60" i="1" s="1"/>
  <c r="J60" i="1" s="1"/>
  <c r="E127" i="2"/>
  <c r="F165" i="1"/>
  <c r="G165" i="1" s="1"/>
  <c r="K165" i="1" s="1"/>
  <c r="E161" i="2"/>
  <c r="E27" i="2"/>
  <c r="F95" i="1"/>
  <c r="G95" i="1" s="1"/>
  <c r="I95" i="1" s="1"/>
  <c r="F54" i="1"/>
  <c r="G54" i="1" s="1"/>
  <c r="H54" i="1" s="1"/>
  <c r="E121" i="2"/>
  <c r="F26" i="1"/>
  <c r="G26" i="1" s="1"/>
  <c r="H26" i="1" s="1"/>
  <c r="E94" i="2"/>
  <c r="F176" i="1"/>
  <c r="G176" i="1" s="1"/>
  <c r="K176" i="1" s="1"/>
  <c r="E164" i="2"/>
  <c r="F63" i="1"/>
  <c r="G63" i="1" s="1"/>
  <c r="I63" i="1" s="1"/>
  <c r="E130" i="2"/>
  <c r="F122" i="1"/>
  <c r="G122" i="1" s="1"/>
  <c r="I122" i="1" s="1"/>
  <c r="E54" i="2"/>
  <c r="K162" i="1"/>
  <c r="C12" i="1"/>
  <c r="C11" i="1"/>
  <c r="C16" i="1" l="1"/>
  <c r="D18" i="1" s="1"/>
  <c r="O161" i="1"/>
  <c r="O139" i="1"/>
  <c r="O169" i="1"/>
  <c r="O184" i="1"/>
  <c r="O145" i="1"/>
  <c r="O142" i="1"/>
  <c r="O133" i="1"/>
  <c r="O134" i="1"/>
  <c r="O199" i="1"/>
  <c r="O175" i="1"/>
  <c r="O160" i="1"/>
  <c r="O165" i="1"/>
  <c r="O166" i="1"/>
  <c r="C15" i="1"/>
  <c r="O190" i="1"/>
  <c r="O146" i="1"/>
  <c r="O144" i="1"/>
  <c r="O192" i="1"/>
  <c r="O150" i="1"/>
  <c r="O198" i="1"/>
  <c r="O177" i="1"/>
  <c r="O155" i="1"/>
  <c r="O182" i="1"/>
  <c r="O163" i="1"/>
  <c r="O183" i="1"/>
  <c r="O156" i="1"/>
  <c r="O164" i="1"/>
  <c r="O172" i="1"/>
  <c r="O185" i="1"/>
  <c r="O186" i="1"/>
  <c r="O158" i="1"/>
  <c r="O176" i="1"/>
  <c r="O152" i="1"/>
  <c r="O135" i="1"/>
  <c r="O191" i="1"/>
  <c r="O162" i="1"/>
  <c r="O143" i="1"/>
  <c r="O147" i="1"/>
  <c r="O180" i="1"/>
  <c r="O168" i="1"/>
  <c r="O195" i="1"/>
  <c r="O197" i="1"/>
  <c r="O136" i="1"/>
  <c r="O157" i="1"/>
  <c r="O154" i="1"/>
  <c r="O141" i="1"/>
  <c r="O140" i="1"/>
  <c r="O159" i="1"/>
  <c r="O151" i="1"/>
  <c r="O173" i="1"/>
  <c r="O196" i="1"/>
  <c r="O138" i="1"/>
  <c r="O187" i="1"/>
  <c r="O194" i="1"/>
  <c r="O181" i="1"/>
  <c r="O148" i="1"/>
  <c r="O174" i="1"/>
  <c r="O170" i="1"/>
  <c r="O188" i="1"/>
  <c r="O149" i="1"/>
  <c r="O178" i="1"/>
  <c r="O153" i="1"/>
  <c r="O179" i="1"/>
  <c r="O167" i="1"/>
  <c r="O137" i="1"/>
  <c r="O189" i="1"/>
  <c r="O193" i="1"/>
  <c r="O171" i="1"/>
  <c r="K160" i="1"/>
  <c r="F18" i="1" l="1"/>
  <c r="F19" i="1" s="1"/>
  <c r="C18" i="1"/>
</calcChain>
</file>

<file path=xl/sharedStrings.xml><?xml version="1.0" encoding="utf-8"?>
<sst xmlns="http://schemas.openxmlformats.org/spreadsheetml/2006/main" count="1650" uniqueCount="659">
  <si>
    <t>JAVSO 43, 77</t>
  </si>
  <si>
    <t>JAVSO..43…77</t>
  </si>
  <si>
    <t>JAVSO..44…69</t>
  </si>
  <si>
    <t>JAVSO..45..121</t>
  </si>
  <si>
    <t>JAVSO..46…79 (2018)</t>
  </si>
  <si>
    <t>s5</t>
  </si>
  <si>
    <t>s6</t>
  </si>
  <si>
    <t>s7</t>
  </si>
  <si>
    <t>IBVS 0786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</si>
  <si>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</si>
  <si>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</si>
  <si>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</si>
  <si>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</si>
  <si>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</si>
  <si>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</si>
  <si>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</si>
  <si>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</si>
  <si>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</si>
  <si>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</si>
  <si>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</si>
  <si>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</si>
  <si>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</si>
  <si>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</si>
  <si>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</si>
  <si>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</si>
  <si>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</si>
  <si>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</si>
  <si>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</si>
  <si>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</si>
  <si>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</si>
  <si>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</si>
  <si>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</si>
  <si>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</si>
  <si>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</si>
  <si>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</si>
  <si>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Bull...28</t>
  </si>
  <si>
    <t>B</t>
  </si>
  <si>
    <t>Diethelm R</t>
  </si>
  <si>
    <t>BBSAG Bull.8</t>
  </si>
  <si>
    <t>BBSAG Bull.24</t>
  </si>
  <si>
    <t>v</t>
  </si>
  <si>
    <t>AN 301,327</t>
  </si>
  <si>
    <t>K</t>
  </si>
  <si>
    <t>BRNO 21</t>
  </si>
  <si>
    <t>G. Wedemayer</t>
  </si>
  <si>
    <t>AAVSO 3</t>
  </si>
  <si>
    <t>A</t>
  </si>
  <si>
    <t>G. Samolyk</t>
  </si>
  <si>
    <t>D. Ruokonen</t>
  </si>
  <si>
    <t>BRNO 23</t>
  </si>
  <si>
    <t>:</t>
  </si>
  <si>
    <t>P. Goodwin</t>
  </si>
  <si>
    <t>Peter H</t>
  </si>
  <si>
    <t>BBSAG Bull.64</t>
  </si>
  <si>
    <t>BBSAG Bull.65</t>
  </si>
  <si>
    <t>BRNO 26</t>
  </si>
  <si>
    <t>D. Williams</t>
  </si>
  <si>
    <t>Germann R</t>
  </si>
  <si>
    <t>BBSAG Bull.83</t>
  </si>
  <si>
    <t>BRNO 30</t>
  </si>
  <si>
    <t>Blaettler E</t>
  </si>
  <si>
    <t>BBSAG Bull.88</t>
  </si>
  <si>
    <t>Paschke A</t>
  </si>
  <si>
    <t>BBSAG Bull.91</t>
  </si>
  <si>
    <t>BBSAG Bull.94</t>
  </si>
  <si>
    <t>R. Hill</t>
  </si>
  <si>
    <t>Walas O</t>
  </si>
  <si>
    <t>BBSAG Bull.98</t>
  </si>
  <si>
    <t>BBSAG Bull.97</t>
  </si>
  <si>
    <t>BBSAG Bull.100</t>
  </si>
  <si>
    <t>BBSAG Bull.106</t>
  </si>
  <si>
    <t>BBSAG Bull.108</t>
  </si>
  <si>
    <t>Kohl M</t>
  </si>
  <si>
    <t>BBSAG Bull.111</t>
  </si>
  <si>
    <t>BBSAG Bull.114</t>
  </si>
  <si>
    <t>BBSAG Bull.117</t>
  </si>
  <si>
    <t>M.Kohl</t>
  </si>
  <si>
    <t>BBSAG 119</t>
  </si>
  <si>
    <t>IBVS 4912</t>
  </si>
  <si>
    <t>I</t>
  </si>
  <si>
    <t>EA/SD</t>
  </si>
  <si>
    <t>IBVS 0328</t>
  </si>
  <si>
    <t>IBVS 0637</t>
  </si>
  <si>
    <t>IBVS 5296</t>
  </si>
  <si>
    <t>IBVS 5583</t>
  </si>
  <si>
    <t># of data points:</t>
  </si>
  <si>
    <t>ET Ori / GSC 00085-00737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</si>
  <si>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</si>
  <si>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</si>
  <si>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</si>
  <si>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</si>
  <si>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</si>
  <si>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</si>
  <si>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</si>
  <si>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IBVS 5843</t>
  </si>
  <si>
    <t>Add cycle</t>
  </si>
  <si>
    <t>Old Cycle</t>
  </si>
  <si>
    <t>OEJV 0060</t>
  </si>
  <si>
    <t>vis</t>
  </si>
  <si>
    <t>OEJV 0074</t>
  </si>
  <si>
    <t>OEJV 0003</t>
  </si>
  <si>
    <t>IBVS 5992</t>
  </si>
  <si>
    <t>JAVSO..36..171</t>
  </si>
  <si>
    <t>JAVSO..37...44</t>
  </si>
  <si>
    <t>JAVSO..38..183</t>
  </si>
  <si>
    <t>JAVSO..39..177</t>
  </si>
  <si>
    <t>II</t>
  </si>
  <si>
    <t>IBVS 6033</t>
  </si>
  <si>
    <t>BAD</t>
  </si>
  <si>
    <t>2013JAVSO..41..122</t>
  </si>
  <si>
    <t>IBVS 6063</t>
  </si>
  <si>
    <t>IBVS 6158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</si>
  <si>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</si>
  <si>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</si>
  <si>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</si>
  <si>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</si>
  <si>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</si>
  <si>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</si>
  <si>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</si>
  <si>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</si>
  <si>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</si>
  <si>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</si>
  <si>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</si>
  <si>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</si>
  <si>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2426603.452 </t>
  </si>
  <si>
    <t> 18.09.1931 22:50 </t>
  </si>
  <si>
    <t> -0.001 </t>
  </si>
  <si>
    <t>V </t>
  </si>
  <si>
    <t> W.Zessewitsch </t>
  </si>
  <si>
    <t> IODE 4.2.251 </t>
  </si>
  <si>
    <t>2426621.525 </t>
  </si>
  <si>
    <t> 07.10.1931 00:36 </t>
  </si>
  <si>
    <t> 0.004 </t>
  </si>
  <si>
    <t> J.Pagaczewski </t>
  </si>
  <si>
    <t> AAC 2.51 </t>
  </si>
  <si>
    <t>2426622.475 </t>
  </si>
  <si>
    <t> 07.10.1931 23:24 </t>
  </si>
  <si>
    <t> 0.003 </t>
  </si>
  <si>
    <t>2426623.427 </t>
  </si>
  <si>
    <t> 08.10.1931 22:14 </t>
  </si>
  <si>
    <t>2426624.382 </t>
  </si>
  <si>
    <t> 09.10.1931 21:10 </t>
  </si>
  <si>
    <t> 0.008 </t>
  </si>
  <si>
    <t>2426658.608 </t>
  </si>
  <si>
    <t> 13.11.1931 02:35 </t>
  </si>
  <si>
    <t> 0.000 </t>
  </si>
  <si>
    <t> S.Szczyrbak </t>
  </si>
  <si>
    <t>2426681.432 </t>
  </si>
  <si>
    <t> 05.12.1931 22:22 </t>
  </si>
  <si>
    <t> 0.002 </t>
  </si>
  <si>
    <t>2426684.287 </t>
  </si>
  <si>
    <t> 08.12.1931 18:53 </t>
  </si>
  <si>
    <t>2426720.422 </t>
  </si>
  <si>
    <t> 13.01.1932 22:07 </t>
  </si>
  <si>
    <t>2426723.269 </t>
  </si>
  <si>
    <t> 16.01.1932 18:27 </t>
  </si>
  <si>
    <t> -0.002 </t>
  </si>
  <si>
    <t>2427398.430 </t>
  </si>
  <si>
    <t> 21.11.1933 22:19 </t>
  </si>
  <si>
    <t> -0.006 </t>
  </si>
  <si>
    <t> S.Piotrowski </t>
  </si>
  <si>
    <t> AA 27.156 </t>
  </si>
  <si>
    <t>2427456.434 </t>
  </si>
  <si>
    <t> 18.01.1934 22:24 </t>
  </si>
  <si>
    <t> -0.009 </t>
  </si>
  <si>
    <t> F.Lause </t>
  </si>
  <si>
    <t> AN 253.408 </t>
  </si>
  <si>
    <t>2427457.393 </t>
  </si>
  <si>
    <t> 19.01.1934 21:25 </t>
  </si>
  <si>
    <t>2427476.406 </t>
  </si>
  <si>
    <t> 07.02.1934 21:44 </t>
  </si>
  <si>
    <t>2427477.361 </t>
  </si>
  <si>
    <t> 08.02.1934 20:39 </t>
  </si>
  <si>
    <t>2427479.259 </t>
  </si>
  <si>
    <t> 10.02.1934 18:12 </t>
  </si>
  <si>
    <t>2428094.522 </t>
  </si>
  <si>
    <t> 19.10.1935 00:31 </t>
  </si>
  <si>
    <t>2428153.484 </t>
  </si>
  <si>
    <t> 16.12.1935 23:36 </t>
  </si>
  <si>
    <t> 0.005 </t>
  </si>
  <si>
    <t> AN 260.292 </t>
  </si>
  <si>
    <t>2428191.520 </t>
  </si>
  <si>
    <t> 24.01.1936 00:28 </t>
  </si>
  <si>
    <t>2428213.390 </t>
  </si>
  <si>
    <t> 14.02.1936 21:21 </t>
  </si>
  <si>
    <t>2428214.343 </t>
  </si>
  <si>
    <t> 15.02.1936 20:13 </t>
  </si>
  <si>
    <t>2428215.286 </t>
  </si>
  <si>
    <t> 16.02.1936 18:51 </t>
  </si>
  <si>
    <t>2428253.328 </t>
  </si>
  <si>
    <t> 25.03.1936 19:52 </t>
  </si>
  <si>
    <t> 0.001 </t>
  </si>
  <si>
    <t>2428485.358 </t>
  </si>
  <si>
    <t> 12.11.1936 20:35 </t>
  </si>
  <si>
    <t> AN 264.106 </t>
  </si>
  <si>
    <t>2428521.495 </t>
  </si>
  <si>
    <t> 18.12.1936 23:52 </t>
  </si>
  <si>
    <t>2428523.404 </t>
  </si>
  <si>
    <t> 20.12.1936 21:41 </t>
  </si>
  <si>
    <t> 0.012 </t>
  </si>
  <si>
    <t>2428524.346 </t>
  </si>
  <si>
    <t> 21.12.1936 20:18 </t>
  </si>
  <si>
    <t>2428543.359 </t>
  </si>
  <si>
    <t> 09.01.1937 20:36 </t>
  </si>
  <si>
    <t>2428544.315 </t>
  </si>
  <si>
    <t> 10.01.1937 19:33 </t>
  </si>
  <si>
    <t>2428546.209 </t>
  </si>
  <si>
    <t> 12.01.1937 17:00 </t>
  </si>
  <si>
    <t>2428833.407 </t>
  </si>
  <si>
    <t> 26.10.1937 21:46 </t>
  </si>
  <si>
    <t> 0.010 </t>
  </si>
  <si>
    <t>2429501.903 </t>
  </si>
  <si>
    <t> 26.08.1939 09:40 </t>
  </si>
  <si>
    <t> A.Soloviev </t>
  </si>
  <si>
    <t> PZ 8.50 </t>
  </si>
  <si>
    <t>2430397.686 </t>
  </si>
  <si>
    <t> 07.02.1942 04:27 </t>
  </si>
  <si>
    <t> B.S.Whitney </t>
  </si>
  <si>
    <t> AJ 53.13 </t>
  </si>
  <si>
    <t>2430725.760 </t>
  </si>
  <si>
    <t> 01.01.1943 06:14 </t>
  </si>
  <si>
    <t>2431440.860 </t>
  </si>
  <si>
    <t> 16.12.1944 08:38 </t>
  </si>
  <si>
    <t>2431465.592 </t>
  </si>
  <si>
    <t> 10.01.1945 02:12 </t>
  </si>
  <si>
    <t>2431830.748 </t>
  </si>
  <si>
    <t> 10.01.1946 05:57 </t>
  </si>
  <si>
    <t>2432473.588 </t>
  </si>
  <si>
    <t> 15.10.1947 02:06 </t>
  </si>
  <si>
    <t> 0.009 </t>
  </si>
  <si>
    <t> R.Szafraniec </t>
  </si>
  <si>
    <t> AAC 4.81 </t>
  </si>
  <si>
    <t>2432613.3725 </t>
  </si>
  <si>
    <t> 02.03.1948 20:56 </t>
  </si>
  <si>
    <t> 0.0060 </t>
  </si>
  <si>
    <t>2432614.323 </t>
  </si>
  <si>
    <t> 03.03.1948 19:45 </t>
  </si>
  <si>
    <t> 0.006 </t>
  </si>
  <si>
    <t> AAC 4.113 </t>
  </si>
  <si>
    <t>2432862.518 </t>
  </si>
  <si>
    <t> 07.11.1948 00:25 </t>
  </si>
  <si>
    <t>2432862.522 </t>
  </si>
  <si>
    <t> 07.11.1948 00:31 </t>
  </si>
  <si>
    <t>2433190.5885 </t>
  </si>
  <si>
    <t> 01.10.1949 02:07 </t>
  </si>
  <si>
    <t> 0.0041 </t>
  </si>
  <si>
    <t>2433209.615 </t>
  </si>
  <si>
    <t> 20.10.1949 02:45 </t>
  </si>
  <si>
    <t>2433682.233 </t>
  </si>
  <si>
    <t> 04.02.1951 17:35 </t>
  </si>
  <si>
    <t> 0.015 </t>
  </si>
  <si>
    <t> AAC 5.11 </t>
  </si>
  <si>
    <t>2434358.341 </t>
  </si>
  <si>
    <t> 11.12.1952 20:11 </t>
  </si>
  <si>
    <t> AAC 5.53 </t>
  </si>
  <si>
    <t>2434455.326 </t>
  </si>
  <si>
    <t> 18.03.1953 19:49 </t>
  </si>
  <si>
    <t> AAC 5.191 </t>
  </si>
  <si>
    <t>2434685.465 </t>
  </si>
  <si>
    <t> 03.11.1953 23:09 </t>
  </si>
  <si>
    <t> AAC 5.194 </t>
  </si>
  <si>
    <t>2435036.350 </t>
  </si>
  <si>
    <t> 20.10.1954 20:24 </t>
  </si>
  <si>
    <t> -0.000 </t>
  </si>
  <si>
    <t> AC 164.16 </t>
  </si>
  <si>
    <t>2435071.548 </t>
  </si>
  <si>
    <t> 25.11.1954 01:09 </t>
  </si>
  <si>
    <t> 0.013 </t>
  </si>
  <si>
    <t>2435401.509 </t>
  </si>
  <si>
    <t> 21.10.1955 00:12 </t>
  </si>
  <si>
    <t> AA 6.142 </t>
  </si>
  <si>
    <t>2435421.469 </t>
  </si>
  <si>
    <t> 09.11.1955 23:15 </t>
  </si>
  <si>
    <t> -0.010 </t>
  </si>
  <si>
    <t>2435807.573 </t>
  </si>
  <si>
    <t> 30.11.1956 01:45 </t>
  </si>
  <si>
    <t> 0.014 </t>
  </si>
  <si>
    <t> AA 8.191 </t>
  </si>
  <si>
    <t>2435848.445 </t>
  </si>
  <si>
    <t> 09.01.1957 22:40 </t>
  </si>
  <si>
    <t> -0.004 </t>
  </si>
  <si>
    <t>2440230.369 </t>
  </si>
  <si>
    <t> 08.01.1969 20:51 </t>
  </si>
  <si>
    <t> P.Flin </t>
  </si>
  <si>
    <t>IBVS 328 </t>
  </si>
  <si>
    <t>2440231.315 </t>
  </si>
  <si>
    <t> 09.01.1969 19:33 </t>
  </si>
  <si>
    <t>2440232.260 </t>
  </si>
  <si>
    <t> 10.01.1969 18:14 </t>
  </si>
  <si>
    <t>2440987.298 </t>
  </si>
  <si>
    <t> 04.02.1971 19:09 </t>
  </si>
  <si>
    <t> -0.007 </t>
  </si>
  <si>
    <t> K.Locher </t>
  </si>
  <si>
    <t> ORI 123 </t>
  </si>
  <si>
    <t>2440988.248 </t>
  </si>
  <si>
    <t> 05.02.1971 17:57 </t>
  </si>
  <si>
    <t> -0.008 </t>
  </si>
  <si>
    <t>2441353.424 </t>
  </si>
  <si>
    <t> 05.02.1972 22:10 </t>
  </si>
  <si>
    <t> Z.Klimek </t>
  </si>
  <si>
    <t>IBVS 637 </t>
  </si>
  <si>
    <t>2441741.398 </t>
  </si>
  <si>
    <t> 27.02.1973 21:33 </t>
  </si>
  <si>
    <t> P.Ahnert </t>
  </si>
  <si>
    <t>IBVS 786 </t>
  </si>
  <si>
    <t>2441762.320 </t>
  </si>
  <si>
    <t> 20.03.1973 19:40 </t>
  </si>
  <si>
    <t> R.Diethelm </t>
  </si>
  <si>
    <t> BBS 8 </t>
  </si>
  <si>
    <t>2442724.644 </t>
  </si>
  <si>
    <t> 08.11.1975 03:27 </t>
  </si>
  <si>
    <t> -0.021 </t>
  </si>
  <si>
    <t> BBS 24 </t>
  </si>
  <si>
    <t>2442726.572 </t>
  </si>
  <si>
    <t> 10.11.1975 01:43 </t>
  </si>
  <si>
    <t> M.Winiarski </t>
  </si>
  <si>
    <t> AN 301.327 </t>
  </si>
  <si>
    <t>2442749.404 </t>
  </si>
  <si>
    <t> 02.12.1975 21:41 </t>
  </si>
  <si>
    <t>2442829.287 </t>
  </si>
  <si>
    <t> 20.02.1976 18:53 </t>
  </si>
  <si>
    <t> 0.019 </t>
  </si>
  <si>
    <t> P.Hajek </t>
  </si>
  <si>
    <t> BRNO 21 </t>
  </si>
  <si>
    <t>2443069.856 </t>
  </si>
  <si>
    <t> 18.10.1976 08:32 </t>
  </si>
  <si>
    <t> G.Wedemayer </t>
  </si>
  <si>
    <t> AOEB 3 </t>
  </si>
  <si>
    <t>2443069.858 </t>
  </si>
  <si>
    <t> 18.10.1976 08:35 </t>
  </si>
  <si>
    <t> G.Samolyk </t>
  </si>
  <si>
    <t>2443130.714 </t>
  </si>
  <si>
    <t> 18.12.1976 05:08 </t>
  </si>
  <si>
    <t> D.Ruokonen </t>
  </si>
  <si>
    <t>2443893.383 </t>
  </si>
  <si>
    <t> 19.01.1979 21:11 </t>
  </si>
  <si>
    <t> 0.018 </t>
  </si>
  <si>
    <t> J.Silhan </t>
  </si>
  <si>
    <t> BRNO 23 </t>
  </si>
  <si>
    <t>2443932.355 </t>
  </si>
  <si>
    <t> 27.02.1979 20:31 </t>
  </si>
  <si>
    <t> M.Bohuslavova </t>
  </si>
  <si>
    <t>2443932.358 </t>
  </si>
  <si>
    <t> 27.02.1979 20:35 </t>
  </si>
  <si>
    <t> P.Zouhar </t>
  </si>
  <si>
    <t>2444236.657 </t>
  </si>
  <si>
    <t> 29.12.1979 03:46 </t>
  </si>
  <si>
    <t>2444295.629 </t>
  </si>
  <si>
    <t> 26.02.1980 03:05 </t>
  </si>
  <si>
    <t> P.Goodwin </t>
  </si>
  <si>
    <t>2444622.746 </t>
  </si>
  <si>
    <t> 18.01.1981 05:54 </t>
  </si>
  <si>
    <t>2445012.631 </t>
  </si>
  <si>
    <t> 12.02.1982 03:08 </t>
  </si>
  <si>
    <t>2445346.388 </t>
  </si>
  <si>
    <t> 11.01.1983 21:18 </t>
  </si>
  <si>
    <t> H.Peter </t>
  </si>
  <si>
    <t> BBS 64 </t>
  </si>
  <si>
    <t>2445385.392 </t>
  </si>
  <si>
    <t> 19.02.1983 21:24 </t>
  </si>
  <si>
    <t> BBS 65 </t>
  </si>
  <si>
    <t>2445652.596 </t>
  </si>
  <si>
    <t> 14.11.1983 02:18 </t>
  </si>
  <si>
    <t> J.Borovicka </t>
  </si>
  <si>
    <t> BRNO 26 </t>
  </si>
  <si>
    <t>2445652.601 </t>
  </si>
  <si>
    <t> 14.11.1983 02:25 </t>
  </si>
  <si>
    <t> V.Wagner </t>
  </si>
  <si>
    <t>2445674.481 </t>
  </si>
  <si>
    <t> 05.12.1983 23:32 </t>
  </si>
  <si>
    <t>2446057.711 </t>
  </si>
  <si>
    <t> 23.12.1984 05:03 </t>
  </si>
  <si>
    <t> 0.017 </t>
  </si>
  <si>
    <t> D.Williams </t>
  </si>
  <si>
    <t>2446078.621 </t>
  </si>
  <si>
    <t> 13.01.1985 02:54 </t>
  </si>
  <si>
    <t>2446079.568 </t>
  </si>
  <si>
    <t> 14.01.1985 01:37 </t>
  </si>
  <si>
    <t>2446406.690 </t>
  </si>
  <si>
    <t> 07.12.1985 04:33 </t>
  </si>
  <si>
    <t>2446446.640 </t>
  </si>
  <si>
    <t> 16.01.1986 03:21 </t>
  </si>
  <si>
    <t>2446814.657 </t>
  </si>
  <si>
    <t> 19.01.1987 03:46 </t>
  </si>
  <si>
    <t>2446821.258 </t>
  </si>
  <si>
    <t> 25.01.1987 18:11 </t>
  </si>
  <si>
    <t> -0.037 </t>
  </si>
  <si>
    <t> R.Germann </t>
  </si>
  <si>
    <t> BBS 83 </t>
  </si>
  <si>
    <t>2447161.746 </t>
  </si>
  <si>
    <t> 01.01.1988 05:54 </t>
  </si>
  <si>
    <t> 0.016 </t>
  </si>
  <si>
    <t>2447169.350 </t>
  </si>
  <si>
    <t> 08.01.1988 20:24 </t>
  </si>
  <si>
    <t> A.Paschke </t>
  </si>
  <si>
    <t> BRNO 30 </t>
  </si>
  <si>
    <t>2447170.293 </t>
  </si>
  <si>
    <t> 09.01.1988 19:01 </t>
  </si>
  <si>
    <t>2447207.350 </t>
  </si>
  <si>
    <t> 15.02.1988 20:24 </t>
  </si>
  <si>
    <t> -0.025 </t>
  </si>
  <si>
    <t> E.Blättler </t>
  </si>
  <si>
    <t> BBS 88 </t>
  </si>
  <si>
    <t>2447208.335 </t>
  </si>
  <si>
    <t> 16.02.1988 20:02 </t>
  </si>
  <si>
    <t>2447476.498 </t>
  </si>
  <si>
    <t> 10.11.1988 23:57 </t>
  </si>
  <si>
    <t> O.Rehacek </t>
  </si>
  <si>
    <t>2447535.463 </t>
  </si>
  <si>
    <t> 08.01.1989 23:06 </t>
  </si>
  <si>
    <t> BBS 91 </t>
  </si>
  <si>
    <t>2447555.421 </t>
  </si>
  <si>
    <t> 28.01.1989 22:06 </t>
  </si>
  <si>
    <t>2447924.395 </t>
  </si>
  <si>
    <t> 01.02.1990 21:28 </t>
  </si>
  <si>
    <t> BBS 94 </t>
  </si>
  <si>
    <t>2447944.368 </t>
  </si>
  <si>
    <t> 21.02.1990 20:49 </t>
  </si>
  <si>
    <t>2448244.846 </t>
  </si>
  <si>
    <t> 19.12.1990 08:18 </t>
  </si>
  <si>
    <t> R.Hill </t>
  </si>
  <si>
    <t>2448245.799 </t>
  </si>
  <si>
    <t> 20.12.1990 07:10 </t>
  </si>
  <si>
    <t>2448270.519 </t>
  </si>
  <si>
    <t> 14.01.1991 00:27 </t>
  </si>
  <si>
    <t> O.Walas </t>
  </si>
  <si>
    <t> BBS 98 </t>
  </si>
  <si>
    <t>2448332.343 </t>
  </si>
  <si>
    <t> 16.03.1991 20:13 </t>
  </si>
  <si>
    <t> 0.011 </t>
  </si>
  <si>
    <t> BBS 97 </t>
  </si>
  <si>
    <t>2448633.780 </t>
  </si>
  <si>
    <t> 12.01.1992 06:43 </t>
  </si>
  <si>
    <t>2448636.629 </t>
  </si>
  <si>
    <t> 15.01.1992 03:05 </t>
  </si>
  <si>
    <t>2448662.313 </t>
  </si>
  <si>
    <t> 09.02.1992 19:30 </t>
  </si>
  <si>
    <t> BBS 100 </t>
  </si>
  <si>
    <t>2448674.666 </t>
  </si>
  <si>
    <t> 22.02.1992 03:59 </t>
  </si>
  <si>
    <t>2448694.640 </t>
  </si>
  <si>
    <t> 13.03.1992 03:21 </t>
  </si>
  <si>
    <t>2449005.606 </t>
  </si>
  <si>
    <t> 18.01.1993 02:32 </t>
  </si>
  <si>
    <t>2449270.904 </t>
  </si>
  <si>
    <t> 10.10.1993 09:41 </t>
  </si>
  <si>
    <t>2449418.308 </t>
  </si>
  <si>
    <t> 06.03.1994 19:23 </t>
  </si>
  <si>
    <t> BBS 106 </t>
  </si>
  <si>
    <t>2449644.629 </t>
  </si>
  <si>
    <t> 19.10.1994 03:05 </t>
  </si>
  <si>
    <t> P.Molik </t>
  </si>
  <si>
    <t>OEJV 0060 </t>
  </si>
  <si>
    <t>2449786.331 </t>
  </si>
  <si>
    <t> 09.03.1995 19:56 </t>
  </si>
  <si>
    <t> BBS 108 </t>
  </si>
  <si>
    <t>2450096.328 </t>
  </si>
  <si>
    <t> 13.01.1996 19:52 </t>
  </si>
  <si>
    <t> M.Kohl </t>
  </si>
  <si>
    <t> BBS 111 </t>
  </si>
  <si>
    <t>2450376.845 </t>
  </si>
  <si>
    <t> 20.10.1996 08:16 </t>
  </si>
  <si>
    <t> AOEB 10 </t>
  </si>
  <si>
    <t>2450464.339 </t>
  </si>
  <si>
    <t> 15.01.1997 20:08 </t>
  </si>
  <si>
    <t> BBS 114 </t>
  </si>
  <si>
    <t>2450750.5646 </t>
  </si>
  <si>
    <t> 29.10.1997 01:33 </t>
  </si>
  <si>
    <t> 0.0034 </t>
  </si>
  <si>
    <t>E </t>
  </si>
  <si>
    <t>o</t>
  </si>
  <si>
    <t> W.Kleikamp </t>
  </si>
  <si>
    <t>BAVM 128 </t>
  </si>
  <si>
    <t>2450871.339 </t>
  </si>
  <si>
    <t> 26.02.1998 20:08 </t>
  </si>
  <si>
    <t> BBS 117 </t>
  </si>
  <si>
    <t>2450891.317 </t>
  </si>
  <si>
    <t> 18.03.1998 19:36 </t>
  </si>
  <si>
    <t>2451177.536 </t>
  </si>
  <si>
    <t> 30.12.1998 00:51 </t>
  </si>
  <si>
    <t> BBS 119 </t>
  </si>
  <si>
    <t>2451476.1286 </t>
  </si>
  <si>
    <t> 24.10.1999 15:05 </t>
  </si>
  <si>
    <t> 0.0036 </t>
  </si>
  <si>
    <t>?</t>
  </si>
  <si>
    <t> Kiyota </t>
  </si>
  <si>
    <t>VSB 37 </t>
  </si>
  <si>
    <t>2451513.215 </t>
  </si>
  <si>
    <t> 30.11.1999 17:09 </t>
  </si>
  <si>
    <t>C </t>
  </si>
  <si>
    <t> S.Kiyota </t>
  </si>
  <si>
    <t>VSB 47 </t>
  </si>
  <si>
    <t>2451569.3191 </t>
  </si>
  <si>
    <t> 25.01.2000 19:39 </t>
  </si>
  <si>
    <t> 0.0024 </t>
  </si>
  <si>
    <t>-I</t>
  </si>
  <si>
    <t>BAVM 152 </t>
  </si>
  <si>
    <t>2451582.627 </t>
  </si>
  <si>
    <t> 08.02.2000 03:02 </t>
  </si>
  <si>
    <t>26183</t>
  </si>
  <si>
    <t>2451602.6031 </t>
  </si>
  <si>
    <t> 28.02.2000 02:28 </t>
  </si>
  <si>
    <t>26204</t>
  </si>
  <si>
    <t>ns</t>
  </si>
  <si>
    <t> G.Lubcke </t>
  </si>
  <si>
    <t>2451899.29442 </t>
  </si>
  <si>
    <t> 20.12.2000 19:03 </t>
  </si>
  <si>
    <t>26516</t>
  </si>
  <si>
    <t> 0.00305 </t>
  </si>
  <si>
    <t> J.Šafár </t>
  </si>
  <si>
    <t>OEJV 0074 </t>
  </si>
  <si>
    <t>2451930.676 </t>
  </si>
  <si>
    <t> 21.01.2001 04:13 </t>
  </si>
  <si>
    <t>26549</t>
  </si>
  <si>
    <t>2452261.5997 </t>
  </si>
  <si>
    <t> 18.12.2001 02:23 </t>
  </si>
  <si>
    <t>26897</t>
  </si>
  <si>
    <t> 0.0019 </t>
  </si>
  <si>
    <t> S.Dvorak </t>
  </si>
  <si>
    <t>2452293.9320 </t>
  </si>
  <si>
    <t> 19.01.2002 10:22 </t>
  </si>
  <si>
    <t>26931</t>
  </si>
  <si>
    <t>VSB 40 </t>
  </si>
  <si>
    <t>2452667.652 </t>
  </si>
  <si>
    <t> 28.01.2003 03:38 </t>
  </si>
  <si>
    <t>27324</t>
  </si>
  <si>
    <t>2452672.4028 </t>
  </si>
  <si>
    <t> 01.02.2003 21:40 </t>
  </si>
  <si>
    <t>27329</t>
  </si>
  <si>
    <t> 0.0008 </t>
  </si>
  <si>
    <t> M.Zejda </t>
  </si>
  <si>
    <t>IBVS 5583 </t>
  </si>
  <si>
    <t>2452956.7302 </t>
  </si>
  <si>
    <t> 13.11.2003 05:31 </t>
  </si>
  <si>
    <t>27628</t>
  </si>
  <si>
    <t> -0.0016 </t>
  </si>
  <si>
    <t>2453018.5418 </t>
  </si>
  <si>
    <t> 14.01.2004 01:00 </t>
  </si>
  <si>
    <t>27693</t>
  </si>
  <si>
    <t> -0.0008 </t>
  </si>
  <si>
    <t>2453343.7634 </t>
  </si>
  <si>
    <t> 04.12.2004 06:19 </t>
  </si>
  <si>
    <t>28035</t>
  </si>
  <si>
    <t> 0.0009 </t>
  </si>
  <si>
    <t> W.Ogloza et al. </t>
  </si>
  <si>
    <t>IBVS 5843 </t>
  </si>
  <si>
    <t>2453344.7142 </t>
  </si>
  <si>
    <t> 05.12.2004 05:08 </t>
  </si>
  <si>
    <t>28036</t>
  </si>
  <si>
    <t> 0.0007 </t>
  </si>
  <si>
    <t>2453369.4331 </t>
  </si>
  <si>
    <t> 29.12.2004 22:23 </t>
  </si>
  <si>
    <t>28062</t>
  </si>
  <si>
    <t> -0.0047 </t>
  </si>
  <si>
    <t> J.Coloma </t>
  </si>
  <si>
    <t>2453370.378 </t>
  </si>
  <si>
    <t> 30.12.2004 21:04 </t>
  </si>
  <si>
    <t>28063</t>
  </si>
  <si>
    <t> -0.011 </t>
  </si>
  <si>
    <t>OEJV 0003 </t>
  </si>
  <si>
    <t>2453405.5696 </t>
  </si>
  <si>
    <t> 04.02.2005 01:40 </t>
  </si>
  <si>
    <t>28100</t>
  </si>
  <si>
    <t> -0.0038 </t>
  </si>
  <si>
    <t>2453772.6311 </t>
  </si>
  <si>
    <t> 06.02.2006 03:08 </t>
  </si>
  <si>
    <t>28486</t>
  </si>
  <si>
    <t> -0.0034 </t>
  </si>
  <si>
    <t> AOEB 12 </t>
  </si>
  <si>
    <t>2454026.53360 </t>
  </si>
  <si>
    <t> 18.10.2006 00:48 </t>
  </si>
  <si>
    <t>28753</t>
  </si>
  <si>
    <t> -0.00071 </t>
  </si>
  <si>
    <t>R</t>
  </si>
  <si>
    <t> L.Brát </t>
  </si>
  <si>
    <t>2454060.7670 </t>
  </si>
  <si>
    <t> 21.11.2006 06:24 </t>
  </si>
  <si>
    <t>28789</t>
  </si>
  <si>
    <t> -0.0010 </t>
  </si>
  <si>
    <t> J.Bialozynski </t>
  </si>
  <si>
    <t>2454067.4207 </t>
  </si>
  <si>
    <t> 27.11.2006 22:05 </t>
  </si>
  <si>
    <t>28796</t>
  </si>
  <si>
    <t> U. Schmidt </t>
  </si>
  <si>
    <t>BAVM 183 </t>
  </si>
  <si>
    <t>2454133.0381 </t>
  </si>
  <si>
    <t> 01.02.2007 12:54 </t>
  </si>
  <si>
    <t>28865</t>
  </si>
  <si>
    <t>Ic</t>
  </si>
  <si>
    <t> K.Nakajima </t>
  </si>
  <si>
    <t>VSB 46 </t>
  </si>
  <si>
    <t>2454142.5466 </t>
  </si>
  <si>
    <t> 11.02.2007 01:07 </t>
  </si>
  <si>
    <t>28875</t>
  </si>
  <si>
    <t> -0.0019 </t>
  </si>
  <si>
    <t>2454508.6581 </t>
  </si>
  <si>
    <t> 12.02.2008 03:47 </t>
  </si>
  <si>
    <t>29260</t>
  </si>
  <si>
    <t> -0.0006 </t>
  </si>
  <si>
    <t>JAAVSO 36(2);171 </t>
  </si>
  <si>
    <t>2454877.6181 </t>
  </si>
  <si>
    <t> 15.02.2009 02:50 </t>
  </si>
  <si>
    <t>29648</t>
  </si>
  <si>
    <t> -0.0036 </t>
  </si>
  <si>
    <t>JAAVSO 37(1);44 </t>
  </si>
  <si>
    <t>2455144.8290 </t>
  </si>
  <si>
    <t> 09.11.2009 07:53 </t>
  </si>
  <si>
    <t>29929</t>
  </si>
  <si>
    <t> -0.0056 </t>
  </si>
  <si>
    <t> K.Menzies </t>
  </si>
  <si>
    <t> JAAVSO 38;120 </t>
  </si>
  <si>
    <t>2455574.6544 </t>
  </si>
  <si>
    <t> 13.01.2011 03:42 </t>
  </si>
  <si>
    <t>30381</t>
  </si>
  <si>
    <t> -0.0031 </t>
  </si>
  <si>
    <t>IBVS 5992 </t>
  </si>
  <si>
    <t>2455612.6918 </t>
  </si>
  <si>
    <t> 20.02.2011 04:36 </t>
  </si>
  <si>
    <t>30421</t>
  </si>
  <si>
    <t> JAAVSO 39;177 </t>
  </si>
  <si>
    <t>2455876.1011 </t>
  </si>
  <si>
    <t> 10.11.2011 14:25 </t>
  </si>
  <si>
    <t>30698</t>
  </si>
  <si>
    <t> -0.0029 </t>
  </si>
  <si>
    <t> G.Bianciardi </t>
  </si>
  <si>
    <t>IBVS 6033 </t>
  </si>
  <si>
    <t>2455962.6351 </t>
  </si>
  <si>
    <t> 05.02.2012 03:14 </t>
  </si>
  <si>
    <t>30789</t>
  </si>
  <si>
    <t> -0.0041 </t>
  </si>
  <si>
    <t> JAAVSO 41;122 </t>
  </si>
  <si>
    <t>2456208.9264 </t>
  </si>
  <si>
    <t> 08.10.2012 10:14 </t>
  </si>
  <si>
    <t>31048</t>
  </si>
  <si>
    <t> -0.0051 </t>
  </si>
  <si>
    <t> J.A.Howell </t>
  </si>
  <si>
    <t> JAAVSO 43-1 </t>
  </si>
  <si>
    <t>2456244.1138 </t>
  </si>
  <si>
    <t> 12.11.2012 14:43 </t>
  </si>
  <si>
    <t>31085</t>
  </si>
  <si>
    <t> -0.0023 </t>
  </si>
  <si>
    <t> K.Hirosawa </t>
  </si>
  <si>
    <t>VSB 55 </t>
  </si>
  <si>
    <t>2456310.6778 </t>
  </si>
  <si>
    <t> 18.01.2013 04:16 </t>
  </si>
  <si>
    <t>31155</t>
  </si>
  <si>
    <t>IBVS 6063 </t>
  </si>
  <si>
    <t>2457087.5937 </t>
  </si>
  <si>
    <t> 06.03.2015 02:14 </t>
  </si>
  <si>
    <t>31972</t>
  </si>
  <si>
    <t>RHN 2020</t>
  </si>
  <si>
    <t>2020JAVSO..48….1</t>
  </si>
  <si>
    <t>RHN 2021</t>
  </si>
  <si>
    <t>JAVSO..47..263</t>
  </si>
  <si>
    <t>JAVSO..48…87</t>
  </si>
  <si>
    <t>JAVSO..48..256</t>
  </si>
  <si>
    <t>JAVSO 49, 256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</si>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</sst>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/>
    </xf>
    <xf numFmtId="0" fontId="36" fillId="0" borderId="0" xfId="43" applyFont="1" applyAlignment="1">
      <alignment horizontal="left" vertical="center"/>
    </xf>
    <xf numFmtId="0" fontId="36" fillId="0" borderId="0" xfId="43" applyFont="1" applyAlignment="1">
      <alignment horizontal="center"/>
    </xf>
    <xf numFmtId="0" fontId="5" fillId="0" borderId="0" xfId="0" applyFont="1" applyAlignment="1">
      <alignment horizontal="left" vertical="center"/>
    </xf>
    <xf numFmtId="0" fontId="37" fillId="0" borderId="0" xfId="43" applyFont="1" applyAlignment="1">
      <alignment horizontal="left" vertic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18" fillId="0" borderId="0" xfId="0" applyFont="1" applyAlignme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Ori - O-C Diagr.</a:t>
            </a:r>
          </a:p>
        </c:rich>
      </c:tx>
      <c:layout>
        <c:manualLayout>
          <c:xMode val="edge"/>
          <c:yMode val="edge"/>
          <c:x val="0.3825951066461519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7193621065"/>
          <c:y val="0.14723926380368099"/>
          <c:w val="0.8062410301227520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Active!$S$46</c:f>
              <c:numCache>
                <c:formatCode>General</c:formatCode>
                <c:ptCount val="1"/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-1.4739999969606288E-3</c:v>
                </c:pt>
                <c:pt idx="1">
                  <c:v>3.7496000004466623E-3</c:v>
                </c:pt>
                <c:pt idx="2">
                  <c:v>2.8139999994891696E-3</c:v>
                </c:pt>
                <c:pt idx="3">
                  <c:v>3.8783999989391305E-3</c:v>
                </c:pt>
                <c:pt idx="4">
                  <c:v>7.9428000026382506E-3</c:v>
                </c:pt>
                <c:pt idx="5">
                  <c:v>2.6119999893126078E-4</c:v>
                </c:pt>
                <c:pt idx="6">
                  <c:v>1.8068000026687514E-3</c:v>
                </c:pt>
                <c:pt idx="7">
                  <c:v>0</c:v>
                </c:pt>
                <c:pt idx="8">
                  <c:v>4.0000000008149073E-3</c:v>
                </c:pt>
                <c:pt idx="9">
                  <c:v>3.4472000006644521E-3</c:v>
                </c:pt>
                <c:pt idx="10">
                  <c:v>-2.3595999991812278E-3</c:v>
                </c:pt>
                <c:pt idx="11">
                  <c:v>-5.6355999986408278E-3</c:v>
                </c:pt>
                <c:pt idx="12">
                  <c:v>-8.7071999987529125E-3</c:v>
                </c:pt>
                <c:pt idx="13">
                  <c:v>-6.4279999787686393E-4</c:v>
                </c:pt>
                <c:pt idx="14">
                  <c:v>-6.3547999998263549E-3</c:v>
                </c:pt>
                <c:pt idx="15">
                  <c:v>-2.2903999997652136E-3</c:v>
                </c:pt>
                <c:pt idx="16">
                  <c:v>-6.1616000020876527E-3</c:v>
                </c:pt>
                <c:pt idx="17">
                  <c:v>1.5052000017021783E-3</c:v>
                </c:pt>
                <c:pt idx="18">
                  <c:v>5.4980000022624154E-3</c:v>
                </c:pt>
                <c:pt idx="19">
                  <c:v>4.0740000004007015E-3</c:v>
                </c:pt>
                <c:pt idx="20">
                  <c:v>2.5552000006427988E-3</c:v>
                </c:pt>
                <c:pt idx="21">
                  <c:v>4.6196000002964865E-3</c:v>
                </c:pt>
                <c:pt idx="22">
                  <c:v>-3.3159999984491151E-3</c:v>
                </c:pt>
                <c:pt idx="23">
                  <c:v>1.260000000911532E-3</c:v>
                </c:pt>
                <c:pt idx="24">
                  <c:v>2.9735999996773899E-3</c:v>
                </c:pt>
                <c:pt idx="25">
                  <c:v>4.4207999999343883E-3</c:v>
                </c:pt>
                <c:pt idx="26">
                  <c:v>1.1549599999852944E-2</c:v>
                </c:pt>
                <c:pt idx="27">
                  <c:v>2.6140000009036157E-3</c:v>
                </c:pt>
                <c:pt idx="28">
                  <c:v>-3.0979999974078964E-3</c:v>
                </c:pt>
                <c:pt idx="29">
                  <c:v>1.9663999992189929E-3</c:v>
                </c:pt>
                <c:pt idx="30">
                  <c:v>-5.9048000002803747E-3</c:v>
                </c:pt>
                <c:pt idx="31">
                  <c:v>9.5440000004600734E-3</c:v>
                </c:pt>
                <c:pt idx="32">
                  <c:v>-2.1828000026289374E-3</c:v>
                </c:pt>
                <c:pt idx="33">
                  <c:v>-5.1799999710055999E-4</c:v>
                </c:pt>
                <c:pt idx="34">
                  <c:v>7.0000000050640665E-4</c:v>
                </c:pt>
                <c:pt idx="35">
                  <c:v>-2.8711999984807335E-3</c:v>
                </c:pt>
                <c:pt idx="36">
                  <c:v>4.8032000013336074E-3</c:v>
                </c:pt>
                <c:pt idx="37">
                  <c:v>1.5328000008594245E-3</c:v>
                </c:pt>
                <c:pt idx="38">
                  <c:v>9.067200000572484E-3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5D-4D4A-9E18-170F67A261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  <c:pt idx="75">
                    <c:v>0</c:v>
                  </c:pt>
                  <c:pt idx="86">
                    <c:v>0</c:v>
                  </c:pt>
                  <c:pt idx="106">
                    <c:v>5.0000000000000001E-3</c:v>
                  </c:pt>
                  <c:pt idx="112">
                    <c:v>0</c:v>
                  </c:pt>
                  <c:pt idx="113">
                    <c:v>4.0000000000000001E-3</c:v>
                  </c:pt>
                  <c:pt idx="114">
                    <c:v>4.0000000000000001E-3</c:v>
                  </c:pt>
                  <c:pt idx="116">
                    <c:v>5.0000000000000001E-3</c:v>
                  </c:pt>
                  <c:pt idx="117">
                    <c:v>5.0000000000000001E-4</c:v>
                  </c:pt>
                  <c:pt idx="118">
                    <c:v>8.0000000000000002E-3</c:v>
                  </c:pt>
                  <c:pt idx="119">
                    <c:v>6.0000000000000001E-3</c:v>
                  </c:pt>
                  <c:pt idx="120">
                    <c:v>4.0000000000000001E-3</c:v>
                  </c:pt>
                  <c:pt idx="123">
                    <c:v>5.0000000000000001E-4</c:v>
                  </c:pt>
                  <c:pt idx="126">
                    <c:v>1.5E-3</c:v>
                  </c:pt>
                  <c:pt idx="131">
                    <c:v>5.4999999999999997E-3</c:v>
                  </c:pt>
                  <c:pt idx="134">
                    <c:v>1.5E-3</c:v>
                  </c:pt>
                  <c:pt idx="135">
                    <c:v>8.9999999999999998E-4</c:v>
                  </c:pt>
                  <c:pt idx="137">
                    <c:v>3.0000000000000001E-3</c:v>
                  </c:pt>
                  <c:pt idx="140">
                    <c:v>1E-4</c:v>
                  </c:pt>
                  <c:pt idx="142">
                    <c:v>1.8E-3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1E-4</c:v>
                  </c:pt>
                  <c:pt idx="148">
                    <c:v>5.9999999999999995E-4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2">
                    <c:v>1E-4</c:v>
                  </c:pt>
                  <c:pt idx="154">
                    <c:v>5.0000000000000001E-4</c:v>
                  </c:pt>
                  <c:pt idx="156">
                    <c:v>5.9999999999999995E-4</c:v>
                  </c:pt>
                  <c:pt idx="157">
                    <c:v>5.0000000000000001E-4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5.9999999999999995E-4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2E-3</c:v>
                  </c:pt>
                  <c:pt idx="174">
                    <c:v>4.0000000000000002E-4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  <c:pt idx="75">
                    <c:v>0</c:v>
                  </c:pt>
                  <c:pt idx="86">
                    <c:v>0</c:v>
                  </c:pt>
                  <c:pt idx="106">
                    <c:v>5.0000000000000001E-3</c:v>
                  </c:pt>
                  <c:pt idx="112">
                    <c:v>0</c:v>
                  </c:pt>
                  <c:pt idx="113">
                    <c:v>4.0000000000000001E-3</c:v>
                  </c:pt>
                  <c:pt idx="114">
                    <c:v>4.0000000000000001E-3</c:v>
                  </c:pt>
                  <c:pt idx="116">
                    <c:v>5.0000000000000001E-3</c:v>
                  </c:pt>
                  <c:pt idx="117">
                    <c:v>5.0000000000000001E-4</c:v>
                  </c:pt>
                  <c:pt idx="118">
                    <c:v>8.0000000000000002E-3</c:v>
                  </c:pt>
                  <c:pt idx="119">
                    <c:v>6.0000000000000001E-3</c:v>
                  </c:pt>
                  <c:pt idx="120">
                    <c:v>4.0000000000000001E-3</c:v>
                  </c:pt>
                  <c:pt idx="123">
                    <c:v>5.0000000000000001E-4</c:v>
                  </c:pt>
                  <c:pt idx="126">
                    <c:v>1.5E-3</c:v>
                  </c:pt>
                  <c:pt idx="131">
                    <c:v>5.4999999999999997E-3</c:v>
                  </c:pt>
                  <c:pt idx="134">
                    <c:v>1.5E-3</c:v>
                  </c:pt>
                  <c:pt idx="135">
                    <c:v>8.9999999999999998E-4</c:v>
                  </c:pt>
                  <c:pt idx="137">
                    <c:v>3.0000000000000001E-3</c:v>
                  </c:pt>
                  <c:pt idx="140">
                    <c:v>1E-4</c:v>
                  </c:pt>
                  <c:pt idx="142">
                    <c:v>1.8E-3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1E-4</c:v>
                  </c:pt>
                  <c:pt idx="148">
                    <c:v>5.9999999999999995E-4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2">
                    <c:v>1E-4</c:v>
                  </c:pt>
                  <c:pt idx="154">
                    <c:v>5.0000000000000001E-4</c:v>
                  </c:pt>
                  <c:pt idx="156">
                    <c:v>5.9999999999999995E-4</c:v>
                  </c:pt>
                  <c:pt idx="157">
                    <c:v>5.0000000000000001E-4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5.9999999999999995E-4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2E-3</c:v>
                  </c:pt>
                  <c:pt idx="174">
                    <c:v>4.0000000000000002E-4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34627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40">
                  <c:v>5.5984000027820002E-3</c:v>
                </c:pt>
                <c:pt idx="41">
                  <c:v>6.4067999992403202E-3</c:v>
                </c:pt>
                <c:pt idx="42">
                  <c:v>1.0406800000055227E-2</c:v>
                </c:pt>
                <c:pt idx="44">
                  <c:v>1.1912800000573043E-2</c:v>
                </c:pt>
                <c:pt idx="45">
                  <c:v>1.4919599998393096E-2</c:v>
                </c:pt>
                <c:pt idx="46">
                  <c:v>7.7080000046407804E-3</c:v>
                </c:pt>
                <c:pt idx="47">
                  <c:v>-2.7231999993091449E-3</c:v>
                </c:pt>
                <c:pt idx="48">
                  <c:v>9.8615999959292822E-3</c:v>
                </c:pt>
                <c:pt idx="49">
                  <c:v>-3.7480000173673034E-4</c:v>
                </c:pt>
                <c:pt idx="50">
                  <c:v>1.3008000001718756E-2</c:v>
                </c:pt>
                <c:pt idx="51">
                  <c:v>-6.4520000159973279E-4</c:v>
                </c:pt>
                <c:pt idx="52">
                  <c:v>-1.0292799997841939E-2</c:v>
                </c:pt>
                <c:pt idx="53">
                  <c:v>1.3853599994035903E-2</c:v>
                </c:pt>
                <c:pt idx="54">
                  <c:v>-4.3771999989985488E-3</c:v>
                </c:pt>
                <c:pt idx="55">
                  <c:v>8.3779999986290932E-3</c:v>
                </c:pt>
                <c:pt idx="56">
                  <c:v>3.4424000041326508E-3</c:v>
                </c:pt>
                <c:pt idx="57">
                  <c:v>-2.4932000014814548E-3</c:v>
                </c:pt>
                <c:pt idx="58">
                  <c:v>1.7506799995317124E-2</c:v>
                </c:pt>
                <c:pt idx="59">
                  <c:v>-7.3595999929239042E-3</c:v>
                </c:pt>
                <c:pt idx="60">
                  <c:v>-8.2952000011573546E-3</c:v>
                </c:pt>
                <c:pt idx="61">
                  <c:v>8.43439999880502E-3</c:v>
                </c:pt>
                <c:pt idx="63">
                  <c:v>2.1264000024530105E-3</c:v>
                </c:pt>
                <c:pt idx="64">
                  <c:v>-2.0700799999758601E-2</c:v>
                </c:pt>
                <c:pt idx="65">
                  <c:v>5.4280000040307641E-3</c:v>
                </c:pt>
                <c:pt idx="66">
                  <c:v>1.4973600002122112E-2</c:v>
                </c:pt>
                <c:pt idx="67">
                  <c:v>1.9383199993171729E-2</c:v>
                </c:pt>
                <c:pt idx="69">
                  <c:v>3.6764000033144839E-3</c:v>
                </c:pt>
                <c:pt idx="70">
                  <c:v>-2.0200000290060416E-4</c:v>
                </c:pt>
                <c:pt idx="71">
                  <c:v>1.8446800000674557E-2</c:v>
                </c:pt>
                <c:pt idx="72">
                  <c:v>2.0872000022791326E-3</c:v>
                </c:pt>
                <c:pt idx="73">
                  <c:v>5.0871999992523342E-3</c:v>
                </c:pt>
                <c:pt idx="74">
                  <c:v>4.6952000047895126E-3</c:v>
                </c:pt>
                <c:pt idx="75">
                  <c:v>1.8687999996473081E-2</c:v>
                </c:pt>
                <c:pt idx="76">
                  <c:v>1.3841599997249432E-2</c:v>
                </c:pt>
                <c:pt idx="77">
                  <c:v>1.5245599999616388E-2</c:v>
                </c:pt>
                <c:pt idx="78">
                  <c:v>-6.150000001071021E-3</c:v>
                </c:pt>
                <c:pt idx="79">
                  <c:v>9.4903999997768551E-3</c:v>
                </c:pt>
                <c:pt idx="80">
                  <c:v>5.8679999347077683E-4</c:v>
                </c:pt>
                <c:pt idx="81">
                  <c:v>5.5867999981273897E-3</c:v>
                </c:pt>
                <c:pt idx="82">
                  <c:v>1.4068000004044734E-2</c:v>
                </c:pt>
                <c:pt idx="83">
                  <c:v>1.7021200001181569E-2</c:v>
                </c:pt>
                <c:pt idx="84">
                  <c:v>6.4379999967059121E-3</c:v>
                </c:pt>
                <c:pt idx="85">
                  <c:v>2.5023999987752177E-3</c:v>
                </c:pt>
                <c:pt idx="86">
                  <c:v>2.6560000042081811E-3</c:v>
                </c:pt>
                <c:pt idx="87">
                  <c:v>1.3360800003283657E-2</c:v>
                </c:pt>
                <c:pt idx="88">
                  <c:v>1.8283599994902033E-2</c:v>
                </c:pt>
                <c:pt idx="89">
                  <c:v>-3.7265599996317178E-2</c:v>
                </c:pt>
                <c:pt idx="90">
                  <c:v>1.5789600001880899E-2</c:v>
                </c:pt>
                <c:pt idx="91">
                  <c:v>1.2304800002311822E-2</c:v>
                </c:pt>
                <c:pt idx="92">
                  <c:v>4.3691999962902628E-3</c:v>
                </c:pt>
                <c:pt idx="93">
                  <c:v>-2.5119199999608099E-2</c:v>
                </c:pt>
                <c:pt idx="94">
                  <c:v>8.9452000029268675E-3</c:v>
                </c:pt>
                <c:pt idx="95">
                  <c:v>8.1060000011348166E-3</c:v>
                </c:pt>
                <c:pt idx="96">
                  <c:v>1.5098800002306234E-2</c:v>
                </c:pt>
                <c:pt idx="97">
                  <c:v>3.4511999983806163E-3</c:v>
                </c:pt>
                <c:pt idx="98">
                  <c:v>1.4438399994105566E-2</c:v>
                </c:pt>
                <c:pt idx="99">
                  <c:v>1.7790800004149787E-2</c:v>
                </c:pt>
                <c:pt idx="100">
                  <c:v>1.4119999832473695E-4</c:v>
                </c:pt>
                <c:pt idx="101">
                  <c:v>2.2056000016164035E-3</c:v>
                </c:pt>
                <c:pt idx="102">
                  <c:v>-2.1199999973759986E-3</c:v>
                </c:pt>
                <c:pt idx="103">
                  <c:v>1.1065999999118503E-2</c:v>
                </c:pt>
                <c:pt idx="104">
                  <c:v>1.4807999978074804E-3</c:v>
                </c:pt>
                <c:pt idx="105">
                  <c:v>-2.3260000016307458E-3</c:v>
                </c:pt>
                <c:pt idx="106">
                  <c:v>6.4128000012715347E-3</c:v>
                </c:pt>
                <c:pt idx="107">
                  <c:v>-2.749999999650754E-3</c:v>
                </c:pt>
                <c:pt idx="108">
                  <c:v>1.6023999996832572E-3</c:v>
                </c:pt>
                <c:pt idx="109">
                  <c:v>1.1661199998343363E-2</c:v>
                </c:pt>
                <c:pt idx="110">
                  <c:v>-1.3711999999941327E-3</c:v>
                </c:pt>
                <c:pt idx="111">
                  <c:v>7.6107999993837439E-3</c:v>
                </c:pt>
                <c:pt idx="112">
                  <c:v>5.9380000020610169E-3</c:v>
                </c:pt>
                <c:pt idx="113">
                  <c:v>1.8533599999500439E-2</c:v>
                </c:pt>
                <c:pt idx="114">
                  <c:v>1.0528000006161164E-2</c:v>
                </c:pt>
                <c:pt idx="116">
                  <c:v>9.4507999965571798E-3</c:v>
                </c:pt>
                <c:pt idx="118">
                  <c:v>9.0140000029350631E-3</c:v>
                </c:pt>
                <c:pt idx="119">
                  <c:v>1.7366400003083982E-2</c:v>
                </c:pt>
                <c:pt idx="120">
                  <c:v>4.7508000061498024E-3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5D-4D4A-9E18-170F67A261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34627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39">
                  <c:v>6.0340000018186402E-3</c:v>
                </c:pt>
                <c:pt idx="43">
                  <c:v>4.1247999979532324E-3</c:v>
                </c:pt>
                <c:pt idx="62">
                  <c:v>7.0960000448394567E-4</c:v>
                </c:pt>
                <c:pt idx="115">
                  <c:v>1.5260000072885305E-3</c:v>
                </c:pt>
                <c:pt idx="117">
                  <c:v>3.4352000002400018E-3</c:v>
                </c:pt>
                <c:pt idx="123">
                  <c:v>2.3835999963921495E-3</c:v>
                </c:pt>
                <c:pt idx="142">
                  <c:v>-3.8376000011339784E-3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5D-4D4A-9E18-170F67A261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34627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68">
                  <c:v>1.6764000029070303E-3</c:v>
                </c:pt>
                <c:pt idx="121">
                  <c:v>3.5723999972105958E-3</c:v>
                </c:pt>
                <c:pt idx="122">
                  <c:v>3.48400000075344E-3</c:v>
                </c:pt>
                <c:pt idx="124">
                  <c:v>-2.8147999983048066E-3</c:v>
                </c:pt>
                <c:pt idx="125">
                  <c:v>3.6375999989104457E-3</c:v>
                </c:pt>
                <c:pt idx="126">
                  <c:v>3.0503999951179139E-3</c:v>
                </c:pt>
                <c:pt idx="127">
                  <c:v>3.7555999952019192E-3</c:v>
                </c:pt>
                <c:pt idx="128">
                  <c:v>1.8668000047910027E-3</c:v>
                </c:pt>
                <c:pt idx="129">
                  <c:v>2.3564000002807006E-3</c:v>
                </c:pt>
                <c:pt idx="130">
                  <c:v>4.6656000049551949E-3</c:v>
                </c:pt>
                <c:pt idx="131">
                  <c:v>7.8760000906186178E-4</c:v>
                </c:pt>
                <c:pt idx="132">
                  <c:v>-1.556800001708325E-3</c:v>
                </c:pt>
                <c:pt idx="133">
                  <c:v>-7.7079999755369499E-4</c:v>
                </c:pt>
                <c:pt idx="134">
                  <c:v>8.5400000534718856E-4</c:v>
                </c:pt>
                <c:pt idx="135">
                  <c:v>7.1839999873191118E-4</c:v>
                </c:pt>
                <c:pt idx="136">
                  <c:v>-4.7071999943000264E-3</c:v>
                </c:pt>
                <c:pt idx="138">
                  <c:v>-3.759999992325902E-3</c:v>
                </c:pt>
                <c:pt idx="139">
                  <c:v>-3.4015999990515411E-3</c:v>
                </c:pt>
                <c:pt idx="140">
                  <c:v>-7.0679999771527946E-4</c:v>
                </c:pt>
                <c:pt idx="141">
                  <c:v>-9.8839999554911628E-4</c:v>
                </c:pt>
                <c:pt idx="143">
                  <c:v>-9.9400000181049109E-4</c:v>
                </c:pt>
                <c:pt idx="144">
                  <c:v>-1.8500000005587935E-3</c:v>
                </c:pt>
                <c:pt idx="145">
                  <c:v>-5.559999990509823E-4</c:v>
                </c:pt>
                <c:pt idx="146">
                  <c:v>-3.5687999989022501E-3</c:v>
                </c:pt>
                <c:pt idx="147">
                  <c:v>-5.5723999976180494E-3</c:v>
                </c:pt>
                <c:pt idx="148">
                  <c:v>-3.0636000010417774E-3</c:v>
                </c:pt>
                <c:pt idx="149">
                  <c:v>-3.0875999946147203E-3</c:v>
                </c:pt>
                <c:pt idx="150">
                  <c:v>-2.9488000000128523E-3</c:v>
                </c:pt>
                <c:pt idx="151">
                  <c:v>-4.0884000045480207E-3</c:v>
                </c:pt>
                <c:pt idx="152">
                  <c:v>-3.9884000070742331E-3</c:v>
                </c:pt>
                <c:pt idx="153">
                  <c:v>-5.1088000036543235E-3</c:v>
                </c:pt>
                <c:pt idx="154">
                  <c:v>-5.1088000036543235E-3</c:v>
                </c:pt>
                <c:pt idx="155">
                  <c:v>-2.3260000016307458E-3</c:v>
                </c:pt>
                <c:pt idx="156">
                  <c:v>-3.3126000053016469E-3</c:v>
                </c:pt>
                <c:pt idx="157">
                  <c:v>-3.8722000026609749E-3</c:v>
                </c:pt>
                <c:pt idx="158">
                  <c:v>-3.8180000046850182E-3</c:v>
                </c:pt>
                <c:pt idx="159">
                  <c:v>-4.1267999986303039E-3</c:v>
                </c:pt>
                <c:pt idx="160">
                  <c:v>-4.3624000027193688E-3</c:v>
                </c:pt>
                <c:pt idx="161">
                  <c:v>-2.3032000026432797E-3</c:v>
                </c:pt>
                <c:pt idx="162">
                  <c:v>-2.3032000026432797E-3</c:v>
                </c:pt>
                <c:pt idx="163">
                  <c:v>-2.3032000026432797E-3</c:v>
                </c:pt>
                <c:pt idx="164">
                  <c:v>-2.3591999997734092E-3</c:v>
                </c:pt>
                <c:pt idx="165">
                  <c:v>-2.9007999983150512E-3</c:v>
                </c:pt>
                <c:pt idx="166">
                  <c:v>-3.9276000024983659E-3</c:v>
                </c:pt>
                <c:pt idx="167">
                  <c:v>-3.8779999958933331E-3</c:v>
                </c:pt>
                <c:pt idx="168">
                  <c:v>-4.1120000023511238E-3</c:v>
                </c:pt>
                <c:pt idx="169">
                  <c:v>-3.0251999996835366E-3</c:v>
                </c:pt>
                <c:pt idx="170">
                  <c:v>-3.291599998192396E-3</c:v>
                </c:pt>
                <c:pt idx="171">
                  <c:v>-4.0007999923545867E-3</c:v>
                </c:pt>
                <c:pt idx="172">
                  <c:v>-4.0432000023429282E-3</c:v>
                </c:pt>
                <c:pt idx="173">
                  <c:v>-5.756999998993706E-3</c:v>
                </c:pt>
                <c:pt idx="174">
                  <c:v>-4.6095999932731502E-3</c:v>
                </c:pt>
                <c:pt idx="175">
                  <c:v>-4.2827999932342209E-3</c:v>
                </c:pt>
                <c:pt idx="176">
                  <c:v>-4.6559999973396771E-3</c:v>
                </c:pt>
                <c:pt idx="177">
                  <c:v>-3.8104000050225295E-3</c:v>
                </c:pt>
                <c:pt idx="178">
                  <c:v>-4.9212000012630597E-3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5D-4D4A-9E18-170F67A261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34627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5D-4D4A-9E18-170F67A261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34627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5D-4D4A-9E18-170F67A261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34627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5D-4D4A-9E18-170F67A261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34627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12">
                  <c:v>-9.3849254516135874E-4</c:v>
                </c:pt>
                <c:pt idx="113">
                  <c:v>-9.8802372513029629E-4</c:v>
                </c:pt>
                <c:pt idx="114">
                  <c:v>-1.0963939578140141E-3</c:v>
                </c:pt>
                <c:pt idx="115">
                  <c:v>-1.1944590456719776E-3</c:v>
                </c:pt>
                <c:pt idx="116">
                  <c:v>-1.2250420561225979E-3</c:v>
                </c:pt>
                <c:pt idx="117">
                  <c:v>-1.3251016881403845E-3</c:v>
                </c:pt>
                <c:pt idx="118">
                  <c:v>-1.3673195395233042E-3</c:v>
                </c:pt>
                <c:pt idx="119">
                  <c:v>-1.3743004440826849E-3</c:v>
                </c:pt>
                <c:pt idx="120">
                  <c:v>-1.4743600761004732E-3</c:v>
                </c:pt>
                <c:pt idx="121">
                  <c:v>-1.5787412204645431E-3</c:v>
                </c:pt>
                <c:pt idx="122">
                  <c:v>-1.591705757503393E-3</c:v>
                </c:pt>
                <c:pt idx="123">
                  <c:v>-1.6113187750749864E-3</c:v>
                </c:pt>
                <c:pt idx="124">
                  <c:v>-1.6159727114479069E-3</c:v>
                </c:pt>
                <c:pt idx="125">
                  <c:v>-1.6229536160072876E-3</c:v>
                </c:pt>
                <c:pt idx="126">
                  <c:v>-1.7266699123180832E-3</c:v>
                </c:pt>
                <c:pt idx="127">
                  <c:v>-1.73763990519711E-3</c:v>
                </c:pt>
                <c:pt idx="128">
                  <c:v>-1.8533234664668439E-3</c:v>
                </c:pt>
                <c:pt idx="129">
                  <c:v>-1.8646258833725079E-3</c:v>
                </c:pt>
                <c:pt idx="130">
                  <c:v>-1.9952685258409148E-3</c:v>
                </c:pt>
                <c:pt idx="131">
                  <c:v>-1.9969306459741007E-3</c:v>
                </c:pt>
                <c:pt idx="132">
                  <c:v>-2.0963254299386147E-3</c:v>
                </c:pt>
                <c:pt idx="133">
                  <c:v>-2.1179329916700294E-3</c:v>
                </c:pt>
                <c:pt idx="134">
                  <c:v>-2.231622008779942E-3</c:v>
                </c:pt>
                <c:pt idx="135">
                  <c:v>-2.2319544328065792E-3</c:v>
                </c:pt>
                <c:pt idx="136">
                  <c:v>-2.240597457499144E-3</c:v>
                </c:pt>
                <c:pt idx="137">
                  <c:v>-2.2409298815257812E-3</c:v>
                </c:pt>
                <c:pt idx="138">
                  <c:v>-2.2532295705113567E-3</c:v>
                </c:pt>
                <c:pt idx="139">
                  <c:v>-2.3815452447933034E-3</c:v>
                </c:pt>
                <c:pt idx="140">
                  <c:v>-2.4703024599054277E-3</c:v>
                </c:pt>
                <c:pt idx="141">
                  <c:v>-2.4822697248643661E-3</c:v>
                </c:pt>
                <c:pt idx="142">
                  <c:v>-2.4845966930508263E-3</c:v>
                </c:pt>
                <c:pt idx="143">
                  <c:v>-2.5075339508887897E-3</c:v>
                </c:pt>
                <c:pt idx="144">
                  <c:v>-2.5108581911551615E-3</c:v>
                </c:pt>
                <c:pt idx="145">
                  <c:v>-2.638841441410471E-3</c:v>
                </c:pt>
                <c:pt idx="146">
                  <c:v>-2.7678219637456937E-3</c:v>
                </c:pt>
                <c:pt idx="147">
                  <c:v>-2.8612331152307368E-3</c:v>
                </c:pt>
                <c:pt idx="148">
                  <c:v>-3.011488775270737E-3</c:v>
                </c:pt>
                <c:pt idx="149">
                  <c:v>-3.0247857363362241E-3</c:v>
                </c:pt>
                <c:pt idx="150">
                  <c:v>-3.1168671917147185E-3</c:v>
                </c:pt>
                <c:pt idx="151">
                  <c:v>-3.1471177781387015E-3</c:v>
                </c:pt>
                <c:pt idx="152">
                  <c:v>-3.1471177781387015E-3</c:v>
                </c:pt>
                <c:pt idx="153">
                  <c:v>-3.2332156010377285E-3</c:v>
                </c:pt>
                <c:pt idx="154">
                  <c:v>-3.2332156010377285E-3</c:v>
                </c:pt>
                <c:pt idx="155">
                  <c:v>-3.2455152900233023E-3</c:v>
                </c:pt>
                <c:pt idx="156">
                  <c:v>-3.2533272546492768E-3</c:v>
                </c:pt>
                <c:pt idx="157">
                  <c:v>-3.266956639741401E-3</c:v>
                </c:pt>
                <c:pt idx="158">
                  <c:v>-3.2687849718879046E-3</c:v>
                </c:pt>
                <c:pt idx="159">
                  <c:v>-3.2847413251664891E-3</c:v>
                </c:pt>
                <c:pt idx="160">
                  <c:v>-3.2850737491931263E-3</c:v>
                </c:pt>
                <c:pt idx="161">
                  <c:v>-3.5403754016504708E-3</c:v>
                </c:pt>
                <c:pt idx="162">
                  <c:v>-3.5403754016504708E-3</c:v>
                </c:pt>
                <c:pt idx="163">
                  <c:v>-3.5403754016504708E-3</c:v>
                </c:pt>
                <c:pt idx="164">
                  <c:v>-3.6268056485761349E-3</c:v>
                </c:pt>
                <c:pt idx="165">
                  <c:v>-3.7551213228580816E-3</c:v>
                </c:pt>
                <c:pt idx="166">
                  <c:v>-3.9057094069247173E-3</c:v>
                </c:pt>
                <c:pt idx="167">
                  <c:v>-4.0499814344852484E-3</c:v>
                </c:pt>
                <c:pt idx="168">
                  <c:v>-4.054967794884806E-3</c:v>
                </c:pt>
                <c:pt idx="169">
                  <c:v>-4.120455328132328E-3</c:v>
                </c:pt>
                <c:pt idx="170">
                  <c:v>-4.1350819853043638E-3</c:v>
                </c:pt>
                <c:pt idx="171">
                  <c:v>-4.1706513561545417E-3</c:v>
                </c:pt>
                <c:pt idx="172">
                  <c:v>-4.1719810522610904E-3</c:v>
                </c:pt>
                <c:pt idx="173">
                  <c:v>-4.2668881118660016E-3</c:v>
                </c:pt>
                <c:pt idx="174">
                  <c:v>-4.2697137160924168E-3</c:v>
                </c:pt>
                <c:pt idx="175">
                  <c:v>-4.2853376453443641E-3</c:v>
                </c:pt>
                <c:pt idx="176">
                  <c:v>-4.3009615745963114E-3</c:v>
                </c:pt>
                <c:pt idx="177">
                  <c:v>-4.3920457578948942E-3</c:v>
                </c:pt>
                <c:pt idx="178">
                  <c:v>-4.4229611923721516E-3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5D-4D4A-9E18-170F67A261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34627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37">
                  <c:v>-1.0742800004663877E-2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5D-4D4A-9E18-170F67A26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802928"/>
        <c:axId val="1"/>
      </c:scatterChart>
      <c:valAx>
        <c:axId val="81180292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857707442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1198686371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802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05617401273116"/>
          <c:y val="0.92024539877300615"/>
          <c:w val="0.760263932525675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Ori - O-C Diagr.</a:t>
            </a:r>
          </a:p>
        </c:rich>
      </c:tx>
      <c:layout>
        <c:manualLayout>
          <c:xMode val="edge"/>
          <c:yMode val="edge"/>
          <c:x val="0.3819675573340217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306498388269"/>
          <c:y val="0.14678942920199375"/>
          <c:w val="0.8065580226674745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Active!$S$46</c:f>
              <c:numCache>
                <c:formatCode>General</c:formatCode>
                <c:ptCount val="1"/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-1.4739999969606288E-3</c:v>
                </c:pt>
                <c:pt idx="1">
                  <c:v>3.7496000004466623E-3</c:v>
                </c:pt>
                <c:pt idx="2">
                  <c:v>2.8139999994891696E-3</c:v>
                </c:pt>
                <c:pt idx="3">
                  <c:v>3.8783999989391305E-3</c:v>
                </c:pt>
                <c:pt idx="4">
                  <c:v>7.9428000026382506E-3</c:v>
                </c:pt>
                <c:pt idx="5">
                  <c:v>2.6119999893126078E-4</c:v>
                </c:pt>
                <c:pt idx="6">
                  <c:v>1.8068000026687514E-3</c:v>
                </c:pt>
                <c:pt idx="7">
                  <c:v>0</c:v>
                </c:pt>
                <c:pt idx="8">
                  <c:v>4.0000000008149073E-3</c:v>
                </c:pt>
                <c:pt idx="9">
                  <c:v>3.4472000006644521E-3</c:v>
                </c:pt>
                <c:pt idx="10">
                  <c:v>-2.3595999991812278E-3</c:v>
                </c:pt>
                <c:pt idx="11">
                  <c:v>-5.6355999986408278E-3</c:v>
                </c:pt>
                <c:pt idx="12">
                  <c:v>-8.7071999987529125E-3</c:v>
                </c:pt>
                <c:pt idx="13">
                  <c:v>-6.4279999787686393E-4</c:v>
                </c:pt>
                <c:pt idx="14">
                  <c:v>-6.3547999998263549E-3</c:v>
                </c:pt>
                <c:pt idx="15">
                  <c:v>-2.2903999997652136E-3</c:v>
                </c:pt>
                <c:pt idx="16">
                  <c:v>-6.1616000020876527E-3</c:v>
                </c:pt>
                <c:pt idx="17">
                  <c:v>1.5052000017021783E-3</c:v>
                </c:pt>
                <c:pt idx="18">
                  <c:v>5.4980000022624154E-3</c:v>
                </c:pt>
                <c:pt idx="19">
                  <c:v>4.0740000004007015E-3</c:v>
                </c:pt>
                <c:pt idx="20">
                  <c:v>2.5552000006427988E-3</c:v>
                </c:pt>
                <c:pt idx="21">
                  <c:v>4.6196000002964865E-3</c:v>
                </c:pt>
                <c:pt idx="22">
                  <c:v>-3.3159999984491151E-3</c:v>
                </c:pt>
                <c:pt idx="23">
                  <c:v>1.260000000911532E-3</c:v>
                </c:pt>
                <c:pt idx="24">
                  <c:v>2.9735999996773899E-3</c:v>
                </c:pt>
                <c:pt idx="25">
                  <c:v>4.4207999999343883E-3</c:v>
                </c:pt>
                <c:pt idx="26">
                  <c:v>1.1549599999852944E-2</c:v>
                </c:pt>
                <c:pt idx="27">
                  <c:v>2.6140000009036157E-3</c:v>
                </c:pt>
                <c:pt idx="28">
                  <c:v>-3.0979999974078964E-3</c:v>
                </c:pt>
                <c:pt idx="29">
                  <c:v>1.9663999992189929E-3</c:v>
                </c:pt>
                <c:pt idx="30">
                  <c:v>-5.9048000002803747E-3</c:v>
                </c:pt>
                <c:pt idx="31">
                  <c:v>9.5440000004600734E-3</c:v>
                </c:pt>
                <c:pt idx="32">
                  <c:v>-2.1828000026289374E-3</c:v>
                </c:pt>
                <c:pt idx="33">
                  <c:v>-5.1799999710055999E-4</c:v>
                </c:pt>
                <c:pt idx="34">
                  <c:v>7.0000000050640665E-4</c:v>
                </c:pt>
                <c:pt idx="35">
                  <c:v>-2.8711999984807335E-3</c:v>
                </c:pt>
                <c:pt idx="36">
                  <c:v>4.8032000013336074E-3</c:v>
                </c:pt>
                <c:pt idx="37">
                  <c:v>1.5328000008594245E-3</c:v>
                </c:pt>
                <c:pt idx="38">
                  <c:v>9.067200000572484E-3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FF-4572-9EEB-979BB20518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  <c:pt idx="75">
                    <c:v>0</c:v>
                  </c:pt>
                  <c:pt idx="86">
                    <c:v>0</c:v>
                  </c:pt>
                  <c:pt idx="106">
                    <c:v>5.0000000000000001E-3</c:v>
                  </c:pt>
                  <c:pt idx="112">
                    <c:v>0</c:v>
                  </c:pt>
                  <c:pt idx="113">
                    <c:v>4.0000000000000001E-3</c:v>
                  </c:pt>
                  <c:pt idx="114">
                    <c:v>4.0000000000000001E-3</c:v>
                  </c:pt>
                  <c:pt idx="116">
                    <c:v>5.0000000000000001E-3</c:v>
                  </c:pt>
                  <c:pt idx="117">
                    <c:v>5.0000000000000001E-4</c:v>
                  </c:pt>
                  <c:pt idx="118">
                    <c:v>8.0000000000000002E-3</c:v>
                  </c:pt>
                  <c:pt idx="119">
                    <c:v>6.0000000000000001E-3</c:v>
                  </c:pt>
                  <c:pt idx="120">
                    <c:v>4.0000000000000001E-3</c:v>
                  </c:pt>
                  <c:pt idx="123">
                    <c:v>5.0000000000000001E-4</c:v>
                  </c:pt>
                  <c:pt idx="126">
                    <c:v>1.5E-3</c:v>
                  </c:pt>
                  <c:pt idx="131">
                    <c:v>5.4999999999999997E-3</c:v>
                  </c:pt>
                  <c:pt idx="134">
                    <c:v>1.5E-3</c:v>
                  </c:pt>
                  <c:pt idx="135">
                    <c:v>8.9999999999999998E-4</c:v>
                  </c:pt>
                  <c:pt idx="137">
                    <c:v>3.0000000000000001E-3</c:v>
                  </c:pt>
                  <c:pt idx="140">
                    <c:v>1E-4</c:v>
                  </c:pt>
                  <c:pt idx="142">
                    <c:v>1.8E-3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1E-4</c:v>
                  </c:pt>
                  <c:pt idx="148">
                    <c:v>5.9999999999999995E-4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2">
                    <c:v>1E-4</c:v>
                  </c:pt>
                  <c:pt idx="154">
                    <c:v>5.0000000000000001E-4</c:v>
                  </c:pt>
                  <c:pt idx="156">
                    <c:v>5.9999999999999995E-4</c:v>
                  </c:pt>
                  <c:pt idx="157">
                    <c:v>5.0000000000000001E-4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5.9999999999999995E-4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2E-3</c:v>
                  </c:pt>
                  <c:pt idx="174">
                    <c:v>4.0000000000000002E-4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  <c:pt idx="75">
                    <c:v>0</c:v>
                  </c:pt>
                  <c:pt idx="86">
                    <c:v>0</c:v>
                  </c:pt>
                  <c:pt idx="106">
                    <c:v>5.0000000000000001E-3</c:v>
                  </c:pt>
                  <c:pt idx="112">
                    <c:v>0</c:v>
                  </c:pt>
                  <c:pt idx="113">
                    <c:v>4.0000000000000001E-3</c:v>
                  </c:pt>
                  <c:pt idx="114">
                    <c:v>4.0000000000000001E-3</c:v>
                  </c:pt>
                  <c:pt idx="116">
                    <c:v>5.0000000000000001E-3</c:v>
                  </c:pt>
                  <c:pt idx="117">
                    <c:v>5.0000000000000001E-4</c:v>
                  </c:pt>
                  <c:pt idx="118">
                    <c:v>8.0000000000000002E-3</c:v>
                  </c:pt>
                  <c:pt idx="119">
                    <c:v>6.0000000000000001E-3</c:v>
                  </c:pt>
                  <c:pt idx="120">
                    <c:v>4.0000000000000001E-3</c:v>
                  </c:pt>
                  <c:pt idx="123">
                    <c:v>5.0000000000000001E-4</c:v>
                  </c:pt>
                  <c:pt idx="126">
                    <c:v>1.5E-3</c:v>
                  </c:pt>
                  <c:pt idx="131">
                    <c:v>5.4999999999999997E-3</c:v>
                  </c:pt>
                  <c:pt idx="134">
                    <c:v>1.5E-3</c:v>
                  </c:pt>
                  <c:pt idx="135">
                    <c:v>8.9999999999999998E-4</c:v>
                  </c:pt>
                  <c:pt idx="137">
                    <c:v>3.0000000000000001E-3</c:v>
                  </c:pt>
                  <c:pt idx="140">
                    <c:v>1E-4</c:v>
                  </c:pt>
                  <c:pt idx="142">
                    <c:v>1.8E-3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1E-4</c:v>
                  </c:pt>
                  <c:pt idx="148">
                    <c:v>5.9999999999999995E-4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2">
                    <c:v>1E-4</c:v>
                  </c:pt>
                  <c:pt idx="154">
                    <c:v>5.0000000000000001E-4</c:v>
                  </c:pt>
                  <c:pt idx="156">
                    <c:v>5.9999999999999995E-4</c:v>
                  </c:pt>
                  <c:pt idx="157">
                    <c:v>5.0000000000000001E-4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5.9999999999999995E-4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2E-3</c:v>
                  </c:pt>
                  <c:pt idx="174">
                    <c:v>4.0000000000000002E-4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34627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40">
                  <c:v>5.5984000027820002E-3</c:v>
                </c:pt>
                <c:pt idx="41">
                  <c:v>6.4067999992403202E-3</c:v>
                </c:pt>
                <c:pt idx="42">
                  <c:v>1.0406800000055227E-2</c:v>
                </c:pt>
                <c:pt idx="44">
                  <c:v>1.1912800000573043E-2</c:v>
                </c:pt>
                <c:pt idx="45">
                  <c:v>1.4919599998393096E-2</c:v>
                </c:pt>
                <c:pt idx="46">
                  <c:v>7.7080000046407804E-3</c:v>
                </c:pt>
                <c:pt idx="47">
                  <c:v>-2.7231999993091449E-3</c:v>
                </c:pt>
                <c:pt idx="48">
                  <c:v>9.8615999959292822E-3</c:v>
                </c:pt>
                <c:pt idx="49">
                  <c:v>-3.7480000173673034E-4</c:v>
                </c:pt>
                <c:pt idx="50">
                  <c:v>1.3008000001718756E-2</c:v>
                </c:pt>
                <c:pt idx="51">
                  <c:v>-6.4520000159973279E-4</c:v>
                </c:pt>
                <c:pt idx="52">
                  <c:v>-1.0292799997841939E-2</c:v>
                </c:pt>
                <c:pt idx="53">
                  <c:v>1.3853599994035903E-2</c:v>
                </c:pt>
                <c:pt idx="54">
                  <c:v>-4.3771999989985488E-3</c:v>
                </c:pt>
                <c:pt idx="55">
                  <c:v>8.3779999986290932E-3</c:v>
                </c:pt>
                <c:pt idx="56">
                  <c:v>3.4424000041326508E-3</c:v>
                </c:pt>
                <c:pt idx="57">
                  <c:v>-2.4932000014814548E-3</c:v>
                </c:pt>
                <c:pt idx="58">
                  <c:v>1.7506799995317124E-2</c:v>
                </c:pt>
                <c:pt idx="59">
                  <c:v>-7.3595999929239042E-3</c:v>
                </c:pt>
                <c:pt idx="60">
                  <c:v>-8.2952000011573546E-3</c:v>
                </c:pt>
                <c:pt idx="61">
                  <c:v>8.43439999880502E-3</c:v>
                </c:pt>
                <c:pt idx="63">
                  <c:v>2.1264000024530105E-3</c:v>
                </c:pt>
                <c:pt idx="64">
                  <c:v>-2.0700799999758601E-2</c:v>
                </c:pt>
                <c:pt idx="65">
                  <c:v>5.4280000040307641E-3</c:v>
                </c:pt>
                <c:pt idx="66">
                  <c:v>1.4973600002122112E-2</c:v>
                </c:pt>
                <c:pt idx="67">
                  <c:v>1.9383199993171729E-2</c:v>
                </c:pt>
                <c:pt idx="69">
                  <c:v>3.6764000033144839E-3</c:v>
                </c:pt>
                <c:pt idx="70">
                  <c:v>-2.0200000290060416E-4</c:v>
                </c:pt>
                <c:pt idx="71">
                  <c:v>1.8446800000674557E-2</c:v>
                </c:pt>
                <c:pt idx="72">
                  <c:v>2.0872000022791326E-3</c:v>
                </c:pt>
                <c:pt idx="73">
                  <c:v>5.0871999992523342E-3</c:v>
                </c:pt>
                <c:pt idx="74">
                  <c:v>4.6952000047895126E-3</c:v>
                </c:pt>
                <c:pt idx="75">
                  <c:v>1.8687999996473081E-2</c:v>
                </c:pt>
                <c:pt idx="76">
                  <c:v>1.3841599997249432E-2</c:v>
                </c:pt>
                <c:pt idx="77">
                  <c:v>1.5245599999616388E-2</c:v>
                </c:pt>
                <c:pt idx="78">
                  <c:v>-6.150000001071021E-3</c:v>
                </c:pt>
                <c:pt idx="79">
                  <c:v>9.4903999997768551E-3</c:v>
                </c:pt>
                <c:pt idx="80">
                  <c:v>5.8679999347077683E-4</c:v>
                </c:pt>
                <c:pt idx="81">
                  <c:v>5.5867999981273897E-3</c:v>
                </c:pt>
                <c:pt idx="82">
                  <c:v>1.4068000004044734E-2</c:v>
                </c:pt>
                <c:pt idx="83">
                  <c:v>1.7021200001181569E-2</c:v>
                </c:pt>
                <c:pt idx="84">
                  <c:v>6.4379999967059121E-3</c:v>
                </c:pt>
                <c:pt idx="85">
                  <c:v>2.5023999987752177E-3</c:v>
                </c:pt>
                <c:pt idx="86">
                  <c:v>2.6560000042081811E-3</c:v>
                </c:pt>
                <c:pt idx="87">
                  <c:v>1.3360800003283657E-2</c:v>
                </c:pt>
                <c:pt idx="88">
                  <c:v>1.8283599994902033E-2</c:v>
                </c:pt>
                <c:pt idx="89">
                  <c:v>-3.7265599996317178E-2</c:v>
                </c:pt>
                <c:pt idx="90">
                  <c:v>1.5789600001880899E-2</c:v>
                </c:pt>
                <c:pt idx="91">
                  <c:v>1.2304800002311822E-2</c:v>
                </c:pt>
                <c:pt idx="92">
                  <c:v>4.3691999962902628E-3</c:v>
                </c:pt>
                <c:pt idx="93">
                  <c:v>-2.5119199999608099E-2</c:v>
                </c:pt>
                <c:pt idx="94">
                  <c:v>8.9452000029268675E-3</c:v>
                </c:pt>
                <c:pt idx="95">
                  <c:v>8.1060000011348166E-3</c:v>
                </c:pt>
                <c:pt idx="96">
                  <c:v>1.5098800002306234E-2</c:v>
                </c:pt>
                <c:pt idx="97">
                  <c:v>3.4511999983806163E-3</c:v>
                </c:pt>
                <c:pt idx="98">
                  <c:v>1.4438399994105566E-2</c:v>
                </c:pt>
                <c:pt idx="99">
                  <c:v>1.7790800004149787E-2</c:v>
                </c:pt>
                <c:pt idx="100">
                  <c:v>1.4119999832473695E-4</c:v>
                </c:pt>
                <c:pt idx="101">
                  <c:v>2.2056000016164035E-3</c:v>
                </c:pt>
                <c:pt idx="102">
                  <c:v>-2.1199999973759986E-3</c:v>
                </c:pt>
                <c:pt idx="103">
                  <c:v>1.1065999999118503E-2</c:v>
                </c:pt>
                <c:pt idx="104">
                  <c:v>1.4807999978074804E-3</c:v>
                </c:pt>
                <c:pt idx="105">
                  <c:v>-2.3260000016307458E-3</c:v>
                </c:pt>
                <c:pt idx="106">
                  <c:v>6.4128000012715347E-3</c:v>
                </c:pt>
                <c:pt idx="107">
                  <c:v>-2.749999999650754E-3</c:v>
                </c:pt>
                <c:pt idx="108">
                  <c:v>1.6023999996832572E-3</c:v>
                </c:pt>
                <c:pt idx="109">
                  <c:v>1.1661199998343363E-2</c:v>
                </c:pt>
                <c:pt idx="110">
                  <c:v>-1.3711999999941327E-3</c:v>
                </c:pt>
                <c:pt idx="111">
                  <c:v>7.6107999993837439E-3</c:v>
                </c:pt>
                <c:pt idx="112">
                  <c:v>5.9380000020610169E-3</c:v>
                </c:pt>
                <c:pt idx="113">
                  <c:v>1.8533599999500439E-2</c:v>
                </c:pt>
                <c:pt idx="114">
                  <c:v>1.0528000006161164E-2</c:v>
                </c:pt>
                <c:pt idx="116">
                  <c:v>9.4507999965571798E-3</c:v>
                </c:pt>
                <c:pt idx="118">
                  <c:v>9.0140000029350631E-3</c:v>
                </c:pt>
                <c:pt idx="119">
                  <c:v>1.7366400003083982E-2</c:v>
                </c:pt>
                <c:pt idx="120">
                  <c:v>4.7508000061498024E-3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FF-4572-9EEB-979BB20518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34627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39">
                  <c:v>6.0340000018186402E-3</c:v>
                </c:pt>
                <c:pt idx="43">
                  <c:v>4.1247999979532324E-3</c:v>
                </c:pt>
                <c:pt idx="62">
                  <c:v>7.0960000448394567E-4</c:v>
                </c:pt>
                <c:pt idx="115">
                  <c:v>1.5260000072885305E-3</c:v>
                </c:pt>
                <c:pt idx="117">
                  <c:v>3.4352000002400018E-3</c:v>
                </c:pt>
                <c:pt idx="123">
                  <c:v>2.3835999963921495E-3</c:v>
                </c:pt>
                <c:pt idx="142">
                  <c:v>-3.8376000011339784E-3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FF-4572-9EEB-979BB20518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34627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68">
                  <c:v>1.6764000029070303E-3</c:v>
                </c:pt>
                <c:pt idx="121">
                  <c:v>3.5723999972105958E-3</c:v>
                </c:pt>
                <c:pt idx="122">
                  <c:v>3.48400000075344E-3</c:v>
                </c:pt>
                <c:pt idx="124">
                  <c:v>-2.8147999983048066E-3</c:v>
                </c:pt>
                <c:pt idx="125">
                  <c:v>3.6375999989104457E-3</c:v>
                </c:pt>
                <c:pt idx="126">
                  <c:v>3.0503999951179139E-3</c:v>
                </c:pt>
                <c:pt idx="127">
                  <c:v>3.7555999952019192E-3</c:v>
                </c:pt>
                <c:pt idx="128">
                  <c:v>1.8668000047910027E-3</c:v>
                </c:pt>
                <c:pt idx="129">
                  <c:v>2.3564000002807006E-3</c:v>
                </c:pt>
                <c:pt idx="130">
                  <c:v>4.6656000049551949E-3</c:v>
                </c:pt>
                <c:pt idx="131">
                  <c:v>7.8760000906186178E-4</c:v>
                </c:pt>
                <c:pt idx="132">
                  <c:v>-1.556800001708325E-3</c:v>
                </c:pt>
                <c:pt idx="133">
                  <c:v>-7.7079999755369499E-4</c:v>
                </c:pt>
                <c:pt idx="134">
                  <c:v>8.5400000534718856E-4</c:v>
                </c:pt>
                <c:pt idx="135">
                  <c:v>7.1839999873191118E-4</c:v>
                </c:pt>
                <c:pt idx="136">
                  <c:v>-4.7071999943000264E-3</c:v>
                </c:pt>
                <c:pt idx="138">
                  <c:v>-3.759999992325902E-3</c:v>
                </c:pt>
                <c:pt idx="139">
                  <c:v>-3.4015999990515411E-3</c:v>
                </c:pt>
                <c:pt idx="140">
                  <c:v>-7.0679999771527946E-4</c:v>
                </c:pt>
                <c:pt idx="141">
                  <c:v>-9.8839999554911628E-4</c:v>
                </c:pt>
                <c:pt idx="143">
                  <c:v>-9.9400000181049109E-4</c:v>
                </c:pt>
                <c:pt idx="144">
                  <c:v>-1.8500000005587935E-3</c:v>
                </c:pt>
                <c:pt idx="145">
                  <c:v>-5.559999990509823E-4</c:v>
                </c:pt>
                <c:pt idx="146">
                  <c:v>-3.5687999989022501E-3</c:v>
                </c:pt>
                <c:pt idx="147">
                  <c:v>-5.5723999976180494E-3</c:v>
                </c:pt>
                <c:pt idx="148">
                  <c:v>-3.0636000010417774E-3</c:v>
                </c:pt>
                <c:pt idx="149">
                  <c:v>-3.0875999946147203E-3</c:v>
                </c:pt>
                <c:pt idx="150">
                  <c:v>-2.9488000000128523E-3</c:v>
                </c:pt>
                <c:pt idx="151">
                  <c:v>-4.0884000045480207E-3</c:v>
                </c:pt>
                <c:pt idx="152">
                  <c:v>-3.9884000070742331E-3</c:v>
                </c:pt>
                <c:pt idx="153">
                  <c:v>-5.1088000036543235E-3</c:v>
                </c:pt>
                <c:pt idx="154">
                  <c:v>-5.1088000036543235E-3</c:v>
                </c:pt>
                <c:pt idx="155">
                  <c:v>-2.3260000016307458E-3</c:v>
                </c:pt>
                <c:pt idx="156">
                  <c:v>-3.3126000053016469E-3</c:v>
                </c:pt>
                <c:pt idx="157">
                  <c:v>-3.8722000026609749E-3</c:v>
                </c:pt>
                <c:pt idx="158">
                  <c:v>-3.8180000046850182E-3</c:v>
                </c:pt>
                <c:pt idx="159">
                  <c:v>-4.1267999986303039E-3</c:v>
                </c:pt>
                <c:pt idx="160">
                  <c:v>-4.3624000027193688E-3</c:v>
                </c:pt>
                <c:pt idx="161">
                  <c:v>-2.3032000026432797E-3</c:v>
                </c:pt>
                <c:pt idx="162">
                  <c:v>-2.3032000026432797E-3</c:v>
                </c:pt>
                <c:pt idx="163">
                  <c:v>-2.3032000026432797E-3</c:v>
                </c:pt>
                <c:pt idx="164">
                  <c:v>-2.3591999997734092E-3</c:v>
                </c:pt>
                <c:pt idx="165">
                  <c:v>-2.9007999983150512E-3</c:v>
                </c:pt>
                <c:pt idx="166">
                  <c:v>-3.9276000024983659E-3</c:v>
                </c:pt>
                <c:pt idx="167">
                  <c:v>-3.8779999958933331E-3</c:v>
                </c:pt>
                <c:pt idx="168">
                  <c:v>-4.1120000023511238E-3</c:v>
                </c:pt>
                <c:pt idx="169">
                  <c:v>-3.0251999996835366E-3</c:v>
                </c:pt>
                <c:pt idx="170">
                  <c:v>-3.291599998192396E-3</c:v>
                </c:pt>
                <c:pt idx="171">
                  <c:v>-4.0007999923545867E-3</c:v>
                </c:pt>
                <c:pt idx="172">
                  <c:v>-4.0432000023429282E-3</c:v>
                </c:pt>
                <c:pt idx="173">
                  <c:v>-5.756999998993706E-3</c:v>
                </c:pt>
                <c:pt idx="174">
                  <c:v>-4.6095999932731502E-3</c:v>
                </c:pt>
                <c:pt idx="175">
                  <c:v>-4.2827999932342209E-3</c:v>
                </c:pt>
                <c:pt idx="176">
                  <c:v>-4.6559999973396771E-3</c:v>
                </c:pt>
                <c:pt idx="177">
                  <c:v>-3.8104000050225295E-3</c:v>
                </c:pt>
                <c:pt idx="178">
                  <c:v>-4.9212000012630597E-3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FF-4572-9EEB-979BB20518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34627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FF-4572-9EEB-979BB20518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34627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FF-4572-9EEB-979BB20518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34627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FF-4572-9EEB-979BB20518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34627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12">
                  <c:v>-9.3849254516135874E-4</c:v>
                </c:pt>
                <c:pt idx="113">
                  <c:v>-9.8802372513029629E-4</c:v>
                </c:pt>
                <c:pt idx="114">
                  <c:v>-1.0963939578140141E-3</c:v>
                </c:pt>
                <c:pt idx="115">
                  <c:v>-1.1944590456719776E-3</c:v>
                </c:pt>
                <c:pt idx="116">
                  <c:v>-1.2250420561225979E-3</c:v>
                </c:pt>
                <c:pt idx="117">
                  <c:v>-1.3251016881403845E-3</c:v>
                </c:pt>
                <c:pt idx="118">
                  <c:v>-1.3673195395233042E-3</c:v>
                </c:pt>
                <c:pt idx="119">
                  <c:v>-1.3743004440826849E-3</c:v>
                </c:pt>
                <c:pt idx="120">
                  <c:v>-1.4743600761004732E-3</c:v>
                </c:pt>
                <c:pt idx="121">
                  <c:v>-1.5787412204645431E-3</c:v>
                </c:pt>
                <c:pt idx="122">
                  <c:v>-1.591705757503393E-3</c:v>
                </c:pt>
                <c:pt idx="123">
                  <c:v>-1.6113187750749864E-3</c:v>
                </c:pt>
                <c:pt idx="124">
                  <c:v>-1.6159727114479069E-3</c:v>
                </c:pt>
                <c:pt idx="125">
                  <c:v>-1.6229536160072876E-3</c:v>
                </c:pt>
                <c:pt idx="126">
                  <c:v>-1.7266699123180832E-3</c:v>
                </c:pt>
                <c:pt idx="127">
                  <c:v>-1.73763990519711E-3</c:v>
                </c:pt>
                <c:pt idx="128">
                  <c:v>-1.8533234664668439E-3</c:v>
                </c:pt>
                <c:pt idx="129">
                  <c:v>-1.8646258833725079E-3</c:v>
                </c:pt>
                <c:pt idx="130">
                  <c:v>-1.9952685258409148E-3</c:v>
                </c:pt>
                <c:pt idx="131">
                  <c:v>-1.9969306459741007E-3</c:v>
                </c:pt>
                <c:pt idx="132">
                  <c:v>-2.0963254299386147E-3</c:v>
                </c:pt>
                <c:pt idx="133">
                  <c:v>-2.1179329916700294E-3</c:v>
                </c:pt>
                <c:pt idx="134">
                  <c:v>-2.231622008779942E-3</c:v>
                </c:pt>
                <c:pt idx="135">
                  <c:v>-2.2319544328065792E-3</c:v>
                </c:pt>
                <c:pt idx="136">
                  <c:v>-2.240597457499144E-3</c:v>
                </c:pt>
                <c:pt idx="137">
                  <c:v>-2.2409298815257812E-3</c:v>
                </c:pt>
                <c:pt idx="138">
                  <c:v>-2.2532295705113567E-3</c:v>
                </c:pt>
                <c:pt idx="139">
                  <c:v>-2.3815452447933034E-3</c:v>
                </c:pt>
                <c:pt idx="140">
                  <c:v>-2.4703024599054277E-3</c:v>
                </c:pt>
                <c:pt idx="141">
                  <c:v>-2.4822697248643661E-3</c:v>
                </c:pt>
                <c:pt idx="142">
                  <c:v>-2.4845966930508263E-3</c:v>
                </c:pt>
                <c:pt idx="143">
                  <c:v>-2.5075339508887897E-3</c:v>
                </c:pt>
                <c:pt idx="144">
                  <c:v>-2.5108581911551615E-3</c:v>
                </c:pt>
                <c:pt idx="145">
                  <c:v>-2.638841441410471E-3</c:v>
                </c:pt>
                <c:pt idx="146">
                  <c:v>-2.7678219637456937E-3</c:v>
                </c:pt>
                <c:pt idx="147">
                  <c:v>-2.8612331152307368E-3</c:v>
                </c:pt>
                <c:pt idx="148">
                  <c:v>-3.011488775270737E-3</c:v>
                </c:pt>
                <c:pt idx="149">
                  <c:v>-3.0247857363362241E-3</c:v>
                </c:pt>
                <c:pt idx="150">
                  <c:v>-3.1168671917147185E-3</c:v>
                </c:pt>
                <c:pt idx="151">
                  <c:v>-3.1471177781387015E-3</c:v>
                </c:pt>
                <c:pt idx="152">
                  <c:v>-3.1471177781387015E-3</c:v>
                </c:pt>
                <c:pt idx="153">
                  <c:v>-3.2332156010377285E-3</c:v>
                </c:pt>
                <c:pt idx="154">
                  <c:v>-3.2332156010377285E-3</c:v>
                </c:pt>
                <c:pt idx="155">
                  <c:v>-3.2455152900233023E-3</c:v>
                </c:pt>
                <c:pt idx="156">
                  <c:v>-3.2533272546492768E-3</c:v>
                </c:pt>
                <c:pt idx="157">
                  <c:v>-3.266956639741401E-3</c:v>
                </c:pt>
                <c:pt idx="158">
                  <c:v>-3.2687849718879046E-3</c:v>
                </c:pt>
                <c:pt idx="159">
                  <c:v>-3.2847413251664891E-3</c:v>
                </c:pt>
                <c:pt idx="160">
                  <c:v>-3.2850737491931263E-3</c:v>
                </c:pt>
                <c:pt idx="161">
                  <c:v>-3.5403754016504708E-3</c:v>
                </c:pt>
                <c:pt idx="162">
                  <c:v>-3.5403754016504708E-3</c:v>
                </c:pt>
                <c:pt idx="163">
                  <c:v>-3.5403754016504708E-3</c:v>
                </c:pt>
                <c:pt idx="164">
                  <c:v>-3.6268056485761349E-3</c:v>
                </c:pt>
                <c:pt idx="165">
                  <c:v>-3.7551213228580816E-3</c:v>
                </c:pt>
                <c:pt idx="166">
                  <c:v>-3.9057094069247173E-3</c:v>
                </c:pt>
                <c:pt idx="167">
                  <c:v>-4.0499814344852484E-3</c:v>
                </c:pt>
                <c:pt idx="168">
                  <c:v>-4.054967794884806E-3</c:v>
                </c:pt>
                <c:pt idx="169">
                  <c:v>-4.120455328132328E-3</c:v>
                </c:pt>
                <c:pt idx="170">
                  <c:v>-4.1350819853043638E-3</c:v>
                </c:pt>
                <c:pt idx="171">
                  <c:v>-4.1706513561545417E-3</c:v>
                </c:pt>
                <c:pt idx="172">
                  <c:v>-4.1719810522610904E-3</c:v>
                </c:pt>
                <c:pt idx="173">
                  <c:v>-4.2668881118660016E-3</c:v>
                </c:pt>
                <c:pt idx="174">
                  <c:v>-4.2697137160924168E-3</c:v>
                </c:pt>
                <c:pt idx="175">
                  <c:v>-4.2853376453443641E-3</c:v>
                </c:pt>
                <c:pt idx="176">
                  <c:v>-4.3009615745963114E-3</c:v>
                </c:pt>
                <c:pt idx="177">
                  <c:v>-4.3920457578948942E-3</c:v>
                </c:pt>
                <c:pt idx="178">
                  <c:v>-4.4229611923721516E-3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FF-4572-9EEB-979BB205185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34627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37">
                  <c:v>-1.0742800004663877E-2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FF-4572-9EEB-979BB2051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805224"/>
        <c:axId val="1"/>
      </c:scatterChart>
      <c:valAx>
        <c:axId val="811805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508153693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805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77049180327869"/>
          <c:y val="0.92048929663608559"/>
          <c:w val="0.75901639344262284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247650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6853B1EB-5D3C-6A4A-1BF3-80A540305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0</xdr:row>
      <xdr:rowOff>142875</xdr:rowOff>
    </xdr:from>
    <xdr:to>
      <xdr:col>25</xdr:col>
      <xdr:colOff>428625</xdr:colOff>
      <xdr:row>19</xdr:row>
      <xdr:rowOff>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A4856E65-0B65-7600-6CF1-0A412DD1A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37.pdf" TargetMode="External"/><Relationship Id="rId13" Type="http://schemas.openxmlformats.org/officeDocument/2006/relationships/hyperlink" Target="http://www.konkoly.hu/cgi-bin/IBVS?5583" TargetMode="External"/><Relationship Id="rId18" Type="http://schemas.openxmlformats.org/officeDocument/2006/relationships/hyperlink" Target="http://www.bav-astro.de/sfs/BAVM_link.php?BAVMnr=183" TargetMode="External"/><Relationship Id="rId3" Type="http://schemas.openxmlformats.org/officeDocument/2006/relationships/hyperlink" Target="http://www.konkoly.hu/cgi-bin/IBVS?328" TargetMode="External"/><Relationship Id="rId21" Type="http://schemas.openxmlformats.org/officeDocument/2006/relationships/hyperlink" Target="http://www.aavso.org/sites/default/files/jaavso/v37n1/44.pdf" TargetMode="External"/><Relationship Id="rId7" Type="http://schemas.openxmlformats.org/officeDocument/2006/relationships/hyperlink" Target="http://www.bav-astro.de/sfs/BAVM_link.php?BAVMnr=128" TargetMode="External"/><Relationship Id="rId12" Type="http://schemas.openxmlformats.org/officeDocument/2006/relationships/hyperlink" Target="http://vsolj.cetus-net.org/no40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konkoly.hu/cgi-bin/IBVS?6063" TargetMode="External"/><Relationship Id="rId2" Type="http://schemas.openxmlformats.org/officeDocument/2006/relationships/hyperlink" Target="http://www.konkoly.hu/cgi-bin/IBVS?328" TargetMode="External"/><Relationship Id="rId16" Type="http://schemas.openxmlformats.org/officeDocument/2006/relationships/hyperlink" Target="http://var.astro.cz/oejv/issues/oejv0003.pdf" TargetMode="External"/><Relationship Id="rId20" Type="http://schemas.openxmlformats.org/officeDocument/2006/relationships/hyperlink" Target="http://www.aavso.org/sites/default/files/jaavso/v36n2/171.pdf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var.astro.cz/oejv/issues/oejv0060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786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konkoly.hu/cgi-bin/IBVS?6033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konkoly.hu/cgi-bin/IBVS?637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60"/>
  <sheetViews>
    <sheetView tabSelected="1" workbookViewId="0">
      <pane xSplit="14" ySplit="21" topLeftCell="X187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86</v>
      </c>
    </row>
    <row r="2" spans="1:6" x14ac:dyDescent="0.2">
      <c r="A2" t="s">
        <v>33</v>
      </c>
      <c r="B2" s="9" t="s">
        <v>80</v>
      </c>
    </row>
    <row r="3" spans="1:6" ht="13.5" thickBot="1" x14ac:dyDescent="0.25"/>
    <row r="4" spans="1:6" ht="14.25" thickTop="1" thickBot="1" x14ac:dyDescent="0.25">
      <c r="A4" s="6" t="s">
        <v>9</v>
      </c>
      <c r="C4" s="3">
        <v>26684.282999999999</v>
      </c>
      <c r="D4" s="4">
        <v>0.95093559999999999</v>
      </c>
    </row>
    <row r="5" spans="1:6" ht="13.5" thickTop="1" x14ac:dyDescent="0.2">
      <c r="A5" s="17" t="s">
        <v>87</v>
      </c>
      <c r="B5" s="18"/>
      <c r="C5" s="19">
        <v>-9.5</v>
      </c>
      <c r="D5" s="18" t="s">
        <v>88</v>
      </c>
    </row>
    <row r="6" spans="1:6" x14ac:dyDescent="0.2">
      <c r="A6" s="6" t="s">
        <v>10</v>
      </c>
    </row>
    <row r="7" spans="1:6" x14ac:dyDescent="0.2">
      <c r="A7" t="s">
        <v>11</v>
      </c>
      <c r="C7">
        <f>+C4</f>
        <v>26684.282999999999</v>
      </c>
    </row>
    <row r="8" spans="1:6" x14ac:dyDescent="0.2">
      <c r="A8" t="s">
        <v>12</v>
      </c>
      <c r="C8">
        <f>+D4</f>
        <v>0.95093559999999999</v>
      </c>
    </row>
    <row r="9" spans="1:6" x14ac:dyDescent="0.2">
      <c r="A9" s="33" t="s">
        <v>93</v>
      </c>
      <c r="B9" s="34">
        <v>160</v>
      </c>
      <c r="C9" s="31" t="str">
        <f>"F"&amp;B9</f>
        <v>F160</v>
      </c>
      <c r="D9" s="32" t="str">
        <f>"G"&amp;B9</f>
        <v>G160</v>
      </c>
    </row>
    <row r="10" spans="1:6" ht="13.5" thickBot="1" x14ac:dyDescent="0.25">
      <c r="A10" s="18"/>
      <c r="B10" s="18"/>
      <c r="C10" s="5" t="s">
        <v>29</v>
      </c>
      <c r="D10" s="5" t="s">
        <v>30</v>
      </c>
      <c r="E10" s="18"/>
    </row>
    <row r="11" spans="1:6" x14ac:dyDescent="0.2">
      <c r="A11" s="18" t="s">
        <v>25</v>
      </c>
      <c r="B11" s="18"/>
      <c r="C11" s="30">
        <f ca="1">INTERCEPT(INDIRECT($D$9):G971,INDIRECT($C$9):F971)</f>
        <v>7.0878855779930574E-3</v>
      </c>
      <c r="D11" s="20"/>
      <c r="E11" s="18"/>
    </row>
    <row r="12" spans="1:6" x14ac:dyDescent="0.2">
      <c r="A12" s="18" t="s">
        <v>26</v>
      </c>
      <c r="B12" s="18"/>
      <c r="C12" s="30">
        <f ca="1">SLOPE(INDIRECT($D$9):G971,INDIRECT($C$9):F971)</f>
        <v>-3.3242402663716778E-7</v>
      </c>
      <c r="D12" s="20"/>
      <c r="E12" s="18"/>
    </row>
    <row r="13" spans="1:6" x14ac:dyDescent="0.2">
      <c r="A13" s="18" t="s">
        <v>28</v>
      </c>
      <c r="B13" s="18"/>
      <c r="C13" s="20" t="s">
        <v>23</v>
      </c>
    </row>
    <row r="14" spans="1:6" x14ac:dyDescent="0.2">
      <c r="A14" s="18"/>
      <c r="B14" s="18"/>
      <c r="C14" s="18"/>
    </row>
    <row r="15" spans="1:6" x14ac:dyDescent="0.2">
      <c r="A15" s="21" t="s">
        <v>27</v>
      </c>
      <c r="B15" s="18"/>
      <c r="C15" s="22">
        <f ca="1">(C7+C11)+(C8+C12)*INT(MAX(F21:F3512))</f>
        <v>59612.325598238807</v>
      </c>
      <c r="E15" s="23" t="s">
        <v>95</v>
      </c>
      <c r="F15" s="19">
        <v>1</v>
      </c>
    </row>
    <row r="16" spans="1:6" x14ac:dyDescent="0.2">
      <c r="A16" s="25" t="s">
        <v>13</v>
      </c>
      <c r="B16" s="18"/>
      <c r="C16" s="26">
        <f ca="1">+C8+C12</f>
        <v>0.95093526757597335</v>
      </c>
      <c r="E16" s="23" t="s">
        <v>89</v>
      </c>
      <c r="F16" s="24">
        <f ca="1">NOW()+15018.5+$C$5/24</f>
        <v>59965.679551851848</v>
      </c>
    </row>
    <row r="17" spans="1:21" ht="13.5" thickBot="1" x14ac:dyDescent="0.25">
      <c r="A17" s="23" t="s">
        <v>85</v>
      </c>
      <c r="B17" s="18"/>
      <c r="C17" s="18">
        <f>COUNT(C21:C2170)</f>
        <v>179</v>
      </c>
      <c r="E17" s="23" t="s">
        <v>96</v>
      </c>
      <c r="F17" s="24">
        <f ca="1">ROUND(2*(F16-$C$7)/$C$8,0)/2+F15</f>
        <v>34999.5</v>
      </c>
    </row>
    <row r="18" spans="1:21" ht="14.25" thickTop="1" thickBot="1" x14ac:dyDescent="0.25">
      <c r="A18" s="25" t="s">
        <v>14</v>
      </c>
      <c r="B18" s="18"/>
      <c r="C18" s="28">
        <f ca="1">+C15</f>
        <v>59612.325598238807</v>
      </c>
      <c r="D18" s="29">
        <f ca="1">+C16</f>
        <v>0.95093526757597335</v>
      </c>
      <c r="E18" s="23" t="s">
        <v>90</v>
      </c>
      <c r="F18" s="32">
        <f ca="1">ROUND(2*(F16-$C$15)/$C$16,0)/2+F15</f>
        <v>372.5</v>
      </c>
    </row>
    <row r="19" spans="1:21" ht="13.5" thickTop="1" x14ac:dyDescent="0.2">
      <c r="E19" s="23" t="s">
        <v>91</v>
      </c>
      <c r="F19" s="27">
        <f ca="1">+$C$15+$C$16*F18-15018.5-$C$5/24</f>
        <v>44948.444818744196</v>
      </c>
    </row>
    <row r="20" spans="1:21" ht="13.5" thickBot="1" x14ac:dyDescent="0.25">
      <c r="A20" s="5" t="s">
        <v>15</v>
      </c>
      <c r="B20" s="5" t="s">
        <v>16</v>
      </c>
      <c r="C20" s="5" t="s">
        <v>17</v>
      </c>
      <c r="D20" s="5" t="s">
        <v>22</v>
      </c>
      <c r="E20" s="5" t="s">
        <v>18</v>
      </c>
      <c r="F20" s="5" t="s">
        <v>19</v>
      </c>
      <c r="G20" s="5" t="s">
        <v>20</v>
      </c>
      <c r="H20" s="8" t="s">
        <v>119</v>
      </c>
      <c r="I20" s="8" t="s">
        <v>98</v>
      </c>
      <c r="J20" s="8" t="s">
        <v>116</v>
      </c>
      <c r="K20" s="8" t="s">
        <v>114</v>
      </c>
      <c r="L20" s="8" t="s">
        <v>5</v>
      </c>
      <c r="M20" s="8" t="s">
        <v>6</v>
      </c>
      <c r="N20" s="8" t="s">
        <v>7</v>
      </c>
      <c r="O20" s="8" t="s">
        <v>32</v>
      </c>
      <c r="P20" s="7" t="s">
        <v>31</v>
      </c>
      <c r="Q20" s="5" t="s">
        <v>24</v>
      </c>
      <c r="U20" s="7" t="s">
        <v>108</v>
      </c>
    </row>
    <row r="21" spans="1:21" x14ac:dyDescent="0.2">
      <c r="A21" s="61" t="s">
        <v>129</v>
      </c>
      <c r="B21" s="63" t="s">
        <v>79</v>
      </c>
      <c r="C21" s="62">
        <v>26603.452000000001</v>
      </c>
      <c r="D21" s="16"/>
      <c r="E21">
        <f t="shared" ref="E21:E52" si="0">+(C21-C$7)/C$8</f>
        <v>-85.001550052388737</v>
      </c>
      <c r="F21">
        <f t="shared" ref="F21:F52" si="1">ROUND(2*E21,0)/2</f>
        <v>-85</v>
      </c>
      <c r="G21">
        <f t="shared" ref="G21:G52" si="2">+C21-(C$7+F21*C$8)</f>
        <v>-1.4739999969606288E-3</v>
      </c>
      <c r="H21">
        <f t="shared" ref="H21:H59" si="3">+G21</f>
        <v>-1.4739999969606288E-3</v>
      </c>
      <c r="Q21" s="2">
        <f t="shared" ref="Q21:Q52" si="4">+C21-15018.5</f>
        <v>11584.952000000001</v>
      </c>
    </row>
    <row r="22" spans="1:21" x14ac:dyDescent="0.2">
      <c r="A22" s="61" t="s">
        <v>134</v>
      </c>
      <c r="B22" s="63" t="s">
        <v>79</v>
      </c>
      <c r="C22" s="62">
        <v>26621.525000000001</v>
      </c>
      <c r="D22" s="16"/>
      <c r="E22">
        <f t="shared" si="0"/>
        <v>-65.996056935924997</v>
      </c>
      <c r="F22">
        <f t="shared" si="1"/>
        <v>-66</v>
      </c>
      <c r="G22">
        <f t="shared" si="2"/>
        <v>3.7496000004466623E-3</v>
      </c>
      <c r="H22">
        <f t="shared" si="3"/>
        <v>3.7496000004466623E-3</v>
      </c>
      <c r="Q22" s="2">
        <f t="shared" si="4"/>
        <v>11603.025000000001</v>
      </c>
    </row>
    <row r="23" spans="1:21" x14ac:dyDescent="0.2">
      <c r="A23" s="61" t="s">
        <v>134</v>
      </c>
      <c r="B23" s="63" t="s">
        <v>79</v>
      </c>
      <c r="C23" s="62">
        <v>26622.474999999999</v>
      </c>
      <c r="D23" s="16"/>
      <c r="E23">
        <f t="shared" si="0"/>
        <v>-64.99704080907361</v>
      </c>
      <c r="F23">
        <f t="shared" si="1"/>
        <v>-65</v>
      </c>
      <c r="G23">
        <f t="shared" si="2"/>
        <v>2.8139999994891696E-3</v>
      </c>
      <c r="H23">
        <f t="shared" si="3"/>
        <v>2.8139999994891696E-3</v>
      </c>
      <c r="Q23" s="2">
        <f t="shared" si="4"/>
        <v>11603.974999999999</v>
      </c>
    </row>
    <row r="24" spans="1:21" x14ac:dyDescent="0.2">
      <c r="A24" s="61" t="s">
        <v>134</v>
      </c>
      <c r="B24" s="63" t="s">
        <v>79</v>
      </c>
      <c r="C24" s="62">
        <v>26623.427</v>
      </c>
      <c r="D24" s="16"/>
      <c r="E24">
        <f t="shared" si="0"/>
        <v>-63.995921490371977</v>
      </c>
      <c r="F24">
        <f t="shared" si="1"/>
        <v>-64</v>
      </c>
      <c r="G24">
        <f t="shared" si="2"/>
        <v>3.8783999989391305E-3</v>
      </c>
      <c r="H24">
        <f t="shared" si="3"/>
        <v>3.8783999989391305E-3</v>
      </c>
      <c r="Q24" s="2">
        <f t="shared" si="4"/>
        <v>11604.927</v>
      </c>
    </row>
    <row r="25" spans="1:21" x14ac:dyDescent="0.2">
      <c r="A25" s="61" t="s">
        <v>134</v>
      </c>
      <c r="B25" s="63" t="s">
        <v>79</v>
      </c>
      <c r="C25" s="62">
        <v>26624.382000000001</v>
      </c>
      <c r="D25" s="16"/>
      <c r="E25">
        <f t="shared" si="0"/>
        <v>-62.991647383900677</v>
      </c>
      <c r="F25">
        <f t="shared" si="1"/>
        <v>-63</v>
      </c>
      <c r="G25">
        <f t="shared" si="2"/>
        <v>7.9428000026382506E-3</v>
      </c>
      <c r="H25">
        <f t="shared" si="3"/>
        <v>7.9428000026382506E-3</v>
      </c>
      <c r="Q25" s="2">
        <f t="shared" si="4"/>
        <v>11605.882000000001</v>
      </c>
    </row>
    <row r="26" spans="1:21" x14ac:dyDescent="0.2">
      <c r="A26" s="61" t="s">
        <v>134</v>
      </c>
      <c r="B26" s="63" t="s">
        <v>79</v>
      </c>
      <c r="C26" s="62">
        <v>26658.608</v>
      </c>
      <c r="D26" s="16"/>
      <c r="E26">
        <f t="shared" si="0"/>
        <v>-26.999725323144148</v>
      </c>
      <c r="F26">
        <f t="shared" si="1"/>
        <v>-27</v>
      </c>
      <c r="G26">
        <f t="shared" si="2"/>
        <v>2.6119999893126078E-4</v>
      </c>
      <c r="H26">
        <f t="shared" si="3"/>
        <v>2.6119999893126078E-4</v>
      </c>
      <c r="Q26" s="2">
        <f t="shared" si="4"/>
        <v>11640.108</v>
      </c>
    </row>
    <row r="27" spans="1:21" x14ac:dyDescent="0.2">
      <c r="A27" s="61" t="s">
        <v>134</v>
      </c>
      <c r="B27" s="63" t="s">
        <v>79</v>
      </c>
      <c r="C27" s="62">
        <v>26681.432000000001</v>
      </c>
      <c r="D27" s="16"/>
      <c r="E27">
        <f t="shared" si="0"/>
        <v>-2.9980999764849989</v>
      </c>
      <c r="F27">
        <f t="shared" si="1"/>
        <v>-3</v>
      </c>
      <c r="G27">
        <f t="shared" si="2"/>
        <v>1.8068000026687514E-3</v>
      </c>
      <c r="H27">
        <f t="shared" si="3"/>
        <v>1.8068000026687514E-3</v>
      </c>
      <c r="Q27" s="2">
        <f t="shared" si="4"/>
        <v>11662.932000000001</v>
      </c>
    </row>
    <row r="28" spans="1:21" x14ac:dyDescent="0.2">
      <c r="A28" s="11" t="s">
        <v>21</v>
      </c>
      <c r="C28" s="16">
        <v>26684.282999999999</v>
      </c>
      <c r="D28" s="16" t="s">
        <v>23</v>
      </c>
      <c r="E28">
        <f t="shared" si="0"/>
        <v>0</v>
      </c>
      <c r="F28">
        <f t="shared" si="1"/>
        <v>0</v>
      </c>
      <c r="G28">
        <f t="shared" si="2"/>
        <v>0</v>
      </c>
      <c r="H28">
        <f t="shared" si="3"/>
        <v>0</v>
      </c>
      <c r="Q28" s="2">
        <f t="shared" si="4"/>
        <v>11665.782999999999</v>
      </c>
    </row>
    <row r="29" spans="1:21" x14ac:dyDescent="0.2">
      <c r="A29" s="61" t="s">
        <v>134</v>
      </c>
      <c r="B29" s="63" t="s">
        <v>79</v>
      </c>
      <c r="C29" s="62">
        <v>26684.287</v>
      </c>
      <c r="D29" s="16"/>
      <c r="E29">
        <f t="shared" si="0"/>
        <v>4.2063836928756346E-3</v>
      </c>
      <c r="F29">
        <f t="shared" si="1"/>
        <v>0</v>
      </c>
      <c r="G29">
        <f t="shared" si="2"/>
        <v>4.0000000008149073E-3</v>
      </c>
      <c r="H29">
        <f t="shared" si="3"/>
        <v>4.0000000008149073E-3</v>
      </c>
      <c r="Q29" s="2">
        <f t="shared" si="4"/>
        <v>11665.787</v>
      </c>
    </row>
    <row r="30" spans="1:21" x14ac:dyDescent="0.2">
      <c r="A30" s="61" t="s">
        <v>134</v>
      </c>
      <c r="B30" s="63" t="s">
        <v>79</v>
      </c>
      <c r="C30" s="62">
        <v>26720.421999999999</v>
      </c>
      <c r="D30" s="16"/>
      <c r="E30">
        <f t="shared" si="0"/>
        <v>38.003625061464959</v>
      </c>
      <c r="F30">
        <f t="shared" si="1"/>
        <v>38</v>
      </c>
      <c r="G30">
        <f t="shared" si="2"/>
        <v>3.4472000006644521E-3</v>
      </c>
      <c r="H30">
        <f t="shared" si="3"/>
        <v>3.4472000006644521E-3</v>
      </c>
      <c r="Q30" s="2">
        <f t="shared" si="4"/>
        <v>11701.921999999999</v>
      </c>
    </row>
    <row r="31" spans="1:21" x14ac:dyDescent="0.2">
      <c r="A31" s="61" t="s">
        <v>134</v>
      </c>
      <c r="B31" s="63" t="s">
        <v>79</v>
      </c>
      <c r="C31" s="62">
        <v>26723.269</v>
      </c>
      <c r="D31" s="16"/>
      <c r="E31">
        <f t="shared" si="0"/>
        <v>40.997518654260908</v>
      </c>
      <c r="F31">
        <f t="shared" si="1"/>
        <v>41</v>
      </c>
      <c r="G31">
        <f t="shared" si="2"/>
        <v>-2.3595999991812278E-3</v>
      </c>
      <c r="H31">
        <f t="shared" si="3"/>
        <v>-2.3595999991812278E-3</v>
      </c>
      <c r="Q31" s="2">
        <f t="shared" si="4"/>
        <v>11704.769</v>
      </c>
    </row>
    <row r="32" spans="1:21" x14ac:dyDescent="0.2">
      <c r="A32" s="61" t="s">
        <v>161</v>
      </c>
      <c r="B32" s="63" t="s">
        <v>79</v>
      </c>
      <c r="C32" s="62">
        <v>27398.43</v>
      </c>
      <c r="D32" s="16"/>
      <c r="E32">
        <f t="shared" si="0"/>
        <v>750.99407362601721</v>
      </c>
      <c r="F32">
        <f t="shared" si="1"/>
        <v>751</v>
      </c>
      <c r="G32">
        <f t="shared" si="2"/>
        <v>-5.6355999986408278E-3</v>
      </c>
      <c r="H32">
        <f t="shared" si="3"/>
        <v>-5.6355999986408278E-3</v>
      </c>
      <c r="Q32" s="2">
        <f t="shared" si="4"/>
        <v>12379.93</v>
      </c>
    </row>
    <row r="33" spans="1:17" x14ac:dyDescent="0.2">
      <c r="A33" s="61" t="s">
        <v>166</v>
      </c>
      <c r="B33" s="63" t="s">
        <v>79</v>
      </c>
      <c r="C33" s="62">
        <v>27456.434000000001</v>
      </c>
      <c r="D33" s="16"/>
      <c r="E33">
        <f t="shared" si="0"/>
        <v>811.99084354398099</v>
      </c>
      <c r="F33">
        <f t="shared" si="1"/>
        <v>812</v>
      </c>
      <c r="G33">
        <f t="shared" si="2"/>
        <v>-8.7071999987529125E-3</v>
      </c>
      <c r="H33">
        <f t="shared" si="3"/>
        <v>-8.7071999987529125E-3</v>
      </c>
      <c r="Q33" s="2">
        <f t="shared" si="4"/>
        <v>12437.934000000001</v>
      </c>
    </row>
    <row r="34" spans="1:17" x14ac:dyDescent="0.2">
      <c r="A34" s="61" t="s">
        <v>166</v>
      </c>
      <c r="B34" s="63" t="s">
        <v>79</v>
      </c>
      <c r="C34" s="62">
        <v>27457.393</v>
      </c>
      <c r="D34" s="16"/>
      <c r="E34">
        <f t="shared" si="0"/>
        <v>812.9993240341413</v>
      </c>
      <c r="F34">
        <f t="shared" si="1"/>
        <v>813</v>
      </c>
      <c r="G34">
        <f t="shared" si="2"/>
        <v>-6.4279999787686393E-4</v>
      </c>
      <c r="H34">
        <f t="shared" si="3"/>
        <v>-6.4279999787686393E-4</v>
      </c>
      <c r="Q34" s="2">
        <f t="shared" si="4"/>
        <v>12438.893</v>
      </c>
    </row>
    <row r="35" spans="1:17" x14ac:dyDescent="0.2">
      <c r="A35" s="61" t="s">
        <v>166</v>
      </c>
      <c r="B35" s="63" t="s">
        <v>79</v>
      </c>
      <c r="C35" s="62">
        <v>27476.405999999999</v>
      </c>
      <c r="D35" s="16"/>
      <c r="E35">
        <f t="shared" si="0"/>
        <v>832.99331731822804</v>
      </c>
      <c r="F35">
        <f t="shared" si="1"/>
        <v>833</v>
      </c>
      <c r="G35">
        <f t="shared" si="2"/>
        <v>-6.3547999998263549E-3</v>
      </c>
      <c r="H35">
        <f t="shared" si="3"/>
        <v>-6.3547999998263549E-3</v>
      </c>
      <c r="Q35" s="2">
        <f t="shared" si="4"/>
        <v>12457.905999999999</v>
      </c>
    </row>
    <row r="36" spans="1:17" x14ac:dyDescent="0.2">
      <c r="A36" s="61" t="s">
        <v>166</v>
      </c>
      <c r="B36" s="63" t="s">
        <v>79</v>
      </c>
      <c r="C36" s="62">
        <v>27477.361000000001</v>
      </c>
      <c r="D36" s="16"/>
      <c r="E36">
        <f t="shared" si="0"/>
        <v>833.99759142469941</v>
      </c>
      <c r="F36">
        <f t="shared" si="1"/>
        <v>834</v>
      </c>
      <c r="G36">
        <f t="shared" si="2"/>
        <v>-2.2903999997652136E-3</v>
      </c>
      <c r="H36">
        <f t="shared" si="3"/>
        <v>-2.2903999997652136E-3</v>
      </c>
      <c r="Q36" s="2">
        <f t="shared" si="4"/>
        <v>12458.861000000001</v>
      </c>
    </row>
    <row r="37" spans="1:17" x14ac:dyDescent="0.2">
      <c r="A37" s="61" t="s">
        <v>166</v>
      </c>
      <c r="B37" s="63" t="s">
        <v>79</v>
      </c>
      <c r="C37" s="62">
        <v>27479.258999999998</v>
      </c>
      <c r="D37" s="16"/>
      <c r="E37">
        <f t="shared" si="0"/>
        <v>835.99352048655953</v>
      </c>
      <c r="F37">
        <f t="shared" si="1"/>
        <v>836</v>
      </c>
      <c r="G37">
        <f t="shared" si="2"/>
        <v>-6.1616000020876527E-3</v>
      </c>
      <c r="H37">
        <f t="shared" si="3"/>
        <v>-6.1616000020876527E-3</v>
      </c>
      <c r="Q37" s="2">
        <f t="shared" si="4"/>
        <v>12460.758999999998</v>
      </c>
    </row>
    <row r="38" spans="1:17" x14ac:dyDescent="0.2">
      <c r="A38" s="61" t="s">
        <v>161</v>
      </c>
      <c r="B38" s="63" t="s">
        <v>79</v>
      </c>
      <c r="C38" s="62">
        <v>28094.522000000001</v>
      </c>
      <c r="D38" s="16"/>
      <c r="E38">
        <f t="shared" si="0"/>
        <v>1483.0015828621847</v>
      </c>
      <c r="F38">
        <f t="shared" si="1"/>
        <v>1483</v>
      </c>
      <c r="G38">
        <f t="shared" si="2"/>
        <v>1.5052000017021783E-3</v>
      </c>
      <c r="H38">
        <f t="shared" si="3"/>
        <v>1.5052000017021783E-3</v>
      </c>
      <c r="Q38" s="2">
        <f t="shared" si="4"/>
        <v>13076.022000000001</v>
      </c>
    </row>
    <row r="39" spans="1:17" x14ac:dyDescent="0.2">
      <c r="A39" s="61" t="s">
        <v>180</v>
      </c>
      <c r="B39" s="63" t="s">
        <v>79</v>
      </c>
      <c r="C39" s="62">
        <v>28153.484</v>
      </c>
      <c r="D39" s="16"/>
      <c r="E39">
        <f t="shared" si="0"/>
        <v>1545.0057816743856</v>
      </c>
      <c r="F39">
        <f t="shared" si="1"/>
        <v>1545</v>
      </c>
      <c r="G39">
        <f t="shared" si="2"/>
        <v>5.4980000022624154E-3</v>
      </c>
      <c r="H39">
        <f t="shared" si="3"/>
        <v>5.4980000022624154E-3</v>
      </c>
      <c r="Q39" s="2">
        <f t="shared" si="4"/>
        <v>13134.984</v>
      </c>
    </row>
    <row r="40" spans="1:17" x14ac:dyDescent="0.2">
      <c r="A40" s="61" t="s">
        <v>180</v>
      </c>
      <c r="B40" s="63" t="s">
        <v>79</v>
      </c>
      <c r="C40" s="62">
        <v>28191.52</v>
      </c>
      <c r="D40" s="16"/>
      <c r="E40">
        <f t="shared" si="0"/>
        <v>1585.0042842017913</v>
      </c>
      <c r="F40">
        <f t="shared" si="1"/>
        <v>1585</v>
      </c>
      <c r="G40">
        <f t="shared" si="2"/>
        <v>4.0740000004007015E-3</v>
      </c>
      <c r="H40">
        <f t="shared" si="3"/>
        <v>4.0740000004007015E-3</v>
      </c>
      <c r="Q40" s="2">
        <f t="shared" si="4"/>
        <v>13173.02</v>
      </c>
    </row>
    <row r="41" spans="1:17" x14ac:dyDescent="0.2">
      <c r="A41" s="61" t="s">
        <v>180</v>
      </c>
      <c r="B41" s="63" t="s">
        <v>79</v>
      </c>
      <c r="C41" s="62">
        <v>28213.39</v>
      </c>
      <c r="D41" s="16"/>
      <c r="E41">
        <f t="shared" si="0"/>
        <v>1608.0026870379024</v>
      </c>
      <c r="F41">
        <f t="shared" si="1"/>
        <v>1608</v>
      </c>
      <c r="G41">
        <f t="shared" si="2"/>
        <v>2.5552000006427988E-3</v>
      </c>
      <c r="H41">
        <f t="shared" si="3"/>
        <v>2.5552000006427988E-3</v>
      </c>
      <c r="Q41" s="2">
        <f t="shared" si="4"/>
        <v>13194.89</v>
      </c>
    </row>
    <row r="42" spans="1:17" x14ac:dyDescent="0.2">
      <c r="A42" s="61" t="s">
        <v>180</v>
      </c>
      <c r="B42" s="63" t="s">
        <v>79</v>
      </c>
      <c r="C42" s="62">
        <v>28214.343000000001</v>
      </c>
      <c r="D42" s="16"/>
      <c r="E42">
        <f t="shared" si="0"/>
        <v>1609.0048579525273</v>
      </c>
      <c r="F42">
        <f t="shared" si="1"/>
        <v>1609</v>
      </c>
      <c r="G42">
        <f t="shared" si="2"/>
        <v>4.6196000002964865E-3</v>
      </c>
      <c r="H42">
        <f t="shared" si="3"/>
        <v>4.6196000002964865E-3</v>
      </c>
      <c r="Q42" s="2">
        <f t="shared" si="4"/>
        <v>13195.843000000001</v>
      </c>
    </row>
    <row r="43" spans="1:17" x14ac:dyDescent="0.2">
      <c r="A43" s="61" t="s">
        <v>180</v>
      </c>
      <c r="B43" s="63" t="s">
        <v>79</v>
      </c>
      <c r="C43" s="62">
        <v>28215.286</v>
      </c>
      <c r="D43" s="16"/>
      <c r="E43">
        <f t="shared" si="0"/>
        <v>1609.9965129079201</v>
      </c>
      <c r="F43">
        <f t="shared" si="1"/>
        <v>1610</v>
      </c>
      <c r="G43">
        <f t="shared" si="2"/>
        <v>-3.3159999984491151E-3</v>
      </c>
      <c r="H43">
        <f t="shared" si="3"/>
        <v>-3.3159999984491151E-3</v>
      </c>
      <c r="Q43" s="2">
        <f t="shared" si="4"/>
        <v>13196.786</v>
      </c>
    </row>
    <row r="44" spans="1:17" x14ac:dyDescent="0.2">
      <c r="A44" s="61" t="s">
        <v>180</v>
      </c>
      <c r="B44" s="63" t="s">
        <v>79</v>
      </c>
      <c r="C44" s="62">
        <v>28253.328000000001</v>
      </c>
      <c r="D44" s="16"/>
      <c r="E44">
        <f t="shared" si="0"/>
        <v>1650.001325010865</v>
      </c>
      <c r="F44">
        <f t="shared" si="1"/>
        <v>1650</v>
      </c>
      <c r="G44">
        <f t="shared" si="2"/>
        <v>1.260000000911532E-3</v>
      </c>
      <c r="H44">
        <f t="shared" si="3"/>
        <v>1.260000000911532E-3</v>
      </c>
      <c r="Q44" s="2">
        <f t="shared" si="4"/>
        <v>13234.828000000001</v>
      </c>
    </row>
    <row r="45" spans="1:17" x14ac:dyDescent="0.2">
      <c r="A45" s="61" t="s">
        <v>194</v>
      </c>
      <c r="B45" s="63" t="s">
        <v>79</v>
      </c>
      <c r="C45" s="62">
        <v>28485.358</v>
      </c>
      <c r="D45" s="16"/>
      <c r="E45">
        <f t="shared" si="0"/>
        <v>1894.0031270256375</v>
      </c>
      <c r="F45">
        <f t="shared" si="1"/>
        <v>1894</v>
      </c>
      <c r="G45">
        <f t="shared" si="2"/>
        <v>2.9735999996773899E-3</v>
      </c>
      <c r="H45">
        <f t="shared" si="3"/>
        <v>2.9735999996773899E-3</v>
      </c>
      <c r="Q45" s="2">
        <f t="shared" si="4"/>
        <v>13466.858</v>
      </c>
    </row>
    <row r="46" spans="1:17" x14ac:dyDescent="0.2">
      <c r="A46" s="61" t="s">
        <v>194</v>
      </c>
      <c r="B46" s="63" t="s">
        <v>79</v>
      </c>
      <c r="C46" s="62">
        <v>28521.494999999999</v>
      </c>
      <c r="D46" s="16"/>
      <c r="E46">
        <f t="shared" si="0"/>
        <v>1932.004648895256</v>
      </c>
      <c r="F46">
        <f t="shared" si="1"/>
        <v>1932</v>
      </c>
      <c r="G46">
        <f t="shared" si="2"/>
        <v>4.4207999999343883E-3</v>
      </c>
      <c r="H46">
        <f t="shared" si="3"/>
        <v>4.4207999999343883E-3</v>
      </c>
      <c r="Q46" s="2">
        <f t="shared" si="4"/>
        <v>13502.994999999999</v>
      </c>
    </row>
    <row r="47" spans="1:17" x14ac:dyDescent="0.2">
      <c r="A47" s="61" t="s">
        <v>194</v>
      </c>
      <c r="B47" s="63" t="s">
        <v>79</v>
      </c>
      <c r="C47" s="62">
        <v>28523.403999999999</v>
      </c>
      <c r="D47" s="16"/>
      <c r="E47">
        <f t="shared" si="0"/>
        <v>1934.0121455122714</v>
      </c>
      <c r="F47">
        <f t="shared" si="1"/>
        <v>1934</v>
      </c>
      <c r="G47">
        <f t="shared" si="2"/>
        <v>1.1549599999852944E-2</v>
      </c>
      <c r="H47">
        <f t="shared" si="3"/>
        <v>1.1549599999852944E-2</v>
      </c>
      <c r="Q47" s="2">
        <f t="shared" si="4"/>
        <v>13504.903999999999</v>
      </c>
    </row>
    <row r="48" spans="1:17" x14ac:dyDescent="0.2">
      <c r="A48" s="61" t="s">
        <v>194</v>
      </c>
      <c r="B48" s="63" t="s">
        <v>79</v>
      </c>
      <c r="C48" s="62">
        <v>28524.346000000001</v>
      </c>
      <c r="D48" s="16"/>
      <c r="E48">
        <f t="shared" si="0"/>
        <v>1935.0027488717449</v>
      </c>
      <c r="F48">
        <f t="shared" si="1"/>
        <v>1935</v>
      </c>
      <c r="G48">
        <f t="shared" si="2"/>
        <v>2.6140000009036157E-3</v>
      </c>
      <c r="H48">
        <f t="shared" si="3"/>
        <v>2.6140000009036157E-3</v>
      </c>
      <c r="Q48" s="2">
        <f t="shared" si="4"/>
        <v>13505.846000000001</v>
      </c>
    </row>
    <row r="49" spans="1:17" x14ac:dyDescent="0.2">
      <c r="A49" s="61" t="s">
        <v>194</v>
      </c>
      <c r="B49" s="63" t="s">
        <v>79</v>
      </c>
      <c r="C49" s="62">
        <v>28543.359</v>
      </c>
      <c r="D49" s="16"/>
      <c r="E49">
        <f t="shared" si="0"/>
        <v>1954.9967421558315</v>
      </c>
      <c r="F49">
        <f t="shared" si="1"/>
        <v>1955</v>
      </c>
      <c r="G49">
        <f t="shared" si="2"/>
        <v>-3.0979999974078964E-3</v>
      </c>
      <c r="H49">
        <f t="shared" si="3"/>
        <v>-3.0979999974078964E-3</v>
      </c>
      <c r="Q49" s="2">
        <f t="shared" si="4"/>
        <v>13524.859</v>
      </c>
    </row>
    <row r="50" spans="1:17" x14ac:dyDescent="0.2">
      <c r="A50" s="61" t="s">
        <v>194</v>
      </c>
      <c r="B50" s="63" t="s">
        <v>79</v>
      </c>
      <c r="C50" s="62">
        <v>28544.314999999999</v>
      </c>
      <c r="D50" s="16"/>
      <c r="E50">
        <f t="shared" si="0"/>
        <v>1956.0020678582223</v>
      </c>
      <c r="F50">
        <f t="shared" si="1"/>
        <v>1956</v>
      </c>
      <c r="G50">
        <f t="shared" si="2"/>
        <v>1.9663999992189929E-3</v>
      </c>
      <c r="H50">
        <f t="shared" si="3"/>
        <v>1.9663999992189929E-3</v>
      </c>
      <c r="Q50" s="2">
        <f t="shared" si="4"/>
        <v>13525.814999999999</v>
      </c>
    </row>
    <row r="51" spans="1:17" x14ac:dyDescent="0.2">
      <c r="A51" s="61" t="s">
        <v>194</v>
      </c>
      <c r="B51" s="63" t="s">
        <v>79</v>
      </c>
      <c r="C51" s="62">
        <v>28546.208999999999</v>
      </c>
      <c r="D51" s="16"/>
      <c r="E51">
        <f t="shared" si="0"/>
        <v>1957.9937905363934</v>
      </c>
      <c r="F51">
        <f t="shared" si="1"/>
        <v>1958</v>
      </c>
      <c r="G51">
        <f t="shared" si="2"/>
        <v>-5.9048000002803747E-3</v>
      </c>
      <c r="H51">
        <f t="shared" si="3"/>
        <v>-5.9048000002803747E-3</v>
      </c>
      <c r="Q51" s="2">
        <f t="shared" si="4"/>
        <v>13527.708999999999</v>
      </c>
    </row>
    <row r="52" spans="1:17" x14ac:dyDescent="0.2">
      <c r="A52" s="61" t="s">
        <v>161</v>
      </c>
      <c r="B52" s="63" t="s">
        <v>79</v>
      </c>
      <c r="C52" s="62">
        <v>28833.406999999999</v>
      </c>
      <c r="D52" s="16"/>
      <c r="E52">
        <f t="shared" si="0"/>
        <v>2260.010036431489</v>
      </c>
      <c r="F52">
        <f t="shared" si="1"/>
        <v>2260</v>
      </c>
      <c r="G52">
        <f t="shared" si="2"/>
        <v>9.5440000004600734E-3</v>
      </c>
      <c r="H52">
        <f t="shared" si="3"/>
        <v>9.5440000004600734E-3</v>
      </c>
      <c r="Q52" s="2">
        <f t="shared" si="4"/>
        <v>13814.906999999999</v>
      </c>
    </row>
    <row r="53" spans="1:17" x14ac:dyDescent="0.2">
      <c r="A53" s="61" t="s">
        <v>214</v>
      </c>
      <c r="B53" s="63" t="s">
        <v>79</v>
      </c>
      <c r="C53" s="62">
        <v>29501.902999999998</v>
      </c>
      <c r="D53" s="16"/>
      <c r="E53">
        <f t="shared" ref="E53:E84" si="5">+(C53-C$7)/C$8</f>
        <v>2962.9977045764181</v>
      </c>
      <c r="F53">
        <f t="shared" ref="F53:F84" si="6">ROUND(2*E53,0)/2</f>
        <v>2963</v>
      </c>
      <c r="G53">
        <f t="shared" ref="G53:G84" si="7">+C53-(C$7+F53*C$8)</f>
        <v>-2.1828000026289374E-3</v>
      </c>
      <c r="H53">
        <f t="shared" si="3"/>
        <v>-2.1828000026289374E-3</v>
      </c>
      <c r="Q53" s="2">
        <f t="shared" ref="Q53:Q84" si="8">+C53-15018.5</f>
        <v>14483.402999999998</v>
      </c>
    </row>
    <row r="54" spans="1:17" x14ac:dyDescent="0.2">
      <c r="A54" s="61" t="s">
        <v>218</v>
      </c>
      <c r="B54" s="63" t="s">
        <v>79</v>
      </c>
      <c r="C54" s="62">
        <v>30397.686000000002</v>
      </c>
      <c r="D54" s="16"/>
      <c r="E54">
        <f t="shared" si="5"/>
        <v>3904.9994552733142</v>
      </c>
      <c r="F54">
        <f t="shared" si="6"/>
        <v>3905</v>
      </c>
      <c r="G54">
        <f t="shared" si="7"/>
        <v>-5.1799999710055999E-4</v>
      </c>
      <c r="H54">
        <f t="shared" si="3"/>
        <v>-5.1799999710055999E-4</v>
      </c>
      <c r="Q54" s="2">
        <f t="shared" si="8"/>
        <v>15379.186000000002</v>
      </c>
    </row>
    <row r="55" spans="1:17" x14ac:dyDescent="0.2">
      <c r="A55" s="61" t="s">
        <v>218</v>
      </c>
      <c r="B55" s="63" t="s">
        <v>79</v>
      </c>
      <c r="C55" s="62">
        <v>30725.759999999998</v>
      </c>
      <c r="D55" s="16"/>
      <c r="E55">
        <f t="shared" si="5"/>
        <v>4250.0007361171447</v>
      </c>
      <c r="F55">
        <f t="shared" si="6"/>
        <v>4250</v>
      </c>
      <c r="G55">
        <f t="shared" si="7"/>
        <v>7.0000000050640665E-4</v>
      </c>
      <c r="H55">
        <f t="shared" si="3"/>
        <v>7.0000000050640665E-4</v>
      </c>
      <c r="Q55" s="2">
        <f t="shared" si="8"/>
        <v>15707.259999999998</v>
      </c>
    </row>
    <row r="56" spans="1:17" x14ac:dyDescent="0.2">
      <c r="A56" s="61" t="s">
        <v>218</v>
      </c>
      <c r="B56" s="63" t="s">
        <v>79</v>
      </c>
      <c r="C56" s="62">
        <v>31440.86</v>
      </c>
      <c r="D56" s="16"/>
      <c r="E56">
        <f t="shared" si="5"/>
        <v>5001.9969806577874</v>
      </c>
      <c r="F56">
        <f t="shared" si="6"/>
        <v>5002</v>
      </c>
      <c r="G56">
        <f t="shared" si="7"/>
        <v>-2.8711999984807335E-3</v>
      </c>
      <c r="H56">
        <f t="shared" si="3"/>
        <v>-2.8711999984807335E-3</v>
      </c>
      <c r="Q56" s="2">
        <f t="shared" si="8"/>
        <v>16422.36</v>
      </c>
    </row>
    <row r="57" spans="1:17" x14ac:dyDescent="0.2">
      <c r="A57" s="61" t="s">
        <v>218</v>
      </c>
      <c r="B57" s="63" t="s">
        <v>79</v>
      </c>
      <c r="C57" s="62">
        <v>31465.592000000001</v>
      </c>
      <c r="D57" s="16"/>
      <c r="E57">
        <f t="shared" si="5"/>
        <v>5028.0050510255387</v>
      </c>
      <c r="F57">
        <f t="shared" si="6"/>
        <v>5028</v>
      </c>
      <c r="G57">
        <f t="shared" si="7"/>
        <v>4.8032000013336074E-3</v>
      </c>
      <c r="H57">
        <f t="shared" si="3"/>
        <v>4.8032000013336074E-3</v>
      </c>
      <c r="Q57" s="2">
        <f t="shared" si="8"/>
        <v>16447.092000000001</v>
      </c>
    </row>
    <row r="58" spans="1:17" x14ac:dyDescent="0.2">
      <c r="A58" s="61" t="s">
        <v>218</v>
      </c>
      <c r="B58" s="63" t="s">
        <v>79</v>
      </c>
      <c r="C58" s="62">
        <v>31830.748</v>
      </c>
      <c r="D58" s="16"/>
      <c r="E58">
        <f t="shared" si="5"/>
        <v>5412.0016118862313</v>
      </c>
      <c r="F58">
        <f t="shared" si="6"/>
        <v>5412</v>
      </c>
      <c r="G58">
        <f t="shared" si="7"/>
        <v>1.5328000008594245E-3</v>
      </c>
      <c r="H58">
        <f t="shared" si="3"/>
        <v>1.5328000008594245E-3</v>
      </c>
      <c r="Q58" s="2">
        <f t="shared" si="8"/>
        <v>16812.248</v>
      </c>
    </row>
    <row r="59" spans="1:17" x14ac:dyDescent="0.2">
      <c r="A59" s="61" t="s">
        <v>231</v>
      </c>
      <c r="B59" s="63" t="s">
        <v>79</v>
      </c>
      <c r="C59" s="62">
        <v>32473.588</v>
      </c>
      <c r="D59" s="16"/>
      <c r="E59">
        <f t="shared" si="5"/>
        <v>6088.0095350305537</v>
      </c>
      <c r="F59">
        <f t="shared" si="6"/>
        <v>6088</v>
      </c>
      <c r="G59">
        <f t="shared" si="7"/>
        <v>9.067200000572484E-3</v>
      </c>
      <c r="H59">
        <f t="shared" si="3"/>
        <v>9.067200000572484E-3</v>
      </c>
      <c r="Q59" s="2">
        <f t="shared" si="8"/>
        <v>17455.088</v>
      </c>
    </row>
    <row r="60" spans="1:17" x14ac:dyDescent="0.2">
      <c r="A60" s="61" t="s">
        <v>161</v>
      </c>
      <c r="B60" s="63" t="s">
        <v>79</v>
      </c>
      <c r="C60" s="62">
        <v>32613.372500000001</v>
      </c>
      <c r="D60" s="16"/>
      <c r="E60">
        <f t="shared" si="5"/>
        <v>6235.0063453298017</v>
      </c>
      <c r="F60">
        <f t="shared" si="6"/>
        <v>6235</v>
      </c>
      <c r="G60">
        <f t="shared" si="7"/>
        <v>6.0340000018186402E-3</v>
      </c>
      <c r="J60">
        <f>+G60</f>
        <v>6.0340000018186402E-3</v>
      </c>
      <c r="Q60" s="2">
        <f t="shared" si="8"/>
        <v>17594.872500000001</v>
      </c>
    </row>
    <row r="61" spans="1:17" x14ac:dyDescent="0.2">
      <c r="A61" s="61" t="s">
        <v>238</v>
      </c>
      <c r="B61" s="63" t="s">
        <v>79</v>
      </c>
      <c r="C61" s="62">
        <v>32614.323</v>
      </c>
      <c r="D61" s="16"/>
      <c r="E61">
        <f t="shared" si="5"/>
        <v>6236.005887254616</v>
      </c>
      <c r="F61">
        <f t="shared" si="6"/>
        <v>6236</v>
      </c>
      <c r="G61">
        <f t="shared" si="7"/>
        <v>5.5984000027820002E-3</v>
      </c>
      <c r="I61">
        <f>+G61</f>
        <v>5.5984000027820002E-3</v>
      </c>
      <c r="Q61" s="2">
        <f t="shared" si="8"/>
        <v>17595.823</v>
      </c>
    </row>
    <row r="62" spans="1:17" x14ac:dyDescent="0.2">
      <c r="A62" s="61" t="s">
        <v>161</v>
      </c>
      <c r="B62" s="63" t="s">
        <v>79</v>
      </c>
      <c r="C62" s="62">
        <v>32862.517999999996</v>
      </c>
      <c r="D62" s="16"/>
      <c r="E62">
        <f t="shared" si="5"/>
        <v>6497.0067373647562</v>
      </c>
      <c r="F62">
        <f t="shared" si="6"/>
        <v>6497</v>
      </c>
      <c r="G62">
        <f t="shared" si="7"/>
        <v>6.4067999992403202E-3</v>
      </c>
      <c r="I62">
        <f>+G62</f>
        <v>6.4067999992403202E-3</v>
      </c>
      <c r="Q62" s="2">
        <f t="shared" si="8"/>
        <v>17844.017999999996</v>
      </c>
    </row>
    <row r="63" spans="1:17" x14ac:dyDescent="0.2">
      <c r="A63" s="61" t="s">
        <v>238</v>
      </c>
      <c r="B63" s="63" t="s">
        <v>79</v>
      </c>
      <c r="C63" s="62">
        <v>32862.521999999997</v>
      </c>
      <c r="D63" s="16"/>
      <c r="E63">
        <f t="shared" si="5"/>
        <v>6497.0109437484489</v>
      </c>
      <c r="F63">
        <f t="shared" si="6"/>
        <v>6497</v>
      </c>
      <c r="G63">
        <f t="shared" si="7"/>
        <v>1.0406800000055227E-2</v>
      </c>
      <c r="I63">
        <f>+G63</f>
        <v>1.0406800000055227E-2</v>
      </c>
      <c r="Q63" s="2">
        <f t="shared" si="8"/>
        <v>17844.021999999997</v>
      </c>
    </row>
    <row r="64" spans="1:17" x14ac:dyDescent="0.2">
      <c r="A64" s="61" t="s">
        <v>161</v>
      </c>
      <c r="B64" s="63" t="s">
        <v>79</v>
      </c>
      <c r="C64" s="62">
        <v>33190.588499999998</v>
      </c>
      <c r="D64" s="16"/>
      <c r="E64">
        <f t="shared" si="5"/>
        <v>6842.0043376228614</v>
      </c>
      <c r="F64">
        <f t="shared" si="6"/>
        <v>6842</v>
      </c>
      <c r="G64">
        <f t="shared" si="7"/>
        <v>4.1247999979532324E-3</v>
      </c>
      <c r="J64">
        <f>+G64</f>
        <v>4.1247999979532324E-3</v>
      </c>
      <c r="Q64" s="2">
        <f t="shared" si="8"/>
        <v>18172.088499999998</v>
      </c>
    </row>
    <row r="65" spans="1:32" x14ac:dyDescent="0.2">
      <c r="A65" s="61" t="s">
        <v>161</v>
      </c>
      <c r="B65" s="63" t="s">
        <v>79</v>
      </c>
      <c r="C65" s="62">
        <v>33209.614999999998</v>
      </c>
      <c r="D65" s="16"/>
      <c r="E65">
        <f t="shared" si="5"/>
        <v>6862.0125274519105</v>
      </c>
      <c r="F65">
        <f t="shared" si="6"/>
        <v>6862</v>
      </c>
      <c r="G65">
        <f t="shared" si="7"/>
        <v>1.1912800000573043E-2</v>
      </c>
      <c r="I65">
        <f t="shared" ref="I65:I82" si="9">+G65</f>
        <v>1.1912800000573043E-2</v>
      </c>
      <c r="Q65" s="2">
        <f t="shared" si="8"/>
        <v>18191.114999999998</v>
      </c>
    </row>
    <row r="66" spans="1:32" x14ac:dyDescent="0.2">
      <c r="A66" s="61" t="s">
        <v>251</v>
      </c>
      <c r="B66" s="63" t="s">
        <v>79</v>
      </c>
      <c r="C66" s="62">
        <v>33682.233</v>
      </c>
      <c r="D66" s="16"/>
      <c r="E66">
        <f t="shared" si="5"/>
        <v>7359.0156893905341</v>
      </c>
      <c r="F66">
        <f t="shared" si="6"/>
        <v>7359</v>
      </c>
      <c r="G66">
        <f t="shared" si="7"/>
        <v>1.4919599998393096E-2</v>
      </c>
      <c r="I66">
        <f t="shared" si="9"/>
        <v>1.4919599998393096E-2</v>
      </c>
      <c r="Q66" s="2">
        <f t="shared" si="8"/>
        <v>18663.733</v>
      </c>
    </row>
    <row r="67" spans="1:32" x14ac:dyDescent="0.2">
      <c r="A67" s="61" t="s">
        <v>254</v>
      </c>
      <c r="B67" s="63" t="s">
        <v>79</v>
      </c>
      <c r="C67" s="62">
        <v>34358.341</v>
      </c>
      <c r="D67" s="16"/>
      <c r="E67">
        <f t="shared" si="5"/>
        <v>8070.0081057013758</v>
      </c>
      <c r="F67">
        <f t="shared" si="6"/>
        <v>8070</v>
      </c>
      <c r="G67">
        <f t="shared" si="7"/>
        <v>7.7080000046407804E-3</v>
      </c>
      <c r="I67">
        <f t="shared" si="9"/>
        <v>7.7080000046407804E-3</v>
      </c>
      <c r="Q67" s="2">
        <f t="shared" si="8"/>
        <v>19339.841</v>
      </c>
    </row>
    <row r="68" spans="1:32" x14ac:dyDescent="0.2">
      <c r="A68" s="61" t="s">
        <v>257</v>
      </c>
      <c r="B68" s="63" t="s">
        <v>79</v>
      </c>
      <c r="C68" s="62">
        <v>34455.326000000001</v>
      </c>
      <c r="D68" s="16"/>
      <c r="E68">
        <f t="shared" si="5"/>
        <v>8171.9971362939841</v>
      </c>
      <c r="F68">
        <f t="shared" si="6"/>
        <v>8172</v>
      </c>
      <c r="G68">
        <f t="shared" si="7"/>
        <v>-2.7231999993091449E-3</v>
      </c>
      <c r="I68">
        <f t="shared" si="9"/>
        <v>-2.7231999993091449E-3</v>
      </c>
      <c r="Q68" s="2">
        <f t="shared" si="8"/>
        <v>19436.826000000001</v>
      </c>
    </row>
    <row r="69" spans="1:32" x14ac:dyDescent="0.2">
      <c r="A69" s="61" t="s">
        <v>260</v>
      </c>
      <c r="B69" s="63" t="s">
        <v>79</v>
      </c>
      <c r="C69" s="62">
        <v>34685.464999999997</v>
      </c>
      <c r="D69" s="16"/>
      <c r="E69">
        <f t="shared" si="5"/>
        <v>8414.0103704183512</v>
      </c>
      <c r="F69">
        <f t="shared" si="6"/>
        <v>8414</v>
      </c>
      <c r="G69">
        <f t="shared" si="7"/>
        <v>9.8615999959292822E-3</v>
      </c>
      <c r="I69">
        <f t="shared" si="9"/>
        <v>9.8615999959292822E-3</v>
      </c>
      <c r="Q69" s="2">
        <f t="shared" si="8"/>
        <v>19666.964999999997</v>
      </c>
    </row>
    <row r="70" spans="1:32" x14ac:dyDescent="0.2">
      <c r="A70" s="61" t="s">
        <v>264</v>
      </c>
      <c r="B70" s="63" t="s">
        <v>79</v>
      </c>
      <c r="C70" s="62">
        <v>35036.35</v>
      </c>
      <c r="D70" s="16"/>
      <c r="E70">
        <f t="shared" si="5"/>
        <v>8782.9996058618472</v>
      </c>
      <c r="F70">
        <f t="shared" si="6"/>
        <v>8783</v>
      </c>
      <c r="G70">
        <f t="shared" si="7"/>
        <v>-3.7480000173673034E-4</v>
      </c>
      <c r="I70">
        <f t="shared" si="9"/>
        <v>-3.7480000173673034E-4</v>
      </c>
      <c r="Q70" s="2">
        <f t="shared" si="8"/>
        <v>20017.849999999999</v>
      </c>
    </row>
    <row r="71" spans="1:32" x14ac:dyDescent="0.2">
      <c r="A71" s="61" t="s">
        <v>260</v>
      </c>
      <c r="B71" s="63" t="s">
        <v>79</v>
      </c>
      <c r="C71" s="62">
        <v>35071.548000000003</v>
      </c>
      <c r="D71" s="16"/>
      <c r="E71">
        <f t="shared" si="5"/>
        <v>8820.0136791597706</v>
      </c>
      <c r="F71">
        <f t="shared" si="6"/>
        <v>8820</v>
      </c>
      <c r="G71">
        <f t="shared" si="7"/>
        <v>1.3008000001718756E-2</v>
      </c>
      <c r="I71">
        <f t="shared" si="9"/>
        <v>1.3008000001718756E-2</v>
      </c>
      <c r="Q71" s="2">
        <f t="shared" si="8"/>
        <v>20053.048000000003</v>
      </c>
    </row>
    <row r="72" spans="1:32" x14ac:dyDescent="0.2">
      <c r="A72" s="61" t="s">
        <v>270</v>
      </c>
      <c r="B72" s="63" t="s">
        <v>79</v>
      </c>
      <c r="C72" s="62">
        <v>35401.508999999998</v>
      </c>
      <c r="D72" s="16"/>
      <c r="E72">
        <f t="shared" si="5"/>
        <v>9166.9993215103095</v>
      </c>
      <c r="F72">
        <f t="shared" si="6"/>
        <v>9167</v>
      </c>
      <c r="G72">
        <f t="shared" si="7"/>
        <v>-6.4520000159973279E-4</v>
      </c>
      <c r="I72">
        <f t="shared" si="9"/>
        <v>-6.4520000159973279E-4</v>
      </c>
      <c r="Q72" s="2">
        <f t="shared" si="8"/>
        <v>20383.008999999998</v>
      </c>
    </row>
    <row r="73" spans="1:32" x14ac:dyDescent="0.2">
      <c r="A73" s="61" t="s">
        <v>270</v>
      </c>
      <c r="B73" s="63" t="s">
        <v>79</v>
      </c>
      <c r="C73" s="62">
        <v>35421.468999999997</v>
      </c>
      <c r="D73" s="16"/>
      <c r="E73">
        <f t="shared" si="5"/>
        <v>9187.989176133482</v>
      </c>
      <c r="F73">
        <f t="shared" si="6"/>
        <v>9188</v>
      </c>
      <c r="G73">
        <f t="shared" si="7"/>
        <v>-1.0292799997841939E-2</v>
      </c>
      <c r="I73">
        <f t="shared" si="9"/>
        <v>-1.0292799997841939E-2</v>
      </c>
      <c r="Q73" s="2">
        <f t="shared" si="8"/>
        <v>20402.968999999997</v>
      </c>
    </row>
    <row r="74" spans="1:32" x14ac:dyDescent="0.2">
      <c r="A74" s="61" t="s">
        <v>277</v>
      </c>
      <c r="B74" s="63" t="s">
        <v>79</v>
      </c>
      <c r="C74" s="62">
        <v>35807.572999999997</v>
      </c>
      <c r="D74" s="16"/>
      <c r="E74">
        <f t="shared" si="5"/>
        <v>9594.014568389277</v>
      </c>
      <c r="F74">
        <f t="shared" si="6"/>
        <v>9594</v>
      </c>
      <c r="G74">
        <f t="shared" si="7"/>
        <v>1.3853599994035903E-2</v>
      </c>
      <c r="I74">
        <f t="shared" si="9"/>
        <v>1.3853599994035903E-2</v>
      </c>
      <c r="Q74" s="2">
        <f t="shared" si="8"/>
        <v>20789.072999999997</v>
      </c>
    </row>
    <row r="75" spans="1:32" x14ac:dyDescent="0.2">
      <c r="A75" s="61" t="s">
        <v>277</v>
      </c>
      <c r="B75" s="63" t="s">
        <v>79</v>
      </c>
      <c r="C75" s="62">
        <v>35848.445</v>
      </c>
      <c r="D75" s="16"/>
      <c r="E75">
        <f t="shared" si="5"/>
        <v>9636.9953969543258</v>
      </c>
      <c r="F75">
        <f t="shared" si="6"/>
        <v>9637</v>
      </c>
      <c r="G75">
        <f t="shared" si="7"/>
        <v>-4.3771999989985488E-3</v>
      </c>
      <c r="I75">
        <f t="shared" si="9"/>
        <v>-4.3771999989985488E-3</v>
      </c>
      <c r="Q75" s="2">
        <f t="shared" si="8"/>
        <v>20829.945</v>
      </c>
    </row>
    <row r="76" spans="1:32" x14ac:dyDescent="0.2">
      <c r="A76" s="12" t="s">
        <v>81</v>
      </c>
      <c r="B76" s="10"/>
      <c r="C76" s="16">
        <v>40230.368999999999</v>
      </c>
      <c r="D76" s="16">
        <v>5.0000000000000001E-3</v>
      </c>
      <c r="E76">
        <f t="shared" si="5"/>
        <v>14245.008810270643</v>
      </c>
      <c r="F76">
        <f t="shared" si="6"/>
        <v>14245</v>
      </c>
      <c r="G76">
        <f t="shared" si="7"/>
        <v>8.3779999986290932E-3</v>
      </c>
      <c r="I76">
        <f t="shared" si="9"/>
        <v>8.3779999986290932E-3</v>
      </c>
      <c r="Q76" s="2">
        <f t="shared" si="8"/>
        <v>25211.868999999999</v>
      </c>
    </row>
    <row r="77" spans="1:32" x14ac:dyDescent="0.2">
      <c r="A77" s="12" t="s">
        <v>81</v>
      </c>
      <c r="B77" s="10"/>
      <c r="C77" s="16">
        <v>40231.315000000002</v>
      </c>
      <c r="D77" s="16">
        <v>6.0000000000000001E-3</v>
      </c>
      <c r="E77">
        <f t="shared" si="5"/>
        <v>14246.003620013809</v>
      </c>
      <c r="F77">
        <f t="shared" si="6"/>
        <v>14246</v>
      </c>
      <c r="G77">
        <f t="shared" si="7"/>
        <v>3.4424000041326508E-3</v>
      </c>
      <c r="I77">
        <f t="shared" si="9"/>
        <v>3.4424000041326508E-3</v>
      </c>
      <c r="Q77" s="2">
        <f t="shared" si="8"/>
        <v>25212.815000000002</v>
      </c>
    </row>
    <row r="78" spans="1:32" x14ac:dyDescent="0.2">
      <c r="A78" s="61" t="s">
        <v>81</v>
      </c>
      <c r="B78" s="63" t="s">
        <v>79</v>
      </c>
      <c r="C78" s="62">
        <v>40232.26</v>
      </c>
      <c r="D78" s="16"/>
      <c r="E78">
        <f t="shared" si="5"/>
        <v>14246.997378161048</v>
      </c>
      <c r="F78">
        <f t="shared" si="6"/>
        <v>14247</v>
      </c>
      <c r="G78">
        <f t="shared" si="7"/>
        <v>-2.4932000014814548E-3</v>
      </c>
      <c r="I78">
        <f t="shared" si="9"/>
        <v>-2.4932000014814548E-3</v>
      </c>
      <c r="Q78" s="2">
        <f t="shared" si="8"/>
        <v>25213.760000000002</v>
      </c>
    </row>
    <row r="79" spans="1:32" x14ac:dyDescent="0.2">
      <c r="A79" s="12" t="s">
        <v>81</v>
      </c>
      <c r="B79" s="10"/>
      <c r="C79" s="16">
        <v>40232.28</v>
      </c>
      <c r="D79" s="16">
        <v>4.0000000000000001E-3</v>
      </c>
      <c r="E79">
        <f t="shared" si="5"/>
        <v>14247.018410079505</v>
      </c>
      <c r="F79">
        <f t="shared" si="6"/>
        <v>14247</v>
      </c>
      <c r="G79">
        <f t="shared" si="7"/>
        <v>1.7506799995317124E-2</v>
      </c>
      <c r="I79">
        <f t="shared" si="9"/>
        <v>1.7506799995317124E-2</v>
      </c>
      <c r="Q79" s="2">
        <f t="shared" si="8"/>
        <v>25213.78</v>
      </c>
    </row>
    <row r="80" spans="1:32" x14ac:dyDescent="0.2">
      <c r="A80" s="11" t="s">
        <v>35</v>
      </c>
      <c r="C80" s="16">
        <v>40987.298000000003</v>
      </c>
      <c r="D80" s="16"/>
      <c r="E80">
        <f t="shared" si="5"/>
        <v>15040.992260674648</v>
      </c>
      <c r="F80">
        <f t="shared" si="6"/>
        <v>15041</v>
      </c>
      <c r="G80">
        <f t="shared" si="7"/>
        <v>-7.3595999929239042E-3</v>
      </c>
      <c r="I80">
        <f t="shared" si="9"/>
        <v>-7.3595999929239042E-3</v>
      </c>
      <c r="Q80" s="2">
        <f t="shared" si="8"/>
        <v>25968.798000000003</v>
      </c>
      <c r="AB80">
        <v>9</v>
      </c>
      <c r="AD80" t="s">
        <v>34</v>
      </c>
      <c r="AF80" t="s">
        <v>36</v>
      </c>
    </row>
    <row r="81" spans="1:32" x14ac:dyDescent="0.2">
      <c r="A81" s="11" t="s">
        <v>35</v>
      </c>
      <c r="C81" s="16">
        <v>40988.248</v>
      </c>
      <c r="D81" s="16"/>
      <c r="E81">
        <f t="shared" si="5"/>
        <v>15041.9912768015</v>
      </c>
      <c r="F81">
        <f t="shared" si="6"/>
        <v>15042</v>
      </c>
      <c r="G81">
        <f t="shared" si="7"/>
        <v>-8.2952000011573546E-3</v>
      </c>
      <c r="I81">
        <f t="shared" si="9"/>
        <v>-8.2952000011573546E-3</v>
      </c>
      <c r="Q81" s="2">
        <f t="shared" si="8"/>
        <v>25969.748</v>
      </c>
      <c r="AB81">
        <v>10</v>
      </c>
      <c r="AD81" t="s">
        <v>34</v>
      </c>
      <c r="AF81" t="s">
        <v>36</v>
      </c>
    </row>
    <row r="82" spans="1:32" x14ac:dyDescent="0.2">
      <c r="A82" s="13" t="s">
        <v>82</v>
      </c>
      <c r="B82" s="10"/>
      <c r="C82" s="16">
        <v>41353.423999999999</v>
      </c>
      <c r="D82" s="16"/>
      <c r="E82">
        <f t="shared" si="5"/>
        <v>15426.008869580653</v>
      </c>
      <c r="F82">
        <f t="shared" si="6"/>
        <v>15426</v>
      </c>
      <c r="G82">
        <f t="shared" si="7"/>
        <v>8.43439999880502E-3</v>
      </c>
      <c r="I82">
        <f t="shared" si="9"/>
        <v>8.43439999880502E-3</v>
      </c>
      <c r="Q82" s="2">
        <f t="shared" si="8"/>
        <v>26334.923999999999</v>
      </c>
    </row>
    <row r="83" spans="1:32" x14ac:dyDescent="0.2">
      <c r="A83" s="61" t="s">
        <v>8</v>
      </c>
      <c r="B83" s="63" t="s">
        <v>79</v>
      </c>
      <c r="C83" s="62">
        <v>41741.398000000001</v>
      </c>
      <c r="D83" s="16"/>
      <c r="E83">
        <f t="shared" si="5"/>
        <v>15834.000746212469</v>
      </c>
      <c r="F83">
        <f t="shared" si="6"/>
        <v>15834</v>
      </c>
      <c r="G83">
        <f t="shared" si="7"/>
        <v>7.0960000448394567E-4</v>
      </c>
      <c r="J83">
        <f>+G83</f>
        <v>7.0960000448394567E-4</v>
      </c>
      <c r="Q83" s="2">
        <f t="shared" si="8"/>
        <v>26722.898000000001</v>
      </c>
    </row>
    <row r="84" spans="1:32" x14ac:dyDescent="0.2">
      <c r="A84" s="11" t="s">
        <v>38</v>
      </c>
      <c r="C84" s="16">
        <v>41762.32</v>
      </c>
      <c r="D84" s="16"/>
      <c r="E84">
        <f t="shared" si="5"/>
        <v>15856.002236113571</v>
      </c>
      <c r="F84">
        <f t="shared" si="6"/>
        <v>15856</v>
      </c>
      <c r="G84">
        <f t="shared" si="7"/>
        <v>2.1264000024530105E-3</v>
      </c>
      <c r="I84">
        <f>+G84</f>
        <v>2.1264000024530105E-3</v>
      </c>
      <c r="Q84" s="2">
        <f t="shared" si="8"/>
        <v>26743.82</v>
      </c>
      <c r="AB84">
        <v>7</v>
      </c>
      <c r="AD84" t="s">
        <v>37</v>
      </c>
      <c r="AF84" t="s">
        <v>36</v>
      </c>
    </row>
    <row r="85" spans="1:32" x14ac:dyDescent="0.2">
      <c r="A85" s="11" t="s">
        <v>39</v>
      </c>
      <c r="C85" s="16">
        <v>42724.644</v>
      </c>
      <c r="D85" s="16"/>
      <c r="E85">
        <f t="shared" ref="E85:E116" si="10">+(C85-C$7)/C$8</f>
        <v>16867.978231123117</v>
      </c>
      <c r="F85">
        <f t="shared" ref="F85:F116" si="11">ROUND(2*E85,0)/2</f>
        <v>16868</v>
      </c>
      <c r="G85">
        <f t="shared" ref="G85:G116" si="12">+C85-(C$7+F85*C$8)</f>
        <v>-2.0700799999758601E-2</v>
      </c>
      <c r="I85">
        <f>+G85</f>
        <v>-2.0700799999758601E-2</v>
      </c>
      <c r="Q85" s="2">
        <f t="shared" ref="Q85:Q116" si="13">+C85-15018.5</f>
        <v>27706.144</v>
      </c>
      <c r="AB85">
        <v>5</v>
      </c>
      <c r="AD85" t="s">
        <v>34</v>
      </c>
      <c r="AF85" t="s">
        <v>36</v>
      </c>
    </row>
    <row r="86" spans="1:32" x14ac:dyDescent="0.2">
      <c r="A86" s="11" t="s">
        <v>41</v>
      </c>
      <c r="C86" s="16">
        <v>42726.572</v>
      </c>
      <c r="D86" s="16"/>
      <c r="E86">
        <f t="shared" si="10"/>
        <v>16870.005708062672</v>
      </c>
      <c r="F86">
        <f t="shared" si="11"/>
        <v>16870</v>
      </c>
      <c r="G86">
        <f t="shared" si="12"/>
        <v>5.4280000040307641E-3</v>
      </c>
      <c r="I86">
        <f>+G86</f>
        <v>5.4280000040307641E-3</v>
      </c>
      <c r="Q86" s="2">
        <f t="shared" si="13"/>
        <v>27708.072</v>
      </c>
      <c r="AA86" t="s">
        <v>40</v>
      </c>
      <c r="AF86" t="s">
        <v>42</v>
      </c>
    </row>
    <row r="87" spans="1:32" x14ac:dyDescent="0.2">
      <c r="A87" s="11" t="s">
        <v>41</v>
      </c>
      <c r="C87" s="16">
        <v>42749.404000000002</v>
      </c>
      <c r="D87" s="16"/>
      <c r="E87">
        <f t="shared" si="10"/>
        <v>16894.015746176716</v>
      </c>
      <c r="F87">
        <f t="shared" si="11"/>
        <v>16894</v>
      </c>
      <c r="G87">
        <f t="shared" si="12"/>
        <v>1.4973600002122112E-2</v>
      </c>
      <c r="I87">
        <f>+G87</f>
        <v>1.4973600002122112E-2</v>
      </c>
      <c r="Q87" s="2">
        <f t="shared" si="13"/>
        <v>27730.904000000002</v>
      </c>
      <c r="AA87" t="s">
        <v>40</v>
      </c>
      <c r="AF87" t="s">
        <v>42</v>
      </c>
    </row>
    <row r="88" spans="1:32" x14ac:dyDescent="0.2">
      <c r="A88" s="11" t="s">
        <v>43</v>
      </c>
      <c r="C88" s="16">
        <v>42829.286999999997</v>
      </c>
      <c r="D88" s="16"/>
      <c r="E88">
        <f t="shared" si="10"/>
        <v>16978.020383294093</v>
      </c>
      <c r="F88">
        <f t="shared" si="11"/>
        <v>16978</v>
      </c>
      <c r="G88">
        <f t="shared" si="12"/>
        <v>1.9383199993171729E-2</v>
      </c>
      <c r="I88">
        <f>+G88</f>
        <v>1.9383199993171729E-2</v>
      </c>
      <c r="Q88" s="2">
        <f t="shared" si="13"/>
        <v>27810.786999999997</v>
      </c>
      <c r="AA88" t="s">
        <v>40</v>
      </c>
      <c r="AF88" t="s">
        <v>42</v>
      </c>
    </row>
    <row r="89" spans="1:32" x14ac:dyDescent="0.2">
      <c r="A89" s="11" t="s">
        <v>45</v>
      </c>
      <c r="C89" s="16">
        <v>43069.856</v>
      </c>
      <c r="D89" s="16"/>
      <c r="E89">
        <f t="shared" si="10"/>
        <v>17231.001762895405</v>
      </c>
      <c r="F89">
        <f t="shared" si="11"/>
        <v>17231</v>
      </c>
      <c r="G89">
        <f t="shared" si="12"/>
        <v>1.6764000029070303E-3</v>
      </c>
      <c r="K89">
        <f>+G89</f>
        <v>1.6764000029070303E-3</v>
      </c>
      <c r="Q89" s="2">
        <f t="shared" si="13"/>
        <v>28051.356</v>
      </c>
      <c r="AA89" t="s">
        <v>40</v>
      </c>
      <c r="AB89">
        <v>13</v>
      </c>
      <c r="AD89" t="s">
        <v>44</v>
      </c>
      <c r="AF89" t="s">
        <v>46</v>
      </c>
    </row>
    <row r="90" spans="1:32" x14ac:dyDescent="0.2">
      <c r="A90" s="11" t="s">
        <v>45</v>
      </c>
      <c r="C90" s="16">
        <v>43069.858</v>
      </c>
      <c r="D90" s="16"/>
      <c r="E90">
        <f t="shared" si="10"/>
        <v>17231.003866087252</v>
      </c>
      <c r="F90">
        <f t="shared" si="11"/>
        <v>17231</v>
      </c>
      <c r="G90">
        <f t="shared" si="12"/>
        <v>3.6764000033144839E-3</v>
      </c>
      <c r="I90">
        <f t="shared" ref="I90:I135" si="14">+G90</f>
        <v>3.6764000033144839E-3</v>
      </c>
      <c r="Q90" s="2">
        <f t="shared" si="13"/>
        <v>28051.358</v>
      </c>
      <c r="AA90" t="s">
        <v>40</v>
      </c>
      <c r="AB90">
        <v>17</v>
      </c>
      <c r="AD90" t="s">
        <v>47</v>
      </c>
      <c r="AF90" t="s">
        <v>46</v>
      </c>
    </row>
    <row r="91" spans="1:32" x14ac:dyDescent="0.2">
      <c r="A91" s="11" t="s">
        <v>45</v>
      </c>
      <c r="C91" s="16">
        <v>43130.714</v>
      </c>
      <c r="D91" s="16"/>
      <c r="E91">
        <f t="shared" si="10"/>
        <v>17294.999787577624</v>
      </c>
      <c r="F91">
        <f t="shared" si="11"/>
        <v>17295</v>
      </c>
      <c r="G91">
        <f t="shared" si="12"/>
        <v>-2.0200000290060416E-4</v>
      </c>
      <c r="I91">
        <f t="shared" si="14"/>
        <v>-2.0200000290060416E-4</v>
      </c>
      <c r="Q91" s="2">
        <f t="shared" si="13"/>
        <v>28112.214</v>
      </c>
      <c r="AA91" t="s">
        <v>40</v>
      </c>
      <c r="AB91">
        <v>10</v>
      </c>
      <c r="AD91" t="s">
        <v>48</v>
      </c>
      <c r="AF91" t="s">
        <v>46</v>
      </c>
    </row>
    <row r="92" spans="1:32" x14ac:dyDescent="0.2">
      <c r="A92" s="11" t="s">
        <v>49</v>
      </c>
      <c r="C92" s="16">
        <v>43893.383000000002</v>
      </c>
      <c r="D92" s="16"/>
      <c r="E92">
        <f t="shared" si="10"/>
        <v>18097.019398579676</v>
      </c>
      <c r="F92">
        <f t="shared" si="11"/>
        <v>18097</v>
      </c>
      <c r="G92">
        <f t="shared" si="12"/>
        <v>1.8446800000674557E-2</v>
      </c>
      <c r="I92">
        <f t="shared" si="14"/>
        <v>1.8446800000674557E-2</v>
      </c>
      <c r="Q92" s="2">
        <f t="shared" si="13"/>
        <v>28874.883000000002</v>
      </c>
      <c r="AA92" t="s">
        <v>40</v>
      </c>
      <c r="AF92" t="s">
        <v>42</v>
      </c>
    </row>
    <row r="93" spans="1:32" x14ac:dyDescent="0.2">
      <c r="A93" s="11" t="s">
        <v>49</v>
      </c>
      <c r="C93" s="16">
        <v>43932.355000000003</v>
      </c>
      <c r="D93" s="16"/>
      <c r="E93">
        <f t="shared" si="10"/>
        <v>18138.002194891014</v>
      </c>
      <c r="F93">
        <f t="shared" si="11"/>
        <v>18138</v>
      </c>
      <c r="G93">
        <f t="shared" si="12"/>
        <v>2.0872000022791326E-3</v>
      </c>
      <c r="I93">
        <f t="shared" si="14"/>
        <v>2.0872000022791326E-3</v>
      </c>
      <c r="Q93" s="2">
        <f t="shared" si="13"/>
        <v>28913.855000000003</v>
      </c>
      <c r="AA93" t="s">
        <v>40</v>
      </c>
      <c r="AF93" t="s">
        <v>42</v>
      </c>
    </row>
    <row r="94" spans="1:32" x14ac:dyDescent="0.2">
      <c r="A94" s="11" t="s">
        <v>49</v>
      </c>
      <c r="C94" s="16">
        <v>43932.358</v>
      </c>
      <c r="D94" s="16"/>
      <c r="E94">
        <f t="shared" si="10"/>
        <v>18138.00534967878</v>
      </c>
      <c r="F94">
        <f t="shared" si="11"/>
        <v>18138</v>
      </c>
      <c r="G94">
        <f t="shared" si="12"/>
        <v>5.0871999992523342E-3</v>
      </c>
      <c r="I94">
        <f t="shared" si="14"/>
        <v>5.0871999992523342E-3</v>
      </c>
      <c r="Q94" s="2">
        <f t="shared" si="13"/>
        <v>28913.858</v>
      </c>
      <c r="AA94" t="s">
        <v>40</v>
      </c>
      <c r="AF94" t="s">
        <v>42</v>
      </c>
    </row>
    <row r="95" spans="1:32" x14ac:dyDescent="0.2">
      <c r="A95" s="11" t="s">
        <v>45</v>
      </c>
      <c r="C95" s="16">
        <v>44236.656999999999</v>
      </c>
      <c r="D95" s="16"/>
      <c r="E95">
        <f t="shared" si="10"/>
        <v>18458.004937453177</v>
      </c>
      <c r="F95">
        <f t="shared" si="11"/>
        <v>18458</v>
      </c>
      <c r="G95">
        <f t="shared" si="12"/>
        <v>4.6952000047895126E-3</v>
      </c>
      <c r="I95">
        <f t="shared" si="14"/>
        <v>4.6952000047895126E-3</v>
      </c>
      <c r="Q95" s="2">
        <f t="shared" si="13"/>
        <v>29218.156999999999</v>
      </c>
      <c r="AA95" t="s">
        <v>40</v>
      </c>
      <c r="AB95">
        <v>21</v>
      </c>
      <c r="AD95" t="s">
        <v>47</v>
      </c>
      <c r="AF95" t="s">
        <v>46</v>
      </c>
    </row>
    <row r="96" spans="1:32" x14ac:dyDescent="0.2">
      <c r="A96" s="11" t="s">
        <v>45</v>
      </c>
      <c r="C96" s="16">
        <v>44295.629000000001</v>
      </c>
      <c r="D96" s="16" t="s">
        <v>50</v>
      </c>
      <c r="E96">
        <f t="shared" si="10"/>
        <v>18520.019652224611</v>
      </c>
      <c r="F96">
        <f t="shared" si="11"/>
        <v>18520</v>
      </c>
      <c r="G96">
        <f t="shared" si="12"/>
        <v>1.8687999996473081E-2</v>
      </c>
      <c r="I96">
        <f t="shared" si="14"/>
        <v>1.8687999996473081E-2</v>
      </c>
      <c r="Q96" s="2">
        <f t="shared" si="13"/>
        <v>29277.129000000001</v>
      </c>
      <c r="AA96" t="s">
        <v>40</v>
      </c>
      <c r="AB96">
        <v>14</v>
      </c>
      <c r="AD96" t="s">
        <v>51</v>
      </c>
      <c r="AF96" t="s">
        <v>46</v>
      </c>
    </row>
    <row r="97" spans="1:32" x14ac:dyDescent="0.2">
      <c r="A97" s="11" t="s">
        <v>45</v>
      </c>
      <c r="C97" s="16">
        <v>44622.745999999999</v>
      </c>
      <c r="D97" s="16"/>
      <c r="E97">
        <f t="shared" si="10"/>
        <v>18864.014555770129</v>
      </c>
      <c r="F97">
        <f t="shared" si="11"/>
        <v>18864</v>
      </c>
      <c r="G97">
        <f t="shared" si="12"/>
        <v>1.3841599997249432E-2</v>
      </c>
      <c r="I97">
        <f t="shared" si="14"/>
        <v>1.3841599997249432E-2</v>
      </c>
      <c r="Q97" s="2">
        <f t="shared" si="13"/>
        <v>29604.245999999999</v>
      </c>
      <c r="AA97" t="s">
        <v>40</v>
      </c>
      <c r="AB97">
        <v>16</v>
      </c>
      <c r="AD97" t="s">
        <v>47</v>
      </c>
      <c r="AF97" t="s">
        <v>46</v>
      </c>
    </row>
    <row r="98" spans="1:32" x14ac:dyDescent="0.2">
      <c r="A98" s="11" t="s">
        <v>45</v>
      </c>
      <c r="C98" s="16">
        <v>45012.631000000001</v>
      </c>
      <c r="D98" s="16"/>
      <c r="E98">
        <f t="shared" si="10"/>
        <v>19274.016032210806</v>
      </c>
      <c r="F98">
        <f t="shared" si="11"/>
        <v>19274</v>
      </c>
      <c r="G98">
        <f t="shared" si="12"/>
        <v>1.5245599999616388E-2</v>
      </c>
      <c r="I98">
        <f t="shared" si="14"/>
        <v>1.5245599999616388E-2</v>
      </c>
      <c r="Q98" s="2">
        <f t="shared" si="13"/>
        <v>29994.131000000001</v>
      </c>
      <c r="AA98" t="s">
        <v>40</v>
      </c>
      <c r="AB98">
        <v>11</v>
      </c>
      <c r="AD98" t="s">
        <v>47</v>
      </c>
      <c r="AF98" t="s">
        <v>46</v>
      </c>
    </row>
    <row r="99" spans="1:32" x14ac:dyDescent="0.2">
      <c r="A99" s="11" t="s">
        <v>53</v>
      </c>
      <c r="C99" s="16">
        <v>45346.387999999999</v>
      </c>
      <c r="D99" s="16"/>
      <c r="E99">
        <f t="shared" si="10"/>
        <v>19624.993532685072</v>
      </c>
      <c r="F99">
        <f t="shared" si="11"/>
        <v>19625</v>
      </c>
      <c r="G99">
        <f t="shared" si="12"/>
        <v>-6.150000001071021E-3</v>
      </c>
      <c r="I99">
        <f t="shared" si="14"/>
        <v>-6.150000001071021E-3</v>
      </c>
      <c r="Q99" s="2">
        <f t="shared" si="13"/>
        <v>30327.887999999999</v>
      </c>
      <c r="AA99" t="s">
        <v>40</v>
      </c>
      <c r="AB99">
        <v>13</v>
      </c>
      <c r="AD99" t="s">
        <v>52</v>
      </c>
      <c r="AF99" t="s">
        <v>36</v>
      </c>
    </row>
    <row r="100" spans="1:32" x14ac:dyDescent="0.2">
      <c r="A100" s="11" t="s">
        <v>54</v>
      </c>
      <c r="C100" s="16">
        <v>45385.392</v>
      </c>
      <c r="D100" s="16"/>
      <c r="E100">
        <f t="shared" si="10"/>
        <v>19666.009980065948</v>
      </c>
      <c r="F100">
        <f t="shared" si="11"/>
        <v>19666</v>
      </c>
      <c r="G100">
        <f t="shared" si="12"/>
        <v>9.4903999997768551E-3</v>
      </c>
      <c r="I100">
        <f t="shared" si="14"/>
        <v>9.4903999997768551E-3</v>
      </c>
      <c r="Q100" s="2">
        <f t="shared" si="13"/>
        <v>30366.892</v>
      </c>
      <c r="AA100" t="s">
        <v>40</v>
      </c>
      <c r="AB100">
        <v>12</v>
      </c>
      <c r="AD100" t="s">
        <v>52</v>
      </c>
      <c r="AF100" t="s">
        <v>36</v>
      </c>
    </row>
    <row r="101" spans="1:32" x14ac:dyDescent="0.2">
      <c r="A101" s="11" t="s">
        <v>55</v>
      </c>
      <c r="C101" s="16">
        <v>45652.595999999998</v>
      </c>
      <c r="D101" s="16"/>
      <c r="E101">
        <f t="shared" si="10"/>
        <v>19947.000617076486</v>
      </c>
      <c r="F101">
        <f t="shared" si="11"/>
        <v>19947</v>
      </c>
      <c r="G101">
        <f t="shared" si="12"/>
        <v>5.8679999347077683E-4</v>
      </c>
      <c r="I101">
        <f t="shared" si="14"/>
        <v>5.8679999347077683E-4</v>
      </c>
      <c r="Q101" s="2">
        <f t="shared" si="13"/>
        <v>30634.095999999998</v>
      </c>
      <c r="AA101" t="s">
        <v>40</v>
      </c>
      <c r="AF101" t="s">
        <v>42</v>
      </c>
    </row>
    <row r="102" spans="1:32" x14ac:dyDescent="0.2">
      <c r="A102" s="11" t="s">
        <v>55</v>
      </c>
      <c r="C102" s="16">
        <v>45652.601000000002</v>
      </c>
      <c r="D102" s="16"/>
      <c r="E102">
        <f t="shared" si="10"/>
        <v>19947.005875056107</v>
      </c>
      <c r="F102">
        <f t="shared" si="11"/>
        <v>19947</v>
      </c>
      <c r="G102">
        <f t="shared" si="12"/>
        <v>5.5867999981273897E-3</v>
      </c>
      <c r="I102">
        <f t="shared" si="14"/>
        <v>5.5867999981273897E-3</v>
      </c>
      <c r="Q102" s="2">
        <f t="shared" si="13"/>
        <v>30634.101000000002</v>
      </c>
      <c r="AA102" t="s">
        <v>40</v>
      </c>
      <c r="AF102" t="s">
        <v>42</v>
      </c>
    </row>
    <row r="103" spans="1:32" x14ac:dyDescent="0.2">
      <c r="A103" s="11" t="s">
        <v>55</v>
      </c>
      <c r="C103" s="16">
        <v>45674.481</v>
      </c>
      <c r="D103" s="16"/>
      <c r="E103">
        <f t="shared" si="10"/>
        <v>19970.014793851446</v>
      </c>
      <c r="F103">
        <f t="shared" si="11"/>
        <v>19970</v>
      </c>
      <c r="G103">
        <f t="shared" si="12"/>
        <v>1.4068000004044734E-2</v>
      </c>
      <c r="I103">
        <f t="shared" si="14"/>
        <v>1.4068000004044734E-2</v>
      </c>
      <c r="Q103" s="2">
        <f t="shared" si="13"/>
        <v>30655.981</v>
      </c>
      <c r="AA103" t="s">
        <v>40</v>
      </c>
      <c r="AF103" t="s">
        <v>42</v>
      </c>
    </row>
    <row r="104" spans="1:32" x14ac:dyDescent="0.2">
      <c r="A104" s="11" t="s">
        <v>45</v>
      </c>
      <c r="C104" s="16">
        <v>46057.711000000003</v>
      </c>
      <c r="D104" s="16"/>
      <c r="E104">
        <f t="shared" si="10"/>
        <v>20373.017899424529</v>
      </c>
      <c r="F104">
        <f t="shared" si="11"/>
        <v>20373</v>
      </c>
      <c r="G104">
        <f t="shared" si="12"/>
        <v>1.7021200001181569E-2</v>
      </c>
      <c r="I104">
        <f t="shared" si="14"/>
        <v>1.7021200001181569E-2</v>
      </c>
      <c r="Q104" s="2">
        <f t="shared" si="13"/>
        <v>31039.211000000003</v>
      </c>
      <c r="AA104" t="s">
        <v>40</v>
      </c>
      <c r="AB104">
        <v>12</v>
      </c>
      <c r="AD104" t="s">
        <v>56</v>
      </c>
      <c r="AF104" t="s">
        <v>46</v>
      </c>
    </row>
    <row r="105" spans="1:32" x14ac:dyDescent="0.2">
      <c r="A105" s="11" t="s">
        <v>45</v>
      </c>
      <c r="C105" s="16">
        <v>46078.620999999999</v>
      </c>
      <c r="D105" s="16"/>
      <c r="E105">
        <f t="shared" si="10"/>
        <v>20395.006770174554</v>
      </c>
      <c r="F105">
        <f t="shared" si="11"/>
        <v>20395</v>
      </c>
      <c r="G105">
        <f t="shared" si="12"/>
        <v>6.4379999967059121E-3</v>
      </c>
      <c r="I105">
        <f t="shared" si="14"/>
        <v>6.4379999967059121E-3</v>
      </c>
      <c r="Q105" s="2">
        <f t="shared" si="13"/>
        <v>31060.120999999999</v>
      </c>
      <c r="AA105" t="s">
        <v>40</v>
      </c>
      <c r="AB105">
        <v>10</v>
      </c>
      <c r="AD105" t="s">
        <v>56</v>
      </c>
      <c r="AF105" t="s">
        <v>46</v>
      </c>
    </row>
    <row r="106" spans="1:32" x14ac:dyDescent="0.2">
      <c r="A106" s="11" t="s">
        <v>45</v>
      </c>
      <c r="C106" s="16">
        <v>46079.567999999999</v>
      </c>
      <c r="D106" s="16"/>
      <c r="E106">
        <f t="shared" si="10"/>
        <v>20396.002631513638</v>
      </c>
      <c r="F106">
        <f t="shared" si="11"/>
        <v>20396</v>
      </c>
      <c r="G106">
        <f t="shared" si="12"/>
        <v>2.5023999987752177E-3</v>
      </c>
      <c r="I106">
        <f t="shared" si="14"/>
        <v>2.5023999987752177E-3</v>
      </c>
      <c r="Q106" s="2">
        <f t="shared" si="13"/>
        <v>31061.067999999999</v>
      </c>
      <c r="AA106" t="s">
        <v>40</v>
      </c>
      <c r="AB106">
        <v>14</v>
      </c>
      <c r="AD106" t="s">
        <v>56</v>
      </c>
      <c r="AF106" t="s">
        <v>46</v>
      </c>
    </row>
    <row r="107" spans="1:32" x14ac:dyDescent="0.2">
      <c r="A107" s="11" t="s">
        <v>45</v>
      </c>
      <c r="C107" s="16">
        <v>46406.69</v>
      </c>
      <c r="D107" s="16" t="s">
        <v>50</v>
      </c>
      <c r="E107">
        <f t="shared" si="10"/>
        <v>20740.002793038773</v>
      </c>
      <c r="F107">
        <f t="shared" si="11"/>
        <v>20740</v>
      </c>
      <c r="G107">
        <f t="shared" si="12"/>
        <v>2.6560000042081811E-3</v>
      </c>
      <c r="I107">
        <f t="shared" si="14"/>
        <v>2.6560000042081811E-3</v>
      </c>
      <c r="Q107" s="2">
        <f t="shared" si="13"/>
        <v>31388.190000000002</v>
      </c>
      <c r="AA107" t="s">
        <v>40</v>
      </c>
      <c r="AB107">
        <v>11</v>
      </c>
      <c r="AD107" t="s">
        <v>47</v>
      </c>
      <c r="AF107" t="s">
        <v>46</v>
      </c>
    </row>
    <row r="108" spans="1:32" x14ac:dyDescent="0.2">
      <c r="A108" s="11" t="s">
        <v>45</v>
      </c>
      <c r="C108" s="16">
        <v>46446.64</v>
      </c>
      <c r="D108" s="16"/>
      <c r="E108">
        <f t="shared" si="10"/>
        <v>20782.014050162808</v>
      </c>
      <c r="F108">
        <f t="shared" si="11"/>
        <v>20782</v>
      </c>
      <c r="G108">
        <f t="shared" si="12"/>
        <v>1.3360800003283657E-2</v>
      </c>
      <c r="I108">
        <f t="shared" si="14"/>
        <v>1.3360800003283657E-2</v>
      </c>
      <c r="Q108" s="2">
        <f t="shared" si="13"/>
        <v>31428.14</v>
      </c>
      <c r="AA108" t="s">
        <v>40</v>
      </c>
      <c r="AB108">
        <v>11</v>
      </c>
      <c r="AD108" t="s">
        <v>56</v>
      </c>
      <c r="AF108" t="s">
        <v>46</v>
      </c>
    </row>
    <row r="109" spans="1:32" x14ac:dyDescent="0.2">
      <c r="A109" s="11" t="s">
        <v>45</v>
      </c>
      <c r="C109" s="16">
        <v>46814.656999999999</v>
      </c>
      <c r="D109" s="16"/>
      <c r="E109">
        <f t="shared" si="10"/>
        <v>21169.019226959219</v>
      </c>
      <c r="F109">
        <f t="shared" si="11"/>
        <v>21169</v>
      </c>
      <c r="G109">
        <f t="shared" si="12"/>
        <v>1.8283599994902033E-2</v>
      </c>
      <c r="I109">
        <f t="shared" si="14"/>
        <v>1.8283599994902033E-2</v>
      </c>
      <c r="Q109" s="2">
        <f t="shared" si="13"/>
        <v>31796.156999999999</v>
      </c>
      <c r="AA109" t="s">
        <v>40</v>
      </c>
      <c r="AB109">
        <v>15</v>
      </c>
      <c r="AD109" t="s">
        <v>47</v>
      </c>
      <c r="AF109" t="s">
        <v>46</v>
      </c>
    </row>
    <row r="110" spans="1:32" x14ac:dyDescent="0.2">
      <c r="A110" s="11" t="s">
        <v>58</v>
      </c>
      <c r="C110" s="16">
        <v>46821.258000000002</v>
      </c>
      <c r="D110" s="16"/>
      <c r="E110">
        <f t="shared" si="10"/>
        <v>21175.960811646975</v>
      </c>
      <c r="F110">
        <f t="shared" si="11"/>
        <v>21176</v>
      </c>
      <c r="G110">
        <f t="shared" si="12"/>
        <v>-3.7265599996317178E-2</v>
      </c>
      <c r="I110">
        <f t="shared" si="14"/>
        <v>-3.7265599996317178E-2</v>
      </c>
      <c r="Q110" s="2">
        <f t="shared" si="13"/>
        <v>31802.758000000002</v>
      </c>
      <c r="AA110" t="s">
        <v>40</v>
      </c>
      <c r="AB110">
        <v>6</v>
      </c>
      <c r="AD110" t="s">
        <v>57</v>
      </c>
      <c r="AF110" t="s">
        <v>36</v>
      </c>
    </row>
    <row r="111" spans="1:32" x14ac:dyDescent="0.2">
      <c r="A111" s="11" t="s">
        <v>45</v>
      </c>
      <c r="C111" s="16">
        <v>47161.745999999999</v>
      </c>
      <c r="D111" s="16"/>
      <c r="E111">
        <f t="shared" si="10"/>
        <v>21534.016604278986</v>
      </c>
      <c r="F111">
        <f t="shared" si="11"/>
        <v>21534</v>
      </c>
      <c r="G111">
        <f t="shared" si="12"/>
        <v>1.5789600001880899E-2</v>
      </c>
      <c r="I111">
        <f t="shared" si="14"/>
        <v>1.5789600001880899E-2</v>
      </c>
      <c r="Q111" s="2">
        <f t="shared" si="13"/>
        <v>32143.245999999999</v>
      </c>
      <c r="AA111" t="s">
        <v>40</v>
      </c>
      <c r="AB111">
        <v>20</v>
      </c>
      <c r="AD111" t="s">
        <v>47</v>
      </c>
      <c r="AF111" t="s">
        <v>46</v>
      </c>
    </row>
    <row r="112" spans="1:32" x14ac:dyDescent="0.2">
      <c r="A112" s="11" t="s">
        <v>59</v>
      </c>
      <c r="C112" s="16">
        <v>47169.35</v>
      </c>
      <c r="D112" s="16"/>
      <c r="E112">
        <f t="shared" si="10"/>
        <v>21542.012939677512</v>
      </c>
      <c r="F112">
        <f t="shared" si="11"/>
        <v>21542</v>
      </c>
      <c r="G112">
        <f t="shared" si="12"/>
        <v>1.2304800002311822E-2</v>
      </c>
      <c r="I112">
        <f t="shared" si="14"/>
        <v>1.2304800002311822E-2</v>
      </c>
      <c r="Q112" s="2">
        <f t="shared" si="13"/>
        <v>32150.85</v>
      </c>
      <c r="AA112" t="s">
        <v>40</v>
      </c>
      <c r="AF112" t="s">
        <v>42</v>
      </c>
    </row>
    <row r="113" spans="1:32" x14ac:dyDescent="0.2">
      <c r="A113" s="11" t="s">
        <v>59</v>
      </c>
      <c r="C113" s="16">
        <v>47170.292999999998</v>
      </c>
      <c r="D113" s="16"/>
      <c r="E113">
        <f t="shared" si="10"/>
        <v>21543.004594632905</v>
      </c>
      <c r="F113">
        <f t="shared" si="11"/>
        <v>21543</v>
      </c>
      <c r="G113">
        <f t="shared" si="12"/>
        <v>4.3691999962902628E-3</v>
      </c>
      <c r="I113">
        <f t="shared" si="14"/>
        <v>4.3691999962902628E-3</v>
      </c>
      <c r="Q113" s="2">
        <f t="shared" si="13"/>
        <v>32151.792999999998</v>
      </c>
      <c r="AA113" t="s">
        <v>40</v>
      </c>
      <c r="AF113" t="s">
        <v>42</v>
      </c>
    </row>
    <row r="114" spans="1:32" x14ac:dyDescent="0.2">
      <c r="A114" s="11" t="s">
        <v>61</v>
      </c>
      <c r="C114" s="16">
        <v>47207.35</v>
      </c>
      <c r="D114" s="16"/>
      <c r="E114">
        <f t="shared" si="10"/>
        <v>21581.973584751689</v>
      </c>
      <c r="F114">
        <f t="shared" si="11"/>
        <v>21582</v>
      </c>
      <c r="G114">
        <f t="shared" si="12"/>
        <v>-2.5119199999608099E-2</v>
      </c>
      <c r="I114">
        <f t="shared" si="14"/>
        <v>-2.5119199999608099E-2</v>
      </c>
      <c r="Q114" s="2">
        <f t="shared" si="13"/>
        <v>32188.85</v>
      </c>
      <c r="AA114" t="s">
        <v>40</v>
      </c>
      <c r="AB114">
        <v>8</v>
      </c>
      <c r="AD114" t="s">
        <v>60</v>
      </c>
      <c r="AF114" t="s">
        <v>36</v>
      </c>
    </row>
    <row r="115" spans="1:32" x14ac:dyDescent="0.2">
      <c r="A115" s="11" t="s">
        <v>61</v>
      </c>
      <c r="C115" s="16">
        <v>47208.334999999999</v>
      </c>
      <c r="D115" s="16"/>
      <c r="E115">
        <f t="shared" si="10"/>
        <v>21583.009406735851</v>
      </c>
      <c r="F115">
        <f t="shared" si="11"/>
        <v>21583</v>
      </c>
      <c r="G115">
        <f t="shared" si="12"/>
        <v>8.9452000029268675E-3</v>
      </c>
      <c r="I115">
        <f t="shared" si="14"/>
        <v>8.9452000029268675E-3</v>
      </c>
      <c r="Q115" s="2">
        <f t="shared" si="13"/>
        <v>32189.834999999999</v>
      </c>
      <c r="AA115" t="s">
        <v>40</v>
      </c>
      <c r="AB115">
        <v>13</v>
      </c>
      <c r="AD115" t="s">
        <v>62</v>
      </c>
      <c r="AF115" t="s">
        <v>36</v>
      </c>
    </row>
    <row r="116" spans="1:32" x14ac:dyDescent="0.2">
      <c r="A116" s="11" t="s">
        <v>59</v>
      </c>
      <c r="C116" s="16">
        <v>47476.498</v>
      </c>
      <c r="D116" s="16"/>
      <c r="E116">
        <f t="shared" si="10"/>
        <v>21865.008524236553</v>
      </c>
      <c r="F116">
        <f t="shared" si="11"/>
        <v>21865</v>
      </c>
      <c r="G116">
        <f t="shared" si="12"/>
        <v>8.1060000011348166E-3</v>
      </c>
      <c r="I116">
        <f t="shared" si="14"/>
        <v>8.1060000011348166E-3</v>
      </c>
      <c r="Q116" s="2">
        <f t="shared" si="13"/>
        <v>32457.998</v>
      </c>
      <c r="AA116" t="s">
        <v>40</v>
      </c>
      <c r="AF116" t="s">
        <v>42</v>
      </c>
    </row>
    <row r="117" spans="1:32" x14ac:dyDescent="0.2">
      <c r="A117" s="11" t="s">
        <v>63</v>
      </c>
      <c r="C117" s="16">
        <v>47535.463000000003</v>
      </c>
      <c r="D117" s="16"/>
      <c r="E117">
        <f t="shared" ref="E117:E148" si="15">+(C117-C$7)/C$8</f>
        <v>21927.015877836526</v>
      </c>
      <c r="F117">
        <f t="shared" ref="F117:F148" si="16">ROUND(2*E117,0)/2</f>
        <v>21927</v>
      </c>
      <c r="G117">
        <f t="shared" ref="G117:G148" si="17">+C117-(C$7+F117*C$8)</f>
        <v>1.5098800002306234E-2</v>
      </c>
      <c r="I117">
        <f t="shared" si="14"/>
        <v>1.5098800002306234E-2</v>
      </c>
      <c r="Q117" s="2">
        <f t="shared" ref="Q117:Q148" si="18">+C117-15018.5</f>
        <v>32516.963000000003</v>
      </c>
      <c r="AA117" t="s">
        <v>40</v>
      </c>
      <c r="AB117">
        <v>9</v>
      </c>
      <c r="AD117" t="s">
        <v>52</v>
      </c>
      <c r="AF117" t="s">
        <v>36</v>
      </c>
    </row>
    <row r="118" spans="1:32" x14ac:dyDescent="0.2">
      <c r="A118" s="11" t="s">
        <v>63</v>
      </c>
      <c r="C118" s="16">
        <v>47555.421000000002</v>
      </c>
      <c r="D118" s="16"/>
      <c r="E118">
        <f t="shared" si="15"/>
        <v>21948.003629267852</v>
      </c>
      <c r="F118">
        <f t="shared" si="16"/>
        <v>21948</v>
      </c>
      <c r="G118">
        <f t="shared" si="17"/>
        <v>3.4511999983806163E-3</v>
      </c>
      <c r="I118">
        <f t="shared" si="14"/>
        <v>3.4511999983806163E-3</v>
      </c>
      <c r="Q118" s="2">
        <f t="shared" si="18"/>
        <v>32536.921000000002</v>
      </c>
      <c r="AA118" t="s">
        <v>40</v>
      </c>
      <c r="AB118">
        <v>6</v>
      </c>
      <c r="AD118" t="s">
        <v>52</v>
      </c>
      <c r="AF118" t="s">
        <v>36</v>
      </c>
    </row>
    <row r="119" spans="1:32" x14ac:dyDescent="0.2">
      <c r="A119" s="11" t="s">
        <v>64</v>
      </c>
      <c r="C119" s="16">
        <v>47924.394999999997</v>
      </c>
      <c r="D119" s="16"/>
      <c r="E119">
        <f t="shared" si="15"/>
        <v>22336.015183362571</v>
      </c>
      <c r="F119">
        <f t="shared" si="16"/>
        <v>22336</v>
      </c>
      <c r="G119">
        <f t="shared" si="17"/>
        <v>1.4438399994105566E-2</v>
      </c>
      <c r="I119">
        <f t="shared" si="14"/>
        <v>1.4438399994105566E-2</v>
      </c>
      <c r="Q119" s="2">
        <f t="shared" si="18"/>
        <v>32905.894999999997</v>
      </c>
      <c r="AA119" t="s">
        <v>40</v>
      </c>
      <c r="AB119">
        <v>12</v>
      </c>
      <c r="AD119" t="s">
        <v>52</v>
      </c>
      <c r="AF119" t="s">
        <v>36</v>
      </c>
    </row>
    <row r="120" spans="1:32" x14ac:dyDescent="0.2">
      <c r="A120" s="11" t="s">
        <v>64</v>
      </c>
      <c r="C120" s="16">
        <v>47944.368000000002</v>
      </c>
      <c r="D120" s="16"/>
      <c r="E120">
        <f t="shared" si="15"/>
        <v>22357.01870873275</v>
      </c>
      <c r="F120">
        <f t="shared" si="16"/>
        <v>22357</v>
      </c>
      <c r="G120">
        <f t="shared" si="17"/>
        <v>1.7790800004149787E-2</v>
      </c>
      <c r="I120">
        <f t="shared" si="14"/>
        <v>1.7790800004149787E-2</v>
      </c>
      <c r="Q120" s="2">
        <f t="shared" si="18"/>
        <v>32925.868000000002</v>
      </c>
      <c r="AA120" t="s">
        <v>40</v>
      </c>
      <c r="AB120">
        <v>7</v>
      </c>
      <c r="AD120" t="s">
        <v>52</v>
      </c>
      <c r="AF120" t="s">
        <v>36</v>
      </c>
    </row>
    <row r="121" spans="1:32" x14ac:dyDescent="0.2">
      <c r="A121" s="11" t="s">
        <v>45</v>
      </c>
      <c r="C121" s="16">
        <v>48244.845999999998</v>
      </c>
      <c r="D121" s="16"/>
      <c r="E121">
        <f t="shared" si="15"/>
        <v>22673.000148485342</v>
      </c>
      <c r="F121">
        <f t="shared" si="16"/>
        <v>22673</v>
      </c>
      <c r="G121">
        <f t="shared" si="17"/>
        <v>1.4119999832473695E-4</v>
      </c>
      <c r="I121">
        <f t="shared" si="14"/>
        <v>1.4119999832473695E-4</v>
      </c>
      <c r="Q121" s="2">
        <f t="shared" si="18"/>
        <v>33226.345999999998</v>
      </c>
      <c r="AA121" t="s">
        <v>40</v>
      </c>
      <c r="AB121">
        <v>12</v>
      </c>
      <c r="AD121" t="s">
        <v>65</v>
      </c>
      <c r="AF121" t="s">
        <v>46</v>
      </c>
    </row>
    <row r="122" spans="1:32" x14ac:dyDescent="0.2">
      <c r="A122" s="11" t="s">
        <v>45</v>
      </c>
      <c r="C122" s="16">
        <v>48245.798999999999</v>
      </c>
      <c r="D122" s="16"/>
      <c r="E122">
        <f t="shared" si="15"/>
        <v>22674.002319399966</v>
      </c>
      <c r="F122">
        <f t="shared" si="16"/>
        <v>22674</v>
      </c>
      <c r="G122">
        <f t="shared" si="17"/>
        <v>2.2056000016164035E-3</v>
      </c>
      <c r="I122">
        <f t="shared" si="14"/>
        <v>2.2056000016164035E-3</v>
      </c>
      <c r="Q122" s="2">
        <f t="shared" si="18"/>
        <v>33227.298999999999</v>
      </c>
      <c r="AA122" t="s">
        <v>40</v>
      </c>
      <c r="AB122">
        <v>13</v>
      </c>
      <c r="AD122" t="s">
        <v>65</v>
      </c>
      <c r="AF122" t="s">
        <v>46</v>
      </c>
    </row>
    <row r="123" spans="1:32" x14ac:dyDescent="0.2">
      <c r="A123" s="11" t="s">
        <v>67</v>
      </c>
      <c r="C123" s="16">
        <v>48270.519</v>
      </c>
      <c r="D123" s="16"/>
      <c r="E123">
        <f t="shared" si="15"/>
        <v>22699.997770616643</v>
      </c>
      <c r="F123">
        <f t="shared" si="16"/>
        <v>22700</v>
      </c>
      <c r="G123">
        <f t="shared" si="17"/>
        <v>-2.1199999973759986E-3</v>
      </c>
      <c r="I123">
        <f t="shared" si="14"/>
        <v>-2.1199999973759986E-3</v>
      </c>
      <c r="Q123" s="2">
        <f t="shared" si="18"/>
        <v>33252.019</v>
      </c>
      <c r="AA123" t="s">
        <v>40</v>
      </c>
      <c r="AB123">
        <v>11</v>
      </c>
      <c r="AD123" t="s">
        <v>66</v>
      </c>
      <c r="AF123" t="s">
        <v>36</v>
      </c>
    </row>
    <row r="124" spans="1:32" x14ac:dyDescent="0.2">
      <c r="A124" s="11" t="s">
        <v>68</v>
      </c>
      <c r="C124" s="16">
        <v>48332.343000000001</v>
      </c>
      <c r="D124" s="16"/>
      <c r="E124">
        <f t="shared" si="15"/>
        <v>22765.011636960484</v>
      </c>
      <c r="F124">
        <f t="shared" si="16"/>
        <v>22765</v>
      </c>
      <c r="G124">
        <f t="shared" si="17"/>
        <v>1.1065999999118503E-2</v>
      </c>
      <c r="I124">
        <f t="shared" si="14"/>
        <v>1.1065999999118503E-2</v>
      </c>
      <c r="Q124" s="2">
        <f t="shared" si="18"/>
        <v>33313.843000000001</v>
      </c>
      <c r="AA124" t="s">
        <v>40</v>
      </c>
      <c r="AB124">
        <v>8</v>
      </c>
      <c r="AD124" t="s">
        <v>52</v>
      </c>
      <c r="AF124" t="s">
        <v>36</v>
      </c>
    </row>
    <row r="125" spans="1:32" x14ac:dyDescent="0.2">
      <c r="A125" s="11" t="s">
        <v>45</v>
      </c>
      <c r="C125" s="16">
        <v>48633.78</v>
      </c>
      <c r="D125" s="16"/>
      <c r="E125">
        <f t="shared" si="15"/>
        <v>23082.001557203243</v>
      </c>
      <c r="F125">
        <f t="shared" si="16"/>
        <v>23082</v>
      </c>
      <c r="G125">
        <f t="shared" si="17"/>
        <v>1.4807999978074804E-3</v>
      </c>
      <c r="I125">
        <f t="shared" si="14"/>
        <v>1.4807999978074804E-3</v>
      </c>
      <c r="Q125" s="2">
        <f t="shared" si="18"/>
        <v>33615.279999999999</v>
      </c>
      <c r="AA125" t="s">
        <v>40</v>
      </c>
      <c r="AB125">
        <v>13</v>
      </c>
      <c r="AD125" t="s">
        <v>47</v>
      </c>
      <c r="AF125" t="s">
        <v>46</v>
      </c>
    </row>
    <row r="126" spans="1:32" x14ac:dyDescent="0.2">
      <c r="A126" s="11" t="s">
        <v>45</v>
      </c>
      <c r="C126" s="16">
        <v>48636.629000000001</v>
      </c>
      <c r="D126" s="16"/>
      <c r="E126">
        <f t="shared" si="15"/>
        <v>23084.997553987883</v>
      </c>
      <c r="F126">
        <f t="shared" si="16"/>
        <v>23085</v>
      </c>
      <c r="G126">
        <f t="shared" si="17"/>
        <v>-2.3260000016307458E-3</v>
      </c>
      <c r="I126">
        <f t="shared" si="14"/>
        <v>-2.3260000016307458E-3</v>
      </c>
      <c r="Q126" s="2">
        <f t="shared" si="18"/>
        <v>33618.129000000001</v>
      </c>
      <c r="AA126" t="s">
        <v>40</v>
      </c>
      <c r="AB126">
        <v>12</v>
      </c>
      <c r="AD126" t="s">
        <v>65</v>
      </c>
      <c r="AF126" t="s">
        <v>46</v>
      </c>
    </row>
    <row r="127" spans="1:32" x14ac:dyDescent="0.2">
      <c r="A127" s="11" t="s">
        <v>69</v>
      </c>
      <c r="C127" s="16">
        <v>48662.313000000002</v>
      </c>
      <c r="D127" s="16">
        <v>5.0000000000000001E-3</v>
      </c>
      <c r="E127">
        <f t="shared" si="15"/>
        <v>23112.006743674337</v>
      </c>
      <c r="F127">
        <f t="shared" si="16"/>
        <v>23112</v>
      </c>
      <c r="G127">
        <f t="shared" si="17"/>
        <v>6.4128000012715347E-3</v>
      </c>
      <c r="I127">
        <f t="shared" si="14"/>
        <v>6.4128000012715347E-3</v>
      </c>
      <c r="Q127" s="2">
        <f t="shared" si="18"/>
        <v>33643.813000000002</v>
      </c>
      <c r="AA127" t="s">
        <v>40</v>
      </c>
      <c r="AB127">
        <v>8</v>
      </c>
      <c r="AD127" t="s">
        <v>52</v>
      </c>
      <c r="AF127" t="s">
        <v>36</v>
      </c>
    </row>
    <row r="128" spans="1:32" x14ac:dyDescent="0.2">
      <c r="A128" s="11" t="s">
        <v>45</v>
      </c>
      <c r="C128" s="16">
        <v>48674.665999999997</v>
      </c>
      <c r="D128" s="16"/>
      <c r="E128">
        <f t="shared" si="15"/>
        <v>23124.997108111209</v>
      </c>
      <c r="F128">
        <f t="shared" si="16"/>
        <v>23125</v>
      </c>
      <c r="G128">
        <f t="shared" si="17"/>
        <v>-2.749999999650754E-3</v>
      </c>
      <c r="I128">
        <f t="shared" si="14"/>
        <v>-2.749999999650754E-3</v>
      </c>
      <c r="Q128" s="2">
        <f t="shared" si="18"/>
        <v>33656.165999999997</v>
      </c>
      <c r="AA128" t="s">
        <v>40</v>
      </c>
      <c r="AB128">
        <v>11</v>
      </c>
      <c r="AD128" t="s">
        <v>65</v>
      </c>
      <c r="AF128" t="s">
        <v>46</v>
      </c>
    </row>
    <row r="129" spans="1:32" x14ac:dyDescent="0.2">
      <c r="A129" s="11" t="s">
        <v>45</v>
      </c>
      <c r="C129" s="16">
        <v>48694.64</v>
      </c>
      <c r="D129" s="16"/>
      <c r="E129">
        <f t="shared" si="15"/>
        <v>23146.001685077306</v>
      </c>
      <c r="F129">
        <f t="shared" si="16"/>
        <v>23146</v>
      </c>
      <c r="G129">
        <f t="shared" si="17"/>
        <v>1.6023999996832572E-3</v>
      </c>
      <c r="I129">
        <f t="shared" si="14"/>
        <v>1.6023999996832572E-3</v>
      </c>
      <c r="Q129" s="2">
        <f t="shared" si="18"/>
        <v>33676.14</v>
      </c>
      <c r="AA129" t="s">
        <v>40</v>
      </c>
      <c r="AB129">
        <v>13</v>
      </c>
      <c r="AD129" t="s">
        <v>47</v>
      </c>
      <c r="AF129" t="s">
        <v>46</v>
      </c>
    </row>
    <row r="130" spans="1:32" x14ac:dyDescent="0.2">
      <c r="A130" s="11" t="s">
        <v>45</v>
      </c>
      <c r="B130" s="11"/>
      <c r="C130" s="35">
        <v>49005.606</v>
      </c>
      <c r="D130" s="35"/>
      <c r="E130">
        <f t="shared" si="15"/>
        <v>23473.012262870379</v>
      </c>
      <c r="F130">
        <f t="shared" si="16"/>
        <v>23473</v>
      </c>
      <c r="G130">
        <f t="shared" si="17"/>
        <v>1.1661199998343363E-2</v>
      </c>
      <c r="I130">
        <f t="shared" si="14"/>
        <v>1.1661199998343363E-2</v>
      </c>
      <c r="Q130" s="2">
        <f t="shared" si="18"/>
        <v>33987.106</v>
      </c>
      <c r="AA130" t="s">
        <v>40</v>
      </c>
      <c r="AB130">
        <v>19</v>
      </c>
      <c r="AD130" t="s">
        <v>47</v>
      </c>
      <c r="AF130" t="s">
        <v>46</v>
      </c>
    </row>
    <row r="131" spans="1:32" x14ac:dyDescent="0.2">
      <c r="A131" s="11" t="s">
        <v>45</v>
      </c>
      <c r="B131" s="11"/>
      <c r="C131" s="35">
        <v>49270.904000000002</v>
      </c>
      <c r="D131" s="35"/>
      <c r="E131">
        <f t="shared" si="15"/>
        <v>23751.998558051673</v>
      </c>
      <c r="F131">
        <f t="shared" si="16"/>
        <v>23752</v>
      </c>
      <c r="G131">
        <f t="shared" si="17"/>
        <v>-1.3711999999941327E-3</v>
      </c>
      <c r="I131">
        <f t="shared" si="14"/>
        <v>-1.3711999999941327E-3</v>
      </c>
      <c r="Q131" s="2">
        <f t="shared" si="18"/>
        <v>34252.404000000002</v>
      </c>
      <c r="AA131" t="s">
        <v>40</v>
      </c>
      <c r="AB131">
        <v>14</v>
      </c>
      <c r="AD131" t="s">
        <v>47</v>
      </c>
      <c r="AF131" t="s">
        <v>46</v>
      </c>
    </row>
    <row r="132" spans="1:32" x14ac:dyDescent="0.2">
      <c r="A132" s="11" t="s">
        <v>70</v>
      </c>
      <c r="B132" s="11"/>
      <c r="C132" s="35">
        <v>49418.307999999997</v>
      </c>
      <c r="D132" s="35"/>
      <c r="E132">
        <f t="shared" si="15"/>
        <v>23907.008003486248</v>
      </c>
      <c r="F132">
        <f t="shared" si="16"/>
        <v>23907</v>
      </c>
      <c r="G132">
        <f t="shared" si="17"/>
        <v>7.6107999993837439E-3</v>
      </c>
      <c r="I132">
        <f t="shared" si="14"/>
        <v>7.6107999993837439E-3</v>
      </c>
      <c r="Q132" s="2">
        <f t="shared" si="18"/>
        <v>34399.807999999997</v>
      </c>
      <c r="AA132" t="s">
        <v>40</v>
      </c>
      <c r="AB132">
        <v>8</v>
      </c>
      <c r="AD132" t="s">
        <v>52</v>
      </c>
      <c r="AF132" t="s">
        <v>36</v>
      </c>
    </row>
    <row r="133" spans="1:32" x14ac:dyDescent="0.2">
      <c r="A133" s="13" t="s">
        <v>97</v>
      </c>
      <c r="B133" s="36" t="s">
        <v>79</v>
      </c>
      <c r="C133" s="13">
        <v>49644.629000000001</v>
      </c>
      <c r="D133" s="13" t="s">
        <v>98</v>
      </c>
      <c r="E133">
        <f t="shared" si="15"/>
        <v>24145.006244376593</v>
      </c>
      <c r="F133">
        <f t="shared" si="16"/>
        <v>24145</v>
      </c>
      <c r="G133">
        <f t="shared" si="17"/>
        <v>5.9380000020610169E-3</v>
      </c>
      <c r="I133">
        <f t="shared" si="14"/>
        <v>5.9380000020610169E-3</v>
      </c>
      <c r="O133">
        <f t="shared" ref="O133:O164" ca="1" si="19">+C$11+C$12*$F133</f>
        <v>-9.3849254516135874E-4</v>
      </c>
      <c r="Q133" s="2">
        <f t="shared" si="18"/>
        <v>34626.129000000001</v>
      </c>
    </row>
    <row r="134" spans="1:32" x14ac:dyDescent="0.2">
      <c r="A134" s="11" t="s">
        <v>71</v>
      </c>
      <c r="B134" s="11"/>
      <c r="C134" s="35">
        <v>49786.330999999998</v>
      </c>
      <c r="D134" s="35">
        <v>4.0000000000000001E-3</v>
      </c>
      <c r="E134">
        <f t="shared" si="15"/>
        <v>24294.019489858198</v>
      </c>
      <c r="F134">
        <f t="shared" si="16"/>
        <v>24294</v>
      </c>
      <c r="G134">
        <f t="shared" si="17"/>
        <v>1.8533599999500439E-2</v>
      </c>
      <c r="I134">
        <f t="shared" si="14"/>
        <v>1.8533599999500439E-2</v>
      </c>
      <c r="O134">
        <f t="shared" ca="1" si="19"/>
        <v>-9.8802372513029629E-4</v>
      </c>
      <c r="Q134" s="2">
        <f t="shared" si="18"/>
        <v>34767.830999999998</v>
      </c>
      <c r="AA134" t="s">
        <v>40</v>
      </c>
      <c r="AB134">
        <v>9</v>
      </c>
      <c r="AD134" t="s">
        <v>52</v>
      </c>
      <c r="AF134" t="s">
        <v>36</v>
      </c>
    </row>
    <row r="135" spans="1:32" x14ac:dyDescent="0.2">
      <c r="A135" s="11" t="s">
        <v>73</v>
      </c>
      <c r="B135" s="11"/>
      <c r="C135" s="35">
        <v>50096.328000000001</v>
      </c>
      <c r="D135" s="35">
        <v>4.0000000000000001E-3</v>
      </c>
      <c r="E135">
        <f t="shared" si="15"/>
        <v>24620.01107120188</v>
      </c>
      <c r="F135">
        <f t="shared" si="16"/>
        <v>24620</v>
      </c>
      <c r="G135">
        <f t="shared" si="17"/>
        <v>1.0528000006161164E-2</v>
      </c>
      <c r="I135">
        <f t="shared" si="14"/>
        <v>1.0528000006161164E-2</v>
      </c>
      <c r="O135">
        <f t="shared" ca="1" si="19"/>
        <v>-1.0963939578140141E-3</v>
      </c>
      <c r="Q135" s="2">
        <f t="shared" si="18"/>
        <v>35077.828000000001</v>
      </c>
      <c r="AA135" t="s">
        <v>40</v>
      </c>
      <c r="AB135">
        <v>8</v>
      </c>
      <c r="AD135" t="s">
        <v>72</v>
      </c>
      <c r="AF135" t="s">
        <v>36</v>
      </c>
    </row>
    <row r="136" spans="1:32" x14ac:dyDescent="0.2">
      <c r="A136" s="61" t="s">
        <v>462</v>
      </c>
      <c r="B136" s="63" t="s">
        <v>79</v>
      </c>
      <c r="C136" s="62">
        <v>50376.845000000001</v>
      </c>
      <c r="D136" s="16"/>
      <c r="E136">
        <f t="shared" si="15"/>
        <v>24915.001604735382</v>
      </c>
      <c r="F136">
        <f t="shared" si="16"/>
        <v>24915</v>
      </c>
      <c r="G136">
        <f t="shared" si="17"/>
        <v>1.5260000072885305E-3</v>
      </c>
      <c r="J136">
        <f>+G136</f>
        <v>1.5260000072885305E-3</v>
      </c>
      <c r="O136">
        <f t="shared" ca="1" si="19"/>
        <v>-1.1944590456719776E-3</v>
      </c>
      <c r="Q136" s="2">
        <f t="shared" si="18"/>
        <v>35358.345000000001</v>
      </c>
    </row>
    <row r="137" spans="1:32" x14ac:dyDescent="0.2">
      <c r="A137" s="11" t="s">
        <v>74</v>
      </c>
      <c r="B137" s="11"/>
      <c r="C137" s="35">
        <v>50464.339</v>
      </c>
      <c r="D137" s="35">
        <v>5.0000000000000001E-3</v>
      </c>
      <c r="E137">
        <f t="shared" si="15"/>
        <v>25007.009938422751</v>
      </c>
      <c r="F137">
        <f t="shared" si="16"/>
        <v>25007</v>
      </c>
      <c r="G137">
        <f t="shared" si="17"/>
        <v>9.4507999965571798E-3</v>
      </c>
      <c r="I137">
        <f>+G137</f>
        <v>9.4507999965571798E-3</v>
      </c>
      <c r="O137">
        <f t="shared" ca="1" si="19"/>
        <v>-1.2250420561225979E-3</v>
      </c>
      <c r="Q137" s="2">
        <f t="shared" si="18"/>
        <v>35445.839</v>
      </c>
      <c r="AA137" t="s">
        <v>40</v>
      </c>
      <c r="AB137">
        <v>5</v>
      </c>
      <c r="AD137" t="s">
        <v>72</v>
      </c>
      <c r="AF137" t="s">
        <v>36</v>
      </c>
    </row>
    <row r="138" spans="1:32" x14ac:dyDescent="0.2">
      <c r="A138" s="11" t="s">
        <v>78</v>
      </c>
      <c r="B138" s="37" t="s">
        <v>79</v>
      </c>
      <c r="C138" s="35">
        <v>50750.564599999998</v>
      </c>
      <c r="D138" s="35">
        <v>5.0000000000000001E-4</v>
      </c>
      <c r="E138">
        <f t="shared" si="15"/>
        <v>25308.003612442313</v>
      </c>
      <c r="F138">
        <f t="shared" si="16"/>
        <v>25308</v>
      </c>
      <c r="G138">
        <f t="shared" si="17"/>
        <v>3.4352000002400018E-3</v>
      </c>
      <c r="J138">
        <f>+G138</f>
        <v>3.4352000002400018E-3</v>
      </c>
      <c r="O138">
        <f t="shared" ca="1" si="19"/>
        <v>-1.3251016881403845E-3</v>
      </c>
      <c r="Q138" s="2">
        <f t="shared" si="18"/>
        <v>35732.064599999998</v>
      </c>
    </row>
    <row r="139" spans="1:32" x14ac:dyDescent="0.2">
      <c r="A139" s="11" t="s">
        <v>75</v>
      </c>
      <c r="B139" s="11"/>
      <c r="C139" s="35">
        <v>50871.339</v>
      </c>
      <c r="D139" s="35">
        <v>8.0000000000000002E-3</v>
      </c>
      <c r="E139">
        <f t="shared" si="15"/>
        <v>25435.009479085649</v>
      </c>
      <c r="F139">
        <f t="shared" si="16"/>
        <v>25435</v>
      </c>
      <c r="G139">
        <f t="shared" si="17"/>
        <v>9.0140000029350631E-3</v>
      </c>
      <c r="I139">
        <f>+G139</f>
        <v>9.0140000029350631E-3</v>
      </c>
      <c r="O139">
        <f t="shared" ca="1" si="19"/>
        <v>-1.3673195395233042E-3</v>
      </c>
      <c r="Q139" s="2">
        <f t="shared" si="18"/>
        <v>35852.839</v>
      </c>
      <c r="AA139" t="s">
        <v>40</v>
      </c>
      <c r="AB139">
        <v>8</v>
      </c>
      <c r="AD139" t="s">
        <v>52</v>
      </c>
      <c r="AF139" t="s">
        <v>36</v>
      </c>
    </row>
    <row r="140" spans="1:32" x14ac:dyDescent="0.2">
      <c r="A140" s="11" t="s">
        <v>75</v>
      </c>
      <c r="B140" s="11"/>
      <c r="C140" s="35">
        <v>50891.317000000003</v>
      </c>
      <c r="D140" s="35">
        <v>6.0000000000000001E-3</v>
      </c>
      <c r="E140">
        <f t="shared" si="15"/>
        <v>25456.018262435442</v>
      </c>
      <c r="F140">
        <f t="shared" si="16"/>
        <v>25456</v>
      </c>
      <c r="G140">
        <f t="shared" si="17"/>
        <v>1.7366400003083982E-2</v>
      </c>
      <c r="I140">
        <f>+G140</f>
        <v>1.7366400003083982E-2</v>
      </c>
      <c r="O140">
        <f t="shared" ca="1" si="19"/>
        <v>-1.3743004440826849E-3</v>
      </c>
      <c r="Q140" s="2">
        <f t="shared" si="18"/>
        <v>35872.817000000003</v>
      </c>
      <c r="AA140" t="s">
        <v>40</v>
      </c>
      <c r="AB140">
        <v>6</v>
      </c>
      <c r="AD140" t="s">
        <v>52</v>
      </c>
      <c r="AF140" t="s">
        <v>36</v>
      </c>
    </row>
    <row r="141" spans="1:32" x14ac:dyDescent="0.2">
      <c r="A141" s="11" t="s">
        <v>77</v>
      </c>
      <c r="B141" s="11"/>
      <c r="C141" s="35">
        <v>51177.536</v>
      </c>
      <c r="D141" s="35">
        <v>4.0000000000000001E-3</v>
      </c>
      <c r="E141">
        <f t="shared" si="15"/>
        <v>25757.00499592191</v>
      </c>
      <c r="F141">
        <f t="shared" si="16"/>
        <v>25757</v>
      </c>
      <c r="G141">
        <f t="shared" si="17"/>
        <v>4.7508000061498024E-3</v>
      </c>
      <c r="I141">
        <f>+G141</f>
        <v>4.7508000061498024E-3</v>
      </c>
      <c r="O141">
        <f t="shared" ca="1" si="19"/>
        <v>-1.4743600761004732E-3</v>
      </c>
      <c r="Q141" s="2">
        <f t="shared" si="18"/>
        <v>36159.036</v>
      </c>
      <c r="AA141" t="s">
        <v>40</v>
      </c>
      <c r="AB141">
        <v>6</v>
      </c>
      <c r="AD141" t="s">
        <v>76</v>
      </c>
      <c r="AF141" t="s">
        <v>42</v>
      </c>
    </row>
    <row r="142" spans="1:32" x14ac:dyDescent="0.2">
      <c r="A142" s="61" t="s">
        <v>486</v>
      </c>
      <c r="B142" s="63" t="s">
        <v>79</v>
      </c>
      <c r="C142" s="62">
        <v>51476.128599999996</v>
      </c>
      <c r="D142" s="16"/>
      <c r="E142">
        <f t="shared" si="15"/>
        <v>26071.003756721271</v>
      </c>
      <c r="F142">
        <f t="shared" si="16"/>
        <v>26071</v>
      </c>
      <c r="G142">
        <f t="shared" si="17"/>
        <v>3.5723999972105958E-3</v>
      </c>
      <c r="K142">
        <f>+G142</f>
        <v>3.5723999972105958E-3</v>
      </c>
      <c r="O142">
        <f t="shared" ca="1" si="19"/>
        <v>-1.5787412204645431E-3</v>
      </c>
      <c r="Q142" s="2">
        <f t="shared" si="18"/>
        <v>36457.628599999996</v>
      </c>
    </row>
    <row r="143" spans="1:32" x14ac:dyDescent="0.2">
      <c r="A143" s="61" t="s">
        <v>491</v>
      </c>
      <c r="B143" s="63" t="s">
        <v>79</v>
      </c>
      <c r="C143" s="62">
        <v>51513.214999999997</v>
      </c>
      <c r="D143" s="16"/>
      <c r="E143">
        <f t="shared" si="15"/>
        <v>26110.003663760192</v>
      </c>
      <c r="F143">
        <f t="shared" si="16"/>
        <v>26110</v>
      </c>
      <c r="G143">
        <f t="shared" si="17"/>
        <v>3.48400000075344E-3</v>
      </c>
      <c r="K143">
        <f>+G143</f>
        <v>3.48400000075344E-3</v>
      </c>
      <c r="O143">
        <f t="shared" ca="1" si="19"/>
        <v>-1.591705757503393E-3</v>
      </c>
      <c r="Q143" s="2">
        <f t="shared" si="18"/>
        <v>36494.714999999997</v>
      </c>
    </row>
    <row r="144" spans="1:32" x14ac:dyDescent="0.2">
      <c r="A144" s="13" t="s">
        <v>83</v>
      </c>
      <c r="B144" s="38"/>
      <c r="C144" s="35">
        <v>51569.319100000001</v>
      </c>
      <c r="D144" s="35">
        <v>5.0000000000000001E-4</v>
      </c>
      <c r="E144">
        <f t="shared" si="15"/>
        <v>26169.002506584042</v>
      </c>
      <c r="F144">
        <f t="shared" si="16"/>
        <v>26169</v>
      </c>
      <c r="G144">
        <f t="shared" si="17"/>
        <v>2.3835999963921495E-3</v>
      </c>
      <c r="J144">
        <f>+G144</f>
        <v>2.3835999963921495E-3</v>
      </c>
      <c r="O144">
        <f t="shared" ca="1" si="19"/>
        <v>-1.6113187750749864E-3</v>
      </c>
      <c r="Q144" s="2">
        <f t="shared" si="18"/>
        <v>36550.819100000001</v>
      </c>
    </row>
    <row r="145" spans="1:21" x14ac:dyDescent="0.2">
      <c r="A145" s="61" t="s">
        <v>462</v>
      </c>
      <c r="B145" s="63" t="s">
        <v>79</v>
      </c>
      <c r="C145" s="62">
        <v>51582.627</v>
      </c>
      <c r="D145" s="16"/>
      <c r="E145">
        <f t="shared" si="15"/>
        <v>26182.997039967799</v>
      </c>
      <c r="F145">
        <f t="shared" si="16"/>
        <v>26183</v>
      </c>
      <c r="G145">
        <f t="shared" si="17"/>
        <v>-2.8147999983048066E-3</v>
      </c>
      <c r="K145">
        <f t="shared" ref="K145:K157" si="20">+G145</f>
        <v>-2.8147999983048066E-3</v>
      </c>
      <c r="O145">
        <f t="shared" ca="1" si="19"/>
        <v>-1.6159727114479069E-3</v>
      </c>
      <c r="Q145" s="2">
        <f t="shared" si="18"/>
        <v>36564.127</v>
      </c>
    </row>
    <row r="146" spans="1:21" x14ac:dyDescent="0.2">
      <c r="A146" s="61" t="s">
        <v>462</v>
      </c>
      <c r="B146" s="63" t="s">
        <v>79</v>
      </c>
      <c r="C146" s="62">
        <v>51602.6031</v>
      </c>
      <c r="D146" s="16"/>
      <c r="E146">
        <f t="shared" si="15"/>
        <v>26204.00382528533</v>
      </c>
      <c r="F146">
        <f t="shared" si="16"/>
        <v>26204</v>
      </c>
      <c r="G146">
        <f t="shared" si="17"/>
        <v>3.6375999989104457E-3</v>
      </c>
      <c r="K146">
        <f t="shared" si="20"/>
        <v>3.6375999989104457E-3</v>
      </c>
      <c r="O146">
        <f t="shared" ca="1" si="19"/>
        <v>-1.6229536160072876E-3</v>
      </c>
      <c r="Q146" s="2">
        <f t="shared" si="18"/>
        <v>36584.1031</v>
      </c>
    </row>
    <row r="147" spans="1:21" x14ac:dyDescent="0.2">
      <c r="A147" s="13" t="s">
        <v>99</v>
      </c>
      <c r="B147" s="36" t="s">
        <v>79</v>
      </c>
      <c r="C147" s="13">
        <v>51899.294419999998</v>
      </c>
      <c r="D147" s="13">
        <v>1.5E-3</v>
      </c>
      <c r="E147">
        <f t="shared" si="15"/>
        <v>26516.003207788202</v>
      </c>
      <c r="F147">
        <f t="shared" si="16"/>
        <v>26516</v>
      </c>
      <c r="G147">
        <f t="shared" si="17"/>
        <v>3.0503999951179139E-3</v>
      </c>
      <c r="K147">
        <f t="shared" si="20"/>
        <v>3.0503999951179139E-3</v>
      </c>
      <c r="O147">
        <f t="shared" ca="1" si="19"/>
        <v>-1.7266699123180832E-3</v>
      </c>
      <c r="Q147" s="2">
        <f t="shared" si="18"/>
        <v>36880.794419999998</v>
      </c>
    </row>
    <row r="148" spans="1:21" x14ac:dyDescent="0.2">
      <c r="A148" s="61" t="s">
        <v>462</v>
      </c>
      <c r="B148" s="63" t="s">
        <v>79</v>
      </c>
      <c r="C148" s="62">
        <v>51930.675999999999</v>
      </c>
      <c r="D148" s="16"/>
      <c r="E148">
        <f t="shared" si="15"/>
        <v>26549.003949373648</v>
      </c>
      <c r="F148">
        <f t="shared" si="16"/>
        <v>26549</v>
      </c>
      <c r="G148">
        <f t="shared" si="17"/>
        <v>3.7555999952019192E-3</v>
      </c>
      <c r="K148">
        <f t="shared" si="20"/>
        <v>3.7555999952019192E-3</v>
      </c>
      <c r="O148">
        <f t="shared" ca="1" si="19"/>
        <v>-1.73763990519711E-3</v>
      </c>
      <c r="Q148" s="2">
        <f t="shared" si="18"/>
        <v>36912.175999999999</v>
      </c>
    </row>
    <row r="149" spans="1:21" x14ac:dyDescent="0.2">
      <c r="A149" s="61" t="s">
        <v>462</v>
      </c>
      <c r="B149" s="63" t="s">
        <v>79</v>
      </c>
      <c r="C149" s="62">
        <v>52261.599699999999</v>
      </c>
      <c r="D149" s="16"/>
      <c r="E149">
        <f t="shared" ref="E149:E180" si="21">+(C149-C$7)/C$8</f>
        <v>26897.00196311927</v>
      </c>
      <c r="F149">
        <f t="shared" ref="F149:F180" si="22">ROUND(2*E149,0)/2</f>
        <v>26897</v>
      </c>
      <c r="G149">
        <f t="shared" ref="G149:G180" si="23">+C149-(C$7+F149*C$8)</f>
        <v>1.8668000047910027E-3</v>
      </c>
      <c r="K149">
        <f t="shared" si="20"/>
        <v>1.8668000047910027E-3</v>
      </c>
      <c r="O149">
        <f t="shared" ca="1" si="19"/>
        <v>-1.8533234664668439E-3</v>
      </c>
      <c r="Q149" s="2">
        <f t="shared" ref="Q149:Q180" si="24">+C149-15018.5</f>
        <v>37243.099699999999</v>
      </c>
    </row>
    <row r="150" spans="1:21" x14ac:dyDescent="0.2">
      <c r="A150" s="61" t="s">
        <v>522</v>
      </c>
      <c r="B150" s="63" t="s">
        <v>79</v>
      </c>
      <c r="C150" s="62">
        <v>52293.932000000001</v>
      </c>
      <c r="D150" s="16"/>
      <c r="E150">
        <f t="shared" si="21"/>
        <v>26931.002477980634</v>
      </c>
      <c r="F150">
        <f t="shared" si="22"/>
        <v>26931</v>
      </c>
      <c r="G150">
        <f t="shared" si="23"/>
        <v>2.3564000002807006E-3</v>
      </c>
      <c r="K150">
        <f t="shared" si="20"/>
        <v>2.3564000002807006E-3</v>
      </c>
      <c r="O150">
        <f t="shared" ca="1" si="19"/>
        <v>-1.8646258833725079E-3</v>
      </c>
      <c r="Q150" s="2">
        <f t="shared" si="24"/>
        <v>37275.432000000001</v>
      </c>
    </row>
    <row r="151" spans="1:21" x14ac:dyDescent="0.2">
      <c r="A151" s="61" t="s">
        <v>462</v>
      </c>
      <c r="B151" s="63" t="s">
        <v>79</v>
      </c>
      <c r="C151" s="62">
        <v>52667.652000000002</v>
      </c>
      <c r="D151" s="16"/>
      <c r="E151">
        <f t="shared" si="21"/>
        <v>27324.004906325939</v>
      </c>
      <c r="F151">
        <f t="shared" si="22"/>
        <v>27324</v>
      </c>
      <c r="G151">
        <f t="shared" si="23"/>
        <v>4.6656000049551949E-3</v>
      </c>
      <c r="K151">
        <f t="shared" si="20"/>
        <v>4.6656000049551949E-3</v>
      </c>
      <c r="O151">
        <f t="shared" ca="1" si="19"/>
        <v>-1.9952685258409148E-3</v>
      </c>
      <c r="Q151" s="2">
        <f t="shared" si="24"/>
        <v>37649.152000000002</v>
      </c>
    </row>
    <row r="152" spans="1:21" x14ac:dyDescent="0.2">
      <c r="A152" s="14" t="s">
        <v>84</v>
      </c>
      <c r="B152" s="38" t="s">
        <v>79</v>
      </c>
      <c r="C152" s="35">
        <v>52672.402800000003</v>
      </c>
      <c r="D152" s="35">
        <v>5.4999999999999997E-3</v>
      </c>
      <c r="E152">
        <f t="shared" si="21"/>
        <v>27329.000828236953</v>
      </c>
      <c r="F152">
        <f t="shared" si="22"/>
        <v>27329</v>
      </c>
      <c r="G152">
        <f t="shared" si="23"/>
        <v>7.8760000906186178E-4</v>
      </c>
      <c r="K152">
        <f t="shared" si="20"/>
        <v>7.8760000906186178E-4</v>
      </c>
      <c r="O152">
        <f t="shared" ca="1" si="19"/>
        <v>-1.9969306459741007E-3</v>
      </c>
      <c r="Q152" s="2">
        <f t="shared" si="24"/>
        <v>37653.902800000003</v>
      </c>
    </row>
    <row r="153" spans="1:21" x14ac:dyDescent="0.2">
      <c r="A153" s="61" t="s">
        <v>462</v>
      </c>
      <c r="B153" s="63" t="s">
        <v>79</v>
      </c>
      <c r="C153" s="62">
        <v>52956.730199999998</v>
      </c>
      <c r="D153" s="16"/>
      <c r="E153">
        <f t="shared" si="21"/>
        <v>27627.998362875467</v>
      </c>
      <c r="F153">
        <f t="shared" si="22"/>
        <v>27628</v>
      </c>
      <c r="G153">
        <f t="shared" si="23"/>
        <v>-1.556800001708325E-3</v>
      </c>
      <c r="K153">
        <f t="shared" si="20"/>
        <v>-1.556800001708325E-3</v>
      </c>
      <c r="O153">
        <f t="shared" ca="1" si="19"/>
        <v>-2.0963254299386147E-3</v>
      </c>
      <c r="Q153" s="2">
        <f t="shared" si="24"/>
        <v>37938.230199999998</v>
      </c>
    </row>
    <row r="154" spans="1:21" x14ac:dyDescent="0.2">
      <c r="A154" s="61" t="s">
        <v>462</v>
      </c>
      <c r="B154" s="63" t="s">
        <v>79</v>
      </c>
      <c r="C154" s="62">
        <v>53018.541799999999</v>
      </c>
      <c r="D154" s="16"/>
      <c r="E154">
        <f t="shared" si="21"/>
        <v>27692.999189429862</v>
      </c>
      <c r="F154">
        <f t="shared" si="22"/>
        <v>27693</v>
      </c>
      <c r="G154">
        <f t="shared" si="23"/>
        <v>-7.7079999755369499E-4</v>
      </c>
      <c r="K154">
        <f t="shared" si="20"/>
        <v>-7.7079999755369499E-4</v>
      </c>
      <c r="O154">
        <f t="shared" ca="1" si="19"/>
        <v>-2.1179329916700294E-3</v>
      </c>
      <c r="Q154" s="2">
        <f t="shared" si="24"/>
        <v>38000.041799999999</v>
      </c>
    </row>
    <row r="155" spans="1:21" x14ac:dyDescent="0.2">
      <c r="A155" s="39" t="s">
        <v>94</v>
      </c>
      <c r="B155" s="37" t="s">
        <v>79</v>
      </c>
      <c r="C155" s="40">
        <v>53343.763400000003</v>
      </c>
      <c r="D155" s="40">
        <v>1.5E-3</v>
      </c>
      <c r="E155">
        <f t="shared" si="21"/>
        <v>28035.000898062921</v>
      </c>
      <c r="F155">
        <f t="shared" si="22"/>
        <v>28035</v>
      </c>
      <c r="G155">
        <f t="shared" si="23"/>
        <v>8.5400000534718856E-4</v>
      </c>
      <c r="K155">
        <f t="shared" si="20"/>
        <v>8.5400000534718856E-4</v>
      </c>
      <c r="O155">
        <f t="shared" ca="1" si="19"/>
        <v>-2.231622008779942E-3</v>
      </c>
      <c r="Q155" s="2">
        <f t="shared" si="24"/>
        <v>38325.263400000003</v>
      </c>
    </row>
    <row r="156" spans="1:21" x14ac:dyDescent="0.2">
      <c r="A156" s="39" t="s">
        <v>94</v>
      </c>
      <c r="B156" s="37" t="s">
        <v>79</v>
      </c>
      <c r="C156" s="40">
        <v>53344.714200000002</v>
      </c>
      <c r="D156" s="40">
        <v>8.9999999999999998E-4</v>
      </c>
      <c r="E156">
        <f t="shared" si="21"/>
        <v>28036.000755466514</v>
      </c>
      <c r="F156">
        <f t="shared" si="22"/>
        <v>28036</v>
      </c>
      <c r="G156">
        <f t="shared" si="23"/>
        <v>7.1839999873191118E-4</v>
      </c>
      <c r="K156">
        <f t="shared" si="20"/>
        <v>7.1839999873191118E-4</v>
      </c>
      <c r="O156">
        <f t="shared" ca="1" si="19"/>
        <v>-2.2319544328065792E-3</v>
      </c>
      <c r="Q156" s="2">
        <f t="shared" si="24"/>
        <v>38326.214200000002</v>
      </c>
    </row>
    <row r="157" spans="1:21" x14ac:dyDescent="0.2">
      <c r="A157" s="61" t="s">
        <v>462</v>
      </c>
      <c r="B157" s="63" t="s">
        <v>79</v>
      </c>
      <c r="C157" s="62">
        <v>53369.433100000002</v>
      </c>
      <c r="D157" s="16"/>
      <c r="E157">
        <f t="shared" si="21"/>
        <v>28061.995049927675</v>
      </c>
      <c r="F157">
        <f t="shared" si="22"/>
        <v>28062</v>
      </c>
      <c r="G157">
        <f t="shared" si="23"/>
        <v>-4.7071999943000264E-3</v>
      </c>
      <c r="K157">
        <f t="shared" si="20"/>
        <v>-4.7071999943000264E-3</v>
      </c>
      <c r="O157">
        <f t="shared" ca="1" si="19"/>
        <v>-2.240597457499144E-3</v>
      </c>
      <c r="Q157" s="2">
        <f t="shared" si="24"/>
        <v>38350.933100000002</v>
      </c>
    </row>
    <row r="158" spans="1:21" x14ac:dyDescent="0.2">
      <c r="A158" s="13" t="s">
        <v>100</v>
      </c>
      <c r="B158" s="36" t="s">
        <v>79</v>
      </c>
      <c r="C158" s="13">
        <v>53370.377999999997</v>
      </c>
      <c r="D158" s="13">
        <v>3.0000000000000001E-3</v>
      </c>
      <c r="E158">
        <f t="shared" si="21"/>
        <v>28062.988702915314</v>
      </c>
      <c r="F158">
        <f t="shared" si="22"/>
        <v>28063</v>
      </c>
      <c r="O158">
        <f t="shared" ca="1" si="19"/>
        <v>-2.2409298815257812E-3</v>
      </c>
      <c r="Q158" s="2">
        <f t="shared" si="24"/>
        <v>38351.877999999997</v>
      </c>
      <c r="U158">
        <f>+C158-(C$7+F158*C$8)</f>
        <v>-1.0742800004663877E-2</v>
      </c>
    </row>
    <row r="159" spans="1:21" x14ac:dyDescent="0.2">
      <c r="A159" s="61" t="s">
        <v>462</v>
      </c>
      <c r="B159" s="63" t="s">
        <v>79</v>
      </c>
      <c r="C159" s="62">
        <v>53405.569600000003</v>
      </c>
      <c r="D159" s="16"/>
      <c r="E159">
        <f t="shared" si="21"/>
        <v>28099.996045999334</v>
      </c>
      <c r="F159">
        <f t="shared" si="22"/>
        <v>28100</v>
      </c>
      <c r="G159">
        <f t="shared" ref="G159:G199" si="25">+C159-(C$7+F159*C$8)</f>
        <v>-3.759999992325902E-3</v>
      </c>
      <c r="K159">
        <f>+G159</f>
        <v>-3.759999992325902E-3</v>
      </c>
      <c r="O159">
        <f t="shared" ca="1" si="19"/>
        <v>-2.2532295705113567E-3</v>
      </c>
      <c r="Q159" s="2">
        <f t="shared" si="24"/>
        <v>38387.069600000003</v>
      </c>
    </row>
    <row r="160" spans="1:21" x14ac:dyDescent="0.2">
      <c r="A160" s="61" t="s">
        <v>568</v>
      </c>
      <c r="B160" s="63" t="s">
        <v>79</v>
      </c>
      <c r="C160" s="62">
        <v>53772.631099999999</v>
      </c>
      <c r="D160" s="16"/>
      <c r="E160">
        <f t="shared" si="21"/>
        <v>28485.996422891309</v>
      </c>
      <c r="F160">
        <f t="shared" si="22"/>
        <v>28486</v>
      </c>
      <c r="G160">
        <f t="shared" si="25"/>
        <v>-3.4015999990515411E-3</v>
      </c>
      <c r="K160">
        <f>+G160</f>
        <v>-3.4015999990515411E-3</v>
      </c>
      <c r="O160">
        <f t="shared" ca="1" si="19"/>
        <v>-2.3815452447933034E-3</v>
      </c>
      <c r="Q160" s="2">
        <f t="shared" si="24"/>
        <v>38754.131099999999</v>
      </c>
    </row>
    <row r="161" spans="1:17" x14ac:dyDescent="0.2">
      <c r="A161" s="13" t="s">
        <v>99</v>
      </c>
      <c r="B161" s="36" t="s">
        <v>79</v>
      </c>
      <c r="C161" s="13">
        <v>54026.533600000002</v>
      </c>
      <c r="D161" s="13">
        <v>1E-4</v>
      </c>
      <c r="E161">
        <f t="shared" si="21"/>
        <v>28752.999256732004</v>
      </c>
      <c r="F161">
        <f t="shared" si="22"/>
        <v>28753</v>
      </c>
      <c r="G161">
        <f t="shared" si="25"/>
        <v>-7.0679999771527946E-4</v>
      </c>
      <c r="K161">
        <f>+G161</f>
        <v>-7.0679999771527946E-4</v>
      </c>
      <c r="O161">
        <f t="shared" ca="1" si="19"/>
        <v>-2.4703024599054277E-3</v>
      </c>
      <c r="Q161" s="2">
        <f t="shared" si="24"/>
        <v>39008.033600000002</v>
      </c>
    </row>
    <row r="162" spans="1:17" x14ac:dyDescent="0.2">
      <c r="A162" s="61" t="s">
        <v>568</v>
      </c>
      <c r="B162" s="63" t="s">
        <v>79</v>
      </c>
      <c r="C162" s="62">
        <v>54060.767</v>
      </c>
      <c r="D162" s="16"/>
      <c r="E162">
        <f t="shared" si="21"/>
        <v>28788.998960602592</v>
      </c>
      <c r="F162">
        <f t="shared" si="22"/>
        <v>28789</v>
      </c>
      <c r="G162">
        <f t="shared" si="25"/>
        <v>-9.8839999554911628E-4</v>
      </c>
      <c r="K162">
        <f>+G162</f>
        <v>-9.8839999554911628E-4</v>
      </c>
      <c r="O162">
        <f t="shared" ca="1" si="19"/>
        <v>-2.4822697248643661E-3</v>
      </c>
      <c r="Q162" s="2">
        <f t="shared" si="24"/>
        <v>39042.267</v>
      </c>
    </row>
    <row r="163" spans="1:17" x14ac:dyDescent="0.2">
      <c r="A163" s="35" t="s">
        <v>92</v>
      </c>
      <c r="B163" s="41" t="s">
        <v>79</v>
      </c>
      <c r="C163" s="35">
        <v>54067.420700000002</v>
      </c>
      <c r="D163" s="35">
        <v>1.8E-3</v>
      </c>
      <c r="E163">
        <f t="shared" si="21"/>
        <v>28795.99596439549</v>
      </c>
      <c r="F163">
        <f t="shared" si="22"/>
        <v>28796</v>
      </c>
      <c r="G163">
        <f t="shared" si="25"/>
        <v>-3.8376000011339784E-3</v>
      </c>
      <c r="J163">
        <f>+G163</f>
        <v>-3.8376000011339784E-3</v>
      </c>
      <c r="O163">
        <f t="shared" ca="1" si="19"/>
        <v>-2.4845966930508263E-3</v>
      </c>
      <c r="Q163" s="2">
        <f t="shared" si="24"/>
        <v>39048.920700000002</v>
      </c>
    </row>
    <row r="164" spans="1:17" x14ac:dyDescent="0.2">
      <c r="A164" s="61" t="s">
        <v>590</v>
      </c>
      <c r="B164" s="63" t="s">
        <v>79</v>
      </c>
      <c r="C164" s="62">
        <v>54133.038099999998</v>
      </c>
      <c r="D164" s="16"/>
      <c r="E164">
        <f t="shared" si="21"/>
        <v>28864.99895471365</v>
      </c>
      <c r="F164">
        <f t="shared" si="22"/>
        <v>28865</v>
      </c>
      <c r="G164">
        <f t="shared" si="25"/>
        <v>-9.9400000181049109E-4</v>
      </c>
      <c r="K164">
        <f t="shared" ref="K164:K199" si="26">+G164</f>
        <v>-9.9400000181049109E-4</v>
      </c>
      <c r="O164">
        <f t="shared" ca="1" si="19"/>
        <v>-2.5075339508887897E-3</v>
      </c>
      <c r="Q164" s="2">
        <f t="shared" si="24"/>
        <v>39114.538099999998</v>
      </c>
    </row>
    <row r="165" spans="1:17" x14ac:dyDescent="0.2">
      <c r="A165" s="61" t="s">
        <v>568</v>
      </c>
      <c r="B165" s="63" t="s">
        <v>79</v>
      </c>
      <c r="C165" s="62">
        <v>54142.546600000001</v>
      </c>
      <c r="D165" s="16"/>
      <c r="E165">
        <f t="shared" si="21"/>
        <v>28874.998054547545</v>
      </c>
      <c r="F165">
        <f t="shared" si="22"/>
        <v>28875</v>
      </c>
      <c r="G165">
        <f t="shared" si="25"/>
        <v>-1.8500000005587935E-3</v>
      </c>
      <c r="K165">
        <f t="shared" si="26"/>
        <v>-1.8500000005587935E-3</v>
      </c>
      <c r="O165">
        <f t="shared" ref="O165:O199" ca="1" si="27">+C$11+C$12*$F165</f>
        <v>-2.5108581911551615E-3</v>
      </c>
      <c r="Q165" s="2">
        <f t="shared" si="24"/>
        <v>39124.046600000001</v>
      </c>
    </row>
    <row r="166" spans="1:17" x14ac:dyDescent="0.2">
      <c r="A166" s="45" t="s">
        <v>102</v>
      </c>
      <c r="B166" s="37" t="s">
        <v>79</v>
      </c>
      <c r="C166" s="35">
        <v>54508.658100000001</v>
      </c>
      <c r="D166" s="35">
        <v>1E-4</v>
      </c>
      <c r="E166">
        <f t="shared" si="21"/>
        <v>29259.999415312668</v>
      </c>
      <c r="F166">
        <f t="shared" si="22"/>
        <v>29260</v>
      </c>
      <c r="G166">
        <f t="shared" si="25"/>
        <v>-5.559999990509823E-4</v>
      </c>
      <c r="K166">
        <f t="shared" si="26"/>
        <v>-5.559999990509823E-4</v>
      </c>
      <c r="O166">
        <f t="shared" ca="1" si="27"/>
        <v>-2.638841441410471E-3</v>
      </c>
      <c r="Q166" s="2">
        <f t="shared" si="24"/>
        <v>39490.158100000001</v>
      </c>
    </row>
    <row r="167" spans="1:17" x14ac:dyDescent="0.2">
      <c r="A167" s="45" t="s">
        <v>103</v>
      </c>
      <c r="B167" s="37" t="s">
        <v>79</v>
      </c>
      <c r="C167" s="35">
        <v>54877.6181</v>
      </c>
      <c r="D167" s="35">
        <v>2.9999999999999997E-4</v>
      </c>
      <c r="E167">
        <f t="shared" si="21"/>
        <v>29647.996247064471</v>
      </c>
      <c r="F167">
        <f t="shared" si="22"/>
        <v>29648</v>
      </c>
      <c r="G167">
        <f t="shared" si="25"/>
        <v>-3.5687999989022501E-3</v>
      </c>
      <c r="K167">
        <f t="shared" si="26"/>
        <v>-3.5687999989022501E-3</v>
      </c>
      <c r="O167">
        <f t="shared" ca="1" si="27"/>
        <v>-2.7678219637456937E-3</v>
      </c>
      <c r="Q167" s="2">
        <f t="shared" si="24"/>
        <v>39859.1181</v>
      </c>
    </row>
    <row r="168" spans="1:17" x14ac:dyDescent="0.2">
      <c r="A168" s="45" t="s">
        <v>104</v>
      </c>
      <c r="B168" s="37" t="s">
        <v>79</v>
      </c>
      <c r="C168" s="35">
        <v>55144.828999999998</v>
      </c>
      <c r="D168" s="35">
        <v>1E-4</v>
      </c>
      <c r="E168">
        <f t="shared" si="21"/>
        <v>29928.994140086877</v>
      </c>
      <c r="F168">
        <f t="shared" si="22"/>
        <v>29929</v>
      </c>
      <c r="G168">
        <f t="shared" si="25"/>
        <v>-5.5723999976180494E-3</v>
      </c>
      <c r="K168">
        <f t="shared" si="26"/>
        <v>-5.5723999976180494E-3</v>
      </c>
      <c r="O168">
        <f t="shared" ca="1" si="27"/>
        <v>-2.8612331152307368E-3</v>
      </c>
      <c r="Q168" s="2">
        <f t="shared" si="24"/>
        <v>40126.328999999998</v>
      </c>
    </row>
    <row r="169" spans="1:17" x14ac:dyDescent="0.2">
      <c r="A169" s="13" t="s">
        <v>101</v>
      </c>
      <c r="B169" s="36" t="s">
        <v>79</v>
      </c>
      <c r="C169" s="13">
        <v>55574.654399999999</v>
      </c>
      <c r="D169" s="13">
        <v>5.9999999999999995E-4</v>
      </c>
      <c r="E169">
        <f t="shared" si="21"/>
        <v>30380.996778330729</v>
      </c>
      <c r="F169">
        <f t="shared" si="22"/>
        <v>30381</v>
      </c>
      <c r="G169">
        <f t="shared" si="25"/>
        <v>-3.0636000010417774E-3</v>
      </c>
      <c r="K169">
        <f t="shared" si="26"/>
        <v>-3.0636000010417774E-3</v>
      </c>
      <c r="O169">
        <f t="shared" ca="1" si="27"/>
        <v>-3.011488775270737E-3</v>
      </c>
      <c r="Q169" s="2">
        <f t="shared" si="24"/>
        <v>40556.154399999999</v>
      </c>
    </row>
    <row r="170" spans="1:17" x14ac:dyDescent="0.2">
      <c r="A170" s="35" t="s">
        <v>105</v>
      </c>
      <c r="B170" s="37" t="s">
        <v>106</v>
      </c>
      <c r="C170" s="35">
        <v>55612.691800000001</v>
      </c>
      <c r="D170" s="35">
        <v>2.0000000000000001E-4</v>
      </c>
      <c r="E170">
        <f t="shared" si="21"/>
        <v>30420.99675309243</v>
      </c>
      <c r="F170">
        <f t="shared" si="22"/>
        <v>30421</v>
      </c>
      <c r="G170">
        <f t="shared" si="25"/>
        <v>-3.0875999946147203E-3</v>
      </c>
      <c r="K170">
        <f t="shared" si="26"/>
        <v>-3.0875999946147203E-3</v>
      </c>
      <c r="O170">
        <f t="shared" ca="1" si="27"/>
        <v>-3.0247857363362241E-3</v>
      </c>
      <c r="Q170" s="2">
        <f t="shared" si="24"/>
        <v>40594.191800000001</v>
      </c>
    </row>
    <row r="171" spans="1:17" x14ac:dyDescent="0.2">
      <c r="A171" s="46" t="s">
        <v>107</v>
      </c>
      <c r="B171" s="41" t="s">
        <v>79</v>
      </c>
      <c r="C171" s="47">
        <v>55876.1011</v>
      </c>
      <c r="D171" s="47">
        <v>2.0000000000000001E-4</v>
      </c>
      <c r="E171">
        <f t="shared" si="21"/>
        <v>30697.996899053942</v>
      </c>
      <c r="F171">
        <f t="shared" si="22"/>
        <v>30698</v>
      </c>
      <c r="G171">
        <f t="shared" si="25"/>
        <v>-2.9488000000128523E-3</v>
      </c>
      <c r="K171">
        <f t="shared" si="26"/>
        <v>-2.9488000000128523E-3</v>
      </c>
      <c r="O171">
        <f t="shared" ca="1" si="27"/>
        <v>-3.1168671917147185E-3</v>
      </c>
      <c r="Q171" s="2">
        <f t="shared" si="24"/>
        <v>40857.6011</v>
      </c>
    </row>
    <row r="172" spans="1:17" x14ac:dyDescent="0.2">
      <c r="A172" s="61" t="s">
        <v>630</v>
      </c>
      <c r="B172" s="63" t="s">
        <v>79</v>
      </c>
      <c r="C172" s="62">
        <v>55962.6351</v>
      </c>
      <c r="D172" s="16"/>
      <c r="E172">
        <f t="shared" si="21"/>
        <v>30788.995700655229</v>
      </c>
      <c r="F172">
        <f t="shared" si="22"/>
        <v>30789</v>
      </c>
      <c r="G172">
        <f t="shared" si="25"/>
        <v>-4.0884000045480207E-3</v>
      </c>
      <c r="K172">
        <f t="shared" si="26"/>
        <v>-4.0884000045480207E-3</v>
      </c>
      <c r="O172">
        <f t="shared" ca="1" si="27"/>
        <v>-3.1471177781387015E-3</v>
      </c>
      <c r="Q172" s="2">
        <f t="shared" si="24"/>
        <v>40944.1351</v>
      </c>
    </row>
    <row r="173" spans="1:17" x14ac:dyDescent="0.2">
      <c r="A173" s="42" t="s">
        <v>109</v>
      </c>
      <c r="B173" s="43" t="s">
        <v>79</v>
      </c>
      <c r="C173" s="44">
        <v>55962.635199999997</v>
      </c>
      <c r="D173" s="44">
        <v>1E-4</v>
      </c>
      <c r="E173">
        <f t="shared" si="21"/>
        <v>30788.995805814819</v>
      </c>
      <c r="F173">
        <f t="shared" si="22"/>
        <v>30789</v>
      </c>
      <c r="G173">
        <f t="shared" si="25"/>
        <v>-3.9884000070742331E-3</v>
      </c>
      <c r="K173">
        <f t="shared" si="26"/>
        <v>-3.9884000070742331E-3</v>
      </c>
      <c r="O173">
        <f t="shared" ca="1" si="27"/>
        <v>-3.1471177781387015E-3</v>
      </c>
      <c r="Q173" s="2">
        <f t="shared" si="24"/>
        <v>40944.135199999997</v>
      </c>
    </row>
    <row r="174" spans="1:17" x14ac:dyDescent="0.2">
      <c r="A174" s="61" t="s">
        <v>636</v>
      </c>
      <c r="B174" s="63" t="s">
        <v>79</v>
      </c>
      <c r="C174" s="62">
        <v>56208.926399999997</v>
      </c>
      <c r="D174" s="16"/>
      <c r="E174">
        <f t="shared" si="21"/>
        <v>31047.994627606746</v>
      </c>
      <c r="F174">
        <f t="shared" si="22"/>
        <v>31048</v>
      </c>
      <c r="G174">
        <f t="shared" si="25"/>
        <v>-5.1088000036543235E-3</v>
      </c>
      <c r="K174">
        <f t="shared" si="26"/>
        <v>-5.1088000036543235E-3</v>
      </c>
      <c r="O174">
        <f t="shared" ca="1" si="27"/>
        <v>-3.2332156010377285E-3</v>
      </c>
      <c r="Q174" s="2">
        <f t="shared" si="24"/>
        <v>41190.426399999997</v>
      </c>
    </row>
    <row r="175" spans="1:17" x14ac:dyDescent="0.2">
      <c r="A175" s="67" t="s">
        <v>0</v>
      </c>
      <c r="B175" s="68" t="s">
        <v>79</v>
      </c>
      <c r="C175" s="69">
        <v>56208.926399999997</v>
      </c>
      <c r="D175" s="69">
        <v>5.0000000000000001E-4</v>
      </c>
      <c r="E175">
        <f t="shared" si="21"/>
        <v>31047.994627606746</v>
      </c>
      <c r="F175">
        <f t="shared" si="22"/>
        <v>31048</v>
      </c>
      <c r="G175">
        <f t="shared" si="25"/>
        <v>-5.1088000036543235E-3</v>
      </c>
      <c r="K175">
        <f t="shared" si="26"/>
        <v>-5.1088000036543235E-3</v>
      </c>
      <c r="O175">
        <f t="shared" ca="1" si="27"/>
        <v>-3.2332156010377285E-3</v>
      </c>
      <c r="Q175" s="2">
        <f t="shared" si="24"/>
        <v>41190.426399999997</v>
      </c>
    </row>
    <row r="176" spans="1:17" x14ac:dyDescent="0.2">
      <c r="A176" s="61" t="s">
        <v>642</v>
      </c>
      <c r="B176" s="63" t="s">
        <v>79</v>
      </c>
      <c r="C176" s="62">
        <v>56244.113799999999</v>
      </c>
      <c r="D176" s="16"/>
      <c r="E176">
        <f t="shared" si="21"/>
        <v>31084.997553987883</v>
      </c>
      <c r="F176">
        <f t="shared" si="22"/>
        <v>31085</v>
      </c>
      <c r="G176">
        <f t="shared" si="25"/>
        <v>-2.3260000016307458E-3</v>
      </c>
      <c r="K176">
        <f t="shared" si="26"/>
        <v>-2.3260000016307458E-3</v>
      </c>
      <c r="O176">
        <f t="shared" ca="1" si="27"/>
        <v>-3.2455152900233023E-3</v>
      </c>
      <c r="Q176" s="2">
        <f t="shared" si="24"/>
        <v>41225.613799999999</v>
      </c>
    </row>
    <row r="177" spans="1:17" x14ac:dyDescent="0.2">
      <c r="A177" s="64" t="s">
        <v>111</v>
      </c>
      <c r="B177" s="65" t="s">
        <v>79</v>
      </c>
      <c r="C177" s="64">
        <v>56266.459799999997</v>
      </c>
      <c r="D177" s="64">
        <v>5.9999999999999995E-4</v>
      </c>
      <c r="E177">
        <f t="shared" si="21"/>
        <v>31108.496516483345</v>
      </c>
      <c r="F177">
        <f t="shared" si="22"/>
        <v>31108.5</v>
      </c>
      <c r="G177">
        <f t="shared" si="25"/>
        <v>-3.3126000053016469E-3</v>
      </c>
      <c r="K177">
        <f t="shared" si="26"/>
        <v>-3.3126000053016469E-3</v>
      </c>
      <c r="O177">
        <f t="shared" ca="1" si="27"/>
        <v>-3.2533272546492768E-3</v>
      </c>
      <c r="Q177" s="2">
        <f t="shared" si="24"/>
        <v>41247.959799999997</v>
      </c>
    </row>
    <row r="178" spans="1:17" x14ac:dyDescent="0.2">
      <c r="A178" s="64" t="s">
        <v>111</v>
      </c>
      <c r="B178" s="65" t="s">
        <v>106</v>
      </c>
      <c r="C178" s="64">
        <v>56305.4476</v>
      </c>
      <c r="D178" s="64">
        <v>5.0000000000000001E-4</v>
      </c>
      <c r="E178">
        <f t="shared" si="21"/>
        <v>31149.495928010267</v>
      </c>
      <c r="F178">
        <f t="shared" si="22"/>
        <v>31149.5</v>
      </c>
      <c r="G178">
        <f t="shared" si="25"/>
        <v>-3.8722000026609749E-3</v>
      </c>
      <c r="K178">
        <f t="shared" si="26"/>
        <v>-3.8722000026609749E-3</v>
      </c>
      <c r="O178">
        <f t="shared" ca="1" si="27"/>
        <v>-3.266956639741401E-3</v>
      </c>
      <c r="Q178" s="2">
        <f t="shared" si="24"/>
        <v>41286.9476</v>
      </c>
    </row>
    <row r="179" spans="1:17" x14ac:dyDescent="0.2">
      <c r="A179" s="66" t="s">
        <v>110</v>
      </c>
      <c r="B179" s="65" t="s">
        <v>79</v>
      </c>
      <c r="C179" s="64">
        <v>56310.677799999998</v>
      </c>
      <c r="D179" s="64">
        <v>1E-4</v>
      </c>
      <c r="E179">
        <f t="shared" si="21"/>
        <v>31154.995985006764</v>
      </c>
      <c r="F179">
        <f t="shared" si="22"/>
        <v>31155</v>
      </c>
      <c r="G179">
        <f t="shared" si="25"/>
        <v>-3.8180000046850182E-3</v>
      </c>
      <c r="K179">
        <f t="shared" si="26"/>
        <v>-3.8180000046850182E-3</v>
      </c>
      <c r="O179">
        <f t="shared" ca="1" si="27"/>
        <v>-3.2687849718879046E-3</v>
      </c>
      <c r="Q179" s="2">
        <f t="shared" si="24"/>
        <v>41292.177799999998</v>
      </c>
    </row>
    <row r="180" spans="1:17" x14ac:dyDescent="0.2">
      <c r="A180" s="64" t="s">
        <v>111</v>
      </c>
      <c r="B180" s="65" t="s">
        <v>79</v>
      </c>
      <c r="C180" s="64">
        <v>56356.322399999997</v>
      </c>
      <c r="D180" s="64">
        <v>2.0000000000000001E-4</v>
      </c>
      <c r="E180">
        <f t="shared" si="21"/>
        <v>31202.995660273944</v>
      </c>
      <c r="F180">
        <f t="shared" si="22"/>
        <v>31203</v>
      </c>
      <c r="G180">
        <f t="shared" si="25"/>
        <v>-4.1267999986303039E-3</v>
      </c>
      <c r="K180">
        <f t="shared" si="26"/>
        <v>-4.1267999986303039E-3</v>
      </c>
      <c r="O180">
        <f t="shared" ca="1" si="27"/>
        <v>-3.2847413251664891E-3</v>
      </c>
      <c r="Q180" s="2">
        <f t="shared" si="24"/>
        <v>41337.822399999997</v>
      </c>
    </row>
    <row r="181" spans="1:17" x14ac:dyDescent="0.2">
      <c r="A181" s="64" t="s">
        <v>111</v>
      </c>
      <c r="B181" s="65" t="s">
        <v>79</v>
      </c>
      <c r="C181" s="64">
        <v>56357.273099999999</v>
      </c>
      <c r="D181" s="64">
        <v>2.0000000000000001E-4</v>
      </c>
      <c r="E181">
        <f t="shared" ref="E181:E199" si="28">+(C181-C$7)/C$8</f>
        <v>31203.995412517947</v>
      </c>
      <c r="F181">
        <f t="shared" ref="F181:F212" si="29">ROUND(2*E181,0)/2</f>
        <v>31204</v>
      </c>
      <c r="G181">
        <f t="shared" si="25"/>
        <v>-4.3624000027193688E-3</v>
      </c>
      <c r="K181">
        <f t="shared" si="26"/>
        <v>-4.3624000027193688E-3</v>
      </c>
      <c r="O181">
        <f t="shared" ca="1" si="27"/>
        <v>-3.2850737491931263E-3</v>
      </c>
      <c r="Q181" s="2">
        <f t="shared" ref="Q181:Q199" si="30">+C181-15018.5</f>
        <v>41338.773099999999</v>
      </c>
    </row>
    <row r="182" spans="1:17" x14ac:dyDescent="0.2">
      <c r="A182" s="61" t="s">
        <v>636</v>
      </c>
      <c r="B182" s="63" t="s">
        <v>79</v>
      </c>
      <c r="C182" s="62">
        <v>57087.593699999998</v>
      </c>
      <c r="D182" s="16"/>
      <c r="E182">
        <f t="shared" si="28"/>
        <v>31971.99757796427</v>
      </c>
      <c r="F182">
        <f t="shared" si="29"/>
        <v>31972</v>
      </c>
      <c r="G182">
        <f t="shared" si="25"/>
        <v>-2.3032000026432797E-3</v>
      </c>
      <c r="K182">
        <f t="shared" si="26"/>
        <v>-2.3032000026432797E-3</v>
      </c>
      <c r="O182">
        <f t="shared" ca="1" si="27"/>
        <v>-3.5403754016504708E-3</v>
      </c>
      <c r="Q182" s="2">
        <f t="shared" si="30"/>
        <v>42069.093699999998</v>
      </c>
    </row>
    <row r="183" spans="1:17" x14ac:dyDescent="0.2">
      <c r="A183" s="67" t="s">
        <v>0</v>
      </c>
      <c r="B183" s="68" t="s">
        <v>79</v>
      </c>
      <c r="C183" s="69">
        <v>57087.593699999998</v>
      </c>
      <c r="D183" s="69">
        <v>2.0000000000000001E-4</v>
      </c>
      <c r="E183">
        <f t="shared" si="28"/>
        <v>31971.99757796427</v>
      </c>
      <c r="F183">
        <f t="shared" si="29"/>
        <v>31972</v>
      </c>
      <c r="G183">
        <f t="shared" si="25"/>
        <v>-2.3032000026432797E-3</v>
      </c>
      <c r="K183">
        <f t="shared" si="26"/>
        <v>-2.3032000026432797E-3</v>
      </c>
      <c r="O183">
        <f t="shared" ca="1" si="27"/>
        <v>-3.5403754016504708E-3</v>
      </c>
      <c r="Q183" s="2">
        <f t="shared" si="30"/>
        <v>42069.093699999998</v>
      </c>
    </row>
    <row r="184" spans="1:17" x14ac:dyDescent="0.2">
      <c r="A184" s="67" t="s">
        <v>1</v>
      </c>
      <c r="B184" s="68" t="s">
        <v>79</v>
      </c>
      <c r="C184" s="69">
        <v>57087.593699999998</v>
      </c>
      <c r="D184" s="69">
        <v>2.0000000000000001E-4</v>
      </c>
      <c r="E184">
        <f t="shared" si="28"/>
        <v>31971.99757796427</v>
      </c>
      <c r="F184">
        <f t="shared" si="29"/>
        <v>31972</v>
      </c>
      <c r="G184">
        <f t="shared" si="25"/>
        <v>-2.3032000026432797E-3</v>
      </c>
      <c r="K184">
        <f t="shared" si="26"/>
        <v>-2.3032000026432797E-3</v>
      </c>
      <c r="O184">
        <f t="shared" ca="1" si="27"/>
        <v>-3.5403754016504708E-3</v>
      </c>
      <c r="Q184" s="2">
        <f t="shared" si="30"/>
        <v>42069.093699999998</v>
      </c>
    </row>
    <row r="185" spans="1:17" x14ac:dyDescent="0.2">
      <c r="A185" s="67" t="s">
        <v>2</v>
      </c>
      <c r="B185" s="68" t="s">
        <v>79</v>
      </c>
      <c r="C185" s="69">
        <v>57334.836900000002</v>
      </c>
      <c r="D185" s="69">
        <v>1E-4</v>
      </c>
      <c r="E185">
        <f t="shared" si="28"/>
        <v>32231.997519074903</v>
      </c>
      <c r="F185">
        <f t="shared" si="29"/>
        <v>32232</v>
      </c>
      <c r="G185">
        <f t="shared" si="25"/>
        <v>-2.3591999997734092E-3</v>
      </c>
      <c r="K185">
        <f t="shared" si="26"/>
        <v>-2.3591999997734092E-3</v>
      </c>
      <c r="O185">
        <f t="shared" ca="1" si="27"/>
        <v>-3.6268056485761349E-3</v>
      </c>
      <c r="Q185" s="2">
        <f t="shared" si="30"/>
        <v>42316.336900000002</v>
      </c>
    </row>
    <row r="186" spans="1:17" x14ac:dyDescent="0.2">
      <c r="A186" s="67" t="s">
        <v>3</v>
      </c>
      <c r="B186" s="68" t="s">
        <v>79</v>
      </c>
      <c r="C186" s="69">
        <v>57701.897499999999</v>
      </c>
      <c r="D186" s="69">
        <v>1E-4</v>
      </c>
      <c r="E186">
        <f t="shared" si="28"/>
        <v>32617.996949530545</v>
      </c>
      <c r="F186">
        <f t="shared" si="29"/>
        <v>32618</v>
      </c>
      <c r="G186">
        <f t="shared" si="25"/>
        <v>-2.9007999983150512E-3</v>
      </c>
      <c r="K186">
        <f t="shared" si="26"/>
        <v>-2.9007999983150512E-3</v>
      </c>
      <c r="O186">
        <f t="shared" ca="1" si="27"/>
        <v>-3.7551213228580816E-3</v>
      </c>
      <c r="Q186" s="2">
        <f t="shared" si="30"/>
        <v>42683.397499999999</v>
      </c>
    </row>
    <row r="187" spans="1:17" x14ac:dyDescent="0.2">
      <c r="A187" s="70" t="s">
        <v>4</v>
      </c>
      <c r="B187" s="71" t="s">
        <v>79</v>
      </c>
      <c r="C187" s="70">
        <v>58132.670299999998</v>
      </c>
      <c r="D187" s="70">
        <v>1E-4</v>
      </c>
      <c r="E187">
        <f t="shared" si="28"/>
        <v>33070.995869751852</v>
      </c>
      <c r="F187">
        <f t="shared" si="29"/>
        <v>33071</v>
      </c>
      <c r="G187">
        <f t="shared" si="25"/>
        <v>-3.9276000024983659E-3</v>
      </c>
      <c r="K187">
        <f t="shared" si="26"/>
        <v>-3.9276000024983659E-3</v>
      </c>
      <c r="O187">
        <f t="shared" ca="1" si="27"/>
        <v>-3.9057094069247173E-3</v>
      </c>
      <c r="Q187" s="2">
        <f t="shared" si="30"/>
        <v>43114.170299999998</v>
      </c>
    </row>
    <row r="188" spans="1:17" x14ac:dyDescent="0.2">
      <c r="A188" s="74" t="s">
        <v>653</v>
      </c>
      <c r="B188" s="75" t="s">
        <v>79</v>
      </c>
      <c r="C188" s="76">
        <v>58545.376400000001</v>
      </c>
      <c r="D188" s="76">
        <v>1E-4</v>
      </c>
      <c r="E188">
        <f t="shared" si="28"/>
        <v>33504.99592191101</v>
      </c>
      <c r="F188">
        <f t="shared" si="29"/>
        <v>33505</v>
      </c>
      <c r="G188">
        <f t="shared" si="25"/>
        <v>-3.8779999958933331E-3</v>
      </c>
      <c r="K188">
        <f t="shared" si="26"/>
        <v>-3.8779999958933331E-3</v>
      </c>
      <c r="O188">
        <f t="shared" ca="1" si="27"/>
        <v>-4.0499814344852484E-3</v>
      </c>
      <c r="Q188" s="2">
        <f t="shared" si="30"/>
        <v>43526.876400000001</v>
      </c>
    </row>
    <row r="189" spans="1:17" x14ac:dyDescent="0.2">
      <c r="A189" s="74" t="s">
        <v>653</v>
      </c>
      <c r="B189" s="75" t="s">
        <v>79</v>
      </c>
      <c r="C189" s="76">
        <v>58559.640200000002</v>
      </c>
      <c r="D189" s="76">
        <v>5.9999999999999995E-4</v>
      </c>
      <c r="E189">
        <f t="shared" si="28"/>
        <v>33519.99567583757</v>
      </c>
      <c r="F189">
        <f t="shared" si="29"/>
        <v>33520</v>
      </c>
      <c r="G189">
        <f t="shared" si="25"/>
        <v>-4.1120000023511238E-3</v>
      </c>
      <c r="K189">
        <f t="shared" si="26"/>
        <v>-4.1120000023511238E-3</v>
      </c>
      <c r="O189">
        <f t="shared" ca="1" si="27"/>
        <v>-4.054967794884806E-3</v>
      </c>
      <c r="Q189" s="2">
        <f t="shared" si="30"/>
        <v>43541.140200000002</v>
      </c>
    </row>
    <row r="190" spans="1:17" x14ac:dyDescent="0.2">
      <c r="A190" s="73" t="s">
        <v>651</v>
      </c>
      <c r="C190" s="72">
        <v>58746.975599999998</v>
      </c>
      <c r="D190" s="72">
        <v>2.0000000000000001E-4</v>
      </c>
      <c r="E190">
        <f t="shared" si="28"/>
        <v>33716.99681871201</v>
      </c>
      <c r="F190">
        <f t="shared" si="29"/>
        <v>33717</v>
      </c>
      <c r="G190">
        <f t="shared" si="25"/>
        <v>-3.0251999996835366E-3</v>
      </c>
      <c r="K190">
        <f t="shared" si="26"/>
        <v>-3.0251999996835366E-3</v>
      </c>
      <c r="O190">
        <f t="shared" ca="1" si="27"/>
        <v>-4.120455328132328E-3</v>
      </c>
      <c r="Q190" s="2">
        <f t="shared" si="30"/>
        <v>43728.475599999998</v>
      </c>
    </row>
    <row r="191" spans="1:17" x14ac:dyDescent="0.2">
      <c r="A191" s="77" t="s">
        <v>654</v>
      </c>
      <c r="B191" s="78" t="s">
        <v>79</v>
      </c>
      <c r="C191" s="79">
        <v>58788.816500000001</v>
      </c>
      <c r="D191" s="79">
        <v>1E-4</v>
      </c>
      <c r="E191">
        <f t="shared" si="28"/>
        <v>33760.996538566862</v>
      </c>
      <c r="F191">
        <f t="shared" si="29"/>
        <v>33761</v>
      </c>
      <c r="G191">
        <f t="shared" si="25"/>
        <v>-3.291599998192396E-3</v>
      </c>
      <c r="K191">
        <f t="shared" si="26"/>
        <v>-3.291599998192396E-3</v>
      </c>
      <c r="O191">
        <f t="shared" ca="1" si="27"/>
        <v>-4.1350819853043638E-3</v>
      </c>
      <c r="Q191" s="2">
        <f t="shared" si="30"/>
        <v>43770.316500000001</v>
      </c>
    </row>
    <row r="192" spans="1:17" x14ac:dyDescent="0.2">
      <c r="A192" s="77" t="s">
        <v>655</v>
      </c>
      <c r="B192" s="78" t="s">
        <v>79</v>
      </c>
      <c r="C192" s="79">
        <v>58890.565900000001</v>
      </c>
      <c r="D192" s="79">
        <v>2.0000000000000001E-4</v>
      </c>
      <c r="E192">
        <f t="shared" si="28"/>
        <v>33867.995792775037</v>
      </c>
      <c r="F192">
        <f t="shared" si="29"/>
        <v>33868</v>
      </c>
      <c r="G192">
        <f t="shared" si="25"/>
        <v>-4.0007999923545867E-3</v>
      </c>
      <c r="K192">
        <f t="shared" si="26"/>
        <v>-4.0007999923545867E-3</v>
      </c>
      <c r="O192">
        <f t="shared" ca="1" si="27"/>
        <v>-4.1706513561545417E-3</v>
      </c>
      <c r="Q192" s="2">
        <f t="shared" si="30"/>
        <v>43872.065900000001</v>
      </c>
    </row>
    <row r="193" spans="1:17" ht="12" customHeight="1" x14ac:dyDescent="0.2">
      <c r="A193" s="77" t="s">
        <v>655</v>
      </c>
      <c r="B193" s="78" t="s">
        <v>79</v>
      </c>
      <c r="C193" s="79">
        <v>58894.369599999998</v>
      </c>
      <c r="D193" s="79">
        <v>1E-4</v>
      </c>
      <c r="E193">
        <f t="shared" si="28"/>
        <v>33871.995748187364</v>
      </c>
      <c r="F193">
        <f t="shared" si="29"/>
        <v>33872</v>
      </c>
      <c r="G193">
        <f t="shared" si="25"/>
        <v>-4.0432000023429282E-3</v>
      </c>
      <c r="K193">
        <f t="shared" si="26"/>
        <v>-4.0432000023429282E-3</v>
      </c>
      <c r="O193">
        <f t="shared" ca="1" si="27"/>
        <v>-4.1719810522610904E-3</v>
      </c>
      <c r="Q193" s="2">
        <f t="shared" si="30"/>
        <v>43875.869599999998</v>
      </c>
    </row>
    <row r="194" spans="1:17" ht="12" customHeight="1" x14ac:dyDescent="0.2">
      <c r="A194" s="73" t="s">
        <v>650</v>
      </c>
      <c r="B194" s="68" t="s">
        <v>106</v>
      </c>
      <c r="C194" s="15">
        <v>59165.86</v>
      </c>
      <c r="D194" s="15">
        <v>2E-3</v>
      </c>
      <c r="E194">
        <f t="shared" si="28"/>
        <v>34157.493945962269</v>
      </c>
      <c r="F194">
        <f t="shared" si="29"/>
        <v>34157.5</v>
      </c>
      <c r="G194">
        <f t="shared" si="25"/>
        <v>-5.756999998993706E-3</v>
      </c>
      <c r="K194">
        <f t="shared" si="26"/>
        <v>-5.756999998993706E-3</v>
      </c>
      <c r="O194">
        <f t="shared" ca="1" si="27"/>
        <v>-4.2668881118660016E-3</v>
      </c>
      <c r="Q194" s="2">
        <f t="shared" si="30"/>
        <v>44147.360000000001</v>
      </c>
    </row>
    <row r="195" spans="1:17" ht="12" customHeight="1" x14ac:dyDescent="0.2">
      <c r="A195" s="73" t="s">
        <v>650</v>
      </c>
      <c r="B195" s="20"/>
      <c r="C195" s="16">
        <v>59173.944100000001</v>
      </c>
      <c r="D195" s="16">
        <v>4.0000000000000002E-4</v>
      </c>
      <c r="E195">
        <f t="shared" si="28"/>
        <v>34165.995152563431</v>
      </c>
      <c r="F195">
        <f t="shared" si="29"/>
        <v>34166</v>
      </c>
      <c r="G195">
        <f t="shared" si="25"/>
        <v>-4.6095999932731502E-3</v>
      </c>
      <c r="K195">
        <f t="shared" si="26"/>
        <v>-4.6095999932731502E-3</v>
      </c>
      <c r="O195">
        <f t="shared" ca="1" si="27"/>
        <v>-4.2697137160924168E-3</v>
      </c>
      <c r="Q195" s="2">
        <f t="shared" si="30"/>
        <v>44155.444100000001</v>
      </c>
    </row>
    <row r="196" spans="1:17" ht="12" customHeight="1" x14ac:dyDescent="0.2">
      <c r="A196" s="73" t="s">
        <v>652</v>
      </c>
      <c r="B196" s="20"/>
      <c r="C196" s="16">
        <v>59218.638400000003</v>
      </c>
      <c r="D196" s="16">
        <v>2.9999999999999997E-4</v>
      </c>
      <c r="E196">
        <f t="shared" si="28"/>
        <v>34212.995496224983</v>
      </c>
      <c r="F196">
        <f t="shared" si="29"/>
        <v>34213</v>
      </c>
      <c r="G196">
        <f t="shared" si="25"/>
        <v>-4.2827999932342209E-3</v>
      </c>
      <c r="K196">
        <f t="shared" si="26"/>
        <v>-4.2827999932342209E-3</v>
      </c>
      <c r="O196">
        <f t="shared" ca="1" si="27"/>
        <v>-4.2853376453443641E-3</v>
      </c>
      <c r="Q196" s="2">
        <f t="shared" si="30"/>
        <v>44200.138400000003</v>
      </c>
    </row>
    <row r="197" spans="1:17" ht="12" customHeight="1" x14ac:dyDescent="0.2">
      <c r="A197" s="80" t="s">
        <v>656</v>
      </c>
      <c r="B197" s="43" t="s">
        <v>79</v>
      </c>
      <c r="C197" s="44">
        <v>59263.332000000002</v>
      </c>
      <c r="D197" s="44">
        <v>1E-4</v>
      </c>
      <c r="E197">
        <f t="shared" si="28"/>
        <v>34259.995103769383</v>
      </c>
      <c r="F197">
        <f t="shared" si="29"/>
        <v>34260</v>
      </c>
      <c r="G197">
        <f t="shared" si="25"/>
        <v>-4.6559999973396771E-3</v>
      </c>
      <c r="K197">
        <f t="shared" si="26"/>
        <v>-4.6559999973396771E-3</v>
      </c>
      <c r="O197">
        <f t="shared" ca="1" si="27"/>
        <v>-4.3009615745963114E-3</v>
      </c>
      <c r="Q197" s="2">
        <f t="shared" si="30"/>
        <v>44244.832000000002</v>
      </c>
    </row>
    <row r="198" spans="1:17" ht="12" customHeight="1" x14ac:dyDescent="0.2">
      <c r="A198" s="81" t="s">
        <v>657</v>
      </c>
      <c r="B198" s="82" t="s">
        <v>79</v>
      </c>
      <c r="C198" s="83">
        <v>59523.889199999998</v>
      </c>
      <c r="D198" s="84">
        <v>1E-4</v>
      </c>
      <c r="E198">
        <f t="shared" si="28"/>
        <v>34533.995992998891</v>
      </c>
      <c r="F198">
        <f t="shared" si="29"/>
        <v>34534</v>
      </c>
      <c r="G198">
        <f t="shared" si="25"/>
        <v>-3.8104000050225295E-3</v>
      </c>
      <c r="K198">
        <f t="shared" si="26"/>
        <v>-3.8104000050225295E-3</v>
      </c>
      <c r="O198">
        <f t="shared" ca="1" si="27"/>
        <v>-4.3920457578948942E-3</v>
      </c>
      <c r="Q198" s="2">
        <f t="shared" si="30"/>
        <v>44505.389199999998</v>
      </c>
    </row>
    <row r="199" spans="1:17" ht="12" customHeight="1" x14ac:dyDescent="0.2">
      <c r="A199" s="84" t="s">
        <v>658</v>
      </c>
      <c r="B199" s="82" t="s">
        <v>79</v>
      </c>
      <c r="C199" s="83">
        <v>59612.325100000002</v>
      </c>
      <c r="D199" s="84">
        <v>1E-4</v>
      </c>
      <c r="E199">
        <f t="shared" si="28"/>
        <v>34626.994824886147</v>
      </c>
      <c r="F199">
        <f t="shared" si="29"/>
        <v>34627</v>
      </c>
      <c r="G199">
        <f t="shared" si="25"/>
        <v>-4.9212000012630597E-3</v>
      </c>
      <c r="K199">
        <f t="shared" si="26"/>
        <v>-4.9212000012630597E-3</v>
      </c>
      <c r="O199">
        <f t="shared" ca="1" si="27"/>
        <v>-4.4229611923721516E-3</v>
      </c>
      <c r="Q199" s="2">
        <f t="shared" si="30"/>
        <v>44593.825100000002</v>
      </c>
    </row>
    <row r="200" spans="1:17" ht="12" customHeight="1" x14ac:dyDescent="0.2">
      <c r="B200" s="20"/>
      <c r="C200" s="15"/>
      <c r="D200" s="15"/>
    </row>
    <row r="201" spans="1:17" ht="12" customHeight="1" x14ac:dyDescent="0.2">
      <c r="B201" s="20"/>
      <c r="C201" s="15"/>
      <c r="D201" s="15"/>
    </row>
    <row r="202" spans="1:17" x14ac:dyDescent="0.2">
      <c r="B202" s="20"/>
      <c r="C202" s="15"/>
      <c r="D202" s="15"/>
    </row>
    <row r="203" spans="1:17" x14ac:dyDescent="0.2">
      <c r="B203" s="20"/>
      <c r="C203" s="15"/>
      <c r="D203" s="15"/>
    </row>
    <row r="204" spans="1:17" x14ac:dyDescent="0.2">
      <c r="B204" s="20"/>
      <c r="C204" s="15"/>
      <c r="D204" s="15"/>
    </row>
    <row r="205" spans="1:17" x14ac:dyDescent="0.2">
      <c r="B205" s="20"/>
      <c r="C205" s="15"/>
      <c r="D205" s="15"/>
    </row>
    <row r="206" spans="1:17" x14ac:dyDescent="0.2">
      <c r="B206" s="20"/>
      <c r="C206" s="15"/>
      <c r="D206" s="15"/>
    </row>
    <row r="207" spans="1:17" x14ac:dyDescent="0.2">
      <c r="B207" s="20"/>
      <c r="C207" s="15"/>
      <c r="D207" s="15"/>
    </row>
    <row r="208" spans="1:17" x14ac:dyDescent="0.2">
      <c r="B208" s="20"/>
      <c r="C208" s="15"/>
      <c r="D208" s="15"/>
    </row>
    <row r="209" spans="2:4" x14ac:dyDescent="0.2">
      <c r="B209" s="20"/>
      <c r="C209" s="15"/>
      <c r="D209" s="15"/>
    </row>
    <row r="210" spans="2:4" x14ac:dyDescent="0.2">
      <c r="B210" s="20"/>
      <c r="C210" s="15"/>
      <c r="D210" s="15"/>
    </row>
    <row r="211" spans="2:4" x14ac:dyDescent="0.2">
      <c r="B211" s="20"/>
      <c r="C211" s="15"/>
      <c r="D211" s="15"/>
    </row>
    <row r="212" spans="2:4" x14ac:dyDescent="0.2">
      <c r="B212" s="20"/>
      <c r="C212" s="15"/>
      <c r="D212" s="15"/>
    </row>
    <row r="213" spans="2:4" x14ac:dyDescent="0.2">
      <c r="B213" s="20"/>
      <c r="C213" s="15"/>
      <c r="D213" s="15"/>
    </row>
    <row r="214" spans="2:4" x14ac:dyDescent="0.2">
      <c r="B214" s="20"/>
      <c r="C214" s="15"/>
      <c r="D214" s="15"/>
    </row>
    <row r="215" spans="2:4" x14ac:dyDescent="0.2">
      <c r="B215" s="20"/>
      <c r="C215" s="15"/>
      <c r="D215" s="15"/>
    </row>
    <row r="216" spans="2:4" x14ac:dyDescent="0.2">
      <c r="B216" s="20"/>
      <c r="C216" s="15"/>
      <c r="D216" s="15"/>
    </row>
    <row r="217" spans="2:4" x14ac:dyDescent="0.2">
      <c r="B217" s="20"/>
      <c r="C217" s="15"/>
      <c r="D217" s="15"/>
    </row>
    <row r="218" spans="2:4" x14ac:dyDescent="0.2">
      <c r="B218" s="20"/>
      <c r="C218" s="15"/>
      <c r="D218" s="15"/>
    </row>
    <row r="219" spans="2:4" x14ac:dyDescent="0.2">
      <c r="B219" s="20"/>
      <c r="C219" s="15"/>
      <c r="D219" s="15"/>
    </row>
    <row r="220" spans="2:4" x14ac:dyDescent="0.2">
      <c r="B220" s="20"/>
      <c r="C220" s="15"/>
      <c r="D220" s="15"/>
    </row>
    <row r="221" spans="2:4" x14ac:dyDescent="0.2">
      <c r="B221" s="20"/>
      <c r="C221" s="15"/>
      <c r="D221" s="15"/>
    </row>
    <row r="222" spans="2:4" x14ac:dyDescent="0.2">
      <c r="B222" s="20"/>
      <c r="C222" s="15"/>
      <c r="D222" s="15"/>
    </row>
    <row r="223" spans="2:4" x14ac:dyDescent="0.2">
      <c r="B223" s="20"/>
      <c r="C223" s="15"/>
      <c r="D223" s="15"/>
    </row>
    <row r="224" spans="2:4" x14ac:dyDescent="0.2">
      <c r="B224" s="20"/>
      <c r="C224" s="15"/>
      <c r="D224" s="15"/>
    </row>
    <row r="225" spans="2:4" x14ac:dyDescent="0.2">
      <c r="B225" s="20"/>
      <c r="C225" s="15"/>
      <c r="D225" s="15"/>
    </row>
    <row r="226" spans="2:4" x14ac:dyDescent="0.2">
      <c r="B226" s="20"/>
      <c r="C226" s="15"/>
      <c r="D226" s="15"/>
    </row>
    <row r="227" spans="2:4" x14ac:dyDescent="0.2">
      <c r="B227" s="20"/>
      <c r="C227" s="15"/>
      <c r="D227" s="15"/>
    </row>
    <row r="228" spans="2:4" x14ac:dyDescent="0.2">
      <c r="B228" s="20"/>
      <c r="C228" s="15"/>
      <c r="D228" s="15"/>
    </row>
    <row r="229" spans="2:4" x14ac:dyDescent="0.2">
      <c r="B229" s="20"/>
      <c r="C229" s="15"/>
      <c r="D229" s="15"/>
    </row>
    <row r="230" spans="2:4" x14ac:dyDescent="0.2">
      <c r="B230" s="20"/>
      <c r="C230" s="15"/>
      <c r="D230" s="15"/>
    </row>
    <row r="231" spans="2:4" x14ac:dyDescent="0.2">
      <c r="B231" s="20"/>
      <c r="C231" s="15"/>
      <c r="D231" s="15"/>
    </row>
    <row r="232" spans="2:4" x14ac:dyDescent="0.2">
      <c r="B232" s="20"/>
      <c r="C232" s="15"/>
      <c r="D232" s="15"/>
    </row>
    <row r="233" spans="2:4" x14ac:dyDescent="0.2">
      <c r="B233" s="20"/>
      <c r="C233" s="15"/>
      <c r="D233" s="15"/>
    </row>
    <row r="234" spans="2:4" x14ac:dyDescent="0.2">
      <c r="B234" s="20"/>
      <c r="C234" s="15"/>
      <c r="D234" s="15"/>
    </row>
    <row r="235" spans="2:4" x14ac:dyDescent="0.2">
      <c r="B235" s="20"/>
      <c r="C235" s="15"/>
      <c r="D235" s="15"/>
    </row>
    <row r="236" spans="2:4" x14ac:dyDescent="0.2">
      <c r="B236" s="20"/>
      <c r="C236" s="15"/>
      <c r="D236" s="15"/>
    </row>
    <row r="237" spans="2:4" x14ac:dyDescent="0.2">
      <c r="B237" s="20"/>
      <c r="C237" s="15"/>
      <c r="D237" s="15"/>
    </row>
    <row r="238" spans="2:4" x14ac:dyDescent="0.2">
      <c r="B238" s="20"/>
      <c r="C238" s="15"/>
      <c r="D238" s="15"/>
    </row>
    <row r="239" spans="2:4" x14ac:dyDescent="0.2">
      <c r="B239" s="20"/>
      <c r="C239" s="15"/>
      <c r="D239" s="15"/>
    </row>
    <row r="240" spans="2:4" x14ac:dyDescent="0.2">
      <c r="B240" s="20"/>
      <c r="C240" s="15"/>
      <c r="D240" s="15"/>
    </row>
    <row r="241" spans="2:4" x14ac:dyDescent="0.2">
      <c r="B241" s="20"/>
      <c r="C241" s="15"/>
      <c r="D241" s="15"/>
    </row>
    <row r="242" spans="2:4" x14ac:dyDescent="0.2">
      <c r="B242" s="20"/>
      <c r="C242" s="15"/>
      <c r="D242" s="15"/>
    </row>
    <row r="243" spans="2:4" x14ac:dyDescent="0.2">
      <c r="B243" s="20"/>
      <c r="C243" s="15"/>
      <c r="D243" s="15"/>
    </row>
    <row r="244" spans="2:4" x14ac:dyDescent="0.2">
      <c r="B244" s="20"/>
      <c r="C244" s="15"/>
      <c r="D244" s="15"/>
    </row>
    <row r="245" spans="2:4" x14ac:dyDescent="0.2">
      <c r="B245" s="20"/>
      <c r="C245" s="15"/>
      <c r="D245" s="15"/>
    </row>
    <row r="246" spans="2:4" x14ac:dyDescent="0.2">
      <c r="B246" s="20"/>
      <c r="C246" s="15"/>
      <c r="D246" s="15"/>
    </row>
    <row r="247" spans="2:4" x14ac:dyDescent="0.2">
      <c r="B247" s="20"/>
      <c r="C247" s="15"/>
      <c r="D247" s="15"/>
    </row>
    <row r="248" spans="2:4" x14ac:dyDescent="0.2">
      <c r="B248" s="20"/>
      <c r="C248" s="15"/>
      <c r="D248" s="15"/>
    </row>
    <row r="249" spans="2:4" x14ac:dyDescent="0.2">
      <c r="B249" s="20"/>
      <c r="C249" s="15"/>
      <c r="D249" s="15"/>
    </row>
    <row r="250" spans="2:4" x14ac:dyDescent="0.2">
      <c r="B250" s="20"/>
      <c r="C250" s="15"/>
      <c r="D250" s="15"/>
    </row>
    <row r="251" spans="2:4" x14ac:dyDescent="0.2">
      <c r="B251" s="20"/>
      <c r="C251" s="15"/>
      <c r="D251" s="15"/>
    </row>
    <row r="252" spans="2:4" x14ac:dyDescent="0.2">
      <c r="B252" s="20"/>
      <c r="C252" s="15"/>
      <c r="D252" s="15"/>
    </row>
    <row r="253" spans="2:4" x14ac:dyDescent="0.2">
      <c r="B253" s="20"/>
      <c r="C253" s="15"/>
      <c r="D253" s="15"/>
    </row>
    <row r="254" spans="2:4" x14ac:dyDescent="0.2">
      <c r="B254" s="20"/>
      <c r="C254" s="15"/>
      <c r="D254" s="15"/>
    </row>
    <row r="255" spans="2:4" x14ac:dyDescent="0.2">
      <c r="B255" s="20"/>
      <c r="C255" s="15"/>
      <c r="D255" s="15"/>
    </row>
    <row r="256" spans="2:4" x14ac:dyDescent="0.2">
      <c r="B256" s="20"/>
      <c r="C256" s="15"/>
      <c r="D256" s="15"/>
    </row>
    <row r="257" spans="2:4" x14ac:dyDescent="0.2">
      <c r="B257" s="20"/>
      <c r="C257" s="15"/>
      <c r="D257" s="15"/>
    </row>
    <row r="258" spans="2:4" x14ac:dyDescent="0.2">
      <c r="B258" s="20"/>
      <c r="C258" s="15"/>
      <c r="D258" s="15"/>
    </row>
    <row r="259" spans="2:4" x14ac:dyDescent="0.2">
      <c r="B259" s="20"/>
      <c r="C259" s="15"/>
      <c r="D259" s="15"/>
    </row>
    <row r="260" spans="2:4" x14ac:dyDescent="0.2">
      <c r="B260" s="20"/>
      <c r="C260" s="15"/>
      <c r="D260" s="15"/>
    </row>
    <row r="261" spans="2:4" x14ac:dyDescent="0.2">
      <c r="B261" s="20"/>
      <c r="C261" s="15"/>
      <c r="D261" s="15"/>
    </row>
    <row r="262" spans="2:4" x14ac:dyDescent="0.2">
      <c r="B262" s="20"/>
      <c r="C262" s="15"/>
      <c r="D262" s="15"/>
    </row>
    <row r="263" spans="2:4" x14ac:dyDescent="0.2">
      <c r="B263" s="20"/>
      <c r="C263" s="15"/>
      <c r="D263" s="15"/>
    </row>
    <row r="264" spans="2:4" x14ac:dyDescent="0.2">
      <c r="B264" s="20"/>
      <c r="C264" s="15"/>
      <c r="D264" s="15"/>
    </row>
    <row r="265" spans="2:4" x14ac:dyDescent="0.2">
      <c r="B265" s="20"/>
      <c r="C265" s="15"/>
      <c r="D265" s="15"/>
    </row>
    <row r="266" spans="2:4" x14ac:dyDescent="0.2">
      <c r="B266" s="20"/>
      <c r="C266" s="15"/>
      <c r="D266" s="15"/>
    </row>
    <row r="267" spans="2:4" x14ac:dyDescent="0.2">
      <c r="B267" s="20"/>
      <c r="C267" s="15"/>
      <c r="D267" s="15"/>
    </row>
    <row r="268" spans="2:4" x14ac:dyDescent="0.2">
      <c r="B268" s="20"/>
      <c r="C268" s="15"/>
      <c r="D268" s="15"/>
    </row>
    <row r="269" spans="2:4" x14ac:dyDescent="0.2">
      <c r="B269" s="20"/>
      <c r="C269" s="15"/>
      <c r="D269" s="15"/>
    </row>
    <row r="270" spans="2:4" x14ac:dyDescent="0.2">
      <c r="B270" s="20"/>
      <c r="C270" s="15"/>
      <c r="D270" s="15"/>
    </row>
    <row r="271" spans="2:4" x14ac:dyDescent="0.2">
      <c r="B271" s="20"/>
      <c r="C271" s="15"/>
      <c r="D271" s="15"/>
    </row>
    <row r="272" spans="2:4" x14ac:dyDescent="0.2">
      <c r="B272" s="20"/>
      <c r="C272" s="15"/>
      <c r="D272" s="15"/>
    </row>
    <row r="273" spans="2:4" x14ac:dyDescent="0.2">
      <c r="B273" s="20"/>
      <c r="C273" s="15"/>
      <c r="D273" s="15"/>
    </row>
    <row r="274" spans="2:4" x14ac:dyDescent="0.2">
      <c r="B274" s="20"/>
      <c r="C274" s="15"/>
      <c r="D274" s="15"/>
    </row>
    <row r="275" spans="2:4" x14ac:dyDescent="0.2">
      <c r="B275" s="20"/>
      <c r="C275" s="15"/>
      <c r="D275" s="15"/>
    </row>
    <row r="276" spans="2:4" x14ac:dyDescent="0.2">
      <c r="B276" s="20"/>
      <c r="C276" s="15"/>
      <c r="D276" s="15"/>
    </row>
    <row r="277" spans="2:4" x14ac:dyDescent="0.2">
      <c r="B277" s="20"/>
      <c r="C277" s="15"/>
      <c r="D277" s="15"/>
    </row>
    <row r="278" spans="2:4" x14ac:dyDescent="0.2">
      <c r="B278" s="20"/>
      <c r="C278" s="15"/>
      <c r="D278" s="15"/>
    </row>
    <row r="279" spans="2:4" x14ac:dyDescent="0.2">
      <c r="B279" s="20"/>
      <c r="C279" s="15"/>
      <c r="D279" s="15"/>
    </row>
    <row r="280" spans="2:4" x14ac:dyDescent="0.2">
      <c r="B280" s="20"/>
      <c r="C280" s="15"/>
      <c r="D280" s="15"/>
    </row>
    <row r="281" spans="2:4" x14ac:dyDescent="0.2">
      <c r="B281" s="20"/>
      <c r="C281" s="15"/>
      <c r="D281" s="15"/>
    </row>
    <row r="282" spans="2:4" x14ac:dyDescent="0.2">
      <c r="B282" s="20"/>
      <c r="C282" s="15"/>
      <c r="D282" s="15"/>
    </row>
    <row r="283" spans="2:4" x14ac:dyDescent="0.2">
      <c r="B283" s="20"/>
      <c r="C283" s="15"/>
      <c r="D283" s="15"/>
    </row>
    <row r="284" spans="2:4" x14ac:dyDescent="0.2">
      <c r="B284" s="20"/>
      <c r="C284" s="15"/>
      <c r="D284" s="15"/>
    </row>
    <row r="285" spans="2:4" x14ac:dyDescent="0.2">
      <c r="B285" s="20"/>
      <c r="C285" s="15"/>
      <c r="D285" s="15"/>
    </row>
    <row r="286" spans="2:4" x14ac:dyDescent="0.2">
      <c r="B286" s="20"/>
      <c r="C286" s="15"/>
      <c r="D286" s="15"/>
    </row>
    <row r="287" spans="2:4" x14ac:dyDescent="0.2">
      <c r="B287" s="20"/>
      <c r="C287" s="15"/>
      <c r="D287" s="15"/>
    </row>
    <row r="288" spans="2:4" x14ac:dyDescent="0.2">
      <c r="B288" s="20"/>
      <c r="C288" s="15"/>
      <c r="D288" s="15"/>
    </row>
    <row r="289" spans="2:4" x14ac:dyDescent="0.2">
      <c r="B289" s="20"/>
      <c r="C289" s="15"/>
      <c r="D289" s="15"/>
    </row>
    <row r="290" spans="2:4" x14ac:dyDescent="0.2">
      <c r="B290" s="20"/>
      <c r="C290" s="15"/>
      <c r="D290" s="15"/>
    </row>
    <row r="291" spans="2:4" x14ac:dyDescent="0.2">
      <c r="B291" s="20"/>
      <c r="C291" s="15"/>
      <c r="D291" s="15"/>
    </row>
    <row r="292" spans="2:4" x14ac:dyDescent="0.2">
      <c r="B292" s="20"/>
      <c r="C292" s="15"/>
      <c r="D292" s="15"/>
    </row>
    <row r="293" spans="2:4" x14ac:dyDescent="0.2">
      <c r="B293" s="20"/>
      <c r="C293" s="15"/>
      <c r="D293" s="15"/>
    </row>
    <row r="294" spans="2:4" x14ac:dyDescent="0.2">
      <c r="B294" s="20"/>
      <c r="C294" s="15"/>
      <c r="D294" s="15"/>
    </row>
    <row r="295" spans="2:4" x14ac:dyDescent="0.2">
      <c r="B295" s="20"/>
      <c r="C295" s="15"/>
      <c r="D295" s="15"/>
    </row>
    <row r="296" spans="2:4" x14ac:dyDescent="0.2">
      <c r="B296" s="20"/>
      <c r="C296" s="15"/>
      <c r="D296" s="15"/>
    </row>
    <row r="297" spans="2:4" x14ac:dyDescent="0.2">
      <c r="B297" s="20"/>
      <c r="C297" s="15"/>
      <c r="D297" s="15"/>
    </row>
    <row r="298" spans="2:4" x14ac:dyDescent="0.2">
      <c r="B298" s="20"/>
      <c r="C298" s="15"/>
      <c r="D298" s="15"/>
    </row>
    <row r="299" spans="2:4" x14ac:dyDescent="0.2">
      <c r="B299" s="20"/>
      <c r="C299" s="15"/>
      <c r="D299" s="15"/>
    </row>
    <row r="300" spans="2:4" x14ac:dyDescent="0.2">
      <c r="B300" s="20"/>
      <c r="C300" s="15"/>
      <c r="D300" s="15"/>
    </row>
    <row r="301" spans="2:4" x14ac:dyDescent="0.2">
      <c r="B301" s="20"/>
      <c r="C301" s="15"/>
      <c r="D301" s="15"/>
    </row>
    <row r="302" spans="2:4" x14ac:dyDescent="0.2">
      <c r="B302" s="20"/>
      <c r="C302" s="15"/>
      <c r="D302" s="15"/>
    </row>
    <row r="303" spans="2:4" x14ac:dyDescent="0.2">
      <c r="B303" s="20"/>
      <c r="C303" s="15"/>
      <c r="D303" s="15"/>
    </row>
    <row r="304" spans="2:4" x14ac:dyDescent="0.2">
      <c r="B304" s="20"/>
      <c r="C304" s="15"/>
      <c r="D304" s="15"/>
    </row>
    <row r="305" spans="2:4" x14ac:dyDescent="0.2">
      <c r="B305" s="20"/>
      <c r="C305" s="15"/>
      <c r="D305" s="15"/>
    </row>
    <row r="306" spans="2:4" x14ac:dyDescent="0.2">
      <c r="B306" s="20"/>
      <c r="C306" s="15"/>
      <c r="D306" s="15"/>
    </row>
    <row r="307" spans="2:4" x14ac:dyDescent="0.2">
      <c r="B307" s="20"/>
      <c r="C307" s="15"/>
      <c r="D307" s="15"/>
    </row>
    <row r="308" spans="2:4" x14ac:dyDescent="0.2">
      <c r="B308" s="20"/>
      <c r="C308" s="15"/>
      <c r="D308" s="15"/>
    </row>
    <row r="309" spans="2:4" x14ac:dyDescent="0.2">
      <c r="B309" s="20"/>
      <c r="C309" s="15"/>
      <c r="D309" s="15"/>
    </row>
    <row r="310" spans="2:4" x14ac:dyDescent="0.2">
      <c r="B310" s="20"/>
      <c r="C310" s="15"/>
      <c r="D310" s="15"/>
    </row>
    <row r="311" spans="2:4" x14ac:dyDescent="0.2">
      <c r="B311" s="20"/>
      <c r="C311" s="15"/>
      <c r="D311" s="15"/>
    </row>
    <row r="312" spans="2:4" x14ac:dyDescent="0.2">
      <c r="B312" s="20"/>
      <c r="C312" s="15"/>
      <c r="D312" s="15"/>
    </row>
    <row r="313" spans="2:4" x14ac:dyDescent="0.2">
      <c r="B313" s="20"/>
      <c r="C313" s="15"/>
      <c r="D313" s="15"/>
    </row>
    <row r="314" spans="2:4" x14ac:dyDescent="0.2">
      <c r="B314" s="20"/>
      <c r="C314" s="15"/>
      <c r="D314" s="15"/>
    </row>
    <row r="315" spans="2:4" x14ac:dyDescent="0.2">
      <c r="B315" s="20"/>
      <c r="C315" s="15"/>
      <c r="D315" s="15"/>
    </row>
    <row r="316" spans="2:4" x14ac:dyDescent="0.2">
      <c r="B316" s="20"/>
      <c r="C316" s="15"/>
      <c r="D316" s="15"/>
    </row>
    <row r="317" spans="2:4" x14ac:dyDescent="0.2">
      <c r="B317" s="20"/>
      <c r="C317" s="15"/>
      <c r="D317" s="15"/>
    </row>
    <row r="318" spans="2:4" x14ac:dyDescent="0.2">
      <c r="B318" s="20"/>
      <c r="C318" s="15"/>
      <c r="D318" s="15"/>
    </row>
    <row r="319" spans="2:4" x14ac:dyDescent="0.2">
      <c r="B319" s="20"/>
      <c r="C319" s="15"/>
      <c r="D319" s="15"/>
    </row>
    <row r="320" spans="2:4" x14ac:dyDescent="0.2">
      <c r="B320" s="20"/>
      <c r="C320" s="15"/>
      <c r="D320" s="15"/>
    </row>
    <row r="321" spans="2:4" x14ac:dyDescent="0.2">
      <c r="B321" s="20"/>
      <c r="C321" s="15"/>
      <c r="D321" s="15"/>
    </row>
    <row r="322" spans="2:4" x14ac:dyDescent="0.2">
      <c r="B322" s="20"/>
      <c r="C322" s="15"/>
      <c r="D322" s="15"/>
    </row>
    <row r="323" spans="2:4" x14ac:dyDescent="0.2">
      <c r="B323" s="20"/>
      <c r="C323" s="15"/>
      <c r="D323" s="15"/>
    </row>
    <row r="324" spans="2:4" x14ac:dyDescent="0.2">
      <c r="B324" s="20"/>
      <c r="C324" s="15"/>
      <c r="D324" s="15"/>
    </row>
    <row r="325" spans="2:4" x14ac:dyDescent="0.2">
      <c r="B325" s="20"/>
      <c r="C325" s="15"/>
      <c r="D325" s="15"/>
    </row>
    <row r="326" spans="2:4" x14ac:dyDescent="0.2">
      <c r="B326" s="20"/>
      <c r="C326" s="15"/>
      <c r="D326" s="15"/>
    </row>
    <row r="327" spans="2:4" x14ac:dyDescent="0.2">
      <c r="B327" s="20"/>
      <c r="C327" s="15"/>
      <c r="D327" s="15"/>
    </row>
    <row r="328" spans="2:4" x14ac:dyDescent="0.2">
      <c r="B328" s="20"/>
      <c r="C328" s="15"/>
      <c r="D328" s="15"/>
    </row>
    <row r="329" spans="2:4" x14ac:dyDescent="0.2">
      <c r="B329" s="20"/>
      <c r="C329" s="15"/>
      <c r="D329" s="15"/>
    </row>
    <row r="330" spans="2:4" x14ac:dyDescent="0.2">
      <c r="B330" s="20"/>
      <c r="C330" s="15"/>
      <c r="D330" s="15"/>
    </row>
    <row r="331" spans="2:4" x14ac:dyDescent="0.2">
      <c r="B331" s="20"/>
      <c r="C331" s="15"/>
      <c r="D331" s="15"/>
    </row>
    <row r="332" spans="2:4" x14ac:dyDescent="0.2">
      <c r="B332" s="20"/>
      <c r="C332" s="15"/>
      <c r="D332" s="15"/>
    </row>
    <row r="333" spans="2:4" x14ac:dyDescent="0.2">
      <c r="B333" s="20"/>
      <c r="C333" s="15"/>
      <c r="D333" s="15"/>
    </row>
    <row r="334" spans="2:4" x14ac:dyDescent="0.2">
      <c r="B334" s="20"/>
      <c r="C334" s="15"/>
      <c r="D334" s="15"/>
    </row>
    <row r="335" spans="2:4" x14ac:dyDescent="0.2">
      <c r="B335" s="20"/>
      <c r="C335" s="15"/>
      <c r="D335" s="15"/>
    </row>
    <row r="336" spans="2:4" x14ac:dyDescent="0.2">
      <c r="B336" s="20"/>
      <c r="C336" s="15"/>
      <c r="D336" s="15"/>
    </row>
    <row r="337" spans="2:4" x14ac:dyDescent="0.2">
      <c r="B337" s="20"/>
      <c r="C337" s="15"/>
      <c r="D337" s="15"/>
    </row>
    <row r="338" spans="2:4" x14ac:dyDescent="0.2">
      <c r="B338" s="20"/>
      <c r="C338" s="15"/>
      <c r="D338" s="15"/>
    </row>
    <row r="339" spans="2:4" x14ac:dyDescent="0.2">
      <c r="B339" s="20"/>
      <c r="C339" s="15"/>
      <c r="D339" s="15"/>
    </row>
    <row r="340" spans="2:4" x14ac:dyDescent="0.2">
      <c r="B340" s="20"/>
      <c r="C340" s="15"/>
      <c r="D340" s="15"/>
    </row>
    <row r="341" spans="2:4" x14ac:dyDescent="0.2">
      <c r="B341" s="20"/>
      <c r="C341" s="15"/>
      <c r="D341" s="15"/>
    </row>
    <row r="342" spans="2:4" x14ac:dyDescent="0.2">
      <c r="B342" s="20"/>
      <c r="C342" s="15"/>
      <c r="D342" s="15"/>
    </row>
    <row r="343" spans="2:4" x14ac:dyDescent="0.2">
      <c r="B343" s="20"/>
      <c r="C343" s="15"/>
      <c r="D343" s="15"/>
    </row>
    <row r="344" spans="2:4" x14ac:dyDescent="0.2">
      <c r="B344" s="20"/>
      <c r="C344" s="15"/>
      <c r="D344" s="15"/>
    </row>
    <row r="345" spans="2:4" x14ac:dyDescent="0.2">
      <c r="B345" s="20"/>
      <c r="C345" s="15"/>
      <c r="D345" s="15"/>
    </row>
    <row r="346" spans="2:4" x14ac:dyDescent="0.2">
      <c r="B346" s="20"/>
      <c r="C346" s="15"/>
      <c r="D346" s="15"/>
    </row>
    <row r="347" spans="2:4" x14ac:dyDescent="0.2">
      <c r="B347" s="20"/>
      <c r="C347" s="15"/>
      <c r="D347" s="15"/>
    </row>
    <row r="348" spans="2:4" x14ac:dyDescent="0.2">
      <c r="B348" s="20"/>
      <c r="C348" s="15"/>
      <c r="D348" s="15"/>
    </row>
    <row r="349" spans="2:4" x14ac:dyDescent="0.2">
      <c r="B349" s="20"/>
      <c r="C349" s="15"/>
      <c r="D349" s="15"/>
    </row>
    <row r="350" spans="2:4" x14ac:dyDescent="0.2">
      <c r="B350" s="20"/>
      <c r="C350" s="15"/>
      <c r="D350" s="15"/>
    </row>
    <row r="351" spans="2:4" x14ac:dyDescent="0.2">
      <c r="B351" s="20"/>
      <c r="C351" s="15"/>
      <c r="D351" s="15"/>
    </row>
    <row r="352" spans="2:4" x14ac:dyDescent="0.2">
      <c r="B352" s="20"/>
      <c r="C352" s="15"/>
      <c r="D352" s="15"/>
    </row>
    <row r="353" spans="2:4" x14ac:dyDescent="0.2">
      <c r="B353" s="20"/>
      <c r="C353" s="15"/>
      <c r="D353" s="15"/>
    </row>
    <row r="354" spans="2:4" x14ac:dyDescent="0.2">
      <c r="B354" s="20"/>
      <c r="C354" s="15"/>
      <c r="D354" s="15"/>
    </row>
    <row r="355" spans="2:4" x14ac:dyDescent="0.2">
      <c r="B355" s="20"/>
      <c r="C355" s="15"/>
      <c r="D355" s="15"/>
    </row>
    <row r="356" spans="2:4" x14ac:dyDescent="0.2">
      <c r="B356" s="20"/>
      <c r="C356" s="15"/>
      <c r="D356" s="15"/>
    </row>
    <row r="357" spans="2:4" x14ac:dyDescent="0.2">
      <c r="B357" s="20"/>
      <c r="C357" s="15"/>
      <c r="D357" s="15"/>
    </row>
    <row r="358" spans="2:4" x14ac:dyDescent="0.2">
      <c r="B358" s="20"/>
      <c r="C358" s="15"/>
      <c r="D358" s="15"/>
    </row>
    <row r="359" spans="2:4" x14ac:dyDescent="0.2">
      <c r="B359" s="20"/>
      <c r="C359" s="15"/>
      <c r="D359" s="15"/>
    </row>
    <row r="360" spans="2:4" x14ac:dyDescent="0.2">
      <c r="B360" s="20"/>
      <c r="C360" s="15"/>
      <c r="D360" s="15"/>
    </row>
    <row r="361" spans="2:4" x14ac:dyDescent="0.2">
      <c r="B361" s="20"/>
      <c r="C361" s="15"/>
      <c r="D361" s="15"/>
    </row>
    <row r="362" spans="2:4" x14ac:dyDescent="0.2">
      <c r="B362" s="20"/>
      <c r="C362" s="15"/>
      <c r="D362" s="15"/>
    </row>
    <row r="363" spans="2:4" x14ac:dyDescent="0.2">
      <c r="B363" s="20"/>
      <c r="C363" s="15"/>
      <c r="D363" s="15"/>
    </row>
    <row r="364" spans="2:4" x14ac:dyDescent="0.2">
      <c r="B364" s="20"/>
      <c r="C364" s="15"/>
      <c r="D364" s="15"/>
    </row>
    <row r="365" spans="2:4" x14ac:dyDescent="0.2">
      <c r="B365" s="20"/>
      <c r="C365" s="15"/>
      <c r="D365" s="15"/>
    </row>
    <row r="366" spans="2:4" x14ac:dyDescent="0.2">
      <c r="B366" s="20"/>
      <c r="C366" s="15"/>
      <c r="D366" s="15"/>
    </row>
    <row r="367" spans="2:4" x14ac:dyDescent="0.2">
      <c r="B367" s="20"/>
      <c r="C367" s="15"/>
      <c r="D367" s="15"/>
    </row>
    <row r="368" spans="2:4" x14ac:dyDescent="0.2">
      <c r="B368" s="20"/>
      <c r="C368" s="15"/>
      <c r="D368" s="15"/>
    </row>
    <row r="369" spans="2:4" x14ac:dyDescent="0.2">
      <c r="B369" s="20"/>
      <c r="C369" s="15"/>
      <c r="D369" s="15"/>
    </row>
    <row r="370" spans="2:4" x14ac:dyDescent="0.2">
      <c r="B370" s="20"/>
      <c r="C370" s="15"/>
      <c r="D370" s="15"/>
    </row>
    <row r="371" spans="2:4" x14ac:dyDescent="0.2">
      <c r="B371" s="20"/>
      <c r="C371" s="15"/>
      <c r="D371" s="15"/>
    </row>
    <row r="372" spans="2:4" x14ac:dyDescent="0.2">
      <c r="B372" s="20"/>
      <c r="C372" s="15"/>
      <c r="D372" s="15"/>
    </row>
    <row r="373" spans="2:4" x14ac:dyDescent="0.2">
      <c r="B373" s="20"/>
      <c r="C373" s="15"/>
      <c r="D373" s="15"/>
    </row>
    <row r="374" spans="2:4" x14ac:dyDescent="0.2">
      <c r="B374" s="20"/>
      <c r="C374" s="15"/>
      <c r="D374" s="15"/>
    </row>
    <row r="375" spans="2:4" x14ac:dyDescent="0.2">
      <c r="B375" s="20"/>
      <c r="C375" s="15"/>
      <c r="D375" s="15"/>
    </row>
    <row r="376" spans="2:4" x14ac:dyDescent="0.2">
      <c r="B376" s="20"/>
      <c r="C376" s="15"/>
      <c r="D376" s="15"/>
    </row>
    <row r="377" spans="2:4" x14ac:dyDescent="0.2">
      <c r="B377" s="20"/>
      <c r="C377" s="15"/>
      <c r="D377" s="15"/>
    </row>
    <row r="378" spans="2:4" x14ac:dyDescent="0.2">
      <c r="B378" s="20"/>
      <c r="C378" s="15"/>
      <c r="D378" s="15"/>
    </row>
    <row r="379" spans="2:4" x14ac:dyDescent="0.2">
      <c r="B379" s="20"/>
      <c r="C379" s="15"/>
      <c r="D379" s="15"/>
    </row>
    <row r="380" spans="2:4" x14ac:dyDescent="0.2">
      <c r="B380" s="20"/>
      <c r="C380" s="15"/>
      <c r="D380" s="15"/>
    </row>
    <row r="381" spans="2:4" x14ac:dyDescent="0.2">
      <c r="B381" s="20"/>
      <c r="C381" s="15"/>
      <c r="D381" s="15"/>
    </row>
    <row r="382" spans="2:4" x14ac:dyDescent="0.2">
      <c r="B382" s="20"/>
      <c r="C382" s="15"/>
      <c r="D382" s="15"/>
    </row>
    <row r="383" spans="2:4" x14ac:dyDescent="0.2">
      <c r="B383" s="20"/>
      <c r="C383" s="15"/>
      <c r="D383" s="15"/>
    </row>
    <row r="384" spans="2:4" x14ac:dyDescent="0.2">
      <c r="B384" s="20"/>
      <c r="C384" s="15"/>
      <c r="D384" s="15"/>
    </row>
    <row r="385" spans="2:4" x14ac:dyDescent="0.2">
      <c r="B385" s="20"/>
      <c r="C385" s="15"/>
      <c r="D385" s="15"/>
    </row>
    <row r="386" spans="2:4" x14ac:dyDescent="0.2">
      <c r="B386" s="20"/>
      <c r="C386" s="15"/>
      <c r="D386" s="15"/>
    </row>
    <row r="387" spans="2:4" x14ac:dyDescent="0.2">
      <c r="B387" s="20"/>
      <c r="C387" s="15"/>
      <c r="D387" s="15"/>
    </row>
    <row r="388" spans="2:4" x14ac:dyDescent="0.2">
      <c r="B388" s="20"/>
      <c r="C388" s="15"/>
      <c r="D388" s="15"/>
    </row>
    <row r="389" spans="2:4" x14ac:dyDescent="0.2">
      <c r="B389" s="20"/>
      <c r="C389" s="15"/>
      <c r="D389" s="15"/>
    </row>
    <row r="390" spans="2:4" x14ac:dyDescent="0.2">
      <c r="B390" s="20"/>
      <c r="C390" s="15"/>
      <c r="D390" s="15"/>
    </row>
    <row r="391" spans="2:4" x14ac:dyDescent="0.2">
      <c r="B391" s="20"/>
      <c r="C391" s="15"/>
      <c r="D391" s="15"/>
    </row>
    <row r="392" spans="2:4" x14ac:dyDescent="0.2">
      <c r="B392" s="20"/>
      <c r="C392" s="15"/>
      <c r="D392" s="15"/>
    </row>
    <row r="393" spans="2:4" x14ac:dyDescent="0.2">
      <c r="B393" s="20"/>
      <c r="C393" s="15"/>
      <c r="D393" s="15"/>
    </row>
    <row r="394" spans="2:4" x14ac:dyDescent="0.2">
      <c r="B394" s="20"/>
      <c r="C394" s="15"/>
      <c r="D394" s="15"/>
    </row>
    <row r="395" spans="2:4" x14ac:dyDescent="0.2">
      <c r="B395" s="20"/>
      <c r="C395" s="15"/>
      <c r="D395" s="15"/>
    </row>
    <row r="396" spans="2:4" x14ac:dyDescent="0.2">
      <c r="B396" s="20"/>
      <c r="C396" s="15"/>
      <c r="D396" s="15"/>
    </row>
    <row r="397" spans="2:4" x14ac:dyDescent="0.2">
      <c r="B397" s="20"/>
      <c r="C397" s="15"/>
      <c r="D397" s="15"/>
    </row>
    <row r="398" spans="2:4" x14ac:dyDescent="0.2">
      <c r="B398" s="20"/>
      <c r="C398" s="15"/>
      <c r="D398" s="15"/>
    </row>
    <row r="399" spans="2:4" x14ac:dyDescent="0.2">
      <c r="B399" s="20"/>
      <c r="C399" s="15"/>
      <c r="D399" s="15"/>
    </row>
    <row r="400" spans="2:4" x14ac:dyDescent="0.2">
      <c r="B400" s="20"/>
      <c r="C400" s="15"/>
      <c r="D400" s="15"/>
    </row>
    <row r="401" spans="2:4" x14ac:dyDescent="0.2">
      <c r="B401" s="20"/>
      <c r="C401" s="15"/>
      <c r="D401" s="15"/>
    </row>
    <row r="402" spans="2:4" x14ac:dyDescent="0.2">
      <c r="B402" s="20"/>
      <c r="C402" s="15"/>
      <c r="D402" s="15"/>
    </row>
    <row r="403" spans="2:4" x14ac:dyDescent="0.2">
      <c r="B403" s="20"/>
      <c r="C403" s="15"/>
      <c r="D403" s="15"/>
    </row>
    <row r="404" spans="2:4" x14ac:dyDescent="0.2">
      <c r="B404" s="20"/>
      <c r="C404" s="15"/>
      <c r="D404" s="15"/>
    </row>
    <row r="405" spans="2:4" x14ac:dyDescent="0.2">
      <c r="B405" s="20"/>
      <c r="C405" s="15"/>
      <c r="D405" s="15"/>
    </row>
    <row r="406" spans="2:4" x14ac:dyDescent="0.2">
      <c r="B406" s="20"/>
      <c r="C406" s="15"/>
      <c r="D406" s="15"/>
    </row>
    <row r="407" spans="2:4" x14ac:dyDescent="0.2">
      <c r="B407" s="20"/>
      <c r="C407" s="15"/>
      <c r="D407" s="15"/>
    </row>
    <row r="408" spans="2:4" x14ac:dyDescent="0.2">
      <c r="B408" s="20"/>
      <c r="C408" s="15"/>
      <c r="D408" s="15"/>
    </row>
    <row r="409" spans="2:4" x14ac:dyDescent="0.2">
      <c r="B409" s="20"/>
      <c r="C409" s="15"/>
      <c r="D409" s="15"/>
    </row>
    <row r="410" spans="2:4" x14ac:dyDescent="0.2">
      <c r="B410" s="20"/>
      <c r="C410" s="15"/>
      <c r="D410" s="15"/>
    </row>
    <row r="411" spans="2:4" x14ac:dyDescent="0.2">
      <c r="B411" s="20"/>
      <c r="C411" s="15"/>
      <c r="D411" s="15"/>
    </row>
    <row r="412" spans="2:4" x14ac:dyDescent="0.2">
      <c r="B412" s="20"/>
      <c r="C412" s="15"/>
      <c r="D412" s="15"/>
    </row>
    <row r="413" spans="2:4" x14ac:dyDescent="0.2">
      <c r="B413" s="20"/>
      <c r="C413" s="15"/>
      <c r="D413" s="15"/>
    </row>
    <row r="414" spans="2:4" x14ac:dyDescent="0.2">
      <c r="B414" s="20"/>
      <c r="C414" s="15"/>
      <c r="D414" s="15"/>
    </row>
    <row r="415" spans="2:4" x14ac:dyDescent="0.2">
      <c r="B415" s="20"/>
      <c r="C415" s="15"/>
      <c r="D415" s="15"/>
    </row>
    <row r="416" spans="2:4" x14ac:dyDescent="0.2">
      <c r="B416" s="20"/>
      <c r="C416" s="15"/>
      <c r="D416" s="15"/>
    </row>
    <row r="417" spans="2:4" x14ac:dyDescent="0.2">
      <c r="B417" s="20"/>
      <c r="C417" s="15"/>
      <c r="D417" s="15"/>
    </row>
    <row r="418" spans="2:4" x14ac:dyDescent="0.2">
      <c r="B418" s="20"/>
      <c r="C418" s="15"/>
      <c r="D418" s="15"/>
    </row>
    <row r="419" spans="2:4" x14ac:dyDescent="0.2">
      <c r="B419" s="20"/>
      <c r="C419" s="15"/>
      <c r="D419" s="15"/>
    </row>
    <row r="420" spans="2:4" x14ac:dyDescent="0.2">
      <c r="B420" s="20"/>
      <c r="C420" s="15"/>
      <c r="D420" s="15"/>
    </row>
    <row r="421" spans="2:4" x14ac:dyDescent="0.2">
      <c r="B421" s="20"/>
      <c r="C421" s="15"/>
      <c r="D421" s="15"/>
    </row>
    <row r="422" spans="2:4" x14ac:dyDescent="0.2">
      <c r="B422" s="20"/>
      <c r="C422" s="15"/>
      <c r="D422" s="15"/>
    </row>
    <row r="423" spans="2:4" x14ac:dyDescent="0.2">
      <c r="B423" s="20"/>
      <c r="C423" s="15"/>
      <c r="D423" s="15"/>
    </row>
    <row r="424" spans="2:4" x14ac:dyDescent="0.2">
      <c r="B424" s="20"/>
      <c r="C424" s="15"/>
      <c r="D424" s="15"/>
    </row>
    <row r="425" spans="2:4" x14ac:dyDescent="0.2">
      <c r="B425" s="20"/>
      <c r="C425" s="15"/>
      <c r="D425" s="15"/>
    </row>
    <row r="426" spans="2:4" x14ac:dyDescent="0.2">
      <c r="B426" s="20"/>
      <c r="C426" s="15"/>
      <c r="D426" s="15"/>
    </row>
    <row r="427" spans="2:4" x14ac:dyDescent="0.2">
      <c r="B427" s="20"/>
      <c r="C427" s="15"/>
      <c r="D427" s="15"/>
    </row>
    <row r="428" spans="2:4" x14ac:dyDescent="0.2">
      <c r="B428" s="20"/>
      <c r="C428" s="15"/>
      <c r="D428" s="15"/>
    </row>
    <row r="429" spans="2:4" x14ac:dyDescent="0.2">
      <c r="B429" s="20"/>
      <c r="C429" s="15"/>
      <c r="D429" s="15"/>
    </row>
    <row r="430" spans="2:4" x14ac:dyDescent="0.2">
      <c r="B430" s="20"/>
      <c r="C430" s="15"/>
      <c r="D430" s="15"/>
    </row>
    <row r="431" spans="2:4" x14ac:dyDescent="0.2">
      <c r="B431" s="20"/>
      <c r="C431" s="15"/>
      <c r="D431" s="15"/>
    </row>
    <row r="432" spans="2:4" x14ac:dyDescent="0.2">
      <c r="B432" s="20"/>
      <c r="C432" s="15"/>
      <c r="D432" s="15"/>
    </row>
    <row r="433" spans="2:4" x14ac:dyDescent="0.2">
      <c r="B433" s="20"/>
      <c r="C433" s="15"/>
      <c r="D433" s="15"/>
    </row>
    <row r="434" spans="2:4" x14ac:dyDescent="0.2">
      <c r="B434" s="20"/>
      <c r="C434" s="15"/>
      <c r="D434" s="15"/>
    </row>
    <row r="435" spans="2:4" x14ac:dyDescent="0.2">
      <c r="B435" s="20"/>
      <c r="C435" s="15"/>
      <c r="D435" s="15"/>
    </row>
    <row r="436" spans="2:4" x14ac:dyDescent="0.2">
      <c r="B436" s="20"/>
      <c r="C436" s="15"/>
      <c r="D436" s="15"/>
    </row>
    <row r="437" spans="2:4" x14ac:dyDescent="0.2">
      <c r="B437" s="20"/>
      <c r="C437" s="15"/>
      <c r="D437" s="15"/>
    </row>
    <row r="438" spans="2:4" x14ac:dyDescent="0.2">
      <c r="B438" s="20"/>
      <c r="C438" s="15"/>
      <c r="D438" s="15"/>
    </row>
    <row r="439" spans="2:4" x14ac:dyDescent="0.2">
      <c r="B439" s="20"/>
      <c r="C439" s="15"/>
      <c r="D439" s="15"/>
    </row>
    <row r="440" spans="2:4" x14ac:dyDescent="0.2">
      <c r="B440" s="20"/>
      <c r="C440" s="15"/>
      <c r="D440" s="15"/>
    </row>
    <row r="441" spans="2:4" x14ac:dyDescent="0.2">
      <c r="B441" s="20"/>
      <c r="C441" s="15"/>
      <c r="D441" s="15"/>
    </row>
    <row r="442" spans="2:4" x14ac:dyDescent="0.2">
      <c r="B442" s="20"/>
      <c r="C442" s="15"/>
      <c r="D442" s="15"/>
    </row>
    <row r="443" spans="2:4" x14ac:dyDescent="0.2">
      <c r="B443" s="20"/>
      <c r="C443" s="15"/>
      <c r="D443" s="15"/>
    </row>
    <row r="444" spans="2:4" x14ac:dyDescent="0.2">
      <c r="B444" s="20"/>
      <c r="C444" s="15"/>
      <c r="D444" s="15"/>
    </row>
    <row r="445" spans="2:4" x14ac:dyDescent="0.2">
      <c r="B445" s="20"/>
      <c r="C445" s="15"/>
      <c r="D445" s="15"/>
    </row>
    <row r="446" spans="2:4" x14ac:dyDescent="0.2">
      <c r="B446" s="20"/>
      <c r="C446" s="15"/>
      <c r="D446" s="15"/>
    </row>
    <row r="447" spans="2:4" x14ac:dyDescent="0.2">
      <c r="B447" s="20"/>
      <c r="C447" s="15"/>
      <c r="D447" s="15"/>
    </row>
    <row r="448" spans="2:4" x14ac:dyDescent="0.2">
      <c r="B448" s="20"/>
      <c r="C448" s="15"/>
      <c r="D448" s="15"/>
    </row>
    <row r="449" spans="2:4" x14ac:dyDescent="0.2">
      <c r="B449" s="20"/>
      <c r="C449" s="15"/>
      <c r="D449" s="15"/>
    </row>
    <row r="450" spans="2:4" x14ac:dyDescent="0.2">
      <c r="B450" s="20"/>
      <c r="C450" s="15"/>
      <c r="D450" s="15"/>
    </row>
    <row r="451" spans="2:4" x14ac:dyDescent="0.2">
      <c r="B451" s="20"/>
      <c r="C451" s="15"/>
      <c r="D451" s="15"/>
    </row>
    <row r="452" spans="2:4" x14ac:dyDescent="0.2">
      <c r="B452" s="20"/>
      <c r="C452" s="15"/>
      <c r="D452" s="15"/>
    </row>
    <row r="453" spans="2:4" x14ac:dyDescent="0.2">
      <c r="B453" s="20"/>
      <c r="C453" s="15"/>
      <c r="D453" s="15"/>
    </row>
    <row r="454" spans="2:4" x14ac:dyDescent="0.2">
      <c r="B454" s="20"/>
      <c r="C454" s="15"/>
      <c r="D454" s="15"/>
    </row>
    <row r="455" spans="2:4" x14ac:dyDescent="0.2">
      <c r="B455" s="20"/>
      <c r="C455" s="15"/>
      <c r="D455" s="15"/>
    </row>
    <row r="456" spans="2:4" x14ac:dyDescent="0.2">
      <c r="B456" s="20"/>
      <c r="C456" s="15"/>
      <c r="D456" s="15"/>
    </row>
    <row r="457" spans="2:4" x14ac:dyDescent="0.2">
      <c r="B457" s="20"/>
      <c r="C457" s="15"/>
      <c r="D457" s="15"/>
    </row>
    <row r="458" spans="2:4" x14ac:dyDescent="0.2">
      <c r="B458" s="20"/>
      <c r="C458" s="15"/>
      <c r="D458" s="15"/>
    </row>
    <row r="459" spans="2:4" x14ac:dyDescent="0.2">
      <c r="B459" s="20"/>
      <c r="C459" s="15"/>
      <c r="D459" s="15"/>
    </row>
    <row r="460" spans="2:4" x14ac:dyDescent="0.2">
      <c r="B460" s="20"/>
      <c r="C460" s="15"/>
      <c r="D460" s="15"/>
    </row>
    <row r="461" spans="2:4" x14ac:dyDescent="0.2">
      <c r="B461" s="20"/>
      <c r="C461" s="15"/>
      <c r="D461" s="15"/>
    </row>
    <row r="462" spans="2:4" x14ac:dyDescent="0.2">
      <c r="B462" s="20"/>
      <c r="C462" s="15"/>
      <c r="D462" s="15"/>
    </row>
    <row r="463" spans="2:4" x14ac:dyDescent="0.2">
      <c r="B463" s="20"/>
      <c r="C463" s="15"/>
      <c r="D463" s="15"/>
    </row>
    <row r="464" spans="2:4" x14ac:dyDescent="0.2">
      <c r="B464" s="20"/>
      <c r="C464" s="15"/>
      <c r="D464" s="15"/>
    </row>
    <row r="465" spans="2:4" x14ac:dyDescent="0.2">
      <c r="B465" s="20"/>
      <c r="C465" s="15"/>
      <c r="D465" s="15"/>
    </row>
    <row r="466" spans="2:4" x14ac:dyDescent="0.2">
      <c r="B466" s="20"/>
      <c r="C466" s="15"/>
      <c r="D466" s="15"/>
    </row>
    <row r="467" spans="2:4" x14ac:dyDescent="0.2">
      <c r="B467" s="20"/>
      <c r="C467" s="15"/>
      <c r="D467" s="15"/>
    </row>
    <row r="468" spans="2:4" x14ac:dyDescent="0.2">
      <c r="B468" s="20"/>
      <c r="C468" s="15"/>
      <c r="D468" s="15"/>
    </row>
    <row r="469" spans="2:4" x14ac:dyDescent="0.2">
      <c r="B469" s="20"/>
      <c r="C469" s="15"/>
      <c r="D469" s="15"/>
    </row>
    <row r="470" spans="2:4" x14ac:dyDescent="0.2">
      <c r="B470" s="20"/>
      <c r="C470" s="15"/>
      <c r="D470" s="15"/>
    </row>
    <row r="471" spans="2:4" x14ac:dyDescent="0.2">
      <c r="B471" s="20"/>
      <c r="C471" s="15"/>
      <c r="D471" s="15"/>
    </row>
    <row r="472" spans="2:4" x14ac:dyDescent="0.2">
      <c r="B472" s="20"/>
      <c r="C472" s="15"/>
      <c r="D472" s="15"/>
    </row>
    <row r="473" spans="2:4" x14ac:dyDescent="0.2">
      <c r="B473" s="20"/>
      <c r="C473" s="15"/>
      <c r="D473" s="15"/>
    </row>
    <row r="474" spans="2:4" x14ac:dyDescent="0.2">
      <c r="B474" s="20"/>
      <c r="C474" s="15"/>
      <c r="D474" s="15"/>
    </row>
    <row r="475" spans="2:4" x14ac:dyDescent="0.2">
      <c r="B475" s="20"/>
      <c r="C475" s="15"/>
      <c r="D475" s="15"/>
    </row>
    <row r="476" spans="2:4" x14ac:dyDescent="0.2">
      <c r="B476" s="20"/>
      <c r="C476" s="15"/>
      <c r="D476" s="15"/>
    </row>
    <row r="477" spans="2:4" x14ac:dyDescent="0.2">
      <c r="B477" s="20"/>
      <c r="C477" s="15"/>
      <c r="D477" s="15"/>
    </row>
    <row r="478" spans="2:4" x14ac:dyDescent="0.2">
      <c r="B478" s="20"/>
      <c r="C478" s="15"/>
      <c r="D478" s="15"/>
    </row>
    <row r="479" spans="2:4" x14ac:dyDescent="0.2">
      <c r="B479" s="20"/>
      <c r="C479" s="15"/>
      <c r="D479" s="15"/>
    </row>
    <row r="480" spans="2:4" x14ac:dyDescent="0.2">
      <c r="B480" s="20"/>
      <c r="C480" s="15"/>
      <c r="D480" s="15"/>
    </row>
    <row r="481" spans="2:4" x14ac:dyDescent="0.2">
      <c r="B481" s="20"/>
      <c r="C481" s="15"/>
      <c r="D481" s="15"/>
    </row>
    <row r="482" spans="2:4" x14ac:dyDescent="0.2">
      <c r="B482" s="20"/>
      <c r="C482" s="15"/>
      <c r="D482" s="15"/>
    </row>
    <row r="483" spans="2:4" x14ac:dyDescent="0.2">
      <c r="B483" s="20"/>
      <c r="C483" s="15"/>
      <c r="D483" s="15"/>
    </row>
    <row r="484" spans="2:4" x14ac:dyDescent="0.2">
      <c r="B484" s="20"/>
      <c r="C484" s="15"/>
      <c r="D484" s="15"/>
    </row>
    <row r="485" spans="2:4" x14ac:dyDescent="0.2">
      <c r="B485" s="20"/>
      <c r="C485" s="15"/>
      <c r="D485" s="15"/>
    </row>
    <row r="486" spans="2:4" x14ac:dyDescent="0.2">
      <c r="B486" s="20"/>
      <c r="C486" s="15"/>
      <c r="D486" s="15"/>
    </row>
    <row r="487" spans="2:4" x14ac:dyDescent="0.2">
      <c r="B487" s="20"/>
      <c r="C487" s="15"/>
      <c r="D487" s="15"/>
    </row>
    <row r="488" spans="2:4" x14ac:dyDescent="0.2">
      <c r="B488" s="20"/>
      <c r="C488" s="15"/>
      <c r="D488" s="15"/>
    </row>
    <row r="489" spans="2:4" x14ac:dyDescent="0.2">
      <c r="B489" s="20"/>
      <c r="C489" s="15"/>
      <c r="D489" s="15"/>
    </row>
    <row r="490" spans="2:4" x14ac:dyDescent="0.2">
      <c r="B490" s="20"/>
      <c r="C490" s="15"/>
      <c r="D490" s="15"/>
    </row>
    <row r="491" spans="2:4" x14ac:dyDescent="0.2">
      <c r="B491" s="20"/>
      <c r="C491" s="15"/>
      <c r="D491" s="15"/>
    </row>
    <row r="492" spans="2:4" x14ac:dyDescent="0.2">
      <c r="B492" s="20"/>
      <c r="C492" s="15"/>
      <c r="D492" s="15"/>
    </row>
    <row r="493" spans="2:4" x14ac:dyDescent="0.2">
      <c r="B493" s="20"/>
      <c r="C493" s="15"/>
      <c r="D493" s="15"/>
    </row>
    <row r="494" spans="2:4" x14ac:dyDescent="0.2">
      <c r="B494" s="20"/>
      <c r="C494" s="15"/>
      <c r="D494" s="15"/>
    </row>
    <row r="495" spans="2:4" x14ac:dyDescent="0.2">
      <c r="B495" s="20"/>
      <c r="C495" s="15"/>
      <c r="D495" s="15"/>
    </row>
    <row r="496" spans="2:4" x14ac:dyDescent="0.2">
      <c r="B496" s="20"/>
      <c r="C496" s="15"/>
      <c r="D496" s="15"/>
    </row>
    <row r="497" spans="2:4" x14ac:dyDescent="0.2">
      <c r="B497" s="20"/>
      <c r="C497" s="15"/>
      <c r="D497" s="15"/>
    </row>
    <row r="498" spans="2:4" x14ac:dyDescent="0.2">
      <c r="B498" s="20"/>
      <c r="C498" s="15"/>
      <c r="D498" s="15"/>
    </row>
    <row r="499" spans="2:4" x14ac:dyDescent="0.2">
      <c r="B499" s="20"/>
      <c r="C499" s="15"/>
      <c r="D499" s="15"/>
    </row>
    <row r="500" spans="2:4" x14ac:dyDescent="0.2">
      <c r="B500" s="20"/>
      <c r="C500" s="15"/>
      <c r="D500" s="15"/>
    </row>
    <row r="501" spans="2:4" x14ac:dyDescent="0.2">
      <c r="C501" s="15"/>
      <c r="D501" s="15"/>
    </row>
    <row r="502" spans="2:4" x14ac:dyDescent="0.2">
      <c r="C502" s="15"/>
      <c r="D502" s="15"/>
    </row>
    <row r="503" spans="2:4" x14ac:dyDescent="0.2">
      <c r="C503" s="15"/>
      <c r="D503" s="15"/>
    </row>
    <row r="504" spans="2:4" x14ac:dyDescent="0.2">
      <c r="C504" s="15"/>
      <c r="D504" s="15"/>
    </row>
    <row r="505" spans="2:4" x14ac:dyDescent="0.2">
      <c r="C505" s="15"/>
      <c r="D505" s="15"/>
    </row>
    <row r="506" spans="2:4" x14ac:dyDescent="0.2">
      <c r="C506" s="15"/>
      <c r="D506" s="15"/>
    </row>
    <row r="507" spans="2:4" x14ac:dyDescent="0.2">
      <c r="C507" s="15"/>
      <c r="D507" s="15"/>
    </row>
    <row r="508" spans="2:4" x14ac:dyDescent="0.2">
      <c r="C508" s="15"/>
      <c r="D508" s="15"/>
    </row>
    <row r="509" spans="2:4" x14ac:dyDescent="0.2">
      <c r="C509" s="15"/>
      <c r="D509" s="15"/>
    </row>
    <row r="510" spans="2:4" x14ac:dyDescent="0.2">
      <c r="C510" s="15"/>
      <c r="D510" s="15"/>
    </row>
    <row r="511" spans="2:4" x14ac:dyDescent="0.2">
      <c r="C511" s="15"/>
      <c r="D511" s="15"/>
    </row>
    <row r="512" spans="2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  <row r="2260" spans="3:4" x14ac:dyDescent="0.2">
      <c r="C2260" s="15"/>
      <c r="D2260" s="15"/>
    </row>
    <row r="2261" spans="3:4" x14ac:dyDescent="0.2">
      <c r="C2261" s="15"/>
      <c r="D2261" s="15"/>
    </row>
    <row r="2262" spans="3:4" x14ac:dyDescent="0.2">
      <c r="C2262" s="15"/>
      <c r="D2262" s="15"/>
    </row>
    <row r="2263" spans="3:4" x14ac:dyDescent="0.2">
      <c r="C2263" s="15"/>
      <c r="D2263" s="15"/>
    </row>
    <row r="2264" spans="3:4" x14ac:dyDescent="0.2">
      <c r="C2264" s="15"/>
      <c r="D2264" s="15"/>
    </row>
    <row r="2265" spans="3:4" x14ac:dyDescent="0.2">
      <c r="C2265" s="15"/>
      <c r="D2265" s="15"/>
    </row>
    <row r="2266" spans="3:4" x14ac:dyDescent="0.2">
      <c r="C2266" s="15"/>
      <c r="D2266" s="15"/>
    </row>
    <row r="2267" spans="3:4" x14ac:dyDescent="0.2">
      <c r="C2267" s="15"/>
      <c r="D2267" s="15"/>
    </row>
    <row r="2268" spans="3:4" x14ac:dyDescent="0.2">
      <c r="C2268" s="15"/>
      <c r="D2268" s="15"/>
    </row>
    <row r="2269" spans="3:4" x14ac:dyDescent="0.2">
      <c r="C2269" s="15"/>
      <c r="D2269" s="15"/>
    </row>
    <row r="2270" spans="3:4" x14ac:dyDescent="0.2">
      <c r="C2270" s="15"/>
      <c r="D2270" s="15"/>
    </row>
    <row r="2271" spans="3:4" x14ac:dyDescent="0.2">
      <c r="C2271" s="15"/>
      <c r="D2271" s="15"/>
    </row>
    <row r="2272" spans="3:4" x14ac:dyDescent="0.2">
      <c r="C2272" s="15"/>
      <c r="D2272" s="15"/>
    </row>
    <row r="2273" spans="3:4" x14ac:dyDescent="0.2">
      <c r="C2273" s="15"/>
      <c r="D2273" s="15"/>
    </row>
    <row r="2274" spans="3:4" x14ac:dyDescent="0.2">
      <c r="C2274" s="15"/>
      <c r="D2274" s="15"/>
    </row>
    <row r="2275" spans="3:4" x14ac:dyDescent="0.2">
      <c r="C2275" s="15"/>
      <c r="D2275" s="15"/>
    </row>
    <row r="2276" spans="3:4" x14ac:dyDescent="0.2">
      <c r="C2276" s="15"/>
      <c r="D2276" s="15"/>
    </row>
    <row r="2277" spans="3:4" x14ac:dyDescent="0.2">
      <c r="C2277" s="15"/>
      <c r="D2277" s="15"/>
    </row>
    <row r="2278" spans="3:4" x14ac:dyDescent="0.2">
      <c r="C2278" s="15"/>
      <c r="D2278" s="15"/>
    </row>
    <row r="2279" spans="3:4" x14ac:dyDescent="0.2">
      <c r="C2279" s="15"/>
      <c r="D2279" s="15"/>
    </row>
    <row r="2280" spans="3:4" x14ac:dyDescent="0.2">
      <c r="C2280" s="15"/>
      <c r="D2280" s="15"/>
    </row>
    <row r="2281" spans="3:4" x14ac:dyDescent="0.2">
      <c r="C2281" s="15"/>
      <c r="D2281" s="15"/>
    </row>
    <row r="2282" spans="3:4" x14ac:dyDescent="0.2">
      <c r="C2282" s="15"/>
      <c r="D2282" s="15"/>
    </row>
    <row r="2283" spans="3:4" x14ac:dyDescent="0.2">
      <c r="C2283" s="15"/>
      <c r="D2283" s="15"/>
    </row>
    <row r="2284" spans="3:4" x14ac:dyDescent="0.2">
      <c r="C2284" s="15"/>
      <c r="D2284" s="15"/>
    </row>
    <row r="2285" spans="3:4" x14ac:dyDescent="0.2">
      <c r="C2285" s="15"/>
      <c r="D2285" s="15"/>
    </row>
    <row r="2286" spans="3:4" x14ac:dyDescent="0.2">
      <c r="C2286" s="15"/>
      <c r="D2286" s="15"/>
    </row>
    <row r="2287" spans="3:4" x14ac:dyDescent="0.2">
      <c r="C2287" s="15"/>
      <c r="D2287" s="15"/>
    </row>
    <row r="2288" spans="3:4" x14ac:dyDescent="0.2">
      <c r="C2288" s="15"/>
      <c r="D2288" s="15"/>
    </row>
    <row r="2289" spans="3:4" x14ac:dyDescent="0.2">
      <c r="C2289" s="15"/>
      <c r="D2289" s="15"/>
    </row>
    <row r="2290" spans="3:4" x14ac:dyDescent="0.2">
      <c r="C2290" s="15"/>
      <c r="D2290" s="15"/>
    </row>
    <row r="2291" spans="3:4" x14ac:dyDescent="0.2">
      <c r="C2291" s="15"/>
      <c r="D2291" s="15"/>
    </row>
    <row r="2292" spans="3:4" x14ac:dyDescent="0.2">
      <c r="C2292" s="15"/>
      <c r="D2292" s="15"/>
    </row>
    <row r="2293" spans="3:4" x14ac:dyDescent="0.2">
      <c r="C2293" s="15"/>
      <c r="D2293" s="15"/>
    </row>
    <row r="2294" spans="3:4" x14ac:dyDescent="0.2">
      <c r="C2294" s="15"/>
      <c r="D2294" s="15"/>
    </row>
    <row r="2295" spans="3:4" x14ac:dyDescent="0.2">
      <c r="C2295" s="15"/>
      <c r="D2295" s="15"/>
    </row>
    <row r="2296" spans="3:4" x14ac:dyDescent="0.2">
      <c r="C2296" s="15"/>
      <c r="D2296" s="15"/>
    </row>
    <row r="2297" spans="3:4" x14ac:dyDescent="0.2">
      <c r="C2297" s="15"/>
      <c r="D2297" s="15"/>
    </row>
    <row r="2298" spans="3:4" x14ac:dyDescent="0.2">
      <c r="C2298" s="15"/>
      <c r="D2298" s="15"/>
    </row>
    <row r="2299" spans="3:4" x14ac:dyDescent="0.2">
      <c r="C2299" s="15"/>
      <c r="D2299" s="15"/>
    </row>
    <row r="2300" spans="3:4" x14ac:dyDescent="0.2">
      <c r="C2300" s="15"/>
      <c r="D2300" s="15"/>
    </row>
    <row r="2301" spans="3:4" x14ac:dyDescent="0.2">
      <c r="C2301" s="15"/>
      <c r="D2301" s="15"/>
    </row>
    <row r="2302" spans="3:4" x14ac:dyDescent="0.2">
      <c r="C2302" s="15"/>
      <c r="D2302" s="15"/>
    </row>
    <row r="2303" spans="3:4" x14ac:dyDescent="0.2">
      <c r="C2303" s="15"/>
      <c r="D2303" s="15"/>
    </row>
    <row r="2304" spans="3:4" x14ac:dyDescent="0.2">
      <c r="C2304" s="15"/>
      <c r="D2304" s="15"/>
    </row>
    <row r="2305" spans="3:4" x14ac:dyDescent="0.2">
      <c r="C2305" s="15"/>
      <c r="D2305" s="15"/>
    </row>
    <row r="2306" spans="3:4" x14ac:dyDescent="0.2">
      <c r="C2306" s="15"/>
      <c r="D2306" s="15"/>
    </row>
    <row r="2307" spans="3:4" x14ac:dyDescent="0.2">
      <c r="C2307" s="15"/>
      <c r="D2307" s="15"/>
    </row>
    <row r="2308" spans="3:4" x14ac:dyDescent="0.2">
      <c r="C2308" s="15"/>
      <c r="D2308" s="15"/>
    </row>
    <row r="2309" spans="3:4" x14ac:dyDescent="0.2">
      <c r="C2309" s="15"/>
      <c r="D2309" s="15"/>
    </row>
    <row r="2310" spans="3:4" x14ac:dyDescent="0.2">
      <c r="C2310" s="15"/>
      <c r="D2310" s="15"/>
    </row>
    <row r="2311" spans="3:4" x14ac:dyDescent="0.2">
      <c r="C2311" s="15"/>
      <c r="D2311" s="15"/>
    </row>
    <row r="2312" spans="3:4" x14ac:dyDescent="0.2">
      <c r="C2312" s="15"/>
      <c r="D2312" s="15"/>
    </row>
    <row r="2313" spans="3:4" x14ac:dyDescent="0.2">
      <c r="C2313" s="15"/>
      <c r="D2313" s="15"/>
    </row>
    <row r="2314" spans="3:4" x14ac:dyDescent="0.2">
      <c r="C2314" s="15"/>
      <c r="D2314" s="15"/>
    </row>
    <row r="2315" spans="3:4" x14ac:dyDescent="0.2">
      <c r="C2315" s="15"/>
      <c r="D2315" s="15"/>
    </row>
    <row r="2316" spans="3:4" x14ac:dyDescent="0.2">
      <c r="C2316" s="15"/>
      <c r="D2316" s="15"/>
    </row>
    <row r="2317" spans="3:4" x14ac:dyDescent="0.2">
      <c r="C2317" s="15"/>
      <c r="D2317" s="15"/>
    </row>
    <row r="2318" spans="3:4" x14ac:dyDescent="0.2">
      <c r="C2318" s="15"/>
      <c r="D2318" s="15"/>
    </row>
    <row r="2319" spans="3:4" x14ac:dyDescent="0.2">
      <c r="C2319" s="15"/>
      <c r="D2319" s="15"/>
    </row>
    <row r="2320" spans="3:4" x14ac:dyDescent="0.2">
      <c r="C2320" s="15"/>
      <c r="D2320" s="15"/>
    </row>
    <row r="2321" spans="3:4" x14ac:dyDescent="0.2">
      <c r="C2321" s="15"/>
      <c r="D2321" s="15"/>
    </row>
    <row r="2322" spans="3:4" x14ac:dyDescent="0.2">
      <c r="C2322" s="15"/>
      <c r="D2322" s="15"/>
    </row>
    <row r="2323" spans="3:4" x14ac:dyDescent="0.2">
      <c r="C2323" s="15"/>
      <c r="D2323" s="15"/>
    </row>
    <row r="2324" spans="3:4" x14ac:dyDescent="0.2">
      <c r="C2324" s="15"/>
      <c r="D2324" s="15"/>
    </row>
    <row r="2325" spans="3:4" x14ac:dyDescent="0.2">
      <c r="C2325" s="15"/>
      <c r="D2325" s="15"/>
    </row>
    <row r="2326" spans="3:4" x14ac:dyDescent="0.2">
      <c r="C2326" s="15"/>
      <c r="D2326" s="15"/>
    </row>
    <row r="2327" spans="3:4" x14ac:dyDescent="0.2">
      <c r="C2327" s="15"/>
      <c r="D2327" s="15"/>
    </row>
    <row r="2328" spans="3:4" x14ac:dyDescent="0.2">
      <c r="C2328" s="15"/>
      <c r="D2328" s="15"/>
    </row>
    <row r="2329" spans="3:4" x14ac:dyDescent="0.2">
      <c r="C2329" s="15"/>
      <c r="D2329" s="15"/>
    </row>
    <row r="2330" spans="3:4" x14ac:dyDescent="0.2">
      <c r="C2330" s="15"/>
      <c r="D2330" s="15"/>
    </row>
    <row r="2331" spans="3:4" x14ac:dyDescent="0.2">
      <c r="C2331" s="15"/>
      <c r="D2331" s="15"/>
    </row>
    <row r="2332" spans="3:4" x14ac:dyDescent="0.2">
      <c r="C2332" s="15"/>
      <c r="D2332" s="15"/>
    </row>
    <row r="2333" spans="3:4" x14ac:dyDescent="0.2">
      <c r="C2333" s="15"/>
      <c r="D2333" s="15"/>
    </row>
    <row r="2334" spans="3:4" x14ac:dyDescent="0.2">
      <c r="C2334" s="15"/>
      <c r="D2334" s="15"/>
    </row>
    <row r="2335" spans="3:4" x14ac:dyDescent="0.2">
      <c r="C2335" s="15"/>
      <c r="D2335" s="15"/>
    </row>
    <row r="2336" spans="3:4" x14ac:dyDescent="0.2">
      <c r="C2336" s="15"/>
      <c r="D2336" s="15"/>
    </row>
    <row r="2337" spans="3:4" x14ac:dyDescent="0.2">
      <c r="C2337" s="15"/>
      <c r="D2337" s="15"/>
    </row>
    <row r="2338" spans="3:4" x14ac:dyDescent="0.2">
      <c r="C2338" s="15"/>
      <c r="D2338" s="15"/>
    </row>
    <row r="2339" spans="3:4" x14ac:dyDescent="0.2">
      <c r="C2339" s="15"/>
      <c r="D2339" s="15"/>
    </row>
    <row r="2340" spans="3:4" x14ac:dyDescent="0.2">
      <c r="C2340" s="15"/>
      <c r="D2340" s="15"/>
    </row>
    <row r="2341" spans="3:4" x14ac:dyDescent="0.2">
      <c r="C2341" s="15"/>
      <c r="D2341" s="15"/>
    </row>
    <row r="2342" spans="3:4" x14ac:dyDescent="0.2">
      <c r="C2342" s="15"/>
      <c r="D2342" s="15"/>
    </row>
    <row r="2343" spans="3:4" x14ac:dyDescent="0.2">
      <c r="C2343" s="15"/>
      <c r="D2343" s="15"/>
    </row>
    <row r="2344" spans="3:4" x14ac:dyDescent="0.2">
      <c r="C2344" s="15"/>
      <c r="D2344" s="15"/>
    </row>
    <row r="2345" spans="3:4" x14ac:dyDescent="0.2">
      <c r="C2345" s="15"/>
      <c r="D2345" s="15"/>
    </row>
    <row r="2346" spans="3:4" x14ac:dyDescent="0.2">
      <c r="C2346" s="15"/>
      <c r="D2346" s="15"/>
    </row>
    <row r="2347" spans="3:4" x14ac:dyDescent="0.2">
      <c r="C2347" s="15"/>
      <c r="D2347" s="15"/>
    </row>
    <row r="2348" spans="3:4" x14ac:dyDescent="0.2">
      <c r="C2348" s="15"/>
      <c r="D2348" s="15"/>
    </row>
    <row r="2349" spans="3:4" x14ac:dyDescent="0.2">
      <c r="C2349" s="15"/>
      <c r="D2349" s="15"/>
    </row>
    <row r="2350" spans="3:4" x14ac:dyDescent="0.2">
      <c r="C2350" s="15"/>
      <c r="D2350" s="15"/>
    </row>
    <row r="2351" spans="3:4" x14ac:dyDescent="0.2">
      <c r="C2351" s="15"/>
      <c r="D2351" s="15"/>
    </row>
    <row r="2352" spans="3:4" x14ac:dyDescent="0.2">
      <c r="C2352" s="15"/>
      <c r="D2352" s="15"/>
    </row>
    <row r="2353" spans="3:4" x14ac:dyDescent="0.2">
      <c r="C2353" s="15"/>
      <c r="D2353" s="15"/>
    </row>
    <row r="2354" spans="3:4" x14ac:dyDescent="0.2">
      <c r="C2354" s="15"/>
      <c r="D2354" s="15"/>
    </row>
    <row r="2355" spans="3:4" x14ac:dyDescent="0.2">
      <c r="C2355" s="15"/>
      <c r="D2355" s="15"/>
    </row>
    <row r="2356" spans="3:4" x14ac:dyDescent="0.2">
      <c r="C2356" s="15"/>
      <c r="D2356" s="15"/>
    </row>
    <row r="2357" spans="3:4" x14ac:dyDescent="0.2">
      <c r="C2357" s="15"/>
      <c r="D2357" s="15"/>
    </row>
    <row r="2358" spans="3:4" x14ac:dyDescent="0.2">
      <c r="C2358" s="15"/>
      <c r="D2358" s="15"/>
    </row>
    <row r="2359" spans="3:4" x14ac:dyDescent="0.2">
      <c r="C2359" s="15"/>
      <c r="D2359" s="15"/>
    </row>
    <row r="2360" spans="3:4" x14ac:dyDescent="0.2">
      <c r="C2360" s="15"/>
      <c r="D2360" s="15"/>
    </row>
    <row r="2361" spans="3:4" x14ac:dyDescent="0.2">
      <c r="C2361" s="15"/>
      <c r="D2361" s="15"/>
    </row>
    <row r="2362" spans="3:4" x14ac:dyDescent="0.2">
      <c r="C2362" s="15"/>
      <c r="D2362" s="15"/>
    </row>
    <row r="2363" spans="3:4" x14ac:dyDescent="0.2">
      <c r="C2363" s="15"/>
      <c r="D2363" s="15"/>
    </row>
    <row r="2364" spans="3:4" x14ac:dyDescent="0.2">
      <c r="C2364" s="15"/>
      <c r="D2364" s="15"/>
    </row>
    <row r="2365" spans="3:4" x14ac:dyDescent="0.2">
      <c r="C2365" s="15"/>
      <c r="D2365" s="15"/>
    </row>
    <row r="2366" spans="3:4" x14ac:dyDescent="0.2">
      <c r="C2366" s="15"/>
      <c r="D2366" s="15"/>
    </row>
    <row r="2367" spans="3:4" x14ac:dyDescent="0.2">
      <c r="C2367" s="15"/>
      <c r="D2367" s="15"/>
    </row>
    <row r="2368" spans="3:4" x14ac:dyDescent="0.2">
      <c r="C2368" s="15"/>
      <c r="D2368" s="15"/>
    </row>
    <row r="2369" spans="3:4" x14ac:dyDescent="0.2">
      <c r="C2369" s="15"/>
      <c r="D2369" s="15"/>
    </row>
    <row r="2370" spans="3:4" x14ac:dyDescent="0.2">
      <c r="C2370" s="15"/>
      <c r="D2370" s="15"/>
    </row>
    <row r="2371" spans="3:4" x14ac:dyDescent="0.2">
      <c r="C2371" s="15"/>
      <c r="D2371" s="15"/>
    </row>
    <row r="2372" spans="3:4" x14ac:dyDescent="0.2">
      <c r="C2372" s="15"/>
      <c r="D2372" s="15"/>
    </row>
    <row r="2373" spans="3:4" x14ac:dyDescent="0.2">
      <c r="C2373" s="15"/>
      <c r="D2373" s="15"/>
    </row>
    <row r="2374" spans="3:4" x14ac:dyDescent="0.2">
      <c r="C2374" s="15"/>
      <c r="D2374" s="15"/>
    </row>
    <row r="2375" spans="3:4" x14ac:dyDescent="0.2">
      <c r="C2375" s="15"/>
      <c r="D2375" s="15"/>
    </row>
    <row r="2376" spans="3:4" x14ac:dyDescent="0.2">
      <c r="C2376" s="15"/>
      <c r="D2376" s="15"/>
    </row>
    <row r="2377" spans="3:4" x14ac:dyDescent="0.2">
      <c r="C2377" s="15"/>
      <c r="D2377" s="15"/>
    </row>
    <row r="2378" spans="3:4" x14ac:dyDescent="0.2">
      <c r="C2378" s="15"/>
      <c r="D2378" s="15"/>
    </row>
    <row r="2379" spans="3:4" x14ac:dyDescent="0.2">
      <c r="C2379" s="15"/>
      <c r="D2379" s="15"/>
    </row>
    <row r="2380" spans="3:4" x14ac:dyDescent="0.2">
      <c r="C2380" s="15"/>
      <c r="D2380" s="15"/>
    </row>
    <row r="2381" spans="3:4" x14ac:dyDescent="0.2">
      <c r="C2381" s="15"/>
      <c r="D2381" s="15"/>
    </row>
    <row r="2382" spans="3:4" x14ac:dyDescent="0.2">
      <c r="C2382" s="15"/>
      <c r="D2382" s="15"/>
    </row>
    <row r="2383" spans="3:4" x14ac:dyDescent="0.2">
      <c r="C2383" s="15"/>
      <c r="D2383" s="15"/>
    </row>
    <row r="2384" spans="3:4" x14ac:dyDescent="0.2">
      <c r="C2384" s="15"/>
      <c r="D2384" s="15"/>
    </row>
    <row r="2385" spans="3:4" x14ac:dyDescent="0.2">
      <c r="C2385" s="15"/>
      <c r="D2385" s="15"/>
    </row>
    <row r="2386" spans="3:4" x14ac:dyDescent="0.2">
      <c r="C2386" s="15"/>
      <c r="D2386" s="15"/>
    </row>
    <row r="2387" spans="3:4" x14ac:dyDescent="0.2">
      <c r="C2387" s="15"/>
      <c r="D2387" s="15"/>
    </row>
    <row r="2388" spans="3:4" x14ac:dyDescent="0.2">
      <c r="C2388" s="15"/>
      <c r="D2388" s="15"/>
    </row>
    <row r="2389" spans="3:4" x14ac:dyDescent="0.2">
      <c r="C2389" s="15"/>
      <c r="D2389" s="15"/>
    </row>
    <row r="2390" spans="3:4" x14ac:dyDescent="0.2">
      <c r="C2390" s="15"/>
      <c r="D2390" s="15"/>
    </row>
    <row r="2391" spans="3:4" x14ac:dyDescent="0.2">
      <c r="C2391" s="15"/>
      <c r="D2391" s="15"/>
    </row>
    <row r="2392" spans="3:4" x14ac:dyDescent="0.2">
      <c r="C2392" s="15"/>
      <c r="D2392" s="15"/>
    </row>
    <row r="2393" spans="3:4" x14ac:dyDescent="0.2">
      <c r="C2393" s="15"/>
      <c r="D2393" s="15"/>
    </row>
    <row r="2394" spans="3:4" x14ac:dyDescent="0.2">
      <c r="C2394" s="15"/>
      <c r="D2394" s="15"/>
    </row>
    <row r="2395" spans="3:4" x14ac:dyDescent="0.2">
      <c r="C2395" s="15"/>
      <c r="D2395" s="15"/>
    </row>
    <row r="2396" spans="3:4" x14ac:dyDescent="0.2">
      <c r="C2396" s="15"/>
      <c r="D2396" s="15"/>
    </row>
    <row r="2397" spans="3:4" x14ac:dyDescent="0.2">
      <c r="C2397" s="15"/>
      <c r="D2397" s="15"/>
    </row>
    <row r="2398" spans="3:4" x14ac:dyDescent="0.2">
      <c r="C2398" s="15"/>
      <c r="D2398" s="15"/>
    </row>
    <row r="2399" spans="3:4" x14ac:dyDescent="0.2">
      <c r="C2399" s="15"/>
      <c r="D2399" s="15"/>
    </row>
    <row r="2400" spans="3:4" x14ac:dyDescent="0.2">
      <c r="C2400" s="15"/>
      <c r="D2400" s="15"/>
    </row>
    <row r="2401" spans="3:4" x14ac:dyDescent="0.2">
      <c r="C2401" s="15"/>
      <c r="D2401" s="15"/>
    </row>
    <row r="2402" spans="3:4" x14ac:dyDescent="0.2">
      <c r="C2402" s="15"/>
      <c r="D2402" s="15"/>
    </row>
    <row r="2403" spans="3:4" x14ac:dyDescent="0.2">
      <c r="C2403" s="15"/>
      <c r="D2403" s="15"/>
    </row>
    <row r="2404" spans="3:4" x14ac:dyDescent="0.2">
      <c r="C2404" s="15"/>
      <c r="D2404" s="15"/>
    </row>
    <row r="2405" spans="3:4" x14ac:dyDescent="0.2">
      <c r="C2405" s="15"/>
      <c r="D2405" s="15"/>
    </row>
    <row r="2406" spans="3:4" x14ac:dyDescent="0.2">
      <c r="C2406" s="15"/>
      <c r="D2406" s="15"/>
    </row>
    <row r="2407" spans="3:4" x14ac:dyDescent="0.2">
      <c r="C2407" s="15"/>
      <c r="D2407" s="15"/>
    </row>
    <row r="2408" spans="3:4" x14ac:dyDescent="0.2">
      <c r="C2408" s="15"/>
      <c r="D2408" s="15"/>
    </row>
    <row r="2409" spans="3:4" x14ac:dyDescent="0.2">
      <c r="C2409" s="15"/>
      <c r="D2409" s="15"/>
    </row>
    <row r="2410" spans="3:4" x14ac:dyDescent="0.2">
      <c r="C2410" s="15"/>
      <c r="D2410" s="15"/>
    </row>
    <row r="2411" spans="3:4" x14ac:dyDescent="0.2">
      <c r="C2411" s="15"/>
      <c r="D2411" s="15"/>
    </row>
    <row r="2412" spans="3:4" x14ac:dyDescent="0.2">
      <c r="C2412" s="15"/>
      <c r="D2412" s="15"/>
    </row>
    <row r="2413" spans="3:4" x14ac:dyDescent="0.2">
      <c r="C2413" s="15"/>
      <c r="D2413" s="15"/>
    </row>
    <row r="2414" spans="3:4" x14ac:dyDescent="0.2">
      <c r="C2414" s="15"/>
      <c r="D2414" s="15"/>
    </row>
    <row r="2415" spans="3:4" x14ac:dyDescent="0.2">
      <c r="C2415" s="15"/>
      <c r="D2415" s="15"/>
    </row>
    <row r="2416" spans="3:4" x14ac:dyDescent="0.2">
      <c r="C2416" s="15"/>
      <c r="D2416" s="15"/>
    </row>
    <row r="2417" spans="3:4" x14ac:dyDescent="0.2">
      <c r="C2417" s="15"/>
      <c r="D2417" s="15"/>
    </row>
    <row r="2418" spans="3:4" x14ac:dyDescent="0.2">
      <c r="C2418" s="15"/>
      <c r="D2418" s="15"/>
    </row>
    <row r="2419" spans="3:4" x14ac:dyDescent="0.2">
      <c r="C2419" s="15"/>
      <c r="D2419" s="15"/>
    </row>
    <row r="2420" spans="3:4" x14ac:dyDescent="0.2">
      <c r="C2420" s="15"/>
      <c r="D2420" s="15"/>
    </row>
    <row r="2421" spans="3:4" x14ac:dyDescent="0.2">
      <c r="C2421" s="15"/>
      <c r="D2421" s="15"/>
    </row>
    <row r="2422" spans="3:4" x14ac:dyDescent="0.2">
      <c r="C2422" s="15"/>
      <c r="D2422" s="15"/>
    </row>
    <row r="2423" spans="3:4" x14ac:dyDescent="0.2">
      <c r="C2423" s="15"/>
      <c r="D2423" s="15"/>
    </row>
    <row r="2424" spans="3:4" x14ac:dyDescent="0.2">
      <c r="C2424" s="15"/>
      <c r="D2424" s="15"/>
    </row>
    <row r="2425" spans="3:4" x14ac:dyDescent="0.2">
      <c r="C2425" s="15"/>
      <c r="D2425" s="15"/>
    </row>
    <row r="2426" spans="3:4" x14ac:dyDescent="0.2">
      <c r="C2426" s="15"/>
      <c r="D2426" s="15"/>
    </row>
    <row r="2427" spans="3:4" x14ac:dyDescent="0.2">
      <c r="C2427" s="15"/>
      <c r="D2427" s="15"/>
    </row>
    <row r="2428" spans="3:4" x14ac:dyDescent="0.2">
      <c r="C2428" s="15"/>
      <c r="D2428" s="15"/>
    </row>
    <row r="2429" spans="3:4" x14ac:dyDescent="0.2">
      <c r="C2429" s="15"/>
      <c r="D2429" s="15"/>
    </row>
    <row r="2430" spans="3:4" x14ac:dyDescent="0.2">
      <c r="C2430" s="15"/>
      <c r="D2430" s="15"/>
    </row>
    <row r="2431" spans="3:4" x14ac:dyDescent="0.2">
      <c r="C2431" s="15"/>
      <c r="D2431" s="15"/>
    </row>
    <row r="2432" spans="3:4" x14ac:dyDescent="0.2">
      <c r="C2432" s="15"/>
      <c r="D2432" s="15"/>
    </row>
    <row r="2433" spans="3:4" x14ac:dyDescent="0.2">
      <c r="C2433" s="15"/>
      <c r="D2433" s="15"/>
    </row>
    <row r="2434" spans="3:4" x14ac:dyDescent="0.2">
      <c r="C2434" s="15"/>
      <c r="D2434" s="15"/>
    </row>
    <row r="2435" spans="3:4" x14ac:dyDescent="0.2">
      <c r="C2435" s="15"/>
      <c r="D2435" s="15"/>
    </row>
    <row r="2436" spans="3:4" x14ac:dyDescent="0.2">
      <c r="C2436" s="15"/>
      <c r="D2436" s="15"/>
    </row>
    <row r="2437" spans="3:4" x14ac:dyDescent="0.2">
      <c r="C2437" s="15"/>
      <c r="D2437" s="15"/>
    </row>
    <row r="2438" spans="3:4" x14ac:dyDescent="0.2">
      <c r="C2438" s="15"/>
      <c r="D2438" s="15"/>
    </row>
    <row r="2439" spans="3:4" x14ac:dyDescent="0.2">
      <c r="C2439" s="15"/>
      <c r="D2439" s="15"/>
    </row>
    <row r="2440" spans="3:4" x14ac:dyDescent="0.2">
      <c r="C2440" s="15"/>
      <c r="D2440" s="15"/>
    </row>
    <row r="2441" spans="3:4" x14ac:dyDescent="0.2">
      <c r="C2441" s="15"/>
      <c r="D2441" s="15"/>
    </row>
    <row r="2442" spans="3:4" x14ac:dyDescent="0.2">
      <c r="C2442" s="15"/>
      <c r="D2442" s="15"/>
    </row>
    <row r="2443" spans="3:4" x14ac:dyDescent="0.2">
      <c r="C2443" s="15"/>
      <c r="D2443" s="15"/>
    </row>
    <row r="2444" spans="3:4" x14ac:dyDescent="0.2">
      <c r="C2444" s="15"/>
      <c r="D2444" s="15"/>
    </row>
    <row r="2445" spans="3:4" x14ac:dyDescent="0.2">
      <c r="C2445" s="15"/>
      <c r="D2445" s="15"/>
    </row>
    <row r="2446" spans="3:4" x14ac:dyDescent="0.2">
      <c r="C2446" s="15"/>
      <c r="D2446" s="15"/>
    </row>
    <row r="2447" spans="3:4" x14ac:dyDescent="0.2">
      <c r="C2447" s="15"/>
      <c r="D2447" s="15"/>
    </row>
    <row r="2448" spans="3:4" x14ac:dyDescent="0.2">
      <c r="C2448" s="15"/>
      <c r="D2448" s="15"/>
    </row>
    <row r="2449" spans="3:4" x14ac:dyDescent="0.2">
      <c r="C2449" s="15"/>
      <c r="D2449" s="15"/>
    </row>
    <row r="2450" spans="3:4" x14ac:dyDescent="0.2">
      <c r="C2450" s="15"/>
      <c r="D2450" s="15"/>
    </row>
    <row r="2451" spans="3:4" x14ac:dyDescent="0.2">
      <c r="C2451" s="15"/>
      <c r="D2451" s="15"/>
    </row>
    <row r="2452" spans="3:4" x14ac:dyDescent="0.2">
      <c r="C2452" s="15"/>
      <c r="D2452" s="15"/>
    </row>
    <row r="2453" spans="3:4" x14ac:dyDescent="0.2">
      <c r="C2453" s="15"/>
      <c r="D2453" s="15"/>
    </row>
    <row r="2454" spans="3:4" x14ac:dyDescent="0.2">
      <c r="C2454" s="15"/>
      <c r="D2454" s="15"/>
    </row>
    <row r="2455" spans="3:4" x14ac:dyDescent="0.2">
      <c r="C2455" s="15"/>
      <c r="D2455" s="15"/>
    </row>
    <row r="2456" spans="3:4" x14ac:dyDescent="0.2">
      <c r="C2456" s="15"/>
      <c r="D2456" s="15"/>
    </row>
    <row r="2457" spans="3:4" x14ac:dyDescent="0.2">
      <c r="C2457" s="15"/>
      <c r="D2457" s="15"/>
    </row>
    <row r="2458" spans="3:4" x14ac:dyDescent="0.2">
      <c r="C2458" s="15"/>
      <c r="D2458" s="15"/>
    </row>
    <row r="2459" spans="3:4" x14ac:dyDescent="0.2">
      <c r="C2459" s="15"/>
      <c r="D2459" s="15"/>
    </row>
    <row r="2460" spans="3:4" x14ac:dyDescent="0.2">
      <c r="C2460" s="15"/>
      <c r="D2460" s="15"/>
    </row>
    <row r="2461" spans="3:4" x14ac:dyDescent="0.2">
      <c r="C2461" s="15"/>
      <c r="D2461" s="15"/>
    </row>
    <row r="2462" spans="3:4" x14ac:dyDescent="0.2">
      <c r="C2462" s="15"/>
      <c r="D2462" s="15"/>
    </row>
    <row r="2463" spans="3:4" x14ac:dyDescent="0.2">
      <c r="C2463" s="15"/>
      <c r="D2463" s="15"/>
    </row>
    <row r="2464" spans="3:4" x14ac:dyDescent="0.2">
      <c r="C2464" s="15"/>
      <c r="D2464" s="15"/>
    </row>
    <row r="2465" spans="3:4" x14ac:dyDescent="0.2">
      <c r="C2465" s="15"/>
      <c r="D2465" s="15"/>
    </row>
    <row r="2466" spans="3:4" x14ac:dyDescent="0.2">
      <c r="C2466" s="15"/>
      <c r="D2466" s="15"/>
    </row>
    <row r="2467" spans="3:4" x14ac:dyDescent="0.2">
      <c r="C2467" s="15"/>
      <c r="D2467" s="15"/>
    </row>
    <row r="2468" spans="3:4" x14ac:dyDescent="0.2">
      <c r="C2468" s="15"/>
      <c r="D2468" s="15"/>
    </row>
    <row r="2469" spans="3:4" x14ac:dyDescent="0.2">
      <c r="C2469" s="15"/>
      <c r="D2469" s="15"/>
    </row>
    <row r="2470" spans="3:4" x14ac:dyDescent="0.2">
      <c r="C2470" s="15"/>
      <c r="D2470" s="15"/>
    </row>
    <row r="2471" spans="3:4" x14ac:dyDescent="0.2">
      <c r="C2471" s="15"/>
      <c r="D2471" s="15"/>
    </row>
    <row r="2472" spans="3:4" x14ac:dyDescent="0.2">
      <c r="C2472" s="15"/>
      <c r="D2472" s="15"/>
    </row>
    <row r="2473" spans="3:4" x14ac:dyDescent="0.2">
      <c r="C2473" s="15"/>
      <c r="D2473" s="15"/>
    </row>
    <row r="2474" spans="3:4" x14ac:dyDescent="0.2">
      <c r="C2474" s="15"/>
      <c r="D2474" s="15"/>
    </row>
    <row r="2475" spans="3:4" x14ac:dyDescent="0.2">
      <c r="C2475" s="15"/>
      <c r="D2475" s="15"/>
    </row>
    <row r="2476" spans="3:4" x14ac:dyDescent="0.2">
      <c r="C2476" s="15"/>
      <c r="D2476" s="15"/>
    </row>
    <row r="2477" spans="3:4" x14ac:dyDescent="0.2">
      <c r="C2477" s="15"/>
      <c r="D2477" s="15"/>
    </row>
    <row r="2478" spans="3:4" x14ac:dyDescent="0.2">
      <c r="C2478" s="15"/>
      <c r="D2478" s="15"/>
    </row>
    <row r="2479" spans="3:4" x14ac:dyDescent="0.2">
      <c r="C2479" s="15"/>
      <c r="D2479" s="15"/>
    </row>
    <row r="2480" spans="3:4" x14ac:dyDescent="0.2">
      <c r="C2480" s="15"/>
      <c r="D2480" s="15"/>
    </row>
    <row r="2481" spans="3:4" x14ac:dyDescent="0.2">
      <c r="C2481" s="15"/>
      <c r="D2481" s="15"/>
    </row>
    <row r="2482" spans="3:4" x14ac:dyDescent="0.2">
      <c r="C2482" s="15"/>
      <c r="D2482" s="15"/>
    </row>
    <row r="2483" spans="3:4" x14ac:dyDescent="0.2">
      <c r="C2483" s="15"/>
      <c r="D2483" s="15"/>
    </row>
    <row r="2484" spans="3:4" x14ac:dyDescent="0.2">
      <c r="C2484" s="15"/>
      <c r="D2484" s="15"/>
    </row>
    <row r="2485" spans="3:4" x14ac:dyDescent="0.2">
      <c r="C2485" s="15"/>
      <c r="D2485" s="15"/>
    </row>
    <row r="2486" spans="3:4" x14ac:dyDescent="0.2">
      <c r="C2486" s="15"/>
      <c r="D2486" s="15"/>
    </row>
    <row r="2487" spans="3:4" x14ac:dyDescent="0.2">
      <c r="C2487" s="15"/>
      <c r="D2487" s="15"/>
    </row>
    <row r="2488" spans="3:4" x14ac:dyDescent="0.2">
      <c r="C2488" s="15"/>
      <c r="D2488" s="15"/>
    </row>
    <row r="2489" spans="3:4" x14ac:dyDescent="0.2">
      <c r="C2489" s="15"/>
      <c r="D2489" s="15"/>
    </row>
    <row r="2490" spans="3:4" x14ac:dyDescent="0.2">
      <c r="C2490" s="15"/>
      <c r="D2490" s="15"/>
    </row>
    <row r="2491" spans="3:4" x14ac:dyDescent="0.2">
      <c r="C2491" s="15"/>
      <c r="D2491" s="15"/>
    </row>
    <row r="2492" spans="3:4" x14ac:dyDescent="0.2">
      <c r="C2492" s="15"/>
      <c r="D2492" s="15"/>
    </row>
    <row r="2493" spans="3:4" x14ac:dyDescent="0.2">
      <c r="C2493" s="15"/>
      <c r="D2493" s="15"/>
    </row>
    <row r="2494" spans="3:4" x14ac:dyDescent="0.2">
      <c r="C2494" s="15"/>
      <c r="D2494" s="15"/>
    </row>
    <row r="2495" spans="3:4" x14ac:dyDescent="0.2">
      <c r="C2495" s="15"/>
      <c r="D2495" s="15"/>
    </row>
    <row r="2496" spans="3:4" x14ac:dyDescent="0.2">
      <c r="C2496" s="15"/>
      <c r="D2496" s="15"/>
    </row>
    <row r="2497" spans="3:4" x14ac:dyDescent="0.2">
      <c r="C2497" s="15"/>
      <c r="D2497" s="15"/>
    </row>
    <row r="2498" spans="3:4" x14ac:dyDescent="0.2">
      <c r="C2498" s="15"/>
      <c r="D2498" s="15"/>
    </row>
    <row r="2499" spans="3:4" x14ac:dyDescent="0.2">
      <c r="C2499" s="15"/>
      <c r="D2499" s="15"/>
    </row>
    <row r="2500" spans="3:4" x14ac:dyDescent="0.2">
      <c r="C2500" s="15"/>
      <c r="D2500" s="15"/>
    </row>
    <row r="2501" spans="3:4" x14ac:dyDescent="0.2">
      <c r="C2501" s="15"/>
      <c r="D2501" s="15"/>
    </row>
    <row r="2502" spans="3:4" x14ac:dyDescent="0.2">
      <c r="C2502" s="15"/>
      <c r="D2502" s="15"/>
    </row>
    <row r="2503" spans="3:4" x14ac:dyDescent="0.2">
      <c r="C2503" s="15"/>
      <c r="D2503" s="15"/>
    </row>
    <row r="2504" spans="3:4" x14ac:dyDescent="0.2">
      <c r="C2504" s="15"/>
      <c r="D2504" s="15"/>
    </row>
    <row r="2505" spans="3:4" x14ac:dyDescent="0.2">
      <c r="C2505" s="15"/>
      <c r="D2505" s="15"/>
    </row>
    <row r="2506" spans="3:4" x14ac:dyDescent="0.2">
      <c r="C2506" s="15"/>
      <c r="D2506" s="15"/>
    </row>
    <row r="2507" spans="3:4" x14ac:dyDescent="0.2">
      <c r="C2507" s="15"/>
      <c r="D2507" s="15"/>
    </row>
    <row r="2508" spans="3:4" x14ac:dyDescent="0.2">
      <c r="C2508" s="15"/>
      <c r="D2508" s="15"/>
    </row>
    <row r="2509" spans="3:4" x14ac:dyDescent="0.2">
      <c r="C2509" s="15"/>
      <c r="D2509" s="15"/>
    </row>
    <row r="2510" spans="3:4" x14ac:dyDescent="0.2">
      <c r="C2510" s="15"/>
      <c r="D2510" s="15"/>
    </row>
    <row r="2511" spans="3:4" x14ac:dyDescent="0.2">
      <c r="C2511" s="15"/>
      <c r="D2511" s="15"/>
    </row>
    <row r="2512" spans="3:4" x14ac:dyDescent="0.2">
      <c r="C2512" s="15"/>
      <c r="D2512" s="15"/>
    </row>
    <row r="2513" spans="3:4" x14ac:dyDescent="0.2">
      <c r="C2513" s="15"/>
      <c r="D2513" s="15"/>
    </row>
    <row r="2514" spans="3:4" x14ac:dyDescent="0.2">
      <c r="C2514" s="15"/>
      <c r="D2514" s="15"/>
    </row>
    <row r="2515" spans="3:4" x14ac:dyDescent="0.2">
      <c r="C2515" s="15"/>
      <c r="D2515" s="15"/>
    </row>
    <row r="2516" spans="3:4" x14ac:dyDescent="0.2">
      <c r="C2516" s="15"/>
      <c r="D2516" s="15"/>
    </row>
    <row r="2517" spans="3:4" x14ac:dyDescent="0.2">
      <c r="C2517" s="15"/>
      <c r="D2517" s="15"/>
    </row>
    <row r="2518" spans="3:4" x14ac:dyDescent="0.2">
      <c r="C2518" s="15"/>
      <c r="D2518" s="15"/>
    </row>
    <row r="2519" spans="3:4" x14ac:dyDescent="0.2">
      <c r="C2519" s="15"/>
      <c r="D2519" s="15"/>
    </row>
    <row r="2520" spans="3:4" x14ac:dyDescent="0.2">
      <c r="C2520" s="15"/>
      <c r="D2520" s="15"/>
    </row>
    <row r="2521" spans="3:4" x14ac:dyDescent="0.2">
      <c r="C2521" s="15"/>
      <c r="D2521" s="15"/>
    </row>
    <row r="2522" spans="3:4" x14ac:dyDescent="0.2">
      <c r="C2522" s="15"/>
      <c r="D2522" s="15"/>
    </row>
    <row r="2523" spans="3:4" x14ac:dyDescent="0.2">
      <c r="C2523" s="15"/>
      <c r="D2523" s="15"/>
    </row>
    <row r="2524" spans="3:4" x14ac:dyDescent="0.2">
      <c r="C2524" s="15"/>
      <c r="D2524" s="15"/>
    </row>
    <row r="2525" spans="3:4" x14ac:dyDescent="0.2">
      <c r="C2525" s="15"/>
      <c r="D2525" s="15"/>
    </row>
    <row r="2526" spans="3:4" x14ac:dyDescent="0.2">
      <c r="C2526" s="15"/>
      <c r="D2526" s="15"/>
    </row>
    <row r="2527" spans="3:4" x14ac:dyDescent="0.2">
      <c r="C2527" s="15"/>
      <c r="D2527" s="15"/>
    </row>
    <row r="2528" spans="3:4" x14ac:dyDescent="0.2">
      <c r="C2528" s="15"/>
      <c r="D2528" s="15"/>
    </row>
    <row r="2529" spans="3:4" x14ac:dyDescent="0.2">
      <c r="C2529" s="15"/>
      <c r="D2529" s="15"/>
    </row>
    <row r="2530" spans="3:4" x14ac:dyDescent="0.2">
      <c r="C2530" s="15"/>
      <c r="D2530" s="15"/>
    </row>
    <row r="2531" spans="3:4" x14ac:dyDescent="0.2">
      <c r="C2531" s="15"/>
      <c r="D2531" s="15"/>
    </row>
    <row r="2532" spans="3:4" x14ac:dyDescent="0.2">
      <c r="C2532" s="15"/>
      <c r="D2532" s="15"/>
    </row>
    <row r="2533" spans="3:4" x14ac:dyDescent="0.2">
      <c r="C2533" s="15"/>
      <c r="D2533" s="15"/>
    </row>
    <row r="2534" spans="3:4" x14ac:dyDescent="0.2">
      <c r="C2534" s="15"/>
      <c r="D2534" s="15"/>
    </row>
    <row r="2535" spans="3:4" x14ac:dyDescent="0.2">
      <c r="C2535" s="15"/>
      <c r="D2535" s="15"/>
    </row>
    <row r="2536" spans="3:4" x14ac:dyDescent="0.2">
      <c r="C2536" s="15"/>
      <c r="D2536" s="15"/>
    </row>
    <row r="2537" spans="3:4" x14ac:dyDescent="0.2">
      <c r="C2537" s="15"/>
      <c r="D2537" s="15"/>
    </row>
    <row r="2538" spans="3:4" x14ac:dyDescent="0.2">
      <c r="C2538" s="15"/>
      <c r="D2538" s="15"/>
    </row>
    <row r="2539" spans="3:4" x14ac:dyDescent="0.2">
      <c r="C2539" s="15"/>
      <c r="D2539" s="15"/>
    </row>
    <row r="2540" spans="3:4" x14ac:dyDescent="0.2">
      <c r="C2540" s="15"/>
      <c r="D2540" s="15"/>
    </row>
    <row r="2541" spans="3:4" x14ac:dyDescent="0.2">
      <c r="C2541" s="15"/>
      <c r="D2541" s="15"/>
    </row>
    <row r="2542" spans="3:4" x14ac:dyDescent="0.2">
      <c r="C2542" s="15"/>
      <c r="D2542" s="15"/>
    </row>
    <row r="2543" spans="3:4" x14ac:dyDescent="0.2">
      <c r="C2543" s="15"/>
      <c r="D2543" s="15"/>
    </row>
    <row r="2544" spans="3:4" x14ac:dyDescent="0.2">
      <c r="C2544" s="15"/>
      <c r="D2544" s="15"/>
    </row>
    <row r="2545" spans="3:4" x14ac:dyDescent="0.2">
      <c r="C2545" s="15"/>
      <c r="D2545" s="15"/>
    </row>
    <row r="2546" spans="3:4" x14ac:dyDescent="0.2">
      <c r="C2546" s="15"/>
      <c r="D2546" s="15"/>
    </row>
    <row r="2547" spans="3:4" x14ac:dyDescent="0.2">
      <c r="C2547" s="15"/>
      <c r="D2547" s="15"/>
    </row>
    <row r="2548" spans="3:4" x14ac:dyDescent="0.2">
      <c r="C2548" s="15"/>
      <c r="D2548" s="15"/>
    </row>
    <row r="2549" spans="3:4" x14ac:dyDescent="0.2">
      <c r="C2549" s="15"/>
      <c r="D2549" s="15"/>
    </row>
    <row r="2550" spans="3:4" x14ac:dyDescent="0.2">
      <c r="C2550" s="15"/>
      <c r="D2550" s="15"/>
    </row>
    <row r="2551" spans="3:4" x14ac:dyDescent="0.2">
      <c r="C2551" s="15"/>
      <c r="D2551" s="15"/>
    </row>
    <row r="2552" spans="3:4" x14ac:dyDescent="0.2">
      <c r="C2552" s="15"/>
      <c r="D2552" s="15"/>
    </row>
    <row r="2553" spans="3:4" x14ac:dyDescent="0.2">
      <c r="C2553" s="15"/>
      <c r="D2553" s="15"/>
    </row>
    <row r="2554" spans="3:4" x14ac:dyDescent="0.2">
      <c r="C2554" s="15"/>
      <c r="D2554" s="15"/>
    </row>
    <row r="2555" spans="3:4" x14ac:dyDescent="0.2">
      <c r="C2555" s="15"/>
      <c r="D2555" s="15"/>
    </row>
    <row r="2556" spans="3:4" x14ac:dyDescent="0.2">
      <c r="C2556" s="15"/>
      <c r="D2556" s="15"/>
    </row>
    <row r="2557" spans="3:4" x14ac:dyDescent="0.2">
      <c r="C2557" s="15"/>
      <c r="D2557" s="15"/>
    </row>
    <row r="2558" spans="3:4" x14ac:dyDescent="0.2">
      <c r="C2558" s="15"/>
      <c r="D2558" s="15"/>
    </row>
    <row r="2559" spans="3:4" x14ac:dyDescent="0.2">
      <c r="C2559" s="15"/>
      <c r="D2559" s="15"/>
    </row>
    <row r="2560" spans="3:4" x14ac:dyDescent="0.2">
      <c r="C2560" s="15"/>
      <c r="D2560" s="15"/>
    </row>
  </sheetData>
  <protectedRanges>
    <protectedRange sqref="A192:D193" name="Range1"/>
  </protectedRanges>
  <sortState xmlns:xlrd2="http://schemas.microsoft.com/office/spreadsheetml/2017/richdata2" ref="A21:AI199">
    <sortCondition ref="C21:C199"/>
  </sortState>
  <phoneticPr fontId="8" type="noConversion"/>
  <hyperlinks>
    <hyperlink ref="H63021" r:id="rId1" display="http://vsolj.cetus-net.org/bulletin.html" xr:uid="{00000000-0004-0000-0000-000000000000}"/>
    <hyperlink ref="H63014" r:id="rId2" display="http://vsolj.cetus-net.org/bulletin.html" xr:uid="{00000000-0004-0000-0000-000001000000}"/>
    <hyperlink ref="AP511" r:id="rId3" display="http://cdsbib.u-strasbg.fr/cgi-bin/cdsbib?1990RMxAA..21..381G" xr:uid="{00000000-0004-0000-0000-000002000000}"/>
    <hyperlink ref="AP514" r:id="rId4" display="http://cdsbib.u-strasbg.fr/cgi-bin/cdsbib?1990RMxAA..21..381G" xr:uid="{00000000-0004-0000-0000-000003000000}"/>
    <hyperlink ref="AP512" r:id="rId5" display="http://cdsbib.u-strasbg.fr/cgi-bin/cdsbib?1990RMxAA..21..381G" xr:uid="{00000000-0004-0000-0000-000004000000}"/>
    <hyperlink ref="AP490" r:id="rId6" display="http://cdsbib.u-strasbg.fr/cgi-bin/cdsbib?1990RMxAA..21..381G" xr:uid="{00000000-0004-0000-0000-000005000000}"/>
    <hyperlink ref="I63021" r:id="rId7" display="http://vsolj.cetus-net.org/bulletin.html" xr:uid="{00000000-0004-0000-0000-000006000000}"/>
    <hyperlink ref="AQ624" r:id="rId8" display="http://cdsbib.u-strasbg.fr/cgi-bin/cdsbib?1990RMxAA..21..381G" xr:uid="{00000000-0004-0000-0000-000007000000}"/>
    <hyperlink ref="AQ64429" r:id="rId9" display="http://cdsbib.u-strasbg.fr/cgi-bin/cdsbib?1990RMxAA..21..381G" xr:uid="{00000000-0004-0000-0000-000008000000}"/>
    <hyperlink ref="AQ625" r:id="rId10" display="http://cdsbib.u-strasbg.fr/cgi-bin/cdsbib?1990RMxAA..21..381G" xr:uid="{00000000-0004-0000-0000-000009000000}"/>
    <hyperlink ref="H63018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8"/>
  <sheetViews>
    <sheetView topLeftCell="A127" workbookViewId="0">
      <selection activeCell="A89" sqref="A89:C165"/>
    </sheetView>
  </sheetViews>
  <sheetFormatPr defaultRowHeight="12.75" x14ac:dyDescent="0.2"/>
  <cols>
    <col min="1" max="1" width="19.7109375" style="15" customWidth="1"/>
    <col min="2" max="2" width="4.42578125" style="18" customWidth="1"/>
    <col min="3" max="3" width="12.7109375" style="15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5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8" t="s">
        <v>112</v>
      </c>
      <c r="I1" s="49" t="s">
        <v>113</v>
      </c>
      <c r="J1" s="50" t="s">
        <v>114</v>
      </c>
    </row>
    <row r="2" spans="1:16" x14ac:dyDescent="0.2">
      <c r="I2" s="51" t="s">
        <v>115</v>
      </c>
      <c r="J2" s="52" t="s">
        <v>116</v>
      </c>
    </row>
    <row r="3" spans="1:16" x14ac:dyDescent="0.2">
      <c r="A3" s="53" t="s">
        <v>117</v>
      </c>
      <c r="I3" s="51" t="s">
        <v>118</v>
      </c>
      <c r="J3" s="52" t="s">
        <v>119</v>
      </c>
    </row>
    <row r="4" spans="1:16" x14ac:dyDescent="0.2">
      <c r="I4" s="51" t="s">
        <v>120</v>
      </c>
      <c r="J4" s="52" t="s">
        <v>119</v>
      </c>
    </row>
    <row r="5" spans="1:16" ht="13.5" thickBot="1" x14ac:dyDescent="0.25">
      <c r="I5" s="54" t="s">
        <v>121</v>
      </c>
      <c r="J5" s="55" t="s">
        <v>98</v>
      </c>
    </row>
    <row r="10" spans="1:16" ht="13.5" thickBot="1" x14ac:dyDescent="0.25"/>
    <row r="11" spans="1:16" ht="12.75" customHeight="1" thickBot="1" x14ac:dyDescent="0.25">
      <c r="A11" s="15" t="str">
        <f t="shared" ref="A11:A42" si="0">P11</f>
        <v>IBVS 328 </v>
      </c>
      <c r="B11" s="20" t="str">
        <f t="shared" ref="B11:B42" si="1">IF(H11=INT(H11),"I","II")</f>
        <v>I</v>
      </c>
      <c r="C11" s="15">
        <f t="shared" ref="C11:C42" si="2">1*G11</f>
        <v>40230.368999999999</v>
      </c>
      <c r="D11" s="18" t="str">
        <f t="shared" ref="D11:D42" si="3">VLOOKUP(F11,I$1:J$5,2,FALSE)</f>
        <v>vis</v>
      </c>
      <c r="E11" s="56">
        <f>VLOOKUP(C11,Active!C$21:E$969,3,FALSE)</f>
        <v>14245.008810270643</v>
      </c>
      <c r="F11" s="20" t="s">
        <v>121</v>
      </c>
      <c r="G11" s="18" t="str">
        <f t="shared" ref="G11:G42" si="4">MID(I11,3,LEN(I11)-3)</f>
        <v>40230.369</v>
      </c>
      <c r="H11" s="15">
        <f t="shared" ref="H11:H42" si="5">1*K11</f>
        <v>14245</v>
      </c>
      <c r="I11" s="57" t="s">
        <v>281</v>
      </c>
      <c r="J11" s="58" t="s">
        <v>282</v>
      </c>
      <c r="K11" s="57">
        <v>14245</v>
      </c>
      <c r="L11" s="57" t="s">
        <v>142</v>
      </c>
      <c r="M11" s="58" t="s">
        <v>127</v>
      </c>
      <c r="N11" s="58"/>
      <c r="O11" s="59" t="s">
        <v>283</v>
      </c>
      <c r="P11" s="60" t="s">
        <v>284</v>
      </c>
    </row>
    <row r="12" spans="1:16" ht="12.75" customHeight="1" thickBot="1" x14ac:dyDescent="0.25">
      <c r="A12" s="15" t="str">
        <f t="shared" si="0"/>
        <v>IBVS 328 </v>
      </c>
      <c r="B12" s="20" t="str">
        <f t="shared" si="1"/>
        <v>I</v>
      </c>
      <c r="C12" s="15">
        <f t="shared" si="2"/>
        <v>40231.315000000002</v>
      </c>
      <c r="D12" s="18" t="str">
        <f t="shared" si="3"/>
        <v>vis</v>
      </c>
      <c r="E12" s="56">
        <f>VLOOKUP(C12,Active!C$21:E$969,3,FALSE)</f>
        <v>14246.003620013809</v>
      </c>
      <c r="F12" s="20" t="s">
        <v>121</v>
      </c>
      <c r="G12" s="18" t="str">
        <f t="shared" si="4"/>
        <v>40231.315</v>
      </c>
      <c r="H12" s="15">
        <f t="shared" si="5"/>
        <v>14246</v>
      </c>
      <c r="I12" s="57" t="s">
        <v>285</v>
      </c>
      <c r="J12" s="58" t="s">
        <v>286</v>
      </c>
      <c r="K12" s="57">
        <v>14246</v>
      </c>
      <c r="L12" s="57" t="s">
        <v>137</v>
      </c>
      <c r="M12" s="58" t="s">
        <v>127</v>
      </c>
      <c r="N12" s="58"/>
      <c r="O12" s="59" t="s">
        <v>283</v>
      </c>
      <c r="P12" s="60" t="s">
        <v>284</v>
      </c>
    </row>
    <row r="13" spans="1:16" ht="12.75" customHeight="1" thickBot="1" x14ac:dyDescent="0.25">
      <c r="A13" s="15" t="str">
        <f t="shared" si="0"/>
        <v> ORI 123 </v>
      </c>
      <c r="B13" s="20" t="str">
        <f t="shared" si="1"/>
        <v>I</v>
      </c>
      <c r="C13" s="15">
        <f t="shared" si="2"/>
        <v>40987.298000000003</v>
      </c>
      <c r="D13" s="18" t="str">
        <f t="shared" si="3"/>
        <v>vis</v>
      </c>
      <c r="E13" s="56">
        <f>VLOOKUP(C13,Active!C$21:E$969,3,FALSE)</f>
        <v>15040.992260674648</v>
      </c>
      <c r="F13" s="20" t="s">
        <v>121</v>
      </c>
      <c r="G13" s="18" t="str">
        <f t="shared" si="4"/>
        <v>40987.298</v>
      </c>
      <c r="H13" s="15">
        <f t="shared" si="5"/>
        <v>15041</v>
      </c>
      <c r="I13" s="57" t="s">
        <v>289</v>
      </c>
      <c r="J13" s="58" t="s">
        <v>290</v>
      </c>
      <c r="K13" s="57">
        <v>15041</v>
      </c>
      <c r="L13" s="57" t="s">
        <v>291</v>
      </c>
      <c r="M13" s="58" t="s">
        <v>127</v>
      </c>
      <c r="N13" s="58"/>
      <c r="O13" s="59" t="s">
        <v>292</v>
      </c>
      <c r="P13" s="59" t="s">
        <v>293</v>
      </c>
    </row>
    <row r="14" spans="1:16" ht="12.75" customHeight="1" thickBot="1" x14ac:dyDescent="0.25">
      <c r="A14" s="15" t="str">
        <f t="shared" si="0"/>
        <v> ORI 123 </v>
      </c>
      <c r="B14" s="20" t="str">
        <f t="shared" si="1"/>
        <v>I</v>
      </c>
      <c r="C14" s="15">
        <f t="shared" si="2"/>
        <v>40988.248</v>
      </c>
      <c r="D14" s="18" t="str">
        <f t="shared" si="3"/>
        <v>vis</v>
      </c>
      <c r="E14" s="56">
        <f>VLOOKUP(C14,Active!C$21:E$969,3,FALSE)</f>
        <v>15041.9912768015</v>
      </c>
      <c r="F14" s="20" t="s">
        <v>121</v>
      </c>
      <c r="G14" s="18" t="str">
        <f t="shared" si="4"/>
        <v>40988.248</v>
      </c>
      <c r="H14" s="15">
        <f t="shared" si="5"/>
        <v>15042</v>
      </c>
      <c r="I14" s="57" t="s">
        <v>294</v>
      </c>
      <c r="J14" s="58" t="s">
        <v>295</v>
      </c>
      <c r="K14" s="57">
        <v>15042</v>
      </c>
      <c r="L14" s="57" t="s">
        <v>296</v>
      </c>
      <c r="M14" s="58" t="s">
        <v>127</v>
      </c>
      <c r="N14" s="58"/>
      <c r="O14" s="59" t="s">
        <v>292</v>
      </c>
      <c r="P14" s="59" t="s">
        <v>293</v>
      </c>
    </row>
    <row r="15" spans="1:16" ht="12.75" customHeight="1" thickBot="1" x14ac:dyDescent="0.25">
      <c r="A15" s="15" t="str">
        <f t="shared" si="0"/>
        <v>IBVS 637 </v>
      </c>
      <c r="B15" s="20" t="str">
        <f t="shared" si="1"/>
        <v>I</v>
      </c>
      <c r="C15" s="15">
        <f t="shared" si="2"/>
        <v>41353.423999999999</v>
      </c>
      <c r="D15" s="18" t="str">
        <f t="shared" si="3"/>
        <v>vis</v>
      </c>
      <c r="E15" s="56">
        <f>VLOOKUP(C15,Active!C$21:E$969,3,FALSE)</f>
        <v>15426.008869580653</v>
      </c>
      <c r="F15" s="20" t="s">
        <v>121</v>
      </c>
      <c r="G15" s="18" t="str">
        <f t="shared" si="4"/>
        <v>41353.424</v>
      </c>
      <c r="H15" s="15">
        <f t="shared" si="5"/>
        <v>15426</v>
      </c>
      <c r="I15" s="57" t="s">
        <v>297</v>
      </c>
      <c r="J15" s="58" t="s">
        <v>298</v>
      </c>
      <c r="K15" s="57">
        <v>15426</v>
      </c>
      <c r="L15" s="57" t="s">
        <v>142</v>
      </c>
      <c r="M15" s="58" t="s">
        <v>127</v>
      </c>
      <c r="N15" s="58"/>
      <c r="O15" s="59" t="s">
        <v>299</v>
      </c>
      <c r="P15" s="60" t="s">
        <v>300</v>
      </c>
    </row>
    <row r="16" spans="1:16" ht="12.75" customHeight="1" thickBot="1" x14ac:dyDescent="0.25">
      <c r="A16" s="15" t="str">
        <f t="shared" si="0"/>
        <v> BBS 8 </v>
      </c>
      <c r="B16" s="20" t="str">
        <f t="shared" si="1"/>
        <v>I</v>
      </c>
      <c r="C16" s="15">
        <f t="shared" si="2"/>
        <v>41762.32</v>
      </c>
      <c r="D16" s="18" t="str">
        <f t="shared" si="3"/>
        <v>vis</v>
      </c>
      <c r="E16" s="56">
        <f>VLOOKUP(C16,Active!C$21:E$969,3,FALSE)</f>
        <v>15856.002236113571</v>
      </c>
      <c r="F16" s="20" t="s">
        <v>121</v>
      </c>
      <c r="G16" s="18" t="str">
        <f t="shared" si="4"/>
        <v>41762.320</v>
      </c>
      <c r="H16" s="15">
        <f t="shared" si="5"/>
        <v>15856</v>
      </c>
      <c r="I16" s="57" t="s">
        <v>305</v>
      </c>
      <c r="J16" s="58" t="s">
        <v>306</v>
      </c>
      <c r="K16" s="57">
        <v>15856</v>
      </c>
      <c r="L16" s="57" t="s">
        <v>149</v>
      </c>
      <c r="M16" s="58" t="s">
        <v>127</v>
      </c>
      <c r="N16" s="58"/>
      <c r="O16" s="59" t="s">
        <v>307</v>
      </c>
      <c r="P16" s="59" t="s">
        <v>308</v>
      </c>
    </row>
    <row r="17" spans="1:16" ht="12.75" customHeight="1" thickBot="1" x14ac:dyDescent="0.25">
      <c r="A17" s="15" t="str">
        <f t="shared" si="0"/>
        <v> BBS 24 </v>
      </c>
      <c r="B17" s="20" t="str">
        <f t="shared" si="1"/>
        <v>I</v>
      </c>
      <c r="C17" s="15">
        <f t="shared" si="2"/>
        <v>42724.644</v>
      </c>
      <c r="D17" s="18" t="str">
        <f t="shared" si="3"/>
        <v>vis</v>
      </c>
      <c r="E17" s="56">
        <f>VLOOKUP(C17,Active!C$21:E$969,3,FALSE)</f>
        <v>16867.978231123117</v>
      </c>
      <c r="F17" s="20" t="s">
        <v>121</v>
      </c>
      <c r="G17" s="18" t="str">
        <f t="shared" si="4"/>
        <v>42724.644</v>
      </c>
      <c r="H17" s="15">
        <f t="shared" si="5"/>
        <v>16868</v>
      </c>
      <c r="I17" s="57" t="s">
        <v>309</v>
      </c>
      <c r="J17" s="58" t="s">
        <v>310</v>
      </c>
      <c r="K17" s="57">
        <v>16868</v>
      </c>
      <c r="L17" s="57" t="s">
        <v>311</v>
      </c>
      <c r="M17" s="58" t="s">
        <v>127</v>
      </c>
      <c r="N17" s="58"/>
      <c r="O17" s="59" t="s">
        <v>292</v>
      </c>
      <c r="P17" s="59" t="s">
        <v>312</v>
      </c>
    </row>
    <row r="18" spans="1:16" ht="12.75" customHeight="1" thickBot="1" x14ac:dyDescent="0.25">
      <c r="A18" s="15" t="str">
        <f t="shared" si="0"/>
        <v> AN 301.327 </v>
      </c>
      <c r="B18" s="20" t="str">
        <f t="shared" si="1"/>
        <v>I</v>
      </c>
      <c r="C18" s="15">
        <f t="shared" si="2"/>
        <v>42726.572</v>
      </c>
      <c r="D18" s="18" t="str">
        <f t="shared" si="3"/>
        <v>vis</v>
      </c>
      <c r="E18" s="56">
        <f>VLOOKUP(C18,Active!C$21:E$969,3,FALSE)</f>
        <v>16870.005708062672</v>
      </c>
      <c r="F18" s="20" t="s">
        <v>121</v>
      </c>
      <c r="G18" s="18" t="str">
        <f t="shared" si="4"/>
        <v>42726.572</v>
      </c>
      <c r="H18" s="15">
        <f t="shared" si="5"/>
        <v>16870</v>
      </c>
      <c r="I18" s="57" t="s">
        <v>313</v>
      </c>
      <c r="J18" s="58" t="s">
        <v>314</v>
      </c>
      <c r="K18" s="57">
        <v>16870</v>
      </c>
      <c r="L18" s="57" t="s">
        <v>179</v>
      </c>
      <c r="M18" s="58" t="s">
        <v>127</v>
      </c>
      <c r="N18" s="58"/>
      <c r="O18" s="59" t="s">
        <v>315</v>
      </c>
      <c r="P18" s="59" t="s">
        <v>316</v>
      </c>
    </row>
    <row r="19" spans="1:16" ht="12.75" customHeight="1" thickBot="1" x14ac:dyDescent="0.25">
      <c r="A19" s="15" t="str">
        <f t="shared" si="0"/>
        <v> AN 301.327 </v>
      </c>
      <c r="B19" s="20" t="str">
        <f t="shared" si="1"/>
        <v>I</v>
      </c>
      <c r="C19" s="15">
        <f t="shared" si="2"/>
        <v>42749.404000000002</v>
      </c>
      <c r="D19" s="18" t="str">
        <f t="shared" si="3"/>
        <v>vis</v>
      </c>
      <c r="E19" s="56">
        <f>VLOOKUP(C19,Active!C$21:E$969,3,FALSE)</f>
        <v>16894.015746176716</v>
      </c>
      <c r="F19" s="20" t="s">
        <v>121</v>
      </c>
      <c r="G19" s="18" t="str">
        <f t="shared" si="4"/>
        <v>42749.404</v>
      </c>
      <c r="H19" s="15">
        <f t="shared" si="5"/>
        <v>16894</v>
      </c>
      <c r="I19" s="57" t="s">
        <v>317</v>
      </c>
      <c r="J19" s="58" t="s">
        <v>318</v>
      </c>
      <c r="K19" s="57">
        <v>16894</v>
      </c>
      <c r="L19" s="57" t="s">
        <v>250</v>
      </c>
      <c r="M19" s="58" t="s">
        <v>127</v>
      </c>
      <c r="N19" s="58"/>
      <c r="O19" s="59" t="s">
        <v>315</v>
      </c>
      <c r="P19" s="59" t="s">
        <v>316</v>
      </c>
    </row>
    <row r="20" spans="1:16" ht="12.75" customHeight="1" thickBot="1" x14ac:dyDescent="0.25">
      <c r="A20" s="15" t="str">
        <f t="shared" si="0"/>
        <v> BRNO 21 </v>
      </c>
      <c r="B20" s="20" t="str">
        <f t="shared" si="1"/>
        <v>I</v>
      </c>
      <c r="C20" s="15">
        <f t="shared" si="2"/>
        <v>42829.286999999997</v>
      </c>
      <c r="D20" s="18" t="str">
        <f t="shared" si="3"/>
        <v>vis</v>
      </c>
      <c r="E20" s="56">
        <f>VLOOKUP(C20,Active!C$21:E$969,3,FALSE)</f>
        <v>16978.020383294093</v>
      </c>
      <c r="F20" s="20" t="s">
        <v>121</v>
      </c>
      <c r="G20" s="18" t="str">
        <f t="shared" si="4"/>
        <v>42829.287</v>
      </c>
      <c r="H20" s="15">
        <f t="shared" si="5"/>
        <v>16978</v>
      </c>
      <c r="I20" s="57" t="s">
        <v>319</v>
      </c>
      <c r="J20" s="58" t="s">
        <v>320</v>
      </c>
      <c r="K20" s="57">
        <v>16978</v>
      </c>
      <c r="L20" s="57" t="s">
        <v>321</v>
      </c>
      <c r="M20" s="58" t="s">
        <v>127</v>
      </c>
      <c r="N20" s="58"/>
      <c r="O20" s="59" t="s">
        <v>322</v>
      </c>
      <c r="P20" s="59" t="s">
        <v>323</v>
      </c>
    </row>
    <row r="21" spans="1:16" ht="12.75" customHeight="1" thickBot="1" x14ac:dyDescent="0.25">
      <c r="A21" s="15" t="str">
        <f t="shared" si="0"/>
        <v> AOEB 3 </v>
      </c>
      <c r="B21" s="20" t="str">
        <f t="shared" si="1"/>
        <v>I</v>
      </c>
      <c r="C21" s="15">
        <f t="shared" si="2"/>
        <v>43069.856</v>
      </c>
      <c r="D21" s="18" t="str">
        <f t="shared" si="3"/>
        <v>vis</v>
      </c>
      <c r="E21" s="56">
        <f>VLOOKUP(C21,Active!C$21:E$969,3,FALSE)</f>
        <v>17231.001762895405</v>
      </c>
      <c r="F21" s="20" t="s">
        <v>121</v>
      </c>
      <c r="G21" s="18" t="str">
        <f t="shared" si="4"/>
        <v>43069.856</v>
      </c>
      <c r="H21" s="15">
        <f t="shared" si="5"/>
        <v>17231</v>
      </c>
      <c r="I21" s="57" t="s">
        <v>324</v>
      </c>
      <c r="J21" s="58" t="s">
        <v>325</v>
      </c>
      <c r="K21" s="57">
        <v>17231</v>
      </c>
      <c r="L21" s="57" t="s">
        <v>149</v>
      </c>
      <c r="M21" s="58" t="s">
        <v>127</v>
      </c>
      <c r="N21" s="58"/>
      <c r="O21" s="59" t="s">
        <v>326</v>
      </c>
      <c r="P21" s="59" t="s">
        <v>327</v>
      </c>
    </row>
    <row r="22" spans="1:16" ht="12.75" customHeight="1" thickBot="1" x14ac:dyDescent="0.25">
      <c r="A22" s="15" t="str">
        <f t="shared" si="0"/>
        <v> AOEB 3 </v>
      </c>
      <c r="B22" s="20" t="str">
        <f t="shared" si="1"/>
        <v>I</v>
      </c>
      <c r="C22" s="15">
        <f t="shared" si="2"/>
        <v>43069.858</v>
      </c>
      <c r="D22" s="18" t="str">
        <f t="shared" si="3"/>
        <v>vis</v>
      </c>
      <c r="E22" s="56">
        <f>VLOOKUP(C22,Active!C$21:E$969,3,FALSE)</f>
        <v>17231.003866087252</v>
      </c>
      <c r="F22" s="20" t="str">
        <f>LEFT(M22,1)</f>
        <v>V</v>
      </c>
      <c r="G22" s="18" t="str">
        <f t="shared" si="4"/>
        <v>43069.858</v>
      </c>
      <c r="H22" s="15">
        <f t="shared" si="5"/>
        <v>17231</v>
      </c>
      <c r="I22" s="57" t="s">
        <v>328</v>
      </c>
      <c r="J22" s="58" t="s">
        <v>329</v>
      </c>
      <c r="K22" s="57">
        <v>17231</v>
      </c>
      <c r="L22" s="57" t="s">
        <v>132</v>
      </c>
      <c r="M22" s="58" t="s">
        <v>127</v>
      </c>
      <c r="N22" s="58"/>
      <c r="O22" s="59" t="s">
        <v>330</v>
      </c>
      <c r="P22" s="59" t="s">
        <v>327</v>
      </c>
    </row>
    <row r="23" spans="1:16" ht="12.75" customHeight="1" thickBot="1" x14ac:dyDescent="0.25">
      <c r="A23" s="15" t="str">
        <f t="shared" si="0"/>
        <v> AOEB 3 </v>
      </c>
      <c r="B23" s="20" t="str">
        <f t="shared" si="1"/>
        <v>I</v>
      </c>
      <c r="C23" s="15">
        <f t="shared" si="2"/>
        <v>43130.714</v>
      </c>
      <c r="D23" s="18" t="str">
        <f t="shared" si="3"/>
        <v>vis</v>
      </c>
      <c r="E23" s="56">
        <f>VLOOKUP(C23,Active!C$21:E$969,3,FALSE)</f>
        <v>17294.999787577624</v>
      </c>
      <c r="F23" s="20" t="str">
        <f>LEFT(M23,1)</f>
        <v>V</v>
      </c>
      <c r="G23" s="18" t="str">
        <f t="shared" si="4"/>
        <v>43130.714</v>
      </c>
      <c r="H23" s="15">
        <f t="shared" si="5"/>
        <v>17295</v>
      </c>
      <c r="I23" s="57" t="s">
        <v>331</v>
      </c>
      <c r="J23" s="58" t="s">
        <v>332</v>
      </c>
      <c r="K23" s="57">
        <v>17295</v>
      </c>
      <c r="L23" s="57" t="s">
        <v>263</v>
      </c>
      <c r="M23" s="58" t="s">
        <v>127</v>
      </c>
      <c r="N23" s="58"/>
      <c r="O23" s="59" t="s">
        <v>333</v>
      </c>
      <c r="P23" s="59" t="s">
        <v>327</v>
      </c>
    </row>
    <row r="24" spans="1:16" ht="12.75" customHeight="1" thickBot="1" x14ac:dyDescent="0.25">
      <c r="A24" s="15" t="str">
        <f t="shared" si="0"/>
        <v> BRNO 23 </v>
      </c>
      <c r="B24" s="20" t="str">
        <f t="shared" si="1"/>
        <v>I</v>
      </c>
      <c r="C24" s="15">
        <f t="shared" si="2"/>
        <v>43893.383000000002</v>
      </c>
      <c r="D24" s="18" t="str">
        <f t="shared" si="3"/>
        <v>vis</v>
      </c>
      <c r="E24" s="56">
        <f>VLOOKUP(C24,Active!C$21:E$969,3,FALSE)</f>
        <v>18097.019398579676</v>
      </c>
      <c r="F24" s="20" t="str">
        <f>LEFT(M24,1)</f>
        <v>V</v>
      </c>
      <c r="G24" s="18" t="str">
        <f t="shared" si="4"/>
        <v>43893.383</v>
      </c>
      <c r="H24" s="15">
        <f t="shared" si="5"/>
        <v>18097</v>
      </c>
      <c r="I24" s="57" t="s">
        <v>334</v>
      </c>
      <c r="J24" s="58" t="s">
        <v>335</v>
      </c>
      <c r="K24" s="57">
        <v>18097</v>
      </c>
      <c r="L24" s="57" t="s">
        <v>336</v>
      </c>
      <c r="M24" s="58" t="s">
        <v>127</v>
      </c>
      <c r="N24" s="58"/>
      <c r="O24" s="59" t="s">
        <v>337</v>
      </c>
      <c r="P24" s="59" t="s">
        <v>338</v>
      </c>
    </row>
    <row r="25" spans="1:16" ht="12.75" customHeight="1" thickBot="1" x14ac:dyDescent="0.25">
      <c r="A25" s="15" t="str">
        <f t="shared" si="0"/>
        <v> BRNO 23 </v>
      </c>
      <c r="B25" s="20" t="str">
        <f t="shared" si="1"/>
        <v>I</v>
      </c>
      <c r="C25" s="15">
        <f t="shared" si="2"/>
        <v>43932.355000000003</v>
      </c>
      <c r="D25" s="18" t="str">
        <f t="shared" si="3"/>
        <v>vis</v>
      </c>
      <c r="E25" s="56">
        <f>VLOOKUP(C25,Active!C$21:E$969,3,FALSE)</f>
        <v>18138.002194891014</v>
      </c>
      <c r="F25" s="20" t="str">
        <f>LEFT(M25,1)</f>
        <v>V</v>
      </c>
      <c r="G25" s="18" t="str">
        <f t="shared" si="4"/>
        <v>43932.355</v>
      </c>
      <c r="H25" s="15">
        <f t="shared" si="5"/>
        <v>18138</v>
      </c>
      <c r="I25" s="57" t="s">
        <v>339</v>
      </c>
      <c r="J25" s="58" t="s">
        <v>340</v>
      </c>
      <c r="K25" s="57">
        <v>18138</v>
      </c>
      <c r="L25" s="57" t="s">
        <v>149</v>
      </c>
      <c r="M25" s="58" t="s">
        <v>127</v>
      </c>
      <c r="N25" s="58"/>
      <c r="O25" s="59" t="s">
        <v>341</v>
      </c>
      <c r="P25" s="59" t="s">
        <v>338</v>
      </c>
    </row>
    <row r="26" spans="1:16" ht="12.75" customHeight="1" thickBot="1" x14ac:dyDescent="0.25">
      <c r="A26" s="15" t="str">
        <f t="shared" si="0"/>
        <v> BRNO 23 </v>
      </c>
      <c r="B26" s="20" t="str">
        <f t="shared" si="1"/>
        <v>I</v>
      </c>
      <c r="C26" s="15">
        <f t="shared" si="2"/>
        <v>43932.358</v>
      </c>
      <c r="D26" s="18" t="str">
        <f t="shared" si="3"/>
        <v>vis</v>
      </c>
      <c r="E26" s="56">
        <f>VLOOKUP(C26,Active!C$21:E$969,3,FALSE)</f>
        <v>18138.00534967878</v>
      </c>
      <c r="F26" s="20" t="str">
        <f>LEFT(M26,1)</f>
        <v>V</v>
      </c>
      <c r="G26" s="18" t="str">
        <f t="shared" si="4"/>
        <v>43932.358</v>
      </c>
      <c r="H26" s="15">
        <f t="shared" si="5"/>
        <v>18138</v>
      </c>
      <c r="I26" s="57" t="s">
        <v>342</v>
      </c>
      <c r="J26" s="58" t="s">
        <v>343</v>
      </c>
      <c r="K26" s="57">
        <v>18138</v>
      </c>
      <c r="L26" s="57" t="s">
        <v>179</v>
      </c>
      <c r="M26" s="58" t="s">
        <v>127</v>
      </c>
      <c r="N26" s="58"/>
      <c r="O26" s="59" t="s">
        <v>344</v>
      </c>
      <c r="P26" s="59" t="s">
        <v>338</v>
      </c>
    </row>
    <row r="27" spans="1:16" ht="12.75" customHeight="1" thickBot="1" x14ac:dyDescent="0.25">
      <c r="A27" s="15" t="str">
        <f t="shared" si="0"/>
        <v> AOEB 3 </v>
      </c>
      <c r="B27" s="20" t="str">
        <f t="shared" si="1"/>
        <v>I</v>
      </c>
      <c r="C27" s="15">
        <f t="shared" si="2"/>
        <v>44236.656999999999</v>
      </c>
      <c r="D27" s="18" t="str">
        <f t="shared" si="3"/>
        <v>vis</v>
      </c>
      <c r="E27" s="56">
        <f>VLOOKUP(C27,Active!C$21:E$969,3,FALSE)</f>
        <v>18458.004937453177</v>
      </c>
      <c r="F27" s="20" t="s">
        <v>121</v>
      </c>
      <c r="G27" s="18" t="str">
        <f t="shared" si="4"/>
        <v>44236.657</v>
      </c>
      <c r="H27" s="15">
        <f t="shared" si="5"/>
        <v>18458</v>
      </c>
      <c r="I27" s="57" t="s">
        <v>345</v>
      </c>
      <c r="J27" s="58" t="s">
        <v>346</v>
      </c>
      <c r="K27" s="57">
        <v>18458</v>
      </c>
      <c r="L27" s="57" t="s">
        <v>179</v>
      </c>
      <c r="M27" s="58" t="s">
        <v>127</v>
      </c>
      <c r="N27" s="58"/>
      <c r="O27" s="59" t="s">
        <v>330</v>
      </c>
      <c r="P27" s="59" t="s">
        <v>327</v>
      </c>
    </row>
    <row r="28" spans="1:16" ht="12.75" customHeight="1" thickBot="1" x14ac:dyDescent="0.25">
      <c r="A28" s="15" t="str">
        <f t="shared" si="0"/>
        <v> AOEB 3 </v>
      </c>
      <c r="B28" s="20" t="str">
        <f t="shared" si="1"/>
        <v>I</v>
      </c>
      <c r="C28" s="15">
        <f t="shared" si="2"/>
        <v>44295.629000000001</v>
      </c>
      <c r="D28" s="18" t="str">
        <f t="shared" si="3"/>
        <v>vis</v>
      </c>
      <c r="E28" s="56">
        <f>VLOOKUP(C28,Active!C$21:E$969,3,FALSE)</f>
        <v>18520.019652224611</v>
      </c>
      <c r="F28" s="20" t="s">
        <v>121</v>
      </c>
      <c r="G28" s="18" t="str">
        <f t="shared" si="4"/>
        <v>44295.629</v>
      </c>
      <c r="H28" s="15">
        <f t="shared" si="5"/>
        <v>18520</v>
      </c>
      <c r="I28" s="57" t="s">
        <v>347</v>
      </c>
      <c r="J28" s="58" t="s">
        <v>348</v>
      </c>
      <c r="K28" s="57">
        <v>18520</v>
      </c>
      <c r="L28" s="57" t="s">
        <v>321</v>
      </c>
      <c r="M28" s="58" t="s">
        <v>127</v>
      </c>
      <c r="N28" s="58"/>
      <c r="O28" s="59" t="s">
        <v>349</v>
      </c>
      <c r="P28" s="59" t="s">
        <v>327</v>
      </c>
    </row>
    <row r="29" spans="1:16" ht="12.75" customHeight="1" thickBot="1" x14ac:dyDescent="0.25">
      <c r="A29" s="15" t="str">
        <f t="shared" si="0"/>
        <v> AOEB 3 </v>
      </c>
      <c r="B29" s="20" t="str">
        <f t="shared" si="1"/>
        <v>I</v>
      </c>
      <c r="C29" s="15">
        <f t="shared" si="2"/>
        <v>44622.745999999999</v>
      </c>
      <c r="D29" s="18" t="str">
        <f t="shared" si="3"/>
        <v>vis</v>
      </c>
      <c r="E29" s="56">
        <f>VLOOKUP(C29,Active!C$21:E$969,3,FALSE)</f>
        <v>18864.014555770129</v>
      </c>
      <c r="F29" s="20" t="s">
        <v>121</v>
      </c>
      <c r="G29" s="18" t="str">
        <f t="shared" si="4"/>
        <v>44622.746</v>
      </c>
      <c r="H29" s="15">
        <f t="shared" si="5"/>
        <v>18864</v>
      </c>
      <c r="I29" s="57" t="s">
        <v>350</v>
      </c>
      <c r="J29" s="58" t="s">
        <v>351</v>
      </c>
      <c r="K29" s="57">
        <v>18864</v>
      </c>
      <c r="L29" s="57" t="s">
        <v>276</v>
      </c>
      <c r="M29" s="58" t="s">
        <v>127</v>
      </c>
      <c r="N29" s="58"/>
      <c r="O29" s="59" t="s">
        <v>330</v>
      </c>
      <c r="P29" s="59" t="s">
        <v>327</v>
      </c>
    </row>
    <row r="30" spans="1:16" ht="12.75" customHeight="1" thickBot="1" x14ac:dyDescent="0.25">
      <c r="A30" s="15" t="str">
        <f t="shared" si="0"/>
        <v> AOEB 3 </v>
      </c>
      <c r="B30" s="20" t="str">
        <f t="shared" si="1"/>
        <v>I</v>
      </c>
      <c r="C30" s="15">
        <f t="shared" si="2"/>
        <v>45012.631000000001</v>
      </c>
      <c r="D30" s="18" t="str">
        <f t="shared" si="3"/>
        <v>vis</v>
      </c>
      <c r="E30" s="56">
        <f>VLOOKUP(C30,Active!C$21:E$969,3,FALSE)</f>
        <v>19274.016032210806</v>
      </c>
      <c r="F30" s="20" t="s">
        <v>121</v>
      </c>
      <c r="G30" s="18" t="str">
        <f t="shared" si="4"/>
        <v>45012.631</v>
      </c>
      <c r="H30" s="15">
        <f t="shared" si="5"/>
        <v>19274</v>
      </c>
      <c r="I30" s="57" t="s">
        <v>352</v>
      </c>
      <c r="J30" s="58" t="s">
        <v>353</v>
      </c>
      <c r="K30" s="57">
        <v>19274</v>
      </c>
      <c r="L30" s="57" t="s">
        <v>250</v>
      </c>
      <c r="M30" s="58" t="s">
        <v>127</v>
      </c>
      <c r="N30" s="58"/>
      <c r="O30" s="59" t="s">
        <v>330</v>
      </c>
      <c r="P30" s="59" t="s">
        <v>327</v>
      </c>
    </row>
    <row r="31" spans="1:16" ht="12.75" customHeight="1" thickBot="1" x14ac:dyDescent="0.25">
      <c r="A31" s="15" t="str">
        <f t="shared" si="0"/>
        <v> BBS 64 </v>
      </c>
      <c r="B31" s="20" t="str">
        <f t="shared" si="1"/>
        <v>I</v>
      </c>
      <c r="C31" s="15">
        <f t="shared" si="2"/>
        <v>45346.387999999999</v>
      </c>
      <c r="D31" s="18" t="str">
        <f t="shared" si="3"/>
        <v>vis</v>
      </c>
      <c r="E31" s="56">
        <f>VLOOKUP(C31,Active!C$21:E$969,3,FALSE)</f>
        <v>19624.993532685072</v>
      </c>
      <c r="F31" s="20" t="s">
        <v>121</v>
      </c>
      <c r="G31" s="18" t="str">
        <f t="shared" si="4"/>
        <v>45346.388</v>
      </c>
      <c r="H31" s="15">
        <f t="shared" si="5"/>
        <v>19625</v>
      </c>
      <c r="I31" s="57" t="s">
        <v>354</v>
      </c>
      <c r="J31" s="58" t="s">
        <v>355</v>
      </c>
      <c r="K31" s="57">
        <v>19625</v>
      </c>
      <c r="L31" s="57" t="s">
        <v>159</v>
      </c>
      <c r="M31" s="58" t="s">
        <v>127</v>
      </c>
      <c r="N31" s="58"/>
      <c r="O31" s="59" t="s">
        <v>356</v>
      </c>
      <c r="P31" s="59" t="s">
        <v>357</v>
      </c>
    </row>
    <row r="32" spans="1:16" ht="12.75" customHeight="1" thickBot="1" x14ac:dyDescent="0.25">
      <c r="A32" s="15" t="str">
        <f t="shared" si="0"/>
        <v> BBS 65 </v>
      </c>
      <c r="B32" s="20" t="str">
        <f t="shared" si="1"/>
        <v>I</v>
      </c>
      <c r="C32" s="15">
        <f t="shared" si="2"/>
        <v>45385.392</v>
      </c>
      <c r="D32" s="18" t="str">
        <f t="shared" si="3"/>
        <v>vis</v>
      </c>
      <c r="E32" s="56">
        <f>VLOOKUP(C32,Active!C$21:E$969,3,FALSE)</f>
        <v>19666.009980065948</v>
      </c>
      <c r="F32" s="20" t="s">
        <v>121</v>
      </c>
      <c r="G32" s="18" t="str">
        <f t="shared" si="4"/>
        <v>45385.392</v>
      </c>
      <c r="H32" s="15">
        <f t="shared" si="5"/>
        <v>19666</v>
      </c>
      <c r="I32" s="57" t="s">
        <v>358</v>
      </c>
      <c r="J32" s="58" t="s">
        <v>359</v>
      </c>
      <c r="K32" s="57">
        <v>19666</v>
      </c>
      <c r="L32" s="57" t="s">
        <v>229</v>
      </c>
      <c r="M32" s="58" t="s">
        <v>127</v>
      </c>
      <c r="N32" s="58"/>
      <c r="O32" s="59" t="s">
        <v>356</v>
      </c>
      <c r="P32" s="59" t="s">
        <v>360</v>
      </c>
    </row>
    <row r="33" spans="1:16" ht="12.75" customHeight="1" thickBot="1" x14ac:dyDescent="0.25">
      <c r="A33" s="15" t="str">
        <f t="shared" si="0"/>
        <v> BRNO 26 </v>
      </c>
      <c r="B33" s="20" t="str">
        <f t="shared" si="1"/>
        <v>I</v>
      </c>
      <c r="C33" s="15">
        <f t="shared" si="2"/>
        <v>45652.595999999998</v>
      </c>
      <c r="D33" s="18" t="str">
        <f t="shared" si="3"/>
        <v>vis</v>
      </c>
      <c r="E33" s="56">
        <f>VLOOKUP(C33,Active!C$21:E$969,3,FALSE)</f>
        <v>19947.000617076486</v>
      </c>
      <c r="F33" s="20" t="s">
        <v>121</v>
      </c>
      <c r="G33" s="18" t="str">
        <f t="shared" si="4"/>
        <v>45652.596</v>
      </c>
      <c r="H33" s="15">
        <f t="shared" si="5"/>
        <v>19947</v>
      </c>
      <c r="I33" s="57" t="s">
        <v>361</v>
      </c>
      <c r="J33" s="58" t="s">
        <v>362</v>
      </c>
      <c r="K33" s="57">
        <v>19947</v>
      </c>
      <c r="L33" s="57" t="s">
        <v>191</v>
      </c>
      <c r="M33" s="58" t="s">
        <v>127</v>
      </c>
      <c r="N33" s="58"/>
      <c r="O33" s="59" t="s">
        <v>363</v>
      </c>
      <c r="P33" s="59" t="s">
        <v>364</v>
      </c>
    </row>
    <row r="34" spans="1:16" ht="12.75" customHeight="1" thickBot="1" x14ac:dyDescent="0.25">
      <c r="A34" s="15" t="str">
        <f t="shared" si="0"/>
        <v> BRNO 26 </v>
      </c>
      <c r="B34" s="20" t="str">
        <f t="shared" si="1"/>
        <v>I</v>
      </c>
      <c r="C34" s="15">
        <f t="shared" si="2"/>
        <v>45652.601000000002</v>
      </c>
      <c r="D34" s="18" t="str">
        <f t="shared" si="3"/>
        <v>vis</v>
      </c>
      <c r="E34" s="56">
        <f>VLOOKUP(C34,Active!C$21:E$969,3,FALSE)</f>
        <v>19947.005875056107</v>
      </c>
      <c r="F34" s="20" t="s">
        <v>121</v>
      </c>
      <c r="G34" s="18" t="str">
        <f t="shared" si="4"/>
        <v>45652.601</v>
      </c>
      <c r="H34" s="15">
        <f t="shared" si="5"/>
        <v>19947</v>
      </c>
      <c r="I34" s="57" t="s">
        <v>365</v>
      </c>
      <c r="J34" s="58" t="s">
        <v>366</v>
      </c>
      <c r="K34" s="57">
        <v>19947</v>
      </c>
      <c r="L34" s="57" t="s">
        <v>237</v>
      </c>
      <c r="M34" s="58" t="s">
        <v>127</v>
      </c>
      <c r="N34" s="58"/>
      <c r="O34" s="59" t="s">
        <v>367</v>
      </c>
      <c r="P34" s="59" t="s">
        <v>364</v>
      </c>
    </row>
    <row r="35" spans="1:16" ht="12.75" customHeight="1" thickBot="1" x14ac:dyDescent="0.25">
      <c r="A35" s="15" t="str">
        <f t="shared" si="0"/>
        <v> BRNO 26 </v>
      </c>
      <c r="B35" s="20" t="str">
        <f t="shared" si="1"/>
        <v>I</v>
      </c>
      <c r="C35" s="15">
        <f t="shared" si="2"/>
        <v>45674.481</v>
      </c>
      <c r="D35" s="18" t="str">
        <f t="shared" si="3"/>
        <v>vis</v>
      </c>
      <c r="E35" s="56">
        <f>VLOOKUP(C35,Active!C$21:E$969,3,FALSE)</f>
        <v>19970.014793851446</v>
      </c>
      <c r="F35" s="20" t="s">
        <v>121</v>
      </c>
      <c r="G35" s="18" t="str">
        <f t="shared" si="4"/>
        <v>45674.481</v>
      </c>
      <c r="H35" s="15">
        <f t="shared" si="5"/>
        <v>19970</v>
      </c>
      <c r="I35" s="57" t="s">
        <v>368</v>
      </c>
      <c r="J35" s="58" t="s">
        <v>369</v>
      </c>
      <c r="K35" s="57">
        <v>19970</v>
      </c>
      <c r="L35" s="57" t="s">
        <v>276</v>
      </c>
      <c r="M35" s="58" t="s">
        <v>127</v>
      </c>
      <c r="N35" s="58"/>
      <c r="O35" s="59" t="s">
        <v>337</v>
      </c>
      <c r="P35" s="59" t="s">
        <v>364</v>
      </c>
    </row>
    <row r="36" spans="1:16" ht="12.75" customHeight="1" thickBot="1" x14ac:dyDescent="0.25">
      <c r="A36" s="15" t="str">
        <f t="shared" si="0"/>
        <v> AOEB 3 </v>
      </c>
      <c r="B36" s="20" t="str">
        <f t="shared" si="1"/>
        <v>I</v>
      </c>
      <c r="C36" s="15">
        <f t="shared" si="2"/>
        <v>46057.711000000003</v>
      </c>
      <c r="D36" s="18" t="str">
        <f t="shared" si="3"/>
        <v>vis</v>
      </c>
      <c r="E36" s="56">
        <f>VLOOKUP(C36,Active!C$21:E$969,3,FALSE)</f>
        <v>20373.017899424529</v>
      </c>
      <c r="F36" s="20" t="s">
        <v>121</v>
      </c>
      <c r="G36" s="18" t="str">
        <f t="shared" si="4"/>
        <v>46057.711</v>
      </c>
      <c r="H36" s="15">
        <f t="shared" si="5"/>
        <v>20373</v>
      </c>
      <c r="I36" s="57" t="s">
        <v>370</v>
      </c>
      <c r="J36" s="58" t="s">
        <v>371</v>
      </c>
      <c r="K36" s="57">
        <v>20373</v>
      </c>
      <c r="L36" s="57" t="s">
        <v>372</v>
      </c>
      <c r="M36" s="58" t="s">
        <v>127</v>
      </c>
      <c r="N36" s="58"/>
      <c r="O36" s="59" t="s">
        <v>373</v>
      </c>
      <c r="P36" s="59" t="s">
        <v>327</v>
      </c>
    </row>
    <row r="37" spans="1:16" ht="12.75" customHeight="1" thickBot="1" x14ac:dyDescent="0.25">
      <c r="A37" s="15" t="str">
        <f t="shared" si="0"/>
        <v> AOEB 3 </v>
      </c>
      <c r="B37" s="20" t="str">
        <f t="shared" si="1"/>
        <v>I</v>
      </c>
      <c r="C37" s="15">
        <f t="shared" si="2"/>
        <v>46078.620999999999</v>
      </c>
      <c r="D37" s="18" t="str">
        <f t="shared" si="3"/>
        <v>vis</v>
      </c>
      <c r="E37" s="56">
        <f>VLOOKUP(C37,Active!C$21:E$969,3,FALSE)</f>
        <v>20395.006770174554</v>
      </c>
      <c r="F37" s="20" t="s">
        <v>121</v>
      </c>
      <c r="G37" s="18" t="str">
        <f t="shared" si="4"/>
        <v>46078.621</v>
      </c>
      <c r="H37" s="15">
        <f t="shared" si="5"/>
        <v>20395</v>
      </c>
      <c r="I37" s="57" t="s">
        <v>374</v>
      </c>
      <c r="J37" s="58" t="s">
        <v>375</v>
      </c>
      <c r="K37" s="57">
        <v>20395</v>
      </c>
      <c r="L37" s="57" t="s">
        <v>237</v>
      </c>
      <c r="M37" s="58" t="s">
        <v>127</v>
      </c>
      <c r="N37" s="58"/>
      <c r="O37" s="59" t="s">
        <v>373</v>
      </c>
      <c r="P37" s="59" t="s">
        <v>327</v>
      </c>
    </row>
    <row r="38" spans="1:16" ht="12.75" customHeight="1" thickBot="1" x14ac:dyDescent="0.25">
      <c r="A38" s="15" t="str">
        <f t="shared" si="0"/>
        <v> AOEB 3 </v>
      </c>
      <c r="B38" s="20" t="str">
        <f t="shared" si="1"/>
        <v>I</v>
      </c>
      <c r="C38" s="15">
        <f t="shared" si="2"/>
        <v>46079.567999999999</v>
      </c>
      <c r="D38" s="18" t="str">
        <f t="shared" si="3"/>
        <v>vis</v>
      </c>
      <c r="E38" s="56">
        <f>VLOOKUP(C38,Active!C$21:E$969,3,FALSE)</f>
        <v>20396.002631513638</v>
      </c>
      <c r="F38" s="20" t="s">
        <v>121</v>
      </c>
      <c r="G38" s="18" t="str">
        <f t="shared" si="4"/>
        <v>46079.568</v>
      </c>
      <c r="H38" s="15">
        <f t="shared" si="5"/>
        <v>20396</v>
      </c>
      <c r="I38" s="57" t="s">
        <v>376</v>
      </c>
      <c r="J38" s="58" t="s">
        <v>377</v>
      </c>
      <c r="K38" s="57">
        <v>20396</v>
      </c>
      <c r="L38" s="57" t="s">
        <v>137</v>
      </c>
      <c r="M38" s="58" t="s">
        <v>127</v>
      </c>
      <c r="N38" s="58"/>
      <c r="O38" s="59" t="s">
        <v>373</v>
      </c>
      <c r="P38" s="59" t="s">
        <v>327</v>
      </c>
    </row>
    <row r="39" spans="1:16" ht="12.75" customHeight="1" thickBot="1" x14ac:dyDescent="0.25">
      <c r="A39" s="15" t="str">
        <f t="shared" si="0"/>
        <v> AOEB 3 </v>
      </c>
      <c r="B39" s="20" t="str">
        <f t="shared" si="1"/>
        <v>I</v>
      </c>
      <c r="C39" s="15">
        <f t="shared" si="2"/>
        <v>46406.69</v>
      </c>
      <c r="D39" s="18" t="str">
        <f t="shared" si="3"/>
        <v>vis</v>
      </c>
      <c r="E39" s="56">
        <f>VLOOKUP(C39,Active!C$21:E$969,3,FALSE)</f>
        <v>20740.002793038773</v>
      </c>
      <c r="F39" s="20" t="s">
        <v>121</v>
      </c>
      <c r="G39" s="18" t="str">
        <f t="shared" si="4"/>
        <v>46406.690</v>
      </c>
      <c r="H39" s="15">
        <f t="shared" si="5"/>
        <v>20740</v>
      </c>
      <c r="I39" s="57" t="s">
        <v>378</v>
      </c>
      <c r="J39" s="58" t="s">
        <v>379</v>
      </c>
      <c r="K39" s="57">
        <v>20740</v>
      </c>
      <c r="L39" s="57" t="s">
        <v>137</v>
      </c>
      <c r="M39" s="58" t="s">
        <v>127</v>
      </c>
      <c r="N39" s="58"/>
      <c r="O39" s="59" t="s">
        <v>330</v>
      </c>
      <c r="P39" s="59" t="s">
        <v>327</v>
      </c>
    </row>
    <row r="40" spans="1:16" ht="12.75" customHeight="1" thickBot="1" x14ac:dyDescent="0.25">
      <c r="A40" s="15" t="str">
        <f t="shared" si="0"/>
        <v> AOEB 3 </v>
      </c>
      <c r="B40" s="20" t="str">
        <f t="shared" si="1"/>
        <v>I</v>
      </c>
      <c r="C40" s="15">
        <f t="shared" si="2"/>
        <v>46446.64</v>
      </c>
      <c r="D40" s="18" t="str">
        <f t="shared" si="3"/>
        <v>vis</v>
      </c>
      <c r="E40" s="56">
        <f>VLOOKUP(C40,Active!C$21:E$969,3,FALSE)</f>
        <v>20782.014050162808</v>
      </c>
      <c r="F40" s="20" t="s">
        <v>121</v>
      </c>
      <c r="G40" s="18" t="str">
        <f t="shared" si="4"/>
        <v>46446.640</v>
      </c>
      <c r="H40" s="15">
        <f t="shared" si="5"/>
        <v>20782</v>
      </c>
      <c r="I40" s="57" t="s">
        <v>380</v>
      </c>
      <c r="J40" s="58" t="s">
        <v>381</v>
      </c>
      <c r="K40" s="57">
        <v>20782</v>
      </c>
      <c r="L40" s="57" t="s">
        <v>267</v>
      </c>
      <c r="M40" s="58" t="s">
        <v>127</v>
      </c>
      <c r="N40" s="58"/>
      <c r="O40" s="59" t="s">
        <v>373</v>
      </c>
      <c r="P40" s="59" t="s">
        <v>327</v>
      </c>
    </row>
    <row r="41" spans="1:16" ht="12.75" customHeight="1" thickBot="1" x14ac:dyDescent="0.25">
      <c r="A41" s="15" t="str">
        <f t="shared" si="0"/>
        <v> AOEB 3 </v>
      </c>
      <c r="B41" s="20" t="str">
        <f t="shared" si="1"/>
        <v>I</v>
      </c>
      <c r="C41" s="15">
        <f t="shared" si="2"/>
        <v>46814.656999999999</v>
      </c>
      <c r="D41" s="18" t="str">
        <f t="shared" si="3"/>
        <v>vis</v>
      </c>
      <c r="E41" s="56">
        <f>VLOOKUP(C41,Active!C$21:E$969,3,FALSE)</f>
        <v>21169.019226959219</v>
      </c>
      <c r="F41" s="20" t="s">
        <v>121</v>
      </c>
      <c r="G41" s="18" t="str">
        <f t="shared" si="4"/>
        <v>46814.657</v>
      </c>
      <c r="H41" s="15">
        <f t="shared" si="5"/>
        <v>21169</v>
      </c>
      <c r="I41" s="57" t="s">
        <v>382</v>
      </c>
      <c r="J41" s="58" t="s">
        <v>383</v>
      </c>
      <c r="K41" s="57">
        <v>21169</v>
      </c>
      <c r="L41" s="57" t="s">
        <v>336</v>
      </c>
      <c r="M41" s="58" t="s">
        <v>127</v>
      </c>
      <c r="N41" s="58"/>
      <c r="O41" s="59" t="s">
        <v>330</v>
      </c>
      <c r="P41" s="59" t="s">
        <v>327</v>
      </c>
    </row>
    <row r="42" spans="1:16" ht="12.75" customHeight="1" thickBot="1" x14ac:dyDescent="0.25">
      <c r="A42" s="15" t="str">
        <f t="shared" si="0"/>
        <v> BBS 83 </v>
      </c>
      <c r="B42" s="20" t="str">
        <f t="shared" si="1"/>
        <v>I</v>
      </c>
      <c r="C42" s="15">
        <f t="shared" si="2"/>
        <v>46821.258000000002</v>
      </c>
      <c r="D42" s="18" t="str">
        <f t="shared" si="3"/>
        <v>vis</v>
      </c>
      <c r="E42" s="56">
        <f>VLOOKUP(C42,Active!C$21:E$969,3,FALSE)</f>
        <v>21175.960811646975</v>
      </c>
      <c r="F42" s="20" t="s">
        <v>121</v>
      </c>
      <c r="G42" s="18" t="str">
        <f t="shared" si="4"/>
        <v>46821.258</v>
      </c>
      <c r="H42" s="15">
        <f t="shared" si="5"/>
        <v>21176</v>
      </c>
      <c r="I42" s="57" t="s">
        <v>384</v>
      </c>
      <c r="J42" s="58" t="s">
        <v>385</v>
      </c>
      <c r="K42" s="57">
        <v>21176</v>
      </c>
      <c r="L42" s="57" t="s">
        <v>386</v>
      </c>
      <c r="M42" s="58" t="s">
        <v>127</v>
      </c>
      <c r="N42" s="58"/>
      <c r="O42" s="59" t="s">
        <v>387</v>
      </c>
      <c r="P42" s="59" t="s">
        <v>388</v>
      </c>
    </row>
    <row r="43" spans="1:16" ht="12.75" customHeight="1" thickBot="1" x14ac:dyDescent="0.25">
      <c r="A43" s="15" t="str">
        <f t="shared" ref="A43:A74" si="6">P43</f>
        <v> AOEB 3 </v>
      </c>
      <c r="B43" s="20" t="str">
        <f t="shared" ref="B43:B74" si="7">IF(H43=INT(H43),"I","II")</f>
        <v>I</v>
      </c>
      <c r="C43" s="15">
        <f t="shared" ref="C43:C74" si="8">1*G43</f>
        <v>47161.745999999999</v>
      </c>
      <c r="D43" s="18" t="str">
        <f t="shared" ref="D43:D74" si="9">VLOOKUP(F43,I$1:J$5,2,FALSE)</f>
        <v>vis</v>
      </c>
      <c r="E43" s="56">
        <f>VLOOKUP(C43,Active!C$21:E$969,3,FALSE)</f>
        <v>21534.016604278986</v>
      </c>
      <c r="F43" s="20" t="s">
        <v>121</v>
      </c>
      <c r="G43" s="18" t="str">
        <f t="shared" ref="G43:G74" si="10">MID(I43,3,LEN(I43)-3)</f>
        <v>47161.746</v>
      </c>
      <c r="H43" s="15">
        <f t="shared" ref="H43:H74" si="11">1*K43</f>
        <v>21534</v>
      </c>
      <c r="I43" s="57" t="s">
        <v>389</v>
      </c>
      <c r="J43" s="58" t="s">
        <v>390</v>
      </c>
      <c r="K43" s="57">
        <v>21534</v>
      </c>
      <c r="L43" s="57" t="s">
        <v>391</v>
      </c>
      <c r="M43" s="58" t="s">
        <v>127</v>
      </c>
      <c r="N43" s="58"/>
      <c r="O43" s="59" t="s">
        <v>330</v>
      </c>
      <c r="P43" s="59" t="s">
        <v>327</v>
      </c>
    </row>
    <row r="44" spans="1:16" ht="12.75" customHeight="1" thickBot="1" x14ac:dyDescent="0.25">
      <c r="A44" s="15" t="str">
        <f t="shared" si="6"/>
        <v> BRNO 30 </v>
      </c>
      <c r="B44" s="20" t="str">
        <f t="shared" si="7"/>
        <v>I</v>
      </c>
      <c r="C44" s="15">
        <f t="shared" si="8"/>
        <v>47169.35</v>
      </c>
      <c r="D44" s="18" t="str">
        <f t="shared" si="9"/>
        <v>vis</v>
      </c>
      <c r="E44" s="56">
        <f>VLOOKUP(C44,Active!C$21:E$969,3,FALSE)</f>
        <v>21542.012939677512</v>
      </c>
      <c r="F44" s="20" t="s">
        <v>121</v>
      </c>
      <c r="G44" s="18" t="str">
        <f t="shared" si="10"/>
        <v>47169.350</v>
      </c>
      <c r="H44" s="15">
        <f t="shared" si="11"/>
        <v>21542</v>
      </c>
      <c r="I44" s="57" t="s">
        <v>392</v>
      </c>
      <c r="J44" s="58" t="s">
        <v>393</v>
      </c>
      <c r="K44" s="57">
        <v>21542</v>
      </c>
      <c r="L44" s="57" t="s">
        <v>199</v>
      </c>
      <c r="M44" s="58" t="s">
        <v>127</v>
      </c>
      <c r="N44" s="58"/>
      <c r="O44" s="59" t="s">
        <v>394</v>
      </c>
      <c r="P44" s="59" t="s">
        <v>395</v>
      </c>
    </row>
    <row r="45" spans="1:16" ht="12.75" customHeight="1" thickBot="1" x14ac:dyDescent="0.25">
      <c r="A45" s="15" t="str">
        <f t="shared" si="6"/>
        <v> BRNO 30 </v>
      </c>
      <c r="B45" s="20" t="str">
        <f t="shared" si="7"/>
        <v>I</v>
      </c>
      <c r="C45" s="15">
        <f t="shared" si="8"/>
        <v>47170.292999999998</v>
      </c>
      <c r="D45" s="18" t="str">
        <f t="shared" si="9"/>
        <v>vis</v>
      </c>
      <c r="E45" s="56">
        <f>VLOOKUP(C45,Active!C$21:E$969,3,FALSE)</f>
        <v>21543.004594632905</v>
      </c>
      <c r="F45" s="20" t="s">
        <v>121</v>
      </c>
      <c r="G45" s="18" t="str">
        <f t="shared" si="10"/>
        <v>47170.293</v>
      </c>
      <c r="H45" s="15">
        <f t="shared" si="11"/>
        <v>21543</v>
      </c>
      <c r="I45" s="57" t="s">
        <v>396</v>
      </c>
      <c r="J45" s="58" t="s">
        <v>397</v>
      </c>
      <c r="K45" s="57">
        <v>21543</v>
      </c>
      <c r="L45" s="57" t="s">
        <v>132</v>
      </c>
      <c r="M45" s="58" t="s">
        <v>127</v>
      </c>
      <c r="N45" s="58"/>
      <c r="O45" s="59" t="s">
        <v>394</v>
      </c>
      <c r="P45" s="59" t="s">
        <v>395</v>
      </c>
    </row>
    <row r="46" spans="1:16" ht="12.75" customHeight="1" thickBot="1" x14ac:dyDescent="0.25">
      <c r="A46" s="15" t="str">
        <f t="shared" si="6"/>
        <v> BBS 88 </v>
      </c>
      <c r="B46" s="20" t="str">
        <f t="shared" si="7"/>
        <v>I</v>
      </c>
      <c r="C46" s="15">
        <f t="shared" si="8"/>
        <v>47207.35</v>
      </c>
      <c r="D46" s="18" t="str">
        <f t="shared" si="9"/>
        <v>vis</v>
      </c>
      <c r="E46" s="56">
        <f>VLOOKUP(C46,Active!C$21:E$969,3,FALSE)</f>
        <v>21581.973584751689</v>
      </c>
      <c r="F46" s="20" t="s">
        <v>121</v>
      </c>
      <c r="G46" s="18" t="str">
        <f t="shared" si="10"/>
        <v>47207.350</v>
      </c>
      <c r="H46" s="15">
        <f t="shared" si="11"/>
        <v>21582</v>
      </c>
      <c r="I46" s="57" t="s">
        <v>398</v>
      </c>
      <c r="J46" s="58" t="s">
        <v>399</v>
      </c>
      <c r="K46" s="57">
        <v>21582</v>
      </c>
      <c r="L46" s="57" t="s">
        <v>400</v>
      </c>
      <c r="M46" s="58" t="s">
        <v>127</v>
      </c>
      <c r="N46" s="58"/>
      <c r="O46" s="59" t="s">
        <v>401</v>
      </c>
      <c r="P46" s="59" t="s">
        <v>402</v>
      </c>
    </row>
    <row r="47" spans="1:16" ht="12.75" customHeight="1" thickBot="1" x14ac:dyDescent="0.25">
      <c r="A47" s="15" t="str">
        <f t="shared" si="6"/>
        <v> BBS 88 </v>
      </c>
      <c r="B47" s="20" t="str">
        <f t="shared" si="7"/>
        <v>I</v>
      </c>
      <c r="C47" s="15">
        <f t="shared" si="8"/>
        <v>47208.334999999999</v>
      </c>
      <c r="D47" s="18" t="str">
        <f t="shared" si="9"/>
        <v>vis</v>
      </c>
      <c r="E47" s="56">
        <f>VLOOKUP(C47,Active!C$21:E$969,3,FALSE)</f>
        <v>21583.009406735851</v>
      </c>
      <c r="F47" s="20" t="s">
        <v>121</v>
      </c>
      <c r="G47" s="18" t="str">
        <f t="shared" si="10"/>
        <v>47208.335</v>
      </c>
      <c r="H47" s="15">
        <f t="shared" si="11"/>
        <v>21583</v>
      </c>
      <c r="I47" s="57" t="s">
        <v>403</v>
      </c>
      <c r="J47" s="58" t="s">
        <v>404</v>
      </c>
      <c r="K47" s="57">
        <v>21583</v>
      </c>
      <c r="L47" s="57" t="s">
        <v>229</v>
      </c>
      <c r="M47" s="58" t="s">
        <v>127</v>
      </c>
      <c r="N47" s="58"/>
      <c r="O47" s="59" t="s">
        <v>401</v>
      </c>
      <c r="P47" s="59" t="s">
        <v>402</v>
      </c>
    </row>
    <row r="48" spans="1:16" ht="12.75" customHeight="1" thickBot="1" x14ac:dyDescent="0.25">
      <c r="A48" s="15" t="str">
        <f t="shared" si="6"/>
        <v> BRNO 30 </v>
      </c>
      <c r="B48" s="20" t="str">
        <f t="shared" si="7"/>
        <v>I</v>
      </c>
      <c r="C48" s="15">
        <f t="shared" si="8"/>
        <v>47476.498</v>
      </c>
      <c r="D48" s="18" t="str">
        <f t="shared" si="9"/>
        <v>vis</v>
      </c>
      <c r="E48" s="56">
        <f>VLOOKUP(C48,Active!C$21:E$969,3,FALSE)</f>
        <v>21865.008524236553</v>
      </c>
      <c r="F48" s="20" t="s">
        <v>121</v>
      </c>
      <c r="G48" s="18" t="str">
        <f t="shared" si="10"/>
        <v>47476.498</v>
      </c>
      <c r="H48" s="15">
        <f t="shared" si="11"/>
        <v>21865</v>
      </c>
      <c r="I48" s="57" t="s">
        <v>405</v>
      </c>
      <c r="J48" s="58" t="s">
        <v>406</v>
      </c>
      <c r="K48" s="57">
        <v>21865</v>
      </c>
      <c r="L48" s="57" t="s">
        <v>142</v>
      </c>
      <c r="M48" s="58" t="s">
        <v>127</v>
      </c>
      <c r="N48" s="58"/>
      <c r="O48" s="59" t="s">
        <v>407</v>
      </c>
      <c r="P48" s="59" t="s">
        <v>395</v>
      </c>
    </row>
    <row r="49" spans="1:16" ht="12.75" customHeight="1" thickBot="1" x14ac:dyDescent="0.25">
      <c r="A49" s="15" t="str">
        <f t="shared" si="6"/>
        <v> BBS 91 </v>
      </c>
      <c r="B49" s="20" t="str">
        <f t="shared" si="7"/>
        <v>I</v>
      </c>
      <c r="C49" s="15">
        <f t="shared" si="8"/>
        <v>47535.463000000003</v>
      </c>
      <c r="D49" s="18" t="str">
        <f t="shared" si="9"/>
        <v>vis</v>
      </c>
      <c r="E49" s="56">
        <f>VLOOKUP(C49,Active!C$21:E$969,3,FALSE)</f>
        <v>21927.015877836526</v>
      </c>
      <c r="F49" s="20" t="s">
        <v>121</v>
      </c>
      <c r="G49" s="18" t="str">
        <f t="shared" si="10"/>
        <v>47535.463</v>
      </c>
      <c r="H49" s="15">
        <f t="shared" si="11"/>
        <v>21927</v>
      </c>
      <c r="I49" s="57" t="s">
        <v>408</v>
      </c>
      <c r="J49" s="58" t="s">
        <v>409</v>
      </c>
      <c r="K49" s="57">
        <v>21927</v>
      </c>
      <c r="L49" s="57" t="s">
        <v>250</v>
      </c>
      <c r="M49" s="58" t="s">
        <v>127</v>
      </c>
      <c r="N49" s="58"/>
      <c r="O49" s="59" t="s">
        <v>356</v>
      </c>
      <c r="P49" s="59" t="s">
        <v>410</v>
      </c>
    </row>
    <row r="50" spans="1:16" ht="12.75" customHeight="1" thickBot="1" x14ac:dyDescent="0.25">
      <c r="A50" s="15" t="str">
        <f t="shared" si="6"/>
        <v> BBS 91 </v>
      </c>
      <c r="B50" s="20" t="str">
        <f t="shared" si="7"/>
        <v>I</v>
      </c>
      <c r="C50" s="15">
        <f t="shared" si="8"/>
        <v>47555.421000000002</v>
      </c>
      <c r="D50" s="18" t="str">
        <f t="shared" si="9"/>
        <v>vis</v>
      </c>
      <c r="E50" s="56">
        <f>VLOOKUP(C50,Active!C$21:E$969,3,FALSE)</f>
        <v>21948.003629267852</v>
      </c>
      <c r="F50" s="20" t="s">
        <v>121</v>
      </c>
      <c r="G50" s="18" t="str">
        <f t="shared" si="10"/>
        <v>47555.421</v>
      </c>
      <c r="H50" s="15">
        <f t="shared" si="11"/>
        <v>21948</v>
      </c>
      <c r="I50" s="57" t="s">
        <v>411</v>
      </c>
      <c r="J50" s="58" t="s">
        <v>412</v>
      </c>
      <c r="K50" s="57">
        <v>21948</v>
      </c>
      <c r="L50" s="57" t="s">
        <v>137</v>
      </c>
      <c r="M50" s="58" t="s">
        <v>127</v>
      </c>
      <c r="N50" s="58"/>
      <c r="O50" s="59" t="s">
        <v>356</v>
      </c>
      <c r="P50" s="59" t="s">
        <v>410</v>
      </c>
    </row>
    <row r="51" spans="1:16" ht="12.75" customHeight="1" thickBot="1" x14ac:dyDescent="0.25">
      <c r="A51" s="15" t="str">
        <f t="shared" si="6"/>
        <v> BBS 94 </v>
      </c>
      <c r="B51" s="20" t="str">
        <f t="shared" si="7"/>
        <v>I</v>
      </c>
      <c r="C51" s="15">
        <f t="shared" si="8"/>
        <v>47924.394999999997</v>
      </c>
      <c r="D51" s="18" t="str">
        <f t="shared" si="9"/>
        <v>vis</v>
      </c>
      <c r="E51" s="56">
        <f>VLOOKUP(C51,Active!C$21:E$969,3,FALSE)</f>
        <v>22336.015183362571</v>
      </c>
      <c r="F51" s="20" t="s">
        <v>121</v>
      </c>
      <c r="G51" s="18" t="str">
        <f t="shared" si="10"/>
        <v>47924.395</v>
      </c>
      <c r="H51" s="15">
        <f t="shared" si="11"/>
        <v>22336</v>
      </c>
      <c r="I51" s="57" t="s">
        <v>413</v>
      </c>
      <c r="J51" s="58" t="s">
        <v>414</v>
      </c>
      <c r="K51" s="57">
        <v>22336</v>
      </c>
      <c r="L51" s="57" t="s">
        <v>276</v>
      </c>
      <c r="M51" s="58" t="s">
        <v>127</v>
      </c>
      <c r="N51" s="58"/>
      <c r="O51" s="59" t="s">
        <v>356</v>
      </c>
      <c r="P51" s="59" t="s">
        <v>415</v>
      </c>
    </row>
    <row r="52" spans="1:16" ht="12.75" customHeight="1" thickBot="1" x14ac:dyDescent="0.25">
      <c r="A52" s="15" t="str">
        <f t="shared" si="6"/>
        <v> BBS 94 </v>
      </c>
      <c r="B52" s="20" t="str">
        <f t="shared" si="7"/>
        <v>I</v>
      </c>
      <c r="C52" s="15">
        <f t="shared" si="8"/>
        <v>47944.368000000002</v>
      </c>
      <c r="D52" s="18" t="str">
        <f t="shared" si="9"/>
        <v>vis</v>
      </c>
      <c r="E52" s="56">
        <f>VLOOKUP(C52,Active!C$21:E$969,3,FALSE)</f>
        <v>22357.01870873275</v>
      </c>
      <c r="F52" s="20" t="s">
        <v>121</v>
      </c>
      <c r="G52" s="18" t="str">
        <f t="shared" si="10"/>
        <v>47944.368</v>
      </c>
      <c r="H52" s="15">
        <f t="shared" si="11"/>
        <v>22357</v>
      </c>
      <c r="I52" s="57" t="s">
        <v>416</v>
      </c>
      <c r="J52" s="58" t="s">
        <v>417</v>
      </c>
      <c r="K52" s="57">
        <v>22357</v>
      </c>
      <c r="L52" s="57" t="s">
        <v>336</v>
      </c>
      <c r="M52" s="58" t="s">
        <v>127</v>
      </c>
      <c r="N52" s="58"/>
      <c r="O52" s="59" t="s">
        <v>356</v>
      </c>
      <c r="P52" s="59" t="s">
        <v>415</v>
      </c>
    </row>
    <row r="53" spans="1:16" ht="12.75" customHeight="1" thickBot="1" x14ac:dyDescent="0.25">
      <c r="A53" s="15" t="str">
        <f t="shared" si="6"/>
        <v> AOEB 3 </v>
      </c>
      <c r="B53" s="20" t="str">
        <f t="shared" si="7"/>
        <v>I</v>
      </c>
      <c r="C53" s="15">
        <f t="shared" si="8"/>
        <v>48244.845999999998</v>
      </c>
      <c r="D53" s="18" t="str">
        <f t="shared" si="9"/>
        <v>vis</v>
      </c>
      <c r="E53" s="56">
        <f>VLOOKUP(C53,Active!C$21:E$969,3,FALSE)</f>
        <v>22673.000148485342</v>
      </c>
      <c r="F53" s="20" t="s">
        <v>121</v>
      </c>
      <c r="G53" s="18" t="str">
        <f t="shared" si="10"/>
        <v>48244.846</v>
      </c>
      <c r="H53" s="15">
        <f t="shared" si="11"/>
        <v>22673</v>
      </c>
      <c r="I53" s="57" t="s">
        <v>418</v>
      </c>
      <c r="J53" s="58" t="s">
        <v>419</v>
      </c>
      <c r="K53" s="57">
        <v>22673</v>
      </c>
      <c r="L53" s="57" t="s">
        <v>145</v>
      </c>
      <c r="M53" s="58" t="s">
        <v>127</v>
      </c>
      <c r="N53" s="58"/>
      <c r="O53" s="59" t="s">
        <v>420</v>
      </c>
      <c r="P53" s="59" t="s">
        <v>327</v>
      </c>
    </row>
    <row r="54" spans="1:16" ht="12.75" customHeight="1" thickBot="1" x14ac:dyDescent="0.25">
      <c r="A54" s="15" t="str">
        <f t="shared" si="6"/>
        <v> AOEB 3 </v>
      </c>
      <c r="B54" s="20" t="str">
        <f t="shared" si="7"/>
        <v>I</v>
      </c>
      <c r="C54" s="15">
        <f t="shared" si="8"/>
        <v>48245.798999999999</v>
      </c>
      <c r="D54" s="18" t="str">
        <f t="shared" si="9"/>
        <v>vis</v>
      </c>
      <c r="E54" s="56">
        <f>VLOOKUP(C54,Active!C$21:E$969,3,FALSE)</f>
        <v>22674.002319399966</v>
      </c>
      <c r="F54" s="20" t="s">
        <v>121</v>
      </c>
      <c r="G54" s="18" t="str">
        <f t="shared" si="10"/>
        <v>48245.799</v>
      </c>
      <c r="H54" s="15">
        <f t="shared" si="11"/>
        <v>22674</v>
      </c>
      <c r="I54" s="57" t="s">
        <v>421</v>
      </c>
      <c r="J54" s="58" t="s">
        <v>422</v>
      </c>
      <c r="K54" s="57">
        <v>22674</v>
      </c>
      <c r="L54" s="57" t="s">
        <v>149</v>
      </c>
      <c r="M54" s="58" t="s">
        <v>127</v>
      </c>
      <c r="N54" s="58"/>
      <c r="O54" s="59" t="s">
        <v>420</v>
      </c>
      <c r="P54" s="59" t="s">
        <v>327</v>
      </c>
    </row>
    <row r="55" spans="1:16" ht="12.75" customHeight="1" thickBot="1" x14ac:dyDescent="0.25">
      <c r="A55" s="15" t="str">
        <f t="shared" si="6"/>
        <v> BBS 98 </v>
      </c>
      <c r="B55" s="20" t="str">
        <f t="shared" si="7"/>
        <v>I</v>
      </c>
      <c r="C55" s="15">
        <f t="shared" si="8"/>
        <v>48270.519</v>
      </c>
      <c r="D55" s="18" t="str">
        <f t="shared" si="9"/>
        <v>vis</v>
      </c>
      <c r="E55" s="56">
        <f>VLOOKUP(C55,Active!C$21:E$969,3,FALSE)</f>
        <v>22699.997770616643</v>
      </c>
      <c r="F55" s="20" t="s">
        <v>121</v>
      </c>
      <c r="G55" s="18" t="str">
        <f t="shared" si="10"/>
        <v>48270.519</v>
      </c>
      <c r="H55" s="15">
        <f t="shared" si="11"/>
        <v>22700</v>
      </c>
      <c r="I55" s="57" t="s">
        <v>423</v>
      </c>
      <c r="J55" s="58" t="s">
        <v>424</v>
      </c>
      <c r="K55" s="57">
        <v>22700</v>
      </c>
      <c r="L55" s="57" t="s">
        <v>156</v>
      </c>
      <c r="M55" s="58" t="s">
        <v>127</v>
      </c>
      <c r="N55" s="58"/>
      <c r="O55" s="59" t="s">
        <v>425</v>
      </c>
      <c r="P55" s="59" t="s">
        <v>426</v>
      </c>
    </row>
    <row r="56" spans="1:16" ht="12.75" customHeight="1" thickBot="1" x14ac:dyDescent="0.25">
      <c r="A56" s="15" t="str">
        <f t="shared" si="6"/>
        <v> BBS 97 </v>
      </c>
      <c r="B56" s="20" t="str">
        <f t="shared" si="7"/>
        <v>I</v>
      </c>
      <c r="C56" s="15">
        <f t="shared" si="8"/>
        <v>48332.343000000001</v>
      </c>
      <c r="D56" s="18" t="str">
        <f t="shared" si="9"/>
        <v>vis</v>
      </c>
      <c r="E56" s="56">
        <f>VLOOKUP(C56,Active!C$21:E$969,3,FALSE)</f>
        <v>22765.011636960484</v>
      </c>
      <c r="F56" s="20" t="s">
        <v>121</v>
      </c>
      <c r="G56" s="18" t="str">
        <f t="shared" si="10"/>
        <v>48332.343</v>
      </c>
      <c r="H56" s="15">
        <f t="shared" si="11"/>
        <v>22765</v>
      </c>
      <c r="I56" s="57" t="s">
        <v>427</v>
      </c>
      <c r="J56" s="58" t="s">
        <v>428</v>
      </c>
      <c r="K56" s="57">
        <v>22765</v>
      </c>
      <c r="L56" s="57" t="s">
        <v>429</v>
      </c>
      <c r="M56" s="58" t="s">
        <v>127</v>
      </c>
      <c r="N56" s="58"/>
      <c r="O56" s="59" t="s">
        <v>401</v>
      </c>
      <c r="P56" s="59" t="s">
        <v>430</v>
      </c>
    </row>
    <row r="57" spans="1:16" ht="12.75" customHeight="1" thickBot="1" x14ac:dyDescent="0.25">
      <c r="A57" s="15" t="str">
        <f t="shared" si="6"/>
        <v> BBS 97 </v>
      </c>
      <c r="B57" s="20" t="str">
        <f t="shared" si="7"/>
        <v>I</v>
      </c>
      <c r="C57" s="15">
        <f t="shared" si="8"/>
        <v>48332.343000000001</v>
      </c>
      <c r="D57" s="18" t="str">
        <f t="shared" si="9"/>
        <v>vis</v>
      </c>
      <c r="E57" s="56">
        <f>VLOOKUP(C57,Active!C$21:E$969,3,FALSE)</f>
        <v>22765.011636960484</v>
      </c>
      <c r="F57" s="20" t="s">
        <v>121</v>
      </c>
      <c r="G57" s="18" t="str">
        <f t="shared" si="10"/>
        <v>48332.343</v>
      </c>
      <c r="H57" s="15">
        <f t="shared" si="11"/>
        <v>22765</v>
      </c>
      <c r="I57" s="57" t="s">
        <v>427</v>
      </c>
      <c r="J57" s="58" t="s">
        <v>428</v>
      </c>
      <c r="K57" s="57">
        <v>22765</v>
      </c>
      <c r="L57" s="57" t="s">
        <v>429</v>
      </c>
      <c r="M57" s="58" t="s">
        <v>127</v>
      </c>
      <c r="N57" s="58"/>
      <c r="O57" s="59" t="s">
        <v>356</v>
      </c>
      <c r="P57" s="59" t="s">
        <v>430</v>
      </c>
    </row>
    <row r="58" spans="1:16" ht="12.75" customHeight="1" thickBot="1" x14ac:dyDescent="0.25">
      <c r="A58" s="15" t="str">
        <f t="shared" si="6"/>
        <v> AOEB 3 </v>
      </c>
      <c r="B58" s="20" t="str">
        <f t="shared" si="7"/>
        <v>I</v>
      </c>
      <c r="C58" s="15">
        <f t="shared" si="8"/>
        <v>48633.78</v>
      </c>
      <c r="D58" s="18" t="str">
        <f t="shared" si="9"/>
        <v>vis</v>
      </c>
      <c r="E58" s="56">
        <f>VLOOKUP(C58,Active!C$21:E$969,3,FALSE)</f>
        <v>23082.001557203243</v>
      </c>
      <c r="F58" s="20" t="s">
        <v>121</v>
      </c>
      <c r="G58" s="18" t="str">
        <f t="shared" si="10"/>
        <v>48633.780</v>
      </c>
      <c r="H58" s="15">
        <f t="shared" si="11"/>
        <v>23082</v>
      </c>
      <c r="I58" s="57" t="s">
        <v>431</v>
      </c>
      <c r="J58" s="58" t="s">
        <v>432</v>
      </c>
      <c r="K58" s="57">
        <v>23082</v>
      </c>
      <c r="L58" s="57" t="s">
        <v>191</v>
      </c>
      <c r="M58" s="58" t="s">
        <v>127</v>
      </c>
      <c r="N58" s="58"/>
      <c r="O58" s="59" t="s">
        <v>330</v>
      </c>
      <c r="P58" s="59" t="s">
        <v>327</v>
      </c>
    </row>
    <row r="59" spans="1:16" ht="12.75" customHeight="1" thickBot="1" x14ac:dyDescent="0.25">
      <c r="A59" s="15" t="str">
        <f t="shared" si="6"/>
        <v> AOEB 3 </v>
      </c>
      <c r="B59" s="20" t="str">
        <f t="shared" si="7"/>
        <v>I</v>
      </c>
      <c r="C59" s="15">
        <f t="shared" si="8"/>
        <v>48636.629000000001</v>
      </c>
      <c r="D59" s="18" t="str">
        <f t="shared" si="9"/>
        <v>vis</v>
      </c>
      <c r="E59" s="56">
        <f>VLOOKUP(C59,Active!C$21:E$969,3,FALSE)</f>
        <v>23084.997553987883</v>
      </c>
      <c r="F59" s="20" t="s">
        <v>121</v>
      </c>
      <c r="G59" s="18" t="str">
        <f t="shared" si="10"/>
        <v>48636.629</v>
      </c>
      <c r="H59" s="15">
        <f t="shared" si="11"/>
        <v>23085</v>
      </c>
      <c r="I59" s="57" t="s">
        <v>433</v>
      </c>
      <c r="J59" s="58" t="s">
        <v>434</v>
      </c>
      <c r="K59" s="57">
        <v>23085</v>
      </c>
      <c r="L59" s="57" t="s">
        <v>156</v>
      </c>
      <c r="M59" s="58" t="s">
        <v>127</v>
      </c>
      <c r="N59" s="58"/>
      <c r="O59" s="59" t="s">
        <v>420</v>
      </c>
      <c r="P59" s="59" t="s">
        <v>327</v>
      </c>
    </row>
    <row r="60" spans="1:16" ht="12.75" customHeight="1" thickBot="1" x14ac:dyDescent="0.25">
      <c r="A60" s="15" t="str">
        <f t="shared" si="6"/>
        <v> BBS 100 </v>
      </c>
      <c r="B60" s="20" t="str">
        <f t="shared" si="7"/>
        <v>I</v>
      </c>
      <c r="C60" s="15">
        <f t="shared" si="8"/>
        <v>48662.313000000002</v>
      </c>
      <c r="D60" s="18" t="str">
        <f t="shared" si="9"/>
        <v>vis</v>
      </c>
      <c r="E60" s="56">
        <f>VLOOKUP(C60,Active!C$21:E$969,3,FALSE)</f>
        <v>23112.006743674337</v>
      </c>
      <c r="F60" s="20" t="s">
        <v>121</v>
      </c>
      <c r="G60" s="18" t="str">
        <f t="shared" si="10"/>
        <v>48662.313</v>
      </c>
      <c r="H60" s="15">
        <f t="shared" si="11"/>
        <v>23112</v>
      </c>
      <c r="I60" s="57" t="s">
        <v>435</v>
      </c>
      <c r="J60" s="58" t="s">
        <v>436</v>
      </c>
      <c r="K60" s="57">
        <v>23112</v>
      </c>
      <c r="L60" s="57" t="s">
        <v>237</v>
      </c>
      <c r="M60" s="58" t="s">
        <v>127</v>
      </c>
      <c r="N60" s="58"/>
      <c r="O60" s="59" t="s">
        <v>356</v>
      </c>
      <c r="P60" s="59" t="s">
        <v>437</v>
      </c>
    </row>
    <row r="61" spans="1:16" ht="12.75" customHeight="1" thickBot="1" x14ac:dyDescent="0.25">
      <c r="A61" s="15" t="str">
        <f t="shared" si="6"/>
        <v> AOEB 3 </v>
      </c>
      <c r="B61" s="20" t="str">
        <f t="shared" si="7"/>
        <v>I</v>
      </c>
      <c r="C61" s="15">
        <f t="shared" si="8"/>
        <v>48674.665999999997</v>
      </c>
      <c r="D61" s="18" t="str">
        <f t="shared" si="9"/>
        <v>vis</v>
      </c>
      <c r="E61" s="56">
        <f>VLOOKUP(C61,Active!C$21:E$969,3,FALSE)</f>
        <v>23124.997108111209</v>
      </c>
      <c r="F61" s="20" t="s">
        <v>121</v>
      </c>
      <c r="G61" s="18" t="str">
        <f t="shared" si="10"/>
        <v>48674.666</v>
      </c>
      <c r="H61" s="15">
        <f t="shared" si="11"/>
        <v>23125</v>
      </c>
      <c r="I61" s="57" t="s">
        <v>438</v>
      </c>
      <c r="J61" s="58" t="s">
        <v>439</v>
      </c>
      <c r="K61" s="57">
        <v>23125</v>
      </c>
      <c r="L61" s="57" t="s">
        <v>122</v>
      </c>
      <c r="M61" s="58" t="s">
        <v>127</v>
      </c>
      <c r="N61" s="58"/>
      <c r="O61" s="59" t="s">
        <v>420</v>
      </c>
      <c r="P61" s="59" t="s">
        <v>327</v>
      </c>
    </row>
    <row r="62" spans="1:16" ht="12.75" customHeight="1" thickBot="1" x14ac:dyDescent="0.25">
      <c r="A62" s="15" t="str">
        <f t="shared" si="6"/>
        <v> AOEB 3 </v>
      </c>
      <c r="B62" s="20" t="str">
        <f t="shared" si="7"/>
        <v>I</v>
      </c>
      <c r="C62" s="15">
        <f t="shared" si="8"/>
        <v>48694.64</v>
      </c>
      <c r="D62" s="18" t="str">
        <f t="shared" si="9"/>
        <v>vis</v>
      </c>
      <c r="E62" s="56">
        <f>VLOOKUP(C62,Active!C$21:E$969,3,FALSE)</f>
        <v>23146.001685077306</v>
      </c>
      <c r="F62" s="20" t="s">
        <v>121</v>
      </c>
      <c r="G62" s="18" t="str">
        <f t="shared" si="10"/>
        <v>48694.640</v>
      </c>
      <c r="H62" s="15">
        <f t="shared" si="11"/>
        <v>23146</v>
      </c>
      <c r="I62" s="57" t="s">
        <v>440</v>
      </c>
      <c r="J62" s="58" t="s">
        <v>441</v>
      </c>
      <c r="K62" s="57">
        <v>23146</v>
      </c>
      <c r="L62" s="57" t="s">
        <v>149</v>
      </c>
      <c r="M62" s="58" t="s">
        <v>127</v>
      </c>
      <c r="N62" s="58"/>
      <c r="O62" s="59" t="s">
        <v>330</v>
      </c>
      <c r="P62" s="59" t="s">
        <v>327</v>
      </c>
    </row>
    <row r="63" spans="1:16" ht="12.75" customHeight="1" thickBot="1" x14ac:dyDescent="0.25">
      <c r="A63" s="15" t="str">
        <f t="shared" si="6"/>
        <v> AOEB 3 </v>
      </c>
      <c r="B63" s="20" t="str">
        <f t="shared" si="7"/>
        <v>I</v>
      </c>
      <c r="C63" s="15">
        <f t="shared" si="8"/>
        <v>49005.606</v>
      </c>
      <c r="D63" s="18" t="str">
        <f t="shared" si="9"/>
        <v>vis</v>
      </c>
      <c r="E63" s="56">
        <f>VLOOKUP(C63,Active!C$21:E$969,3,FALSE)</f>
        <v>23473.012262870379</v>
      </c>
      <c r="F63" s="20" t="s">
        <v>121</v>
      </c>
      <c r="G63" s="18" t="str">
        <f t="shared" si="10"/>
        <v>49005.606</v>
      </c>
      <c r="H63" s="15">
        <f t="shared" si="11"/>
        <v>23473</v>
      </c>
      <c r="I63" s="57" t="s">
        <v>442</v>
      </c>
      <c r="J63" s="58" t="s">
        <v>443</v>
      </c>
      <c r="K63" s="57">
        <v>23473</v>
      </c>
      <c r="L63" s="57" t="s">
        <v>199</v>
      </c>
      <c r="M63" s="58" t="s">
        <v>127</v>
      </c>
      <c r="N63" s="58"/>
      <c r="O63" s="59" t="s">
        <v>330</v>
      </c>
      <c r="P63" s="59" t="s">
        <v>327</v>
      </c>
    </row>
    <row r="64" spans="1:16" ht="12.75" customHeight="1" thickBot="1" x14ac:dyDescent="0.25">
      <c r="A64" s="15" t="str">
        <f t="shared" si="6"/>
        <v> AOEB 3 </v>
      </c>
      <c r="B64" s="20" t="str">
        <f t="shared" si="7"/>
        <v>I</v>
      </c>
      <c r="C64" s="15">
        <f t="shared" si="8"/>
        <v>49270.904000000002</v>
      </c>
      <c r="D64" s="18" t="str">
        <f t="shared" si="9"/>
        <v>vis</v>
      </c>
      <c r="E64" s="56">
        <f>VLOOKUP(C64,Active!C$21:E$969,3,FALSE)</f>
        <v>23751.998558051673</v>
      </c>
      <c r="F64" s="20" t="s">
        <v>121</v>
      </c>
      <c r="G64" s="18" t="str">
        <f t="shared" si="10"/>
        <v>49270.904</v>
      </c>
      <c r="H64" s="15">
        <f t="shared" si="11"/>
        <v>23752</v>
      </c>
      <c r="I64" s="57" t="s">
        <v>444</v>
      </c>
      <c r="J64" s="58" t="s">
        <v>445</v>
      </c>
      <c r="K64" s="57">
        <v>23752</v>
      </c>
      <c r="L64" s="57" t="s">
        <v>126</v>
      </c>
      <c r="M64" s="58" t="s">
        <v>127</v>
      </c>
      <c r="N64" s="58"/>
      <c r="O64" s="59" t="s">
        <v>330</v>
      </c>
      <c r="P64" s="59" t="s">
        <v>327</v>
      </c>
    </row>
    <row r="65" spans="1:16" ht="12.75" customHeight="1" thickBot="1" x14ac:dyDescent="0.25">
      <c r="A65" s="15" t="str">
        <f t="shared" si="6"/>
        <v> BBS 106 </v>
      </c>
      <c r="B65" s="20" t="str">
        <f t="shared" si="7"/>
        <v>I</v>
      </c>
      <c r="C65" s="15">
        <f t="shared" si="8"/>
        <v>49418.307999999997</v>
      </c>
      <c r="D65" s="18" t="str">
        <f t="shared" si="9"/>
        <v>vis</v>
      </c>
      <c r="E65" s="56">
        <f>VLOOKUP(C65,Active!C$21:E$969,3,FALSE)</f>
        <v>23907.008003486248</v>
      </c>
      <c r="F65" s="20" t="s">
        <v>121</v>
      </c>
      <c r="G65" s="18" t="str">
        <f t="shared" si="10"/>
        <v>49418.308</v>
      </c>
      <c r="H65" s="15">
        <f t="shared" si="11"/>
        <v>23907</v>
      </c>
      <c r="I65" s="57" t="s">
        <v>446</v>
      </c>
      <c r="J65" s="58" t="s">
        <v>447</v>
      </c>
      <c r="K65" s="57">
        <v>23907</v>
      </c>
      <c r="L65" s="57" t="s">
        <v>142</v>
      </c>
      <c r="M65" s="58" t="s">
        <v>127</v>
      </c>
      <c r="N65" s="58"/>
      <c r="O65" s="59" t="s">
        <v>356</v>
      </c>
      <c r="P65" s="59" t="s">
        <v>448</v>
      </c>
    </row>
    <row r="66" spans="1:16" ht="12.75" customHeight="1" thickBot="1" x14ac:dyDescent="0.25">
      <c r="A66" s="15" t="str">
        <f t="shared" si="6"/>
        <v>OEJV 0060 </v>
      </c>
      <c r="B66" s="20" t="str">
        <f t="shared" si="7"/>
        <v>I</v>
      </c>
      <c r="C66" s="15">
        <f t="shared" si="8"/>
        <v>49644.629000000001</v>
      </c>
      <c r="D66" s="18" t="str">
        <f t="shared" si="9"/>
        <v>vis</v>
      </c>
      <c r="E66" s="56">
        <f>VLOOKUP(C66,Active!C$21:E$969,3,FALSE)</f>
        <v>24145.006244376593</v>
      </c>
      <c r="F66" s="20" t="s">
        <v>121</v>
      </c>
      <c r="G66" s="18" t="str">
        <f t="shared" si="10"/>
        <v>49644.629</v>
      </c>
      <c r="H66" s="15">
        <f t="shared" si="11"/>
        <v>24145</v>
      </c>
      <c r="I66" s="57" t="s">
        <v>449</v>
      </c>
      <c r="J66" s="58" t="s">
        <v>450</v>
      </c>
      <c r="K66" s="57">
        <v>24145</v>
      </c>
      <c r="L66" s="57" t="s">
        <v>237</v>
      </c>
      <c r="M66" s="58" t="s">
        <v>127</v>
      </c>
      <c r="N66" s="58"/>
      <c r="O66" s="59" t="s">
        <v>451</v>
      </c>
      <c r="P66" s="60" t="s">
        <v>452</v>
      </c>
    </row>
    <row r="67" spans="1:16" ht="12.75" customHeight="1" thickBot="1" x14ac:dyDescent="0.25">
      <c r="A67" s="15" t="str">
        <f t="shared" si="6"/>
        <v> BBS 108 </v>
      </c>
      <c r="B67" s="20" t="str">
        <f t="shared" si="7"/>
        <v>I</v>
      </c>
      <c r="C67" s="15">
        <f t="shared" si="8"/>
        <v>49786.330999999998</v>
      </c>
      <c r="D67" s="18" t="str">
        <f t="shared" si="9"/>
        <v>vis</v>
      </c>
      <c r="E67" s="56">
        <f>VLOOKUP(C67,Active!C$21:E$969,3,FALSE)</f>
        <v>24294.019489858198</v>
      </c>
      <c r="F67" s="20" t="s">
        <v>121</v>
      </c>
      <c r="G67" s="18" t="str">
        <f t="shared" si="10"/>
        <v>49786.331</v>
      </c>
      <c r="H67" s="15">
        <f t="shared" si="11"/>
        <v>24294</v>
      </c>
      <c r="I67" s="57" t="s">
        <v>453</v>
      </c>
      <c r="J67" s="58" t="s">
        <v>454</v>
      </c>
      <c r="K67" s="57">
        <v>24294</v>
      </c>
      <c r="L67" s="57" t="s">
        <v>321</v>
      </c>
      <c r="M67" s="58" t="s">
        <v>127</v>
      </c>
      <c r="N67" s="58"/>
      <c r="O67" s="59" t="s">
        <v>356</v>
      </c>
      <c r="P67" s="59" t="s">
        <v>455</v>
      </c>
    </row>
    <row r="68" spans="1:16" ht="12.75" customHeight="1" thickBot="1" x14ac:dyDescent="0.25">
      <c r="A68" s="15" t="str">
        <f t="shared" si="6"/>
        <v> BBS 111 </v>
      </c>
      <c r="B68" s="20" t="str">
        <f t="shared" si="7"/>
        <v>I</v>
      </c>
      <c r="C68" s="15">
        <f t="shared" si="8"/>
        <v>50096.328000000001</v>
      </c>
      <c r="D68" s="18" t="str">
        <f t="shared" si="9"/>
        <v>vis</v>
      </c>
      <c r="E68" s="56">
        <f>VLOOKUP(C68,Active!C$21:E$969,3,FALSE)</f>
        <v>24620.01107120188</v>
      </c>
      <c r="F68" s="20" t="s">
        <v>121</v>
      </c>
      <c r="G68" s="18" t="str">
        <f t="shared" si="10"/>
        <v>50096.328</v>
      </c>
      <c r="H68" s="15">
        <f t="shared" si="11"/>
        <v>24620</v>
      </c>
      <c r="I68" s="57" t="s">
        <v>456</v>
      </c>
      <c r="J68" s="58" t="s">
        <v>457</v>
      </c>
      <c r="K68" s="57">
        <v>24620</v>
      </c>
      <c r="L68" s="57" t="s">
        <v>429</v>
      </c>
      <c r="M68" s="58" t="s">
        <v>127</v>
      </c>
      <c r="N68" s="58"/>
      <c r="O68" s="59" t="s">
        <v>458</v>
      </c>
      <c r="P68" s="59" t="s">
        <v>459</v>
      </c>
    </row>
    <row r="69" spans="1:16" ht="12.75" customHeight="1" thickBot="1" x14ac:dyDescent="0.25">
      <c r="A69" s="15" t="str">
        <f t="shared" si="6"/>
        <v> BBS 114 </v>
      </c>
      <c r="B69" s="20" t="str">
        <f t="shared" si="7"/>
        <v>I</v>
      </c>
      <c r="C69" s="15">
        <f t="shared" si="8"/>
        <v>50464.339</v>
      </c>
      <c r="D69" s="18" t="str">
        <f t="shared" si="9"/>
        <v>vis</v>
      </c>
      <c r="E69" s="56">
        <f>VLOOKUP(C69,Active!C$21:E$969,3,FALSE)</f>
        <v>25007.009938422751</v>
      </c>
      <c r="F69" s="20" t="s">
        <v>121</v>
      </c>
      <c r="G69" s="18" t="str">
        <f t="shared" si="10"/>
        <v>50464.339</v>
      </c>
      <c r="H69" s="15">
        <f t="shared" si="11"/>
        <v>25007</v>
      </c>
      <c r="I69" s="57" t="s">
        <v>463</v>
      </c>
      <c r="J69" s="58" t="s">
        <v>464</v>
      </c>
      <c r="K69" s="57">
        <v>25007</v>
      </c>
      <c r="L69" s="57" t="s">
        <v>229</v>
      </c>
      <c r="M69" s="58" t="s">
        <v>127</v>
      </c>
      <c r="N69" s="58"/>
      <c r="O69" s="59" t="s">
        <v>458</v>
      </c>
      <c r="P69" s="59" t="s">
        <v>465</v>
      </c>
    </row>
    <row r="70" spans="1:16" ht="12.75" customHeight="1" thickBot="1" x14ac:dyDescent="0.25">
      <c r="A70" s="15" t="str">
        <f t="shared" si="6"/>
        <v>BAVM 128 </v>
      </c>
      <c r="B70" s="20" t="str">
        <f t="shared" si="7"/>
        <v>I</v>
      </c>
      <c r="C70" s="15">
        <f t="shared" si="8"/>
        <v>50750.564599999998</v>
      </c>
      <c r="D70" s="18" t="str">
        <f t="shared" si="9"/>
        <v>vis</v>
      </c>
      <c r="E70" s="56">
        <f>VLOOKUP(C70,Active!C$21:E$969,3,FALSE)</f>
        <v>25308.003612442313</v>
      </c>
      <c r="F70" s="20" t="s">
        <v>121</v>
      </c>
      <c r="G70" s="18" t="str">
        <f t="shared" si="10"/>
        <v>50750.5646</v>
      </c>
      <c r="H70" s="15">
        <f t="shared" si="11"/>
        <v>25308</v>
      </c>
      <c r="I70" s="57" t="s">
        <v>466</v>
      </c>
      <c r="J70" s="58" t="s">
        <v>467</v>
      </c>
      <c r="K70" s="57">
        <v>25308</v>
      </c>
      <c r="L70" s="57" t="s">
        <v>468</v>
      </c>
      <c r="M70" s="58" t="s">
        <v>469</v>
      </c>
      <c r="N70" s="58" t="s">
        <v>470</v>
      </c>
      <c r="O70" s="59" t="s">
        <v>471</v>
      </c>
      <c r="P70" s="60" t="s">
        <v>472</v>
      </c>
    </row>
    <row r="71" spans="1:16" ht="12.75" customHeight="1" thickBot="1" x14ac:dyDescent="0.25">
      <c r="A71" s="15" t="str">
        <f t="shared" si="6"/>
        <v> BBS 117 </v>
      </c>
      <c r="B71" s="20" t="str">
        <f t="shared" si="7"/>
        <v>I</v>
      </c>
      <c r="C71" s="15">
        <f t="shared" si="8"/>
        <v>50871.339</v>
      </c>
      <c r="D71" s="18" t="str">
        <f t="shared" si="9"/>
        <v>vis</v>
      </c>
      <c r="E71" s="56">
        <f>VLOOKUP(C71,Active!C$21:E$969,3,FALSE)</f>
        <v>25435.009479085649</v>
      </c>
      <c r="F71" s="20" t="s">
        <v>121</v>
      </c>
      <c r="G71" s="18" t="str">
        <f t="shared" si="10"/>
        <v>50871.339</v>
      </c>
      <c r="H71" s="15">
        <f t="shared" si="11"/>
        <v>25435</v>
      </c>
      <c r="I71" s="57" t="s">
        <v>473</v>
      </c>
      <c r="J71" s="58" t="s">
        <v>474</v>
      </c>
      <c r="K71" s="57">
        <v>25435</v>
      </c>
      <c r="L71" s="57" t="s">
        <v>229</v>
      </c>
      <c r="M71" s="58" t="s">
        <v>127</v>
      </c>
      <c r="N71" s="58"/>
      <c r="O71" s="59" t="s">
        <v>356</v>
      </c>
      <c r="P71" s="59" t="s">
        <v>475</v>
      </c>
    </row>
    <row r="72" spans="1:16" ht="12.75" customHeight="1" thickBot="1" x14ac:dyDescent="0.25">
      <c r="A72" s="15" t="str">
        <f t="shared" si="6"/>
        <v> BBS 117 </v>
      </c>
      <c r="B72" s="20" t="str">
        <f t="shared" si="7"/>
        <v>I</v>
      </c>
      <c r="C72" s="15">
        <f t="shared" si="8"/>
        <v>50891.317000000003</v>
      </c>
      <c r="D72" s="18" t="str">
        <f t="shared" si="9"/>
        <v>vis</v>
      </c>
      <c r="E72" s="56">
        <f>VLOOKUP(C72,Active!C$21:E$969,3,FALSE)</f>
        <v>25456.018262435442</v>
      </c>
      <c r="F72" s="20" t="s">
        <v>121</v>
      </c>
      <c r="G72" s="18" t="str">
        <f t="shared" si="10"/>
        <v>50891.317</v>
      </c>
      <c r="H72" s="15">
        <f t="shared" si="11"/>
        <v>25456</v>
      </c>
      <c r="I72" s="57" t="s">
        <v>476</v>
      </c>
      <c r="J72" s="58" t="s">
        <v>477</v>
      </c>
      <c r="K72" s="57">
        <v>25456</v>
      </c>
      <c r="L72" s="57" t="s">
        <v>372</v>
      </c>
      <c r="M72" s="58" t="s">
        <v>127</v>
      </c>
      <c r="N72" s="58"/>
      <c r="O72" s="59" t="s">
        <v>356</v>
      </c>
      <c r="P72" s="59" t="s">
        <v>475</v>
      </c>
    </row>
    <row r="73" spans="1:16" ht="12.75" customHeight="1" thickBot="1" x14ac:dyDescent="0.25">
      <c r="A73" s="15" t="str">
        <f t="shared" si="6"/>
        <v> BBS 119 </v>
      </c>
      <c r="B73" s="20" t="str">
        <f t="shared" si="7"/>
        <v>I</v>
      </c>
      <c r="C73" s="15">
        <f t="shared" si="8"/>
        <v>51177.536</v>
      </c>
      <c r="D73" s="18" t="str">
        <f t="shared" si="9"/>
        <v>vis</v>
      </c>
      <c r="E73" s="56">
        <f>VLOOKUP(C73,Active!C$21:E$969,3,FALSE)</f>
        <v>25757.00499592191</v>
      </c>
      <c r="F73" s="20" t="s">
        <v>121</v>
      </c>
      <c r="G73" s="18" t="str">
        <f t="shared" si="10"/>
        <v>51177.536</v>
      </c>
      <c r="H73" s="15">
        <f t="shared" si="11"/>
        <v>25757</v>
      </c>
      <c r="I73" s="57" t="s">
        <v>478</v>
      </c>
      <c r="J73" s="58" t="s">
        <v>479</v>
      </c>
      <c r="K73" s="57">
        <v>25757</v>
      </c>
      <c r="L73" s="57" t="s">
        <v>179</v>
      </c>
      <c r="M73" s="58" t="s">
        <v>127</v>
      </c>
      <c r="N73" s="58"/>
      <c r="O73" s="59" t="s">
        <v>458</v>
      </c>
      <c r="P73" s="59" t="s">
        <v>480</v>
      </c>
    </row>
    <row r="74" spans="1:16" ht="12.75" customHeight="1" thickBot="1" x14ac:dyDescent="0.25">
      <c r="A74" s="15" t="str">
        <f t="shared" si="6"/>
        <v>BAVM 152 </v>
      </c>
      <c r="B74" s="20" t="str">
        <f t="shared" si="7"/>
        <v>I</v>
      </c>
      <c r="C74" s="15">
        <f t="shared" si="8"/>
        <v>51569.319100000001</v>
      </c>
      <c r="D74" s="18" t="str">
        <f t="shared" si="9"/>
        <v>vis</v>
      </c>
      <c r="E74" s="56">
        <f>VLOOKUP(C74,Active!C$21:E$969,3,FALSE)</f>
        <v>26169.002506584042</v>
      </c>
      <c r="F74" s="20" t="s">
        <v>121</v>
      </c>
      <c r="G74" s="18" t="str">
        <f t="shared" si="10"/>
        <v>51569.3191</v>
      </c>
      <c r="H74" s="15">
        <f t="shared" si="11"/>
        <v>26169</v>
      </c>
      <c r="I74" s="57" t="s">
        <v>492</v>
      </c>
      <c r="J74" s="58" t="s">
        <v>493</v>
      </c>
      <c r="K74" s="57">
        <v>26169</v>
      </c>
      <c r="L74" s="57" t="s">
        <v>494</v>
      </c>
      <c r="M74" s="58" t="s">
        <v>469</v>
      </c>
      <c r="N74" s="58" t="s">
        <v>495</v>
      </c>
      <c r="O74" s="59" t="s">
        <v>471</v>
      </c>
      <c r="P74" s="60" t="s">
        <v>496</v>
      </c>
    </row>
    <row r="75" spans="1:16" ht="12.75" customHeight="1" thickBot="1" x14ac:dyDescent="0.25">
      <c r="A75" s="15" t="str">
        <f t="shared" ref="A75:A106" si="12">P75</f>
        <v>OEJV 0074 </v>
      </c>
      <c r="B75" s="20" t="str">
        <f t="shared" ref="B75:B106" si="13">IF(H75=INT(H75),"I","II")</f>
        <v>I</v>
      </c>
      <c r="C75" s="15">
        <f t="shared" ref="C75:C106" si="14">1*G75</f>
        <v>51899.294419999998</v>
      </c>
      <c r="D75" s="18" t="str">
        <f t="shared" ref="D75:D106" si="15">VLOOKUP(F75,I$1:J$5,2,FALSE)</f>
        <v>vis</v>
      </c>
      <c r="E75" s="56">
        <f>VLOOKUP(C75,Active!C$21:E$969,3,FALSE)</f>
        <v>26516.003207788202</v>
      </c>
      <c r="F75" s="20" t="s">
        <v>121</v>
      </c>
      <c r="G75" s="18" t="str">
        <f t="shared" ref="G75:G106" si="16">MID(I75,3,LEN(I75)-3)</f>
        <v>51899.29442</v>
      </c>
      <c r="H75" s="15">
        <f t="shared" ref="H75:H106" si="17">1*K75</f>
        <v>26516</v>
      </c>
      <c r="I75" s="57" t="s">
        <v>505</v>
      </c>
      <c r="J75" s="58" t="s">
        <v>506</v>
      </c>
      <c r="K75" s="57" t="s">
        <v>507</v>
      </c>
      <c r="L75" s="57" t="s">
        <v>508</v>
      </c>
      <c r="M75" s="58" t="s">
        <v>489</v>
      </c>
      <c r="N75" s="58" t="s">
        <v>470</v>
      </c>
      <c r="O75" s="59" t="s">
        <v>509</v>
      </c>
      <c r="P75" s="60" t="s">
        <v>510</v>
      </c>
    </row>
    <row r="76" spans="1:16" ht="12.75" customHeight="1" thickBot="1" x14ac:dyDescent="0.25">
      <c r="A76" s="15" t="str">
        <f t="shared" si="12"/>
        <v>IBVS 5583 </v>
      </c>
      <c r="B76" s="20" t="str">
        <f t="shared" si="13"/>
        <v>I</v>
      </c>
      <c r="C76" s="15">
        <f t="shared" si="14"/>
        <v>52672.402800000003</v>
      </c>
      <c r="D76" s="18" t="str">
        <f t="shared" si="15"/>
        <v>vis</v>
      </c>
      <c r="E76" s="56">
        <f>VLOOKUP(C76,Active!C$21:E$969,3,FALSE)</f>
        <v>27329.000828236953</v>
      </c>
      <c r="F76" s="20" t="s">
        <v>121</v>
      </c>
      <c r="G76" s="18" t="str">
        <f t="shared" si="16"/>
        <v>52672.4028</v>
      </c>
      <c r="H76" s="15">
        <f t="shared" si="17"/>
        <v>27329</v>
      </c>
      <c r="I76" s="57" t="s">
        <v>526</v>
      </c>
      <c r="J76" s="58" t="s">
        <v>527</v>
      </c>
      <c r="K76" s="57" t="s">
        <v>528</v>
      </c>
      <c r="L76" s="57" t="s">
        <v>529</v>
      </c>
      <c r="M76" s="58" t="s">
        <v>469</v>
      </c>
      <c r="N76" s="58" t="s">
        <v>484</v>
      </c>
      <c r="O76" s="59" t="s">
        <v>530</v>
      </c>
      <c r="P76" s="60" t="s">
        <v>531</v>
      </c>
    </row>
    <row r="77" spans="1:16" ht="12.75" customHeight="1" thickBot="1" x14ac:dyDescent="0.25">
      <c r="A77" s="15" t="str">
        <f t="shared" si="12"/>
        <v>IBVS 5843 </v>
      </c>
      <c r="B77" s="20" t="str">
        <f t="shared" si="13"/>
        <v>I</v>
      </c>
      <c r="C77" s="15">
        <f t="shared" si="14"/>
        <v>53343.763400000003</v>
      </c>
      <c r="D77" s="18" t="str">
        <f t="shared" si="15"/>
        <v>vis</v>
      </c>
      <c r="E77" s="56">
        <f>VLOOKUP(C77,Active!C$21:E$969,3,FALSE)</f>
        <v>28035.000898062921</v>
      </c>
      <c r="F77" s="20" t="s">
        <v>121</v>
      </c>
      <c r="G77" s="18" t="str">
        <f t="shared" si="16"/>
        <v>53343.7634</v>
      </c>
      <c r="H77" s="15">
        <f t="shared" si="17"/>
        <v>28035</v>
      </c>
      <c r="I77" s="57" t="s">
        <v>540</v>
      </c>
      <c r="J77" s="58" t="s">
        <v>541</v>
      </c>
      <c r="K77" s="57" t="s">
        <v>542</v>
      </c>
      <c r="L77" s="57" t="s">
        <v>543</v>
      </c>
      <c r="M77" s="58" t="s">
        <v>489</v>
      </c>
      <c r="N77" s="58" t="s">
        <v>495</v>
      </c>
      <c r="O77" s="59" t="s">
        <v>544</v>
      </c>
      <c r="P77" s="60" t="s">
        <v>545</v>
      </c>
    </row>
    <row r="78" spans="1:16" ht="12.75" customHeight="1" thickBot="1" x14ac:dyDescent="0.25">
      <c r="A78" s="15" t="str">
        <f t="shared" si="12"/>
        <v>IBVS 5843 </v>
      </c>
      <c r="B78" s="20" t="str">
        <f t="shared" si="13"/>
        <v>I</v>
      </c>
      <c r="C78" s="15">
        <f t="shared" si="14"/>
        <v>53344.714200000002</v>
      </c>
      <c r="D78" s="18" t="str">
        <f t="shared" si="15"/>
        <v>vis</v>
      </c>
      <c r="E78" s="56">
        <f>VLOOKUP(C78,Active!C$21:E$969,3,FALSE)</f>
        <v>28036.000755466514</v>
      </c>
      <c r="F78" s="20" t="s">
        <v>121</v>
      </c>
      <c r="G78" s="18" t="str">
        <f t="shared" si="16"/>
        <v>53344.7142</v>
      </c>
      <c r="H78" s="15">
        <f t="shared" si="17"/>
        <v>28036</v>
      </c>
      <c r="I78" s="57" t="s">
        <v>546</v>
      </c>
      <c r="J78" s="58" t="s">
        <v>547</v>
      </c>
      <c r="K78" s="57" t="s">
        <v>548</v>
      </c>
      <c r="L78" s="57" t="s">
        <v>549</v>
      </c>
      <c r="M78" s="58" t="s">
        <v>489</v>
      </c>
      <c r="N78" s="58" t="s">
        <v>495</v>
      </c>
      <c r="O78" s="59" t="s">
        <v>544</v>
      </c>
      <c r="P78" s="60" t="s">
        <v>545</v>
      </c>
    </row>
    <row r="79" spans="1:16" ht="12.75" customHeight="1" thickBot="1" x14ac:dyDescent="0.25">
      <c r="A79" s="15" t="str">
        <f t="shared" si="12"/>
        <v>OEJV 0003 </v>
      </c>
      <c r="B79" s="20" t="str">
        <f t="shared" si="13"/>
        <v>I</v>
      </c>
      <c r="C79" s="15">
        <f t="shared" si="14"/>
        <v>53370.377999999997</v>
      </c>
      <c r="D79" s="18" t="str">
        <f t="shared" si="15"/>
        <v>vis</v>
      </c>
      <c r="E79" s="56">
        <f>VLOOKUP(C79,Active!C$21:E$969,3,FALSE)</f>
        <v>28062.988702915314</v>
      </c>
      <c r="F79" s="20" t="s">
        <v>121</v>
      </c>
      <c r="G79" s="18" t="str">
        <f t="shared" si="16"/>
        <v>53370.378</v>
      </c>
      <c r="H79" s="15">
        <f t="shared" si="17"/>
        <v>28063</v>
      </c>
      <c r="I79" s="57" t="s">
        <v>555</v>
      </c>
      <c r="J79" s="58" t="s">
        <v>556</v>
      </c>
      <c r="K79" s="57" t="s">
        <v>557</v>
      </c>
      <c r="L79" s="57" t="s">
        <v>558</v>
      </c>
      <c r="M79" s="58" t="s">
        <v>127</v>
      </c>
      <c r="N79" s="58"/>
      <c r="O79" s="59" t="s">
        <v>292</v>
      </c>
      <c r="P79" s="60" t="s">
        <v>559</v>
      </c>
    </row>
    <row r="80" spans="1:16" ht="12.75" customHeight="1" thickBot="1" x14ac:dyDescent="0.25">
      <c r="A80" s="15" t="str">
        <f t="shared" si="12"/>
        <v>OEJV 0074 </v>
      </c>
      <c r="B80" s="20" t="str">
        <f t="shared" si="13"/>
        <v>I</v>
      </c>
      <c r="C80" s="15">
        <f t="shared" si="14"/>
        <v>54026.533600000002</v>
      </c>
      <c r="D80" s="18" t="str">
        <f t="shared" si="15"/>
        <v>vis</v>
      </c>
      <c r="E80" s="56">
        <f>VLOOKUP(C80,Active!C$21:E$969,3,FALSE)</f>
        <v>28752.999256732004</v>
      </c>
      <c r="F80" s="20" t="s">
        <v>121</v>
      </c>
      <c r="G80" s="18" t="str">
        <f t="shared" si="16"/>
        <v>54026.53360</v>
      </c>
      <c r="H80" s="15">
        <f t="shared" si="17"/>
        <v>28753</v>
      </c>
      <c r="I80" s="57" t="s">
        <v>569</v>
      </c>
      <c r="J80" s="58" t="s">
        <v>570</v>
      </c>
      <c r="K80" s="57" t="s">
        <v>571</v>
      </c>
      <c r="L80" s="57" t="s">
        <v>572</v>
      </c>
      <c r="M80" s="58" t="s">
        <v>489</v>
      </c>
      <c r="N80" s="58" t="s">
        <v>573</v>
      </c>
      <c r="O80" s="59" t="s">
        <v>574</v>
      </c>
      <c r="P80" s="60" t="s">
        <v>510</v>
      </c>
    </row>
    <row r="81" spans="1:16" ht="12.75" customHeight="1" thickBot="1" x14ac:dyDescent="0.25">
      <c r="A81" s="15" t="str">
        <f t="shared" si="12"/>
        <v>BAVM 183 </v>
      </c>
      <c r="B81" s="20" t="str">
        <f t="shared" si="13"/>
        <v>I</v>
      </c>
      <c r="C81" s="15">
        <f t="shared" si="14"/>
        <v>54067.420700000002</v>
      </c>
      <c r="D81" s="18" t="str">
        <f t="shared" si="15"/>
        <v>vis</v>
      </c>
      <c r="E81" s="56">
        <f>VLOOKUP(C81,Active!C$21:E$969,3,FALSE)</f>
        <v>28795.99596439549</v>
      </c>
      <c r="F81" s="20" t="s">
        <v>121</v>
      </c>
      <c r="G81" s="18" t="str">
        <f t="shared" si="16"/>
        <v>54067.4207</v>
      </c>
      <c r="H81" s="15">
        <f t="shared" si="17"/>
        <v>28796</v>
      </c>
      <c r="I81" s="57" t="s">
        <v>580</v>
      </c>
      <c r="J81" s="58" t="s">
        <v>581</v>
      </c>
      <c r="K81" s="57" t="s">
        <v>582</v>
      </c>
      <c r="L81" s="57" t="s">
        <v>563</v>
      </c>
      <c r="M81" s="58" t="s">
        <v>489</v>
      </c>
      <c r="N81" s="58" t="s">
        <v>470</v>
      </c>
      <c r="O81" s="59" t="s">
        <v>583</v>
      </c>
      <c r="P81" s="60" t="s">
        <v>584</v>
      </c>
    </row>
    <row r="82" spans="1:16" ht="12.75" customHeight="1" thickBot="1" x14ac:dyDescent="0.25">
      <c r="A82" s="15" t="str">
        <f t="shared" si="12"/>
        <v>JAAVSO 36(2);171 </v>
      </c>
      <c r="B82" s="20" t="str">
        <f t="shared" si="13"/>
        <v>I</v>
      </c>
      <c r="C82" s="15">
        <f t="shared" si="14"/>
        <v>54508.658100000001</v>
      </c>
      <c r="D82" s="18" t="str">
        <f t="shared" si="15"/>
        <v>vis</v>
      </c>
      <c r="E82" s="56">
        <f>VLOOKUP(C82,Active!C$21:E$969,3,FALSE)</f>
        <v>29259.999415312668</v>
      </c>
      <c r="F82" s="20" t="s">
        <v>121</v>
      </c>
      <c r="G82" s="18" t="str">
        <f t="shared" si="16"/>
        <v>54508.6581</v>
      </c>
      <c r="H82" s="15">
        <f t="shared" si="17"/>
        <v>29260</v>
      </c>
      <c r="I82" s="57" t="s">
        <v>595</v>
      </c>
      <c r="J82" s="58" t="s">
        <v>596</v>
      </c>
      <c r="K82" s="57" t="s">
        <v>597</v>
      </c>
      <c r="L82" s="57" t="s">
        <v>598</v>
      </c>
      <c r="M82" s="58" t="s">
        <v>489</v>
      </c>
      <c r="N82" s="58" t="s">
        <v>503</v>
      </c>
      <c r="O82" s="59" t="s">
        <v>579</v>
      </c>
      <c r="P82" s="60" t="s">
        <v>599</v>
      </c>
    </row>
    <row r="83" spans="1:16" ht="12.75" customHeight="1" thickBot="1" x14ac:dyDescent="0.25">
      <c r="A83" s="15" t="str">
        <f t="shared" si="12"/>
        <v>JAAVSO 37(1);44 </v>
      </c>
      <c r="B83" s="20" t="str">
        <f t="shared" si="13"/>
        <v>I</v>
      </c>
      <c r="C83" s="15">
        <f t="shared" si="14"/>
        <v>54877.6181</v>
      </c>
      <c r="D83" s="18" t="str">
        <f t="shared" si="15"/>
        <v>vis</v>
      </c>
      <c r="E83" s="56">
        <f>VLOOKUP(C83,Active!C$21:E$969,3,FALSE)</f>
        <v>29647.996247064471</v>
      </c>
      <c r="F83" s="20" t="s">
        <v>121</v>
      </c>
      <c r="G83" s="18" t="str">
        <f t="shared" si="16"/>
        <v>54877.6181</v>
      </c>
      <c r="H83" s="15">
        <f t="shared" si="17"/>
        <v>29648</v>
      </c>
      <c r="I83" s="57" t="s">
        <v>600</v>
      </c>
      <c r="J83" s="58" t="s">
        <v>601</v>
      </c>
      <c r="K83" s="57" t="s">
        <v>602</v>
      </c>
      <c r="L83" s="57" t="s">
        <v>603</v>
      </c>
      <c r="M83" s="58" t="s">
        <v>489</v>
      </c>
      <c r="N83" s="58" t="s">
        <v>503</v>
      </c>
      <c r="O83" s="59" t="s">
        <v>330</v>
      </c>
      <c r="P83" s="60" t="s">
        <v>604</v>
      </c>
    </row>
    <row r="84" spans="1:16" ht="12.75" customHeight="1" thickBot="1" x14ac:dyDescent="0.25">
      <c r="A84" s="15" t="str">
        <f t="shared" si="12"/>
        <v> JAAVSO 38;120 </v>
      </c>
      <c r="B84" s="20" t="str">
        <f t="shared" si="13"/>
        <v>I</v>
      </c>
      <c r="C84" s="15">
        <f t="shared" si="14"/>
        <v>55144.828999999998</v>
      </c>
      <c r="D84" s="18" t="str">
        <f t="shared" si="15"/>
        <v>vis</v>
      </c>
      <c r="E84" s="56">
        <f>VLOOKUP(C84,Active!C$21:E$969,3,FALSE)</f>
        <v>29928.994140086877</v>
      </c>
      <c r="F84" s="20" t="s">
        <v>121</v>
      </c>
      <c r="G84" s="18" t="str">
        <f t="shared" si="16"/>
        <v>55144.8290</v>
      </c>
      <c r="H84" s="15">
        <f t="shared" si="17"/>
        <v>29929</v>
      </c>
      <c r="I84" s="57" t="s">
        <v>605</v>
      </c>
      <c r="J84" s="58" t="s">
        <v>606</v>
      </c>
      <c r="K84" s="57" t="s">
        <v>607</v>
      </c>
      <c r="L84" s="57" t="s">
        <v>608</v>
      </c>
      <c r="M84" s="58" t="s">
        <v>489</v>
      </c>
      <c r="N84" s="58" t="s">
        <v>503</v>
      </c>
      <c r="O84" s="59" t="s">
        <v>609</v>
      </c>
      <c r="P84" s="59" t="s">
        <v>610</v>
      </c>
    </row>
    <row r="85" spans="1:16" ht="12.75" customHeight="1" thickBot="1" x14ac:dyDescent="0.25">
      <c r="A85" s="15" t="str">
        <f t="shared" si="12"/>
        <v>IBVS 5992 </v>
      </c>
      <c r="B85" s="20" t="str">
        <f t="shared" si="13"/>
        <v>I</v>
      </c>
      <c r="C85" s="15">
        <f t="shared" si="14"/>
        <v>55574.654399999999</v>
      </c>
      <c r="D85" s="18" t="str">
        <f t="shared" si="15"/>
        <v>vis</v>
      </c>
      <c r="E85" s="56">
        <f>VLOOKUP(C85,Active!C$21:E$969,3,FALSE)</f>
        <v>30380.996778330729</v>
      </c>
      <c r="F85" s="20" t="s">
        <v>121</v>
      </c>
      <c r="G85" s="18" t="str">
        <f t="shared" si="16"/>
        <v>55574.6544</v>
      </c>
      <c r="H85" s="15">
        <f t="shared" si="17"/>
        <v>30381</v>
      </c>
      <c r="I85" s="57" t="s">
        <v>611</v>
      </c>
      <c r="J85" s="58" t="s">
        <v>612</v>
      </c>
      <c r="K85" s="57" t="s">
        <v>613</v>
      </c>
      <c r="L85" s="57" t="s">
        <v>614</v>
      </c>
      <c r="M85" s="58" t="s">
        <v>489</v>
      </c>
      <c r="N85" s="58" t="s">
        <v>121</v>
      </c>
      <c r="O85" s="59" t="s">
        <v>307</v>
      </c>
      <c r="P85" s="60" t="s">
        <v>615</v>
      </c>
    </row>
    <row r="86" spans="1:16" ht="12.75" customHeight="1" thickBot="1" x14ac:dyDescent="0.25">
      <c r="A86" s="15" t="str">
        <f t="shared" si="12"/>
        <v> JAAVSO 39;177 </v>
      </c>
      <c r="B86" s="20" t="str">
        <f t="shared" si="13"/>
        <v>I</v>
      </c>
      <c r="C86" s="15">
        <f t="shared" si="14"/>
        <v>55612.691800000001</v>
      </c>
      <c r="D86" s="18" t="str">
        <f t="shared" si="15"/>
        <v>vis</v>
      </c>
      <c r="E86" s="56">
        <f>VLOOKUP(C86,Active!C$21:E$969,3,FALSE)</f>
        <v>30420.99675309243</v>
      </c>
      <c r="F86" s="20" t="s">
        <v>121</v>
      </c>
      <c r="G86" s="18" t="str">
        <f t="shared" si="16"/>
        <v>55612.6918</v>
      </c>
      <c r="H86" s="15">
        <f t="shared" si="17"/>
        <v>30421</v>
      </c>
      <c r="I86" s="57" t="s">
        <v>616</v>
      </c>
      <c r="J86" s="58" t="s">
        <v>617</v>
      </c>
      <c r="K86" s="57" t="s">
        <v>618</v>
      </c>
      <c r="L86" s="57" t="s">
        <v>614</v>
      </c>
      <c r="M86" s="58" t="s">
        <v>489</v>
      </c>
      <c r="N86" s="58" t="s">
        <v>121</v>
      </c>
      <c r="O86" s="59" t="s">
        <v>330</v>
      </c>
      <c r="P86" s="59" t="s">
        <v>619</v>
      </c>
    </row>
    <row r="87" spans="1:16" ht="12.75" customHeight="1" thickBot="1" x14ac:dyDescent="0.25">
      <c r="A87" s="15" t="str">
        <f t="shared" si="12"/>
        <v>IBVS 6033 </v>
      </c>
      <c r="B87" s="20" t="str">
        <f t="shared" si="13"/>
        <v>I</v>
      </c>
      <c r="C87" s="15">
        <f t="shared" si="14"/>
        <v>55876.1011</v>
      </c>
      <c r="D87" s="18" t="str">
        <f t="shared" si="15"/>
        <v>vis</v>
      </c>
      <c r="E87" s="56">
        <f>VLOOKUP(C87,Active!C$21:E$969,3,FALSE)</f>
        <v>30697.996899053942</v>
      </c>
      <c r="F87" s="20" t="s">
        <v>121</v>
      </c>
      <c r="G87" s="18" t="str">
        <f t="shared" si="16"/>
        <v>55876.1011</v>
      </c>
      <c r="H87" s="15">
        <f t="shared" si="17"/>
        <v>30698</v>
      </c>
      <c r="I87" s="57" t="s">
        <v>620</v>
      </c>
      <c r="J87" s="58" t="s">
        <v>621</v>
      </c>
      <c r="K87" s="57" t="s">
        <v>622</v>
      </c>
      <c r="L87" s="57" t="s">
        <v>623</v>
      </c>
      <c r="M87" s="58" t="s">
        <v>489</v>
      </c>
      <c r="N87" s="58" t="s">
        <v>470</v>
      </c>
      <c r="O87" s="59" t="s">
        <v>624</v>
      </c>
      <c r="P87" s="60" t="s">
        <v>625</v>
      </c>
    </row>
    <row r="88" spans="1:16" ht="12.75" customHeight="1" thickBot="1" x14ac:dyDescent="0.25">
      <c r="A88" s="15" t="str">
        <f t="shared" si="12"/>
        <v>IBVS 6063 </v>
      </c>
      <c r="B88" s="20" t="str">
        <f t="shared" si="13"/>
        <v>I</v>
      </c>
      <c r="C88" s="15">
        <f t="shared" si="14"/>
        <v>56310.677799999998</v>
      </c>
      <c r="D88" s="18" t="str">
        <f t="shared" si="15"/>
        <v>vis</v>
      </c>
      <c r="E88" s="56">
        <f>VLOOKUP(C88,Active!C$21:E$969,3,FALSE)</f>
        <v>31154.995985006764</v>
      </c>
      <c r="F88" s="20" t="s">
        <v>121</v>
      </c>
      <c r="G88" s="18" t="str">
        <f t="shared" si="16"/>
        <v>56310.6778</v>
      </c>
      <c r="H88" s="15">
        <f t="shared" si="17"/>
        <v>31155</v>
      </c>
      <c r="I88" s="57" t="s">
        <v>643</v>
      </c>
      <c r="J88" s="58" t="s">
        <v>644</v>
      </c>
      <c r="K88" s="57" t="s">
        <v>645</v>
      </c>
      <c r="L88" s="57" t="s">
        <v>563</v>
      </c>
      <c r="M88" s="58" t="s">
        <v>489</v>
      </c>
      <c r="N88" s="58" t="s">
        <v>121</v>
      </c>
      <c r="O88" s="59" t="s">
        <v>307</v>
      </c>
      <c r="P88" s="60" t="s">
        <v>646</v>
      </c>
    </row>
    <row r="89" spans="1:16" ht="12.75" customHeight="1" thickBot="1" x14ac:dyDescent="0.25">
      <c r="A89" s="15" t="str">
        <f t="shared" si="12"/>
        <v> IODE 4.2.251 </v>
      </c>
      <c r="B89" s="20" t="str">
        <f t="shared" si="13"/>
        <v>I</v>
      </c>
      <c r="C89" s="15">
        <f t="shared" si="14"/>
        <v>26603.452000000001</v>
      </c>
      <c r="D89" s="18" t="str">
        <f t="shared" si="15"/>
        <v>vis</v>
      </c>
      <c r="E89" s="56">
        <f>VLOOKUP(C89,Active!C$21:E$969,3,FALSE)</f>
        <v>-85.001550052388737</v>
      </c>
      <c r="F89" s="20" t="s">
        <v>121</v>
      </c>
      <c r="G89" s="18" t="str">
        <f t="shared" si="16"/>
        <v>26603.452</v>
      </c>
      <c r="H89" s="15">
        <f t="shared" si="17"/>
        <v>-85</v>
      </c>
      <c r="I89" s="57" t="s">
        <v>124</v>
      </c>
      <c r="J89" s="58" t="s">
        <v>125</v>
      </c>
      <c r="K89" s="57">
        <v>-85</v>
      </c>
      <c r="L89" s="57" t="s">
        <v>126</v>
      </c>
      <c r="M89" s="58" t="s">
        <v>127</v>
      </c>
      <c r="N89" s="58"/>
      <c r="O89" s="59" t="s">
        <v>128</v>
      </c>
      <c r="P89" s="59" t="s">
        <v>129</v>
      </c>
    </row>
    <row r="90" spans="1:16" ht="12.75" customHeight="1" thickBot="1" x14ac:dyDescent="0.25">
      <c r="A90" s="15" t="str">
        <f t="shared" si="12"/>
        <v> AAC 2.51 </v>
      </c>
      <c r="B90" s="20" t="str">
        <f t="shared" si="13"/>
        <v>I</v>
      </c>
      <c r="C90" s="15">
        <f t="shared" si="14"/>
        <v>26621.525000000001</v>
      </c>
      <c r="D90" s="18" t="str">
        <f t="shared" si="15"/>
        <v>vis</v>
      </c>
      <c r="E90" s="56">
        <f>VLOOKUP(C90,Active!C$21:E$969,3,FALSE)</f>
        <v>-65.996056935924997</v>
      </c>
      <c r="F90" s="20" t="s">
        <v>121</v>
      </c>
      <c r="G90" s="18" t="str">
        <f t="shared" si="16"/>
        <v>26621.525</v>
      </c>
      <c r="H90" s="15">
        <f t="shared" si="17"/>
        <v>-66</v>
      </c>
      <c r="I90" s="57" t="s">
        <v>130</v>
      </c>
      <c r="J90" s="58" t="s">
        <v>131</v>
      </c>
      <c r="K90" s="57">
        <v>-66</v>
      </c>
      <c r="L90" s="57" t="s">
        <v>132</v>
      </c>
      <c r="M90" s="58" t="s">
        <v>127</v>
      </c>
      <c r="N90" s="58"/>
      <c r="O90" s="59" t="s">
        <v>133</v>
      </c>
      <c r="P90" s="59" t="s">
        <v>134</v>
      </c>
    </row>
    <row r="91" spans="1:16" ht="12.75" customHeight="1" thickBot="1" x14ac:dyDescent="0.25">
      <c r="A91" s="15" t="str">
        <f t="shared" si="12"/>
        <v> AAC 2.51 </v>
      </c>
      <c r="B91" s="20" t="str">
        <f t="shared" si="13"/>
        <v>I</v>
      </c>
      <c r="C91" s="15">
        <f t="shared" si="14"/>
        <v>26622.474999999999</v>
      </c>
      <c r="D91" s="18" t="str">
        <f t="shared" si="15"/>
        <v>vis</v>
      </c>
      <c r="E91" s="56">
        <f>VLOOKUP(C91,Active!C$21:E$969,3,FALSE)</f>
        <v>-64.99704080907361</v>
      </c>
      <c r="F91" s="20" t="s">
        <v>121</v>
      </c>
      <c r="G91" s="18" t="str">
        <f t="shared" si="16"/>
        <v>26622.475</v>
      </c>
      <c r="H91" s="15">
        <f t="shared" si="17"/>
        <v>-65</v>
      </c>
      <c r="I91" s="57" t="s">
        <v>135</v>
      </c>
      <c r="J91" s="58" t="s">
        <v>136</v>
      </c>
      <c r="K91" s="57">
        <v>-65</v>
      </c>
      <c r="L91" s="57" t="s">
        <v>137</v>
      </c>
      <c r="M91" s="58" t="s">
        <v>127</v>
      </c>
      <c r="N91" s="58"/>
      <c r="O91" s="59" t="s">
        <v>133</v>
      </c>
      <c r="P91" s="59" t="s">
        <v>134</v>
      </c>
    </row>
    <row r="92" spans="1:16" ht="12.75" customHeight="1" thickBot="1" x14ac:dyDescent="0.25">
      <c r="A92" s="15" t="str">
        <f t="shared" si="12"/>
        <v> AAC 2.51 </v>
      </c>
      <c r="B92" s="20" t="str">
        <f t="shared" si="13"/>
        <v>I</v>
      </c>
      <c r="C92" s="15">
        <f t="shared" si="14"/>
        <v>26623.427</v>
      </c>
      <c r="D92" s="18" t="str">
        <f t="shared" si="15"/>
        <v>vis</v>
      </c>
      <c r="E92" s="56">
        <f>VLOOKUP(C92,Active!C$21:E$969,3,FALSE)</f>
        <v>-63.995921490371977</v>
      </c>
      <c r="F92" s="20" t="s">
        <v>121</v>
      </c>
      <c r="G92" s="18" t="str">
        <f t="shared" si="16"/>
        <v>26623.427</v>
      </c>
      <c r="H92" s="15">
        <f t="shared" si="17"/>
        <v>-64</v>
      </c>
      <c r="I92" s="57" t="s">
        <v>138</v>
      </c>
      <c r="J92" s="58" t="s">
        <v>139</v>
      </c>
      <c r="K92" s="57">
        <v>-64</v>
      </c>
      <c r="L92" s="57" t="s">
        <v>132</v>
      </c>
      <c r="M92" s="58" t="s">
        <v>127</v>
      </c>
      <c r="N92" s="58"/>
      <c r="O92" s="59" t="s">
        <v>133</v>
      </c>
      <c r="P92" s="59" t="s">
        <v>134</v>
      </c>
    </row>
    <row r="93" spans="1:16" ht="12.75" customHeight="1" thickBot="1" x14ac:dyDescent="0.25">
      <c r="A93" s="15" t="str">
        <f t="shared" si="12"/>
        <v> AAC 2.51 </v>
      </c>
      <c r="B93" s="20" t="str">
        <f t="shared" si="13"/>
        <v>I</v>
      </c>
      <c r="C93" s="15">
        <f t="shared" si="14"/>
        <v>26624.382000000001</v>
      </c>
      <c r="D93" s="18" t="str">
        <f t="shared" si="15"/>
        <v>vis</v>
      </c>
      <c r="E93" s="56">
        <f>VLOOKUP(C93,Active!C$21:E$969,3,FALSE)</f>
        <v>-62.991647383900677</v>
      </c>
      <c r="F93" s="20" t="s">
        <v>121</v>
      </c>
      <c r="G93" s="18" t="str">
        <f t="shared" si="16"/>
        <v>26624.382</v>
      </c>
      <c r="H93" s="15">
        <f t="shared" si="17"/>
        <v>-63</v>
      </c>
      <c r="I93" s="57" t="s">
        <v>140</v>
      </c>
      <c r="J93" s="58" t="s">
        <v>141</v>
      </c>
      <c r="K93" s="57">
        <v>-63</v>
      </c>
      <c r="L93" s="57" t="s">
        <v>142</v>
      </c>
      <c r="M93" s="58" t="s">
        <v>127</v>
      </c>
      <c r="N93" s="58"/>
      <c r="O93" s="59" t="s">
        <v>133</v>
      </c>
      <c r="P93" s="59" t="s">
        <v>134</v>
      </c>
    </row>
    <row r="94" spans="1:16" ht="12.75" customHeight="1" thickBot="1" x14ac:dyDescent="0.25">
      <c r="A94" s="15" t="str">
        <f t="shared" si="12"/>
        <v> AAC 2.51 </v>
      </c>
      <c r="B94" s="20" t="str">
        <f t="shared" si="13"/>
        <v>I</v>
      </c>
      <c r="C94" s="15">
        <f t="shared" si="14"/>
        <v>26658.608</v>
      </c>
      <c r="D94" s="18" t="str">
        <f t="shared" si="15"/>
        <v>vis</v>
      </c>
      <c r="E94" s="56">
        <f>VLOOKUP(C94,Active!C$21:E$969,3,FALSE)</f>
        <v>-26.999725323144148</v>
      </c>
      <c r="F94" s="20" t="s">
        <v>121</v>
      </c>
      <c r="G94" s="18" t="str">
        <f t="shared" si="16"/>
        <v>26658.608</v>
      </c>
      <c r="H94" s="15">
        <f t="shared" si="17"/>
        <v>-27</v>
      </c>
      <c r="I94" s="57" t="s">
        <v>143</v>
      </c>
      <c r="J94" s="58" t="s">
        <v>144</v>
      </c>
      <c r="K94" s="57">
        <v>-27</v>
      </c>
      <c r="L94" s="57" t="s">
        <v>145</v>
      </c>
      <c r="M94" s="58" t="s">
        <v>127</v>
      </c>
      <c r="N94" s="58"/>
      <c r="O94" s="59" t="s">
        <v>146</v>
      </c>
      <c r="P94" s="59" t="s">
        <v>134</v>
      </c>
    </row>
    <row r="95" spans="1:16" ht="12.75" customHeight="1" thickBot="1" x14ac:dyDescent="0.25">
      <c r="A95" s="15" t="str">
        <f t="shared" si="12"/>
        <v> AAC 2.51 </v>
      </c>
      <c r="B95" s="20" t="str">
        <f t="shared" si="13"/>
        <v>I</v>
      </c>
      <c r="C95" s="15">
        <f t="shared" si="14"/>
        <v>26681.432000000001</v>
      </c>
      <c r="D95" s="18" t="str">
        <f t="shared" si="15"/>
        <v>vis</v>
      </c>
      <c r="E95" s="56">
        <f>VLOOKUP(C95,Active!C$21:E$969,3,FALSE)</f>
        <v>-2.9980999764849989</v>
      </c>
      <c r="F95" s="20" t="s">
        <v>121</v>
      </c>
      <c r="G95" s="18" t="str">
        <f t="shared" si="16"/>
        <v>26681.432</v>
      </c>
      <c r="H95" s="15">
        <f t="shared" si="17"/>
        <v>-3</v>
      </c>
      <c r="I95" s="57" t="s">
        <v>147</v>
      </c>
      <c r="J95" s="58" t="s">
        <v>148</v>
      </c>
      <c r="K95" s="57">
        <v>-3</v>
      </c>
      <c r="L95" s="57" t="s">
        <v>149</v>
      </c>
      <c r="M95" s="58" t="s">
        <v>127</v>
      </c>
      <c r="N95" s="58"/>
      <c r="O95" s="59" t="s">
        <v>146</v>
      </c>
      <c r="P95" s="59" t="s">
        <v>134</v>
      </c>
    </row>
    <row r="96" spans="1:16" ht="12.75" customHeight="1" thickBot="1" x14ac:dyDescent="0.25">
      <c r="A96" s="15" t="str">
        <f t="shared" si="12"/>
        <v> AAC 2.51 </v>
      </c>
      <c r="B96" s="20" t="str">
        <f t="shared" si="13"/>
        <v>I</v>
      </c>
      <c r="C96" s="15">
        <f t="shared" si="14"/>
        <v>26684.287</v>
      </c>
      <c r="D96" s="18" t="str">
        <f t="shared" si="15"/>
        <v>vis</v>
      </c>
      <c r="E96" s="56">
        <f>VLOOKUP(C96,Active!C$21:E$969,3,FALSE)</f>
        <v>4.2063836928756346E-3</v>
      </c>
      <c r="F96" s="20" t="s">
        <v>121</v>
      </c>
      <c r="G96" s="18" t="str">
        <f t="shared" si="16"/>
        <v>26684.287</v>
      </c>
      <c r="H96" s="15">
        <f t="shared" si="17"/>
        <v>0</v>
      </c>
      <c r="I96" s="57" t="s">
        <v>150</v>
      </c>
      <c r="J96" s="58" t="s">
        <v>151</v>
      </c>
      <c r="K96" s="57">
        <v>0</v>
      </c>
      <c r="L96" s="57" t="s">
        <v>132</v>
      </c>
      <c r="M96" s="58" t="s">
        <v>127</v>
      </c>
      <c r="N96" s="58"/>
      <c r="O96" s="59" t="s">
        <v>146</v>
      </c>
      <c r="P96" s="59" t="s">
        <v>134</v>
      </c>
    </row>
    <row r="97" spans="1:16" ht="12.75" customHeight="1" thickBot="1" x14ac:dyDescent="0.25">
      <c r="A97" s="15" t="str">
        <f t="shared" si="12"/>
        <v> AAC 2.51 </v>
      </c>
      <c r="B97" s="20" t="str">
        <f t="shared" si="13"/>
        <v>I</v>
      </c>
      <c r="C97" s="15">
        <f t="shared" si="14"/>
        <v>26720.421999999999</v>
      </c>
      <c r="D97" s="18" t="str">
        <f t="shared" si="15"/>
        <v>vis</v>
      </c>
      <c r="E97" s="56">
        <f>VLOOKUP(C97,Active!C$21:E$969,3,FALSE)</f>
        <v>38.003625061464959</v>
      </c>
      <c r="F97" s="20" t="s">
        <v>121</v>
      </c>
      <c r="G97" s="18" t="str">
        <f t="shared" si="16"/>
        <v>26720.422</v>
      </c>
      <c r="H97" s="15">
        <f t="shared" si="17"/>
        <v>38</v>
      </c>
      <c r="I97" s="57" t="s">
        <v>152</v>
      </c>
      <c r="J97" s="58" t="s">
        <v>153</v>
      </c>
      <c r="K97" s="57">
        <v>38</v>
      </c>
      <c r="L97" s="57" t="s">
        <v>137</v>
      </c>
      <c r="M97" s="58" t="s">
        <v>127</v>
      </c>
      <c r="N97" s="58"/>
      <c r="O97" s="59" t="s">
        <v>133</v>
      </c>
      <c r="P97" s="59" t="s">
        <v>134</v>
      </c>
    </row>
    <row r="98" spans="1:16" ht="12.75" customHeight="1" thickBot="1" x14ac:dyDescent="0.25">
      <c r="A98" s="15" t="str">
        <f t="shared" si="12"/>
        <v> AAC 2.51 </v>
      </c>
      <c r="B98" s="20" t="str">
        <f t="shared" si="13"/>
        <v>I</v>
      </c>
      <c r="C98" s="15">
        <f t="shared" si="14"/>
        <v>26723.269</v>
      </c>
      <c r="D98" s="18" t="str">
        <f t="shared" si="15"/>
        <v>vis</v>
      </c>
      <c r="E98" s="56">
        <f>VLOOKUP(C98,Active!C$21:E$969,3,FALSE)</f>
        <v>40.997518654260908</v>
      </c>
      <c r="F98" s="20" t="s">
        <v>121</v>
      </c>
      <c r="G98" s="18" t="str">
        <f t="shared" si="16"/>
        <v>26723.269</v>
      </c>
      <c r="H98" s="15">
        <f t="shared" si="17"/>
        <v>41</v>
      </c>
      <c r="I98" s="57" t="s">
        <v>154</v>
      </c>
      <c r="J98" s="58" t="s">
        <v>155</v>
      </c>
      <c r="K98" s="57">
        <v>41</v>
      </c>
      <c r="L98" s="57" t="s">
        <v>156</v>
      </c>
      <c r="M98" s="58" t="s">
        <v>127</v>
      </c>
      <c r="N98" s="58"/>
      <c r="O98" s="59" t="s">
        <v>146</v>
      </c>
      <c r="P98" s="59" t="s">
        <v>134</v>
      </c>
    </row>
    <row r="99" spans="1:16" ht="12.75" customHeight="1" thickBot="1" x14ac:dyDescent="0.25">
      <c r="A99" s="15" t="str">
        <f t="shared" si="12"/>
        <v> AA 27.156 </v>
      </c>
      <c r="B99" s="20" t="str">
        <f t="shared" si="13"/>
        <v>I</v>
      </c>
      <c r="C99" s="15">
        <f t="shared" si="14"/>
        <v>27398.43</v>
      </c>
      <c r="D99" s="18" t="str">
        <f t="shared" si="15"/>
        <v>vis</v>
      </c>
      <c r="E99" s="56">
        <f>VLOOKUP(C99,Active!C$21:E$969,3,FALSE)</f>
        <v>750.99407362601721</v>
      </c>
      <c r="F99" s="20" t="s">
        <v>121</v>
      </c>
      <c r="G99" s="18" t="str">
        <f t="shared" si="16"/>
        <v>27398.430</v>
      </c>
      <c r="H99" s="15">
        <f t="shared" si="17"/>
        <v>751</v>
      </c>
      <c r="I99" s="57" t="s">
        <v>157</v>
      </c>
      <c r="J99" s="58" t="s">
        <v>158</v>
      </c>
      <c r="K99" s="57">
        <v>751</v>
      </c>
      <c r="L99" s="57" t="s">
        <v>159</v>
      </c>
      <c r="M99" s="58" t="s">
        <v>127</v>
      </c>
      <c r="N99" s="58"/>
      <c r="O99" s="59" t="s">
        <v>160</v>
      </c>
      <c r="P99" s="59" t="s">
        <v>161</v>
      </c>
    </row>
    <row r="100" spans="1:16" ht="12.75" customHeight="1" thickBot="1" x14ac:dyDescent="0.25">
      <c r="A100" s="15" t="str">
        <f t="shared" si="12"/>
        <v> AN 253.408 </v>
      </c>
      <c r="B100" s="20" t="str">
        <f t="shared" si="13"/>
        <v>I</v>
      </c>
      <c r="C100" s="15">
        <f t="shared" si="14"/>
        <v>27456.434000000001</v>
      </c>
      <c r="D100" s="18" t="str">
        <f t="shared" si="15"/>
        <v>vis</v>
      </c>
      <c r="E100" s="56">
        <f>VLOOKUP(C100,Active!C$21:E$969,3,FALSE)</f>
        <v>811.99084354398099</v>
      </c>
      <c r="F100" s="20" t="s">
        <v>121</v>
      </c>
      <c r="G100" s="18" t="str">
        <f t="shared" si="16"/>
        <v>27456.434</v>
      </c>
      <c r="H100" s="15">
        <f t="shared" si="17"/>
        <v>812</v>
      </c>
      <c r="I100" s="57" t="s">
        <v>162</v>
      </c>
      <c r="J100" s="58" t="s">
        <v>163</v>
      </c>
      <c r="K100" s="57">
        <v>812</v>
      </c>
      <c r="L100" s="57" t="s">
        <v>164</v>
      </c>
      <c r="M100" s="58" t="s">
        <v>127</v>
      </c>
      <c r="N100" s="58"/>
      <c r="O100" s="59" t="s">
        <v>165</v>
      </c>
      <c r="P100" s="59" t="s">
        <v>166</v>
      </c>
    </row>
    <row r="101" spans="1:16" ht="12.75" customHeight="1" thickBot="1" x14ac:dyDescent="0.25">
      <c r="A101" s="15" t="str">
        <f t="shared" si="12"/>
        <v> AN 253.408 </v>
      </c>
      <c r="B101" s="20" t="str">
        <f t="shared" si="13"/>
        <v>I</v>
      </c>
      <c r="C101" s="15">
        <f t="shared" si="14"/>
        <v>27457.393</v>
      </c>
      <c r="D101" s="18" t="str">
        <f t="shared" si="15"/>
        <v>vis</v>
      </c>
      <c r="E101" s="56">
        <f>VLOOKUP(C101,Active!C$21:E$969,3,FALSE)</f>
        <v>812.9993240341413</v>
      </c>
      <c r="F101" s="20" t="s">
        <v>121</v>
      </c>
      <c r="G101" s="18" t="str">
        <f t="shared" si="16"/>
        <v>27457.393</v>
      </c>
      <c r="H101" s="15">
        <f t="shared" si="17"/>
        <v>813</v>
      </c>
      <c r="I101" s="57" t="s">
        <v>167</v>
      </c>
      <c r="J101" s="58" t="s">
        <v>168</v>
      </c>
      <c r="K101" s="57">
        <v>813</v>
      </c>
      <c r="L101" s="57" t="s">
        <v>126</v>
      </c>
      <c r="M101" s="58" t="s">
        <v>127</v>
      </c>
      <c r="N101" s="58"/>
      <c r="O101" s="59" t="s">
        <v>165</v>
      </c>
      <c r="P101" s="59" t="s">
        <v>166</v>
      </c>
    </row>
    <row r="102" spans="1:16" ht="12.75" customHeight="1" thickBot="1" x14ac:dyDescent="0.25">
      <c r="A102" s="15" t="str">
        <f t="shared" si="12"/>
        <v> AN 253.408 </v>
      </c>
      <c r="B102" s="20" t="str">
        <f t="shared" si="13"/>
        <v>I</v>
      </c>
      <c r="C102" s="15">
        <f t="shared" si="14"/>
        <v>27476.405999999999</v>
      </c>
      <c r="D102" s="18" t="str">
        <f t="shared" si="15"/>
        <v>vis</v>
      </c>
      <c r="E102" s="56">
        <f>VLOOKUP(C102,Active!C$21:E$969,3,FALSE)</f>
        <v>832.99331731822804</v>
      </c>
      <c r="F102" s="20" t="s">
        <v>121</v>
      </c>
      <c r="G102" s="18" t="str">
        <f t="shared" si="16"/>
        <v>27476.406</v>
      </c>
      <c r="H102" s="15">
        <f t="shared" si="17"/>
        <v>833</v>
      </c>
      <c r="I102" s="57" t="s">
        <v>169</v>
      </c>
      <c r="J102" s="58" t="s">
        <v>170</v>
      </c>
      <c r="K102" s="57">
        <v>833</v>
      </c>
      <c r="L102" s="57" t="s">
        <v>159</v>
      </c>
      <c r="M102" s="58" t="s">
        <v>127</v>
      </c>
      <c r="N102" s="58"/>
      <c r="O102" s="59" t="s">
        <v>165</v>
      </c>
      <c r="P102" s="59" t="s">
        <v>166</v>
      </c>
    </row>
    <row r="103" spans="1:16" ht="12.75" customHeight="1" thickBot="1" x14ac:dyDescent="0.25">
      <c r="A103" s="15" t="str">
        <f t="shared" si="12"/>
        <v> AN 253.408 </v>
      </c>
      <c r="B103" s="20" t="str">
        <f t="shared" si="13"/>
        <v>I</v>
      </c>
      <c r="C103" s="15">
        <f t="shared" si="14"/>
        <v>27477.361000000001</v>
      </c>
      <c r="D103" s="18" t="str">
        <f t="shared" si="15"/>
        <v>vis</v>
      </c>
      <c r="E103" s="56">
        <f>VLOOKUP(C103,Active!C$21:E$969,3,FALSE)</f>
        <v>833.99759142469941</v>
      </c>
      <c r="F103" s="20" t="s">
        <v>121</v>
      </c>
      <c r="G103" s="18" t="str">
        <f t="shared" si="16"/>
        <v>27477.361</v>
      </c>
      <c r="H103" s="15">
        <f t="shared" si="17"/>
        <v>834</v>
      </c>
      <c r="I103" s="57" t="s">
        <v>171</v>
      </c>
      <c r="J103" s="58" t="s">
        <v>172</v>
      </c>
      <c r="K103" s="57">
        <v>834</v>
      </c>
      <c r="L103" s="57" t="s">
        <v>156</v>
      </c>
      <c r="M103" s="58" t="s">
        <v>127</v>
      </c>
      <c r="N103" s="58"/>
      <c r="O103" s="59" t="s">
        <v>165</v>
      </c>
      <c r="P103" s="59" t="s">
        <v>166</v>
      </c>
    </row>
    <row r="104" spans="1:16" ht="12.75" customHeight="1" thickBot="1" x14ac:dyDescent="0.25">
      <c r="A104" s="15" t="str">
        <f t="shared" si="12"/>
        <v> AN 253.408 </v>
      </c>
      <c r="B104" s="20" t="str">
        <f t="shared" si="13"/>
        <v>I</v>
      </c>
      <c r="C104" s="15">
        <f t="shared" si="14"/>
        <v>27479.258999999998</v>
      </c>
      <c r="D104" s="18" t="str">
        <f t="shared" si="15"/>
        <v>vis</v>
      </c>
      <c r="E104" s="56">
        <f>VLOOKUP(C104,Active!C$21:E$969,3,FALSE)</f>
        <v>835.99352048655953</v>
      </c>
      <c r="F104" s="20" t="s">
        <v>121</v>
      </c>
      <c r="G104" s="18" t="str">
        <f t="shared" si="16"/>
        <v>27479.259</v>
      </c>
      <c r="H104" s="15">
        <f t="shared" si="17"/>
        <v>836</v>
      </c>
      <c r="I104" s="57" t="s">
        <v>173</v>
      </c>
      <c r="J104" s="58" t="s">
        <v>174</v>
      </c>
      <c r="K104" s="57">
        <v>836</v>
      </c>
      <c r="L104" s="57" t="s">
        <v>159</v>
      </c>
      <c r="M104" s="58" t="s">
        <v>127</v>
      </c>
      <c r="N104" s="58"/>
      <c r="O104" s="59" t="s">
        <v>165</v>
      </c>
      <c r="P104" s="59" t="s">
        <v>166</v>
      </c>
    </row>
    <row r="105" spans="1:16" ht="12.75" customHeight="1" thickBot="1" x14ac:dyDescent="0.25">
      <c r="A105" s="15" t="str">
        <f t="shared" si="12"/>
        <v> AA 27.156 </v>
      </c>
      <c r="B105" s="20" t="str">
        <f t="shared" si="13"/>
        <v>I</v>
      </c>
      <c r="C105" s="15">
        <f t="shared" si="14"/>
        <v>28094.522000000001</v>
      </c>
      <c r="D105" s="18" t="str">
        <f t="shared" si="15"/>
        <v>vis</v>
      </c>
      <c r="E105" s="56">
        <f>VLOOKUP(C105,Active!C$21:E$969,3,FALSE)</f>
        <v>1483.0015828621847</v>
      </c>
      <c r="F105" s="20" t="s">
        <v>121</v>
      </c>
      <c r="G105" s="18" t="str">
        <f t="shared" si="16"/>
        <v>28094.522</v>
      </c>
      <c r="H105" s="15">
        <f t="shared" si="17"/>
        <v>1483</v>
      </c>
      <c r="I105" s="57" t="s">
        <v>175</v>
      </c>
      <c r="J105" s="58" t="s">
        <v>176</v>
      </c>
      <c r="K105" s="57">
        <v>1483</v>
      </c>
      <c r="L105" s="57" t="s">
        <v>149</v>
      </c>
      <c r="M105" s="58" t="s">
        <v>127</v>
      </c>
      <c r="N105" s="58"/>
      <c r="O105" s="59" t="s">
        <v>160</v>
      </c>
      <c r="P105" s="59" t="s">
        <v>161</v>
      </c>
    </row>
    <row r="106" spans="1:16" ht="12.75" customHeight="1" thickBot="1" x14ac:dyDescent="0.25">
      <c r="A106" s="15" t="str">
        <f t="shared" si="12"/>
        <v> AN 260.292 </v>
      </c>
      <c r="B106" s="20" t="str">
        <f t="shared" si="13"/>
        <v>I</v>
      </c>
      <c r="C106" s="15">
        <f t="shared" si="14"/>
        <v>28153.484</v>
      </c>
      <c r="D106" s="18" t="str">
        <f t="shared" si="15"/>
        <v>vis</v>
      </c>
      <c r="E106" s="56">
        <f>VLOOKUP(C106,Active!C$21:E$969,3,FALSE)</f>
        <v>1545.0057816743856</v>
      </c>
      <c r="F106" s="20" t="s">
        <v>121</v>
      </c>
      <c r="G106" s="18" t="str">
        <f t="shared" si="16"/>
        <v>28153.484</v>
      </c>
      <c r="H106" s="15">
        <f t="shared" si="17"/>
        <v>1545</v>
      </c>
      <c r="I106" s="57" t="s">
        <v>177</v>
      </c>
      <c r="J106" s="58" t="s">
        <v>178</v>
      </c>
      <c r="K106" s="57">
        <v>1545</v>
      </c>
      <c r="L106" s="57" t="s">
        <v>179</v>
      </c>
      <c r="M106" s="58" t="s">
        <v>127</v>
      </c>
      <c r="N106" s="58"/>
      <c r="O106" s="59" t="s">
        <v>165</v>
      </c>
      <c r="P106" s="59" t="s">
        <v>180</v>
      </c>
    </row>
    <row r="107" spans="1:16" ht="12.75" customHeight="1" thickBot="1" x14ac:dyDescent="0.25">
      <c r="A107" s="15" t="str">
        <f t="shared" ref="A107:A138" si="18">P107</f>
        <v> AN 260.292 </v>
      </c>
      <c r="B107" s="20" t="str">
        <f t="shared" ref="B107:B138" si="19">IF(H107=INT(H107),"I","II")</f>
        <v>I</v>
      </c>
      <c r="C107" s="15">
        <f t="shared" ref="C107:C138" si="20">1*G107</f>
        <v>28191.52</v>
      </c>
      <c r="D107" s="18" t="str">
        <f t="shared" ref="D107:D138" si="21">VLOOKUP(F107,I$1:J$5,2,FALSE)</f>
        <v>vis</v>
      </c>
      <c r="E107" s="56">
        <f>VLOOKUP(C107,Active!C$21:E$969,3,FALSE)</f>
        <v>1585.0042842017913</v>
      </c>
      <c r="F107" s="20" t="s">
        <v>121</v>
      </c>
      <c r="G107" s="18" t="str">
        <f t="shared" ref="G107:G138" si="22">MID(I107,3,LEN(I107)-3)</f>
        <v>28191.520</v>
      </c>
      <c r="H107" s="15">
        <f t="shared" ref="H107:H138" si="23">1*K107</f>
        <v>1585</v>
      </c>
      <c r="I107" s="57" t="s">
        <v>181</v>
      </c>
      <c r="J107" s="58" t="s">
        <v>182</v>
      </c>
      <c r="K107" s="57">
        <v>1585</v>
      </c>
      <c r="L107" s="57" t="s">
        <v>132</v>
      </c>
      <c r="M107" s="58" t="s">
        <v>127</v>
      </c>
      <c r="N107" s="58"/>
      <c r="O107" s="59" t="s">
        <v>165</v>
      </c>
      <c r="P107" s="59" t="s">
        <v>180</v>
      </c>
    </row>
    <row r="108" spans="1:16" ht="12.75" customHeight="1" thickBot="1" x14ac:dyDescent="0.25">
      <c r="A108" s="15" t="str">
        <f t="shared" si="18"/>
        <v> AN 260.292 </v>
      </c>
      <c r="B108" s="20" t="str">
        <f t="shared" si="19"/>
        <v>I</v>
      </c>
      <c r="C108" s="15">
        <f t="shared" si="20"/>
        <v>28213.39</v>
      </c>
      <c r="D108" s="18" t="str">
        <f t="shared" si="21"/>
        <v>vis</v>
      </c>
      <c r="E108" s="56">
        <f>VLOOKUP(C108,Active!C$21:E$969,3,FALSE)</f>
        <v>1608.0026870379024</v>
      </c>
      <c r="F108" s="20" t="s">
        <v>121</v>
      </c>
      <c r="G108" s="18" t="str">
        <f t="shared" si="22"/>
        <v>28213.390</v>
      </c>
      <c r="H108" s="15">
        <f t="shared" si="23"/>
        <v>1608</v>
      </c>
      <c r="I108" s="57" t="s">
        <v>183</v>
      </c>
      <c r="J108" s="58" t="s">
        <v>184</v>
      </c>
      <c r="K108" s="57">
        <v>1608</v>
      </c>
      <c r="L108" s="57" t="s">
        <v>137</v>
      </c>
      <c r="M108" s="58" t="s">
        <v>127</v>
      </c>
      <c r="N108" s="58"/>
      <c r="O108" s="59" t="s">
        <v>165</v>
      </c>
      <c r="P108" s="59" t="s">
        <v>180</v>
      </c>
    </row>
    <row r="109" spans="1:16" ht="12.75" customHeight="1" thickBot="1" x14ac:dyDescent="0.25">
      <c r="A109" s="15" t="str">
        <f t="shared" si="18"/>
        <v> AN 260.292 </v>
      </c>
      <c r="B109" s="20" t="str">
        <f t="shared" si="19"/>
        <v>I</v>
      </c>
      <c r="C109" s="15">
        <f t="shared" si="20"/>
        <v>28214.343000000001</v>
      </c>
      <c r="D109" s="18" t="str">
        <f t="shared" si="21"/>
        <v>vis</v>
      </c>
      <c r="E109" s="56">
        <f>VLOOKUP(C109,Active!C$21:E$969,3,FALSE)</f>
        <v>1609.0048579525273</v>
      </c>
      <c r="F109" s="20" t="s">
        <v>121</v>
      </c>
      <c r="G109" s="18" t="str">
        <f t="shared" si="22"/>
        <v>28214.343</v>
      </c>
      <c r="H109" s="15">
        <f t="shared" si="23"/>
        <v>1609</v>
      </c>
      <c r="I109" s="57" t="s">
        <v>185</v>
      </c>
      <c r="J109" s="58" t="s">
        <v>186</v>
      </c>
      <c r="K109" s="57">
        <v>1609</v>
      </c>
      <c r="L109" s="57" t="s">
        <v>179</v>
      </c>
      <c r="M109" s="58" t="s">
        <v>127</v>
      </c>
      <c r="N109" s="58"/>
      <c r="O109" s="59" t="s">
        <v>165</v>
      </c>
      <c r="P109" s="59" t="s">
        <v>180</v>
      </c>
    </row>
    <row r="110" spans="1:16" ht="12.75" customHeight="1" thickBot="1" x14ac:dyDescent="0.25">
      <c r="A110" s="15" t="str">
        <f t="shared" si="18"/>
        <v> AN 260.292 </v>
      </c>
      <c r="B110" s="20" t="str">
        <f t="shared" si="19"/>
        <v>I</v>
      </c>
      <c r="C110" s="15">
        <f t="shared" si="20"/>
        <v>28215.286</v>
      </c>
      <c r="D110" s="18" t="str">
        <f t="shared" si="21"/>
        <v>vis</v>
      </c>
      <c r="E110" s="56">
        <f>VLOOKUP(C110,Active!C$21:E$969,3,FALSE)</f>
        <v>1609.9965129079201</v>
      </c>
      <c r="F110" s="20" t="s">
        <v>121</v>
      </c>
      <c r="G110" s="18" t="str">
        <f t="shared" si="22"/>
        <v>28215.286</v>
      </c>
      <c r="H110" s="15">
        <f t="shared" si="23"/>
        <v>1610</v>
      </c>
      <c r="I110" s="57" t="s">
        <v>187</v>
      </c>
      <c r="J110" s="58" t="s">
        <v>188</v>
      </c>
      <c r="K110" s="57">
        <v>1610</v>
      </c>
      <c r="L110" s="57" t="s">
        <v>122</v>
      </c>
      <c r="M110" s="58" t="s">
        <v>127</v>
      </c>
      <c r="N110" s="58"/>
      <c r="O110" s="59" t="s">
        <v>165</v>
      </c>
      <c r="P110" s="59" t="s">
        <v>180</v>
      </c>
    </row>
    <row r="111" spans="1:16" ht="12.75" customHeight="1" thickBot="1" x14ac:dyDescent="0.25">
      <c r="A111" s="15" t="str">
        <f t="shared" si="18"/>
        <v> AN 260.292 </v>
      </c>
      <c r="B111" s="20" t="str">
        <f t="shared" si="19"/>
        <v>I</v>
      </c>
      <c r="C111" s="15">
        <f t="shared" si="20"/>
        <v>28253.328000000001</v>
      </c>
      <c r="D111" s="18" t="str">
        <f t="shared" si="21"/>
        <v>vis</v>
      </c>
      <c r="E111" s="56">
        <f>VLOOKUP(C111,Active!C$21:E$969,3,FALSE)</f>
        <v>1650.001325010865</v>
      </c>
      <c r="F111" s="20" t="s">
        <v>121</v>
      </c>
      <c r="G111" s="18" t="str">
        <f t="shared" si="22"/>
        <v>28253.328</v>
      </c>
      <c r="H111" s="15">
        <f t="shared" si="23"/>
        <v>1650</v>
      </c>
      <c r="I111" s="57" t="s">
        <v>189</v>
      </c>
      <c r="J111" s="58" t="s">
        <v>190</v>
      </c>
      <c r="K111" s="57">
        <v>1650</v>
      </c>
      <c r="L111" s="57" t="s">
        <v>191</v>
      </c>
      <c r="M111" s="58" t="s">
        <v>127</v>
      </c>
      <c r="N111" s="58"/>
      <c r="O111" s="59" t="s">
        <v>165</v>
      </c>
      <c r="P111" s="59" t="s">
        <v>180</v>
      </c>
    </row>
    <row r="112" spans="1:16" ht="12.75" customHeight="1" thickBot="1" x14ac:dyDescent="0.25">
      <c r="A112" s="15" t="str">
        <f t="shared" si="18"/>
        <v> AN 264.106 </v>
      </c>
      <c r="B112" s="20" t="str">
        <f t="shared" si="19"/>
        <v>I</v>
      </c>
      <c r="C112" s="15">
        <f t="shared" si="20"/>
        <v>28485.358</v>
      </c>
      <c r="D112" s="18" t="str">
        <f t="shared" si="21"/>
        <v>vis</v>
      </c>
      <c r="E112" s="56">
        <f>VLOOKUP(C112,Active!C$21:E$969,3,FALSE)</f>
        <v>1894.0031270256375</v>
      </c>
      <c r="F112" s="20" t="s">
        <v>121</v>
      </c>
      <c r="G112" s="18" t="str">
        <f t="shared" si="22"/>
        <v>28485.358</v>
      </c>
      <c r="H112" s="15">
        <f t="shared" si="23"/>
        <v>1894</v>
      </c>
      <c r="I112" s="57" t="s">
        <v>192</v>
      </c>
      <c r="J112" s="58" t="s">
        <v>193</v>
      </c>
      <c r="K112" s="57">
        <v>1894</v>
      </c>
      <c r="L112" s="57" t="s">
        <v>137</v>
      </c>
      <c r="M112" s="58" t="s">
        <v>127</v>
      </c>
      <c r="N112" s="58"/>
      <c r="O112" s="59" t="s">
        <v>165</v>
      </c>
      <c r="P112" s="59" t="s">
        <v>194</v>
      </c>
    </row>
    <row r="113" spans="1:16" ht="12.75" customHeight="1" thickBot="1" x14ac:dyDescent="0.25">
      <c r="A113" s="15" t="str">
        <f t="shared" si="18"/>
        <v> AN 264.106 </v>
      </c>
      <c r="B113" s="20" t="str">
        <f t="shared" si="19"/>
        <v>I</v>
      </c>
      <c r="C113" s="15">
        <f t="shared" si="20"/>
        <v>28521.494999999999</v>
      </c>
      <c r="D113" s="18" t="str">
        <f t="shared" si="21"/>
        <v>vis</v>
      </c>
      <c r="E113" s="56">
        <f>VLOOKUP(C113,Active!C$21:E$969,3,FALSE)</f>
        <v>1932.004648895256</v>
      </c>
      <c r="F113" s="20" t="s">
        <v>121</v>
      </c>
      <c r="G113" s="18" t="str">
        <f t="shared" si="22"/>
        <v>28521.495</v>
      </c>
      <c r="H113" s="15">
        <f t="shared" si="23"/>
        <v>1932</v>
      </c>
      <c r="I113" s="57" t="s">
        <v>195</v>
      </c>
      <c r="J113" s="58" t="s">
        <v>196</v>
      </c>
      <c r="K113" s="57">
        <v>1932</v>
      </c>
      <c r="L113" s="57" t="s">
        <v>132</v>
      </c>
      <c r="M113" s="58" t="s">
        <v>127</v>
      </c>
      <c r="N113" s="58"/>
      <c r="O113" s="59" t="s">
        <v>165</v>
      </c>
      <c r="P113" s="59" t="s">
        <v>194</v>
      </c>
    </row>
    <row r="114" spans="1:16" ht="12.75" customHeight="1" thickBot="1" x14ac:dyDescent="0.25">
      <c r="A114" s="15" t="str">
        <f t="shared" si="18"/>
        <v> AN 264.106 </v>
      </c>
      <c r="B114" s="20" t="str">
        <f t="shared" si="19"/>
        <v>I</v>
      </c>
      <c r="C114" s="15">
        <f t="shared" si="20"/>
        <v>28523.403999999999</v>
      </c>
      <c r="D114" s="18" t="str">
        <f t="shared" si="21"/>
        <v>vis</v>
      </c>
      <c r="E114" s="56">
        <f>VLOOKUP(C114,Active!C$21:E$969,3,FALSE)</f>
        <v>1934.0121455122714</v>
      </c>
      <c r="F114" s="20" t="s">
        <v>121</v>
      </c>
      <c r="G114" s="18" t="str">
        <f t="shared" si="22"/>
        <v>28523.404</v>
      </c>
      <c r="H114" s="15">
        <f t="shared" si="23"/>
        <v>1934</v>
      </c>
      <c r="I114" s="57" t="s">
        <v>197</v>
      </c>
      <c r="J114" s="58" t="s">
        <v>198</v>
      </c>
      <c r="K114" s="57">
        <v>1934</v>
      </c>
      <c r="L114" s="57" t="s">
        <v>199</v>
      </c>
      <c r="M114" s="58" t="s">
        <v>127</v>
      </c>
      <c r="N114" s="58"/>
      <c r="O114" s="59" t="s">
        <v>165</v>
      </c>
      <c r="P114" s="59" t="s">
        <v>194</v>
      </c>
    </row>
    <row r="115" spans="1:16" ht="12.75" customHeight="1" thickBot="1" x14ac:dyDescent="0.25">
      <c r="A115" s="15" t="str">
        <f t="shared" si="18"/>
        <v> AN 264.106 </v>
      </c>
      <c r="B115" s="20" t="str">
        <f t="shared" si="19"/>
        <v>I</v>
      </c>
      <c r="C115" s="15">
        <f t="shared" si="20"/>
        <v>28524.346000000001</v>
      </c>
      <c r="D115" s="18" t="str">
        <f t="shared" si="21"/>
        <v>vis</v>
      </c>
      <c r="E115" s="56">
        <f>VLOOKUP(C115,Active!C$21:E$969,3,FALSE)</f>
        <v>1935.0027488717449</v>
      </c>
      <c r="F115" s="20" t="s">
        <v>121</v>
      </c>
      <c r="G115" s="18" t="str">
        <f t="shared" si="22"/>
        <v>28524.346</v>
      </c>
      <c r="H115" s="15">
        <f t="shared" si="23"/>
        <v>1935</v>
      </c>
      <c r="I115" s="57" t="s">
        <v>200</v>
      </c>
      <c r="J115" s="58" t="s">
        <v>201</v>
      </c>
      <c r="K115" s="57">
        <v>1935</v>
      </c>
      <c r="L115" s="57" t="s">
        <v>137</v>
      </c>
      <c r="M115" s="58" t="s">
        <v>127</v>
      </c>
      <c r="N115" s="58"/>
      <c r="O115" s="59" t="s">
        <v>165</v>
      </c>
      <c r="P115" s="59" t="s">
        <v>194</v>
      </c>
    </row>
    <row r="116" spans="1:16" ht="12.75" customHeight="1" thickBot="1" x14ac:dyDescent="0.25">
      <c r="A116" s="15" t="str">
        <f t="shared" si="18"/>
        <v> AN 264.106 </v>
      </c>
      <c r="B116" s="20" t="str">
        <f t="shared" si="19"/>
        <v>I</v>
      </c>
      <c r="C116" s="15">
        <f t="shared" si="20"/>
        <v>28543.359</v>
      </c>
      <c r="D116" s="18" t="str">
        <f t="shared" si="21"/>
        <v>vis</v>
      </c>
      <c r="E116" s="56">
        <f>VLOOKUP(C116,Active!C$21:E$969,3,FALSE)</f>
        <v>1954.9967421558315</v>
      </c>
      <c r="F116" s="20" t="s">
        <v>121</v>
      </c>
      <c r="G116" s="18" t="str">
        <f t="shared" si="22"/>
        <v>28543.359</v>
      </c>
      <c r="H116" s="15">
        <f t="shared" si="23"/>
        <v>1955</v>
      </c>
      <c r="I116" s="57" t="s">
        <v>202</v>
      </c>
      <c r="J116" s="58" t="s">
        <v>203</v>
      </c>
      <c r="K116" s="57">
        <v>1955</v>
      </c>
      <c r="L116" s="57" t="s">
        <v>122</v>
      </c>
      <c r="M116" s="58" t="s">
        <v>127</v>
      </c>
      <c r="N116" s="58"/>
      <c r="O116" s="59" t="s">
        <v>165</v>
      </c>
      <c r="P116" s="59" t="s">
        <v>194</v>
      </c>
    </row>
    <row r="117" spans="1:16" ht="12.75" customHeight="1" thickBot="1" x14ac:dyDescent="0.25">
      <c r="A117" s="15" t="str">
        <f t="shared" si="18"/>
        <v> AN 264.106 </v>
      </c>
      <c r="B117" s="20" t="str">
        <f t="shared" si="19"/>
        <v>I</v>
      </c>
      <c r="C117" s="15">
        <f t="shared" si="20"/>
        <v>28544.314999999999</v>
      </c>
      <c r="D117" s="18" t="str">
        <f t="shared" si="21"/>
        <v>vis</v>
      </c>
      <c r="E117" s="56">
        <f>VLOOKUP(C117,Active!C$21:E$969,3,FALSE)</f>
        <v>1956.0020678582223</v>
      </c>
      <c r="F117" s="20" t="s">
        <v>121</v>
      </c>
      <c r="G117" s="18" t="str">
        <f t="shared" si="22"/>
        <v>28544.315</v>
      </c>
      <c r="H117" s="15">
        <f t="shared" si="23"/>
        <v>1956</v>
      </c>
      <c r="I117" s="57" t="s">
        <v>204</v>
      </c>
      <c r="J117" s="58" t="s">
        <v>205</v>
      </c>
      <c r="K117" s="57">
        <v>1956</v>
      </c>
      <c r="L117" s="57" t="s">
        <v>149</v>
      </c>
      <c r="M117" s="58" t="s">
        <v>127</v>
      </c>
      <c r="N117" s="58"/>
      <c r="O117" s="59" t="s">
        <v>165</v>
      </c>
      <c r="P117" s="59" t="s">
        <v>194</v>
      </c>
    </row>
    <row r="118" spans="1:16" ht="12.75" customHeight="1" thickBot="1" x14ac:dyDescent="0.25">
      <c r="A118" s="15" t="str">
        <f t="shared" si="18"/>
        <v> AN 264.106 </v>
      </c>
      <c r="B118" s="20" t="str">
        <f t="shared" si="19"/>
        <v>I</v>
      </c>
      <c r="C118" s="15">
        <f t="shared" si="20"/>
        <v>28546.208999999999</v>
      </c>
      <c r="D118" s="18" t="str">
        <f t="shared" si="21"/>
        <v>vis</v>
      </c>
      <c r="E118" s="56">
        <f>VLOOKUP(C118,Active!C$21:E$969,3,FALSE)</f>
        <v>1957.9937905363934</v>
      </c>
      <c r="F118" s="20" t="s">
        <v>121</v>
      </c>
      <c r="G118" s="18" t="str">
        <f t="shared" si="22"/>
        <v>28546.209</v>
      </c>
      <c r="H118" s="15">
        <f t="shared" si="23"/>
        <v>1958</v>
      </c>
      <c r="I118" s="57" t="s">
        <v>206</v>
      </c>
      <c r="J118" s="58" t="s">
        <v>207</v>
      </c>
      <c r="K118" s="57">
        <v>1958</v>
      </c>
      <c r="L118" s="57" t="s">
        <v>159</v>
      </c>
      <c r="M118" s="58" t="s">
        <v>127</v>
      </c>
      <c r="N118" s="58"/>
      <c r="O118" s="59" t="s">
        <v>165</v>
      </c>
      <c r="P118" s="59" t="s">
        <v>194</v>
      </c>
    </row>
    <row r="119" spans="1:16" ht="12.75" customHeight="1" thickBot="1" x14ac:dyDescent="0.25">
      <c r="A119" s="15" t="str">
        <f t="shared" si="18"/>
        <v> AA 27.156 </v>
      </c>
      <c r="B119" s="20" t="str">
        <f t="shared" si="19"/>
        <v>I</v>
      </c>
      <c r="C119" s="15">
        <f t="shared" si="20"/>
        <v>28833.406999999999</v>
      </c>
      <c r="D119" s="18" t="str">
        <f t="shared" si="21"/>
        <v>vis</v>
      </c>
      <c r="E119" s="56">
        <f>VLOOKUP(C119,Active!C$21:E$969,3,FALSE)</f>
        <v>2260.010036431489</v>
      </c>
      <c r="F119" s="20" t="s">
        <v>121</v>
      </c>
      <c r="G119" s="18" t="str">
        <f t="shared" si="22"/>
        <v>28833.407</v>
      </c>
      <c r="H119" s="15">
        <f t="shared" si="23"/>
        <v>2260</v>
      </c>
      <c r="I119" s="57" t="s">
        <v>208</v>
      </c>
      <c r="J119" s="58" t="s">
        <v>209</v>
      </c>
      <c r="K119" s="57">
        <v>2260</v>
      </c>
      <c r="L119" s="57" t="s">
        <v>210</v>
      </c>
      <c r="M119" s="58" t="s">
        <v>127</v>
      </c>
      <c r="N119" s="58"/>
      <c r="O119" s="59" t="s">
        <v>160</v>
      </c>
      <c r="P119" s="59" t="s">
        <v>161</v>
      </c>
    </row>
    <row r="120" spans="1:16" ht="12.75" customHeight="1" thickBot="1" x14ac:dyDescent="0.25">
      <c r="A120" s="15" t="str">
        <f t="shared" si="18"/>
        <v> PZ 8.50 </v>
      </c>
      <c r="B120" s="20" t="str">
        <f t="shared" si="19"/>
        <v>I</v>
      </c>
      <c r="C120" s="15">
        <f t="shared" si="20"/>
        <v>29501.902999999998</v>
      </c>
      <c r="D120" s="18" t="str">
        <f t="shared" si="21"/>
        <v>vis</v>
      </c>
      <c r="E120" s="56">
        <f>VLOOKUP(C120,Active!C$21:E$969,3,FALSE)</f>
        <v>2962.9977045764181</v>
      </c>
      <c r="F120" s="20" t="s">
        <v>121</v>
      </c>
      <c r="G120" s="18" t="str">
        <f t="shared" si="22"/>
        <v>29501.903</v>
      </c>
      <c r="H120" s="15">
        <f t="shared" si="23"/>
        <v>2963</v>
      </c>
      <c r="I120" s="57" t="s">
        <v>211</v>
      </c>
      <c r="J120" s="58" t="s">
        <v>212</v>
      </c>
      <c r="K120" s="57">
        <v>2963</v>
      </c>
      <c r="L120" s="57" t="s">
        <v>156</v>
      </c>
      <c r="M120" s="58" t="s">
        <v>127</v>
      </c>
      <c r="N120" s="58"/>
      <c r="O120" s="59" t="s">
        <v>213</v>
      </c>
      <c r="P120" s="59" t="s">
        <v>214</v>
      </c>
    </row>
    <row r="121" spans="1:16" ht="12.75" customHeight="1" thickBot="1" x14ac:dyDescent="0.25">
      <c r="A121" s="15" t="str">
        <f t="shared" si="18"/>
        <v> AJ 53.13 </v>
      </c>
      <c r="B121" s="20" t="str">
        <f t="shared" si="19"/>
        <v>I</v>
      </c>
      <c r="C121" s="15">
        <f t="shared" si="20"/>
        <v>30397.686000000002</v>
      </c>
      <c r="D121" s="18" t="str">
        <f t="shared" si="21"/>
        <v>vis</v>
      </c>
      <c r="E121" s="56">
        <f>VLOOKUP(C121,Active!C$21:E$969,3,FALSE)</f>
        <v>3904.9994552733142</v>
      </c>
      <c r="F121" s="20" t="s">
        <v>121</v>
      </c>
      <c r="G121" s="18" t="str">
        <f t="shared" si="22"/>
        <v>30397.686</v>
      </c>
      <c r="H121" s="15">
        <f t="shared" si="23"/>
        <v>3905</v>
      </c>
      <c r="I121" s="57" t="s">
        <v>215</v>
      </c>
      <c r="J121" s="58" t="s">
        <v>216</v>
      </c>
      <c r="K121" s="57">
        <v>3905</v>
      </c>
      <c r="L121" s="57" t="s">
        <v>126</v>
      </c>
      <c r="M121" s="58" t="s">
        <v>123</v>
      </c>
      <c r="N121" s="58"/>
      <c r="O121" s="59" t="s">
        <v>217</v>
      </c>
      <c r="P121" s="59" t="s">
        <v>218</v>
      </c>
    </row>
    <row r="122" spans="1:16" ht="12.75" customHeight="1" thickBot="1" x14ac:dyDescent="0.25">
      <c r="A122" s="15" t="str">
        <f t="shared" si="18"/>
        <v> AJ 53.13 </v>
      </c>
      <c r="B122" s="20" t="str">
        <f t="shared" si="19"/>
        <v>I</v>
      </c>
      <c r="C122" s="15">
        <f t="shared" si="20"/>
        <v>30725.759999999998</v>
      </c>
      <c r="D122" s="18" t="str">
        <f t="shared" si="21"/>
        <v>vis</v>
      </c>
      <c r="E122" s="56">
        <f>VLOOKUP(C122,Active!C$21:E$969,3,FALSE)</f>
        <v>4250.0007361171447</v>
      </c>
      <c r="F122" s="20" t="s">
        <v>121</v>
      </c>
      <c r="G122" s="18" t="str">
        <f t="shared" si="22"/>
        <v>30725.760</v>
      </c>
      <c r="H122" s="15">
        <f t="shared" si="23"/>
        <v>4250</v>
      </c>
      <c r="I122" s="57" t="s">
        <v>219</v>
      </c>
      <c r="J122" s="58" t="s">
        <v>220</v>
      </c>
      <c r="K122" s="57">
        <v>4250</v>
      </c>
      <c r="L122" s="57" t="s">
        <v>191</v>
      </c>
      <c r="M122" s="58" t="s">
        <v>123</v>
      </c>
      <c r="N122" s="58"/>
      <c r="O122" s="59" t="s">
        <v>217</v>
      </c>
      <c r="P122" s="59" t="s">
        <v>218</v>
      </c>
    </row>
    <row r="123" spans="1:16" ht="12.75" customHeight="1" thickBot="1" x14ac:dyDescent="0.25">
      <c r="A123" s="15" t="str">
        <f t="shared" si="18"/>
        <v> AJ 53.13 </v>
      </c>
      <c r="B123" s="20" t="str">
        <f t="shared" si="19"/>
        <v>I</v>
      </c>
      <c r="C123" s="15">
        <f t="shared" si="20"/>
        <v>31440.86</v>
      </c>
      <c r="D123" s="18" t="str">
        <f t="shared" si="21"/>
        <v>vis</v>
      </c>
      <c r="E123" s="56">
        <f>VLOOKUP(C123,Active!C$21:E$969,3,FALSE)</f>
        <v>5001.9969806577874</v>
      </c>
      <c r="F123" s="20" t="s">
        <v>121</v>
      </c>
      <c r="G123" s="18" t="str">
        <f t="shared" si="22"/>
        <v>31440.860</v>
      </c>
      <c r="H123" s="15">
        <f t="shared" si="23"/>
        <v>5002</v>
      </c>
      <c r="I123" s="57" t="s">
        <v>221</v>
      </c>
      <c r="J123" s="58" t="s">
        <v>222</v>
      </c>
      <c r="K123" s="57">
        <v>5002</v>
      </c>
      <c r="L123" s="57" t="s">
        <v>122</v>
      </c>
      <c r="M123" s="58" t="s">
        <v>123</v>
      </c>
      <c r="N123" s="58"/>
      <c r="O123" s="59" t="s">
        <v>217</v>
      </c>
      <c r="P123" s="59" t="s">
        <v>218</v>
      </c>
    </row>
    <row r="124" spans="1:16" ht="12.75" customHeight="1" thickBot="1" x14ac:dyDescent="0.25">
      <c r="A124" s="15" t="str">
        <f t="shared" si="18"/>
        <v> AJ 53.13 </v>
      </c>
      <c r="B124" s="20" t="str">
        <f t="shared" si="19"/>
        <v>I</v>
      </c>
      <c r="C124" s="15">
        <f t="shared" si="20"/>
        <v>31465.592000000001</v>
      </c>
      <c r="D124" s="18" t="str">
        <f t="shared" si="21"/>
        <v>vis</v>
      </c>
      <c r="E124" s="56">
        <f>VLOOKUP(C124,Active!C$21:E$969,3,FALSE)</f>
        <v>5028.0050510255387</v>
      </c>
      <c r="F124" s="20" t="s">
        <v>121</v>
      </c>
      <c r="G124" s="18" t="str">
        <f t="shared" si="22"/>
        <v>31465.592</v>
      </c>
      <c r="H124" s="15">
        <f t="shared" si="23"/>
        <v>5028</v>
      </c>
      <c r="I124" s="57" t="s">
        <v>223</v>
      </c>
      <c r="J124" s="58" t="s">
        <v>224</v>
      </c>
      <c r="K124" s="57">
        <v>5028</v>
      </c>
      <c r="L124" s="57" t="s">
        <v>179</v>
      </c>
      <c r="M124" s="58" t="s">
        <v>123</v>
      </c>
      <c r="N124" s="58"/>
      <c r="O124" s="59" t="s">
        <v>217</v>
      </c>
      <c r="P124" s="59" t="s">
        <v>218</v>
      </c>
    </row>
    <row r="125" spans="1:16" ht="12.75" customHeight="1" thickBot="1" x14ac:dyDescent="0.25">
      <c r="A125" s="15" t="str">
        <f t="shared" si="18"/>
        <v> AJ 53.13 </v>
      </c>
      <c r="B125" s="20" t="str">
        <f t="shared" si="19"/>
        <v>I</v>
      </c>
      <c r="C125" s="15">
        <f t="shared" si="20"/>
        <v>31830.748</v>
      </c>
      <c r="D125" s="18" t="str">
        <f t="shared" si="21"/>
        <v>vis</v>
      </c>
      <c r="E125" s="56">
        <f>VLOOKUP(C125,Active!C$21:E$969,3,FALSE)</f>
        <v>5412.0016118862313</v>
      </c>
      <c r="F125" s="20" t="s">
        <v>121</v>
      </c>
      <c r="G125" s="18" t="str">
        <f t="shared" si="22"/>
        <v>31830.748</v>
      </c>
      <c r="H125" s="15">
        <f t="shared" si="23"/>
        <v>5412</v>
      </c>
      <c r="I125" s="57" t="s">
        <v>225</v>
      </c>
      <c r="J125" s="58" t="s">
        <v>226</v>
      </c>
      <c r="K125" s="57">
        <v>5412</v>
      </c>
      <c r="L125" s="57" t="s">
        <v>149</v>
      </c>
      <c r="M125" s="58" t="s">
        <v>123</v>
      </c>
      <c r="N125" s="58"/>
      <c r="O125" s="59" t="s">
        <v>217</v>
      </c>
      <c r="P125" s="59" t="s">
        <v>218</v>
      </c>
    </row>
    <row r="126" spans="1:16" ht="12.75" customHeight="1" thickBot="1" x14ac:dyDescent="0.25">
      <c r="A126" s="15" t="str">
        <f t="shared" si="18"/>
        <v> AAC 4.81 </v>
      </c>
      <c r="B126" s="20" t="str">
        <f t="shared" si="19"/>
        <v>I</v>
      </c>
      <c r="C126" s="15">
        <f t="shared" si="20"/>
        <v>32473.588</v>
      </c>
      <c r="D126" s="18" t="str">
        <f t="shared" si="21"/>
        <v>vis</v>
      </c>
      <c r="E126" s="56">
        <f>VLOOKUP(C126,Active!C$21:E$969,3,FALSE)</f>
        <v>6088.0095350305537</v>
      </c>
      <c r="F126" s="20" t="s">
        <v>121</v>
      </c>
      <c r="G126" s="18" t="str">
        <f t="shared" si="22"/>
        <v>32473.588</v>
      </c>
      <c r="H126" s="15">
        <f t="shared" si="23"/>
        <v>6088</v>
      </c>
      <c r="I126" s="57" t="s">
        <v>227</v>
      </c>
      <c r="J126" s="58" t="s">
        <v>228</v>
      </c>
      <c r="K126" s="57">
        <v>6088</v>
      </c>
      <c r="L126" s="57" t="s">
        <v>229</v>
      </c>
      <c r="M126" s="58" t="s">
        <v>127</v>
      </c>
      <c r="N126" s="58"/>
      <c r="O126" s="59" t="s">
        <v>230</v>
      </c>
      <c r="P126" s="59" t="s">
        <v>231</v>
      </c>
    </row>
    <row r="127" spans="1:16" ht="12.75" customHeight="1" thickBot="1" x14ac:dyDescent="0.25">
      <c r="A127" s="15" t="str">
        <f t="shared" si="18"/>
        <v> AA 27.156 </v>
      </c>
      <c r="B127" s="20" t="str">
        <f t="shared" si="19"/>
        <v>I</v>
      </c>
      <c r="C127" s="15">
        <f t="shared" si="20"/>
        <v>32613.372500000001</v>
      </c>
      <c r="D127" s="18" t="str">
        <f t="shared" si="21"/>
        <v>vis</v>
      </c>
      <c r="E127" s="56">
        <f>VLOOKUP(C127,Active!C$21:E$969,3,FALSE)</f>
        <v>6235.0063453298017</v>
      </c>
      <c r="F127" s="20" t="s">
        <v>121</v>
      </c>
      <c r="G127" s="18" t="str">
        <f t="shared" si="22"/>
        <v>32613.3725</v>
      </c>
      <c r="H127" s="15">
        <f t="shared" si="23"/>
        <v>6235</v>
      </c>
      <c r="I127" s="57" t="s">
        <v>232</v>
      </c>
      <c r="J127" s="58" t="s">
        <v>233</v>
      </c>
      <c r="K127" s="57">
        <v>6235</v>
      </c>
      <c r="L127" s="57" t="s">
        <v>234</v>
      </c>
      <c r="M127" s="58" t="s">
        <v>127</v>
      </c>
      <c r="N127" s="58"/>
      <c r="O127" s="59" t="s">
        <v>133</v>
      </c>
      <c r="P127" s="59" t="s">
        <v>161</v>
      </c>
    </row>
    <row r="128" spans="1:16" ht="12.75" customHeight="1" thickBot="1" x14ac:dyDescent="0.25">
      <c r="A128" s="15" t="str">
        <f t="shared" si="18"/>
        <v> AAC 4.113 </v>
      </c>
      <c r="B128" s="20" t="str">
        <f t="shared" si="19"/>
        <v>I</v>
      </c>
      <c r="C128" s="15">
        <f t="shared" si="20"/>
        <v>32614.323</v>
      </c>
      <c r="D128" s="18" t="str">
        <f t="shared" si="21"/>
        <v>vis</v>
      </c>
      <c r="E128" s="56">
        <f>VLOOKUP(C128,Active!C$21:E$969,3,FALSE)</f>
        <v>6236.005887254616</v>
      </c>
      <c r="F128" s="20" t="s">
        <v>121</v>
      </c>
      <c r="G128" s="18" t="str">
        <f t="shared" si="22"/>
        <v>32614.323</v>
      </c>
      <c r="H128" s="15">
        <f t="shared" si="23"/>
        <v>6236</v>
      </c>
      <c r="I128" s="57" t="s">
        <v>235</v>
      </c>
      <c r="J128" s="58" t="s">
        <v>236</v>
      </c>
      <c r="K128" s="57">
        <v>6236</v>
      </c>
      <c r="L128" s="57" t="s">
        <v>237</v>
      </c>
      <c r="M128" s="58" t="s">
        <v>127</v>
      </c>
      <c r="N128" s="58"/>
      <c r="O128" s="59" t="s">
        <v>230</v>
      </c>
      <c r="P128" s="59" t="s">
        <v>238</v>
      </c>
    </row>
    <row r="129" spans="1:16" ht="12.75" customHeight="1" thickBot="1" x14ac:dyDescent="0.25">
      <c r="A129" s="15" t="str">
        <f t="shared" si="18"/>
        <v> AA 27.156 </v>
      </c>
      <c r="B129" s="20" t="str">
        <f t="shared" si="19"/>
        <v>I</v>
      </c>
      <c r="C129" s="15">
        <f t="shared" si="20"/>
        <v>32862.517999999996</v>
      </c>
      <c r="D129" s="18" t="str">
        <f t="shared" si="21"/>
        <v>vis</v>
      </c>
      <c r="E129" s="56">
        <f>VLOOKUP(C129,Active!C$21:E$969,3,FALSE)</f>
        <v>6497.0067373647562</v>
      </c>
      <c r="F129" s="20" t="s">
        <v>121</v>
      </c>
      <c r="G129" s="18" t="str">
        <f t="shared" si="22"/>
        <v>32862.518</v>
      </c>
      <c r="H129" s="15">
        <f t="shared" si="23"/>
        <v>6497</v>
      </c>
      <c r="I129" s="57" t="s">
        <v>239</v>
      </c>
      <c r="J129" s="58" t="s">
        <v>240</v>
      </c>
      <c r="K129" s="57">
        <v>6497</v>
      </c>
      <c r="L129" s="57" t="s">
        <v>237</v>
      </c>
      <c r="M129" s="58" t="s">
        <v>127</v>
      </c>
      <c r="N129" s="58"/>
      <c r="O129" s="59" t="s">
        <v>133</v>
      </c>
      <c r="P129" s="59" t="s">
        <v>161</v>
      </c>
    </row>
    <row r="130" spans="1:16" ht="12.75" customHeight="1" thickBot="1" x14ac:dyDescent="0.25">
      <c r="A130" s="15" t="str">
        <f t="shared" si="18"/>
        <v> AAC 4.113 </v>
      </c>
      <c r="B130" s="20" t="str">
        <f t="shared" si="19"/>
        <v>I</v>
      </c>
      <c r="C130" s="15">
        <f t="shared" si="20"/>
        <v>32862.521999999997</v>
      </c>
      <c r="D130" s="18" t="str">
        <f t="shared" si="21"/>
        <v>vis</v>
      </c>
      <c r="E130" s="56">
        <f>VLOOKUP(C130,Active!C$21:E$969,3,FALSE)</f>
        <v>6497.0109437484489</v>
      </c>
      <c r="F130" s="20" t="s">
        <v>121</v>
      </c>
      <c r="G130" s="18" t="str">
        <f t="shared" si="22"/>
        <v>32862.522</v>
      </c>
      <c r="H130" s="15">
        <f t="shared" si="23"/>
        <v>6497</v>
      </c>
      <c r="I130" s="57" t="s">
        <v>241</v>
      </c>
      <c r="J130" s="58" t="s">
        <v>242</v>
      </c>
      <c r="K130" s="57">
        <v>6497</v>
      </c>
      <c r="L130" s="57" t="s">
        <v>210</v>
      </c>
      <c r="M130" s="58" t="s">
        <v>127</v>
      </c>
      <c r="N130" s="58"/>
      <c r="O130" s="59" t="s">
        <v>230</v>
      </c>
      <c r="P130" s="59" t="s">
        <v>238</v>
      </c>
    </row>
    <row r="131" spans="1:16" ht="12.75" customHeight="1" thickBot="1" x14ac:dyDescent="0.25">
      <c r="A131" s="15" t="str">
        <f t="shared" si="18"/>
        <v> AA 27.156 </v>
      </c>
      <c r="B131" s="20" t="str">
        <f t="shared" si="19"/>
        <v>I</v>
      </c>
      <c r="C131" s="15">
        <f t="shared" si="20"/>
        <v>33190.588499999998</v>
      </c>
      <c r="D131" s="18" t="str">
        <f t="shared" si="21"/>
        <v>vis</v>
      </c>
      <c r="E131" s="56">
        <f>VLOOKUP(C131,Active!C$21:E$969,3,FALSE)</f>
        <v>6842.0043376228614</v>
      </c>
      <c r="F131" s="20" t="s">
        <v>121</v>
      </c>
      <c r="G131" s="18" t="str">
        <f t="shared" si="22"/>
        <v>33190.5885</v>
      </c>
      <c r="H131" s="15">
        <f t="shared" si="23"/>
        <v>6842</v>
      </c>
      <c r="I131" s="57" t="s">
        <v>243</v>
      </c>
      <c r="J131" s="58" t="s">
        <v>244</v>
      </c>
      <c r="K131" s="57">
        <v>6842</v>
      </c>
      <c r="L131" s="57" t="s">
        <v>245</v>
      </c>
      <c r="M131" s="58" t="s">
        <v>127</v>
      </c>
      <c r="N131" s="58"/>
      <c r="O131" s="59" t="s">
        <v>133</v>
      </c>
      <c r="P131" s="59" t="s">
        <v>161</v>
      </c>
    </row>
    <row r="132" spans="1:16" ht="12.75" customHeight="1" thickBot="1" x14ac:dyDescent="0.25">
      <c r="A132" s="15" t="str">
        <f t="shared" si="18"/>
        <v> AA 27.156 </v>
      </c>
      <c r="B132" s="20" t="str">
        <f t="shared" si="19"/>
        <v>I</v>
      </c>
      <c r="C132" s="15">
        <f t="shared" si="20"/>
        <v>33209.614999999998</v>
      </c>
      <c r="D132" s="18" t="str">
        <f t="shared" si="21"/>
        <v>vis</v>
      </c>
      <c r="E132" s="56">
        <f>VLOOKUP(C132,Active!C$21:E$969,3,FALSE)</f>
        <v>6862.0125274519105</v>
      </c>
      <c r="F132" s="20" t="s">
        <v>121</v>
      </c>
      <c r="G132" s="18" t="str">
        <f t="shared" si="22"/>
        <v>33209.615</v>
      </c>
      <c r="H132" s="15">
        <f t="shared" si="23"/>
        <v>6862</v>
      </c>
      <c r="I132" s="57" t="s">
        <v>246</v>
      </c>
      <c r="J132" s="58" t="s">
        <v>247</v>
      </c>
      <c r="K132" s="57">
        <v>6862</v>
      </c>
      <c r="L132" s="57" t="s">
        <v>199</v>
      </c>
      <c r="M132" s="58" t="s">
        <v>127</v>
      </c>
      <c r="N132" s="58"/>
      <c r="O132" s="59" t="s">
        <v>133</v>
      </c>
      <c r="P132" s="59" t="s">
        <v>161</v>
      </c>
    </row>
    <row r="133" spans="1:16" ht="12.75" customHeight="1" thickBot="1" x14ac:dyDescent="0.25">
      <c r="A133" s="15" t="str">
        <f t="shared" si="18"/>
        <v> AAC 5.11 </v>
      </c>
      <c r="B133" s="20" t="str">
        <f t="shared" si="19"/>
        <v>I</v>
      </c>
      <c r="C133" s="15">
        <f t="shared" si="20"/>
        <v>33682.233</v>
      </c>
      <c r="D133" s="18" t="str">
        <f t="shared" si="21"/>
        <v>vis</v>
      </c>
      <c r="E133" s="56">
        <f>VLOOKUP(C133,Active!C$21:E$969,3,FALSE)</f>
        <v>7359.0156893905341</v>
      </c>
      <c r="F133" s="20" t="s">
        <v>121</v>
      </c>
      <c r="G133" s="18" t="str">
        <f t="shared" si="22"/>
        <v>33682.233</v>
      </c>
      <c r="H133" s="15">
        <f t="shared" si="23"/>
        <v>7359</v>
      </c>
      <c r="I133" s="57" t="s">
        <v>248</v>
      </c>
      <c r="J133" s="58" t="s">
        <v>249</v>
      </c>
      <c r="K133" s="57">
        <v>7359</v>
      </c>
      <c r="L133" s="57" t="s">
        <v>250</v>
      </c>
      <c r="M133" s="58" t="s">
        <v>127</v>
      </c>
      <c r="N133" s="58"/>
      <c r="O133" s="59" t="s">
        <v>230</v>
      </c>
      <c r="P133" s="59" t="s">
        <v>251</v>
      </c>
    </row>
    <row r="134" spans="1:16" ht="12.75" customHeight="1" thickBot="1" x14ac:dyDescent="0.25">
      <c r="A134" s="15" t="str">
        <f t="shared" si="18"/>
        <v> AAC 5.53 </v>
      </c>
      <c r="B134" s="20" t="str">
        <f t="shared" si="19"/>
        <v>I</v>
      </c>
      <c r="C134" s="15">
        <f t="shared" si="20"/>
        <v>34358.341</v>
      </c>
      <c r="D134" s="18" t="str">
        <f t="shared" si="21"/>
        <v>vis</v>
      </c>
      <c r="E134" s="56">
        <f>VLOOKUP(C134,Active!C$21:E$969,3,FALSE)</f>
        <v>8070.0081057013758</v>
      </c>
      <c r="F134" s="20" t="s">
        <v>121</v>
      </c>
      <c r="G134" s="18" t="str">
        <f t="shared" si="22"/>
        <v>34358.341</v>
      </c>
      <c r="H134" s="15">
        <f t="shared" si="23"/>
        <v>8070</v>
      </c>
      <c r="I134" s="57" t="s">
        <v>252</v>
      </c>
      <c r="J134" s="58" t="s">
        <v>253</v>
      </c>
      <c r="K134" s="57">
        <v>8070</v>
      </c>
      <c r="L134" s="57" t="s">
        <v>142</v>
      </c>
      <c r="M134" s="58" t="s">
        <v>127</v>
      </c>
      <c r="N134" s="58"/>
      <c r="O134" s="59" t="s">
        <v>230</v>
      </c>
      <c r="P134" s="59" t="s">
        <v>254</v>
      </c>
    </row>
    <row r="135" spans="1:16" ht="12.75" customHeight="1" thickBot="1" x14ac:dyDescent="0.25">
      <c r="A135" s="15" t="str">
        <f t="shared" si="18"/>
        <v> AAC 5.191 </v>
      </c>
      <c r="B135" s="20" t="str">
        <f t="shared" si="19"/>
        <v>I</v>
      </c>
      <c r="C135" s="15">
        <f t="shared" si="20"/>
        <v>34455.326000000001</v>
      </c>
      <c r="D135" s="18" t="str">
        <f t="shared" si="21"/>
        <v>vis</v>
      </c>
      <c r="E135" s="56">
        <f>VLOOKUP(C135,Active!C$21:E$969,3,FALSE)</f>
        <v>8171.9971362939841</v>
      </c>
      <c r="F135" s="20" t="s">
        <v>121</v>
      </c>
      <c r="G135" s="18" t="str">
        <f t="shared" si="22"/>
        <v>34455.326</v>
      </c>
      <c r="H135" s="15">
        <f t="shared" si="23"/>
        <v>8172</v>
      </c>
      <c r="I135" s="57" t="s">
        <v>255</v>
      </c>
      <c r="J135" s="58" t="s">
        <v>256</v>
      </c>
      <c r="K135" s="57">
        <v>8172</v>
      </c>
      <c r="L135" s="57" t="s">
        <v>122</v>
      </c>
      <c r="M135" s="58" t="s">
        <v>127</v>
      </c>
      <c r="N135" s="58"/>
      <c r="O135" s="59" t="s">
        <v>230</v>
      </c>
      <c r="P135" s="59" t="s">
        <v>257</v>
      </c>
    </row>
    <row r="136" spans="1:16" ht="12.75" customHeight="1" thickBot="1" x14ac:dyDescent="0.25">
      <c r="A136" s="15" t="str">
        <f t="shared" si="18"/>
        <v> AAC 5.194 </v>
      </c>
      <c r="B136" s="20" t="str">
        <f t="shared" si="19"/>
        <v>I</v>
      </c>
      <c r="C136" s="15">
        <f t="shared" si="20"/>
        <v>34685.464999999997</v>
      </c>
      <c r="D136" s="18" t="str">
        <f t="shared" si="21"/>
        <v>vis</v>
      </c>
      <c r="E136" s="56">
        <f>VLOOKUP(C136,Active!C$21:E$969,3,FALSE)</f>
        <v>8414.0103704183512</v>
      </c>
      <c r="F136" s="20" t="s">
        <v>121</v>
      </c>
      <c r="G136" s="18" t="str">
        <f t="shared" si="22"/>
        <v>34685.465</v>
      </c>
      <c r="H136" s="15">
        <f t="shared" si="23"/>
        <v>8414</v>
      </c>
      <c r="I136" s="57" t="s">
        <v>258</v>
      </c>
      <c r="J136" s="58" t="s">
        <v>259</v>
      </c>
      <c r="K136" s="57">
        <v>8414</v>
      </c>
      <c r="L136" s="57" t="s">
        <v>210</v>
      </c>
      <c r="M136" s="58" t="s">
        <v>127</v>
      </c>
      <c r="N136" s="58"/>
      <c r="O136" s="59" t="s">
        <v>230</v>
      </c>
      <c r="P136" s="59" t="s">
        <v>260</v>
      </c>
    </row>
    <row r="137" spans="1:16" ht="12.75" customHeight="1" thickBot="1" x14ac:dyDescent="0.25">
      <c r="A137" s="15" t="str">
        <f t="shared" si="18"/>
        <v> AC 164.16 </v>
      </c>
      <c r="B137" s="20" t="str">
        <f t="shared" si="19"/>
        <v>I</v>
      </c>
      <c r="C137" s="15">
        <f t="shared" si="20"/>
        <v>35036.35</v>
      </c>
      <c r="D137" s="18" t="str">
        <f t="shared" si="21"/>
        <v>vis</v>
      </c>
      <c r="E137" s="56">
        <f>VLOOKUP(C137,Active!C$21:E$969,3,FALSE)</f>
        <v>8782.9996058618472</v>
      </c>
      <c r="F137" s="20" t="s">
        <v>121</v>
      </c>
      <c r="G137" s="18" t="str">
        <f t="shared" si="22"/>
        <v>35036.350</v>
      </c>
      <c r="H137" s="15">
        <f t="shared" si="23"/>
        <v>8783</v>
      </c>
      <c r="I137" s="57" t="s">
        <v>261</v>
      </c>
      <c r="J137" s="58" t="s">
        <v>262</v>
      </c>
      <c r="K137" s="57">
        <v>8783</v>
      </c>
      <c r="L137" s="57" t="s">
        <v>263</v>
      </c>
      <c r="M137" s="58" t="s">
        <v>127</v>
      </c>
      <c r="N137" s="58"/>
      <c r="O137" s="59" t="s">
        <v>128</v>
      </c>
      <c r="P137" s="59" t="s">
        <v>264</v>
      </c>
    </row>
    <row r="138" spans="1:16" ht="12.75" customHeight="1" thickBot="1" x14ac:dyDescent="0.25">
      <c r="A138" s="15" t="str">
        <f t="shared" si="18"/>
        <v> AAC 5.194 </v>
      </c>
      <c r="B138" s="20" t="str">
        <f t="shared" si="19"/>
        <v>I</v>
      </c>
      <c r="C138" s="15">
        <f t="shared" si="20"/>
        <v>35071.548000000003</v>
      </c>
      <c r="D138" s="18" t="str">
        <f t="shared" si="21"/>
        <v>vis</v>
      </c>
      <c r="E138" s="56">
        <f>VLOOKUP(C138,Active!C$21:E$969,3,FALSE)</f>
        <v>8820.0136791597706</v>
      </c>
      <c r="F138" s="20" t="s">
        <v>121</v>
      </c>
      <c r="G138" s="18" t="str">
        <f t="shared" si="22"/>
        <v>35071.548</v>
      </c>
      <c r="H138" s="15">
        <f t="shared" si="23"/>
        <v>8820</v>
      </c>
      <c r="I138" s="57" t="s">
        <v>265</v>
      </c>
      <c r="J138" s="58" t="s">
        <v>266</v>
      </c>
      <c r="K138" s="57">
        <v>8820</v>
      </c>
      <c r="L138" s="57" t="s">
        <v>267</v>
      </c>
      <c r="M138" s="58" t="s">
        <v>127</v>
      </c>
      <c r="N138" s="58"/>
      <c r="O138" s="59" t="s">
        <v>230</v>
      </c>
      <c r="P138" s="59" t="s">
        <v>260</v>
      </c>
    </row>
    <row r="139" spans="1:16" ht="12.75" customHeight="1" thickBot="1" x14ac:dyDescent="0.25">
      <c r="A139" s="15" t="str">
        <f t="shared" ref="A139:A165" si="24">P139</f>
        <v> AA 6.142 </v>
      </c>
      <c r="B139" s="20" t="str">
        <f t="shared" ref="B139:B165" si="25">IF(H139=INT(H139),"I","II")</f>
        <v>I</v>
      </c>
      <c r="C139" s="15">
        <f t="shared" ref="C139:C165" si="26">1*G139</f>
        <v>35401.508999999998</v>
      </c>
      <c r="D139" s="18" t="str">
        <f t="shared" ref="D139:D165" si="27">VLOOKUP(F139,I$1:J$5,2,FALSE)</f>
        <v>vis</v>
      </c>
      <c r="E139" s="56">
        <f>VLOOKUP(C139,Active!C$21:E$969,3,FALSE)</f>
        <v>9166.9993215103095</v>
      </c>
      <c r="F139" s="20" t="s">
        <v>121</v>
      </c>
      <c r="G139" s="18" t="str">
        <f t="shared" ref="G139:G165" si="28">MID(I139,3,LEN(I139)-3)</f>
        <v>35401.509</v>
      </c>
      <c r="H139" s="15">
        <f t="shared" ref="H139:H165" si="29">1*K139</f>
        <v>9167</v>
      </c>
      <c r="I139" s="57" t="s">
        <v>268</v>
      </c>
      <c r="J139" s="58" t="s">
        <v>269</v>
      </c>
      <c r="K139" s="57">
        <v>9167</v>
      </c>
      <c r="L139" s="57" t="s">
        <v>126</v>
      </c>
      <c r="M139" s="58" t="s">
        <v>127</v>
      </c>
      <c r="N139" s="58"/>
      <c r="O139" s="59" t="s">
        <v>230</v>
      </c>
      <c r="P139" s="59" t="s">
        <v>270</v>
      </c>
    </row>
    <row r="140" spans="1:16" ht="12.75" customHeight="1" thickBot="1" x14ac:dyDescent="0.25">
      <c r="A140" s="15" t="str">
        <f t="shared" si="24"/>
        <v> AA 6.142 </v>
      </c>
      <c r="B140" s="20" t="str">
        <f t="shared" si="25"/>
        <v>I</v>
      </c>
      <c r="C140" s="15">
        <f t="shared" si="26"/>
        <v>35421.468999999997</v>
      </c>
      <c r="D140" s="18" t="str">
        <f t="shared" si="27"/>
        <v>vis</v>
      </c>
      <c r="E140" s="56">
        <f>VLOOKUP(C140,Active!C$21:E$969,3,FALSE)</f>
        <v>9187.989176133482</v>
      </c>
      <c r="F140" s="20" t="s">
        <v>121</v>
      </c>
      <c r="G140" s="18" t="str">
        <f t="shared" si="28"/>
        <v>35421.469</v>
      </c>
      <c r="H140" s="15">
        <f t="shared" si="29"/>
        <v>9188</v>
      </c>
      <c r="I140" s="57" t="s">
        <v>271</v>
      </c>
      <c r="J140" s="58" t="s">
        <v>272</v>
      </c>
      <c r="K140" s="57">
        <v>9188</v>
      </c>
      <c r="L140" s="57" t="s">
        <v>273</v>
      </c>
      <c r="M140" s="58" t="s">
        <v>127</v>
      </c>
      <c r="N140" s="58"/>
      <c r="O140" s="59" t="s">
        <v>230</v>
      </c>
      <c r="P140" s="59" t="s">
        <v>270</v>
      </c>
    </row>
    <row r="141" spans="1:16" ht="12.75" customHeight="1" thickBot="1" x14ac:dyDescent="0.25">
      <c r="A141" s="15" t="str">
        <f t="shared" si="24"/>
        <v> AA 8.191 </v>
      </c>
      <c r="B141" s="20" t="str">
        <f t="shared" si="25"/>
        <v>I</v>
      </c>
      <c r="C141" s="15">
        <f t="shared" si="26"/>
        <v>35807.572999999997</v>
      </c>
      <c r="D141" s="18" t="str">
        <f t="shared" si="27"/>
        <v>vis</v>
      </c>
      <c r="E141" s="56">
        <f>VLOOKUP(C141,Active!C$21:E$969,3,FALSE)</f>
        <v>9594.014568389277</v>
      </c>
      <c r="F141" s="20" t="s">
        <v>121</v>
      </c>
      <c r="G141" s="18" t="str">
        <f t="shared" si="28"/>
        <v>35807.573</v>
      </c>
      <c r="H141" s="15">
        <f t="shared" si="29"/>
        <v>9594</v>
      </c>
      <c r="I141" s="57" t="s">
        <v>274</v>
      </c>
      <c r="J141" s="58" t="s">
        <v>275</v>
      </c>
      <c r="K141" s="57">
        <v>9594</v>
      </c>
      <c r="L141" s="57" t="s">
        <v>276</v>
      </c>
      <c r="M141" s="58" t="s">
        <v>127</v>
      </c>
      <c r="N141" s="58"/>
      <c r="O141" s="59" t="s">
        <v>230</v>
      </c>
      <c r="P141" s="59" t="s">
        <v>277</v>
      </c>
    </row>
    <row r="142" spans="1:16" ht="12.75" customHeight="1" thickBot="1" x14ac:dyDescent="0.25">
      <c r="A142" s="15" t="str">
        <f t="shared" si="24"/>
        <v> AA 8.191 </v>
      </c>
      <c r="B142" s="20" t="str">
        <f t="shared" si="25"/>
        <v>I</v>
      </c>
      <c r="C142" s="15">
        <f t="shared" si="26"/>
        <v>35848.445</v>
      </c>
      <c r="D142" s="18" t="str">
        <f t="shared" si="27"/>
        <v>vis</v>
      </c>
      <c r="E142" s="56">
        <f>VLOOKUP(C142,Active!C$21:E$969,3,FALSE)</f>
        <v>9636.9953969543258</v>
      </c>
      <c r="F142" s="20" t="s">
        <v>121</v>
      </c>
      <c r="G142" s="18" t="str">
        <f t="shared" si="28"/>
        <v>35848.445</v>
      </c>
      <c r="H142" s="15">
        <f t="shared" si="29"/>
        <v>9637</v>
      </c>
      <c r="I142" s="57" t="s">
        <v>278</v>
      </c>
      <c r="J142" s="58" t="s">
        <v>279</v>
      </c>
      <c r="K142" s="57">
        <v>9637</v>
      </c>
      <c r="L142" s="57" t="s">
        <v>280</v>
      </c>
      <c r="M142" s="58" t="s">
        <v>127</v>
      </c>
      <c r="N142" s="58"/>
      <c r="O142" s="59" t="s">
        <v>230</v>
      </c>
      <c r="P142" s="59" t="s">
        <v>277</v>
      </c>
    </row>
    <row r="143" spans="1:16" ht="12.75" customHeight="1" thickBot="1" x14ac:dyDescent="0.25">
      <c r="A143" s="15" t="str">
        <f t="shared" si="24"/>
        <v>IBVS 328 </v>
      </c>
      <c r="B143" s="20" t="str">
        <f t="shared" si="25"/>
        <v>I</v>
      </c>
      <c r="C143" s="15">
        <f t="shared" si="26"/>
        <v>40232.26</v>
      </c>
      <c r="D143" s="18" t="str">
        <f t="shared" si="27"/>
        <v>vis</v>
      </c>
      <c r="E143" s="56">
        <f>VLOOKUP(C143,Active!C$21:E$969,3,FALSE)</f>
        <v>14246.997378161048</v>
      </c>
      <c r="F143" s="20" t="s">
        <v>121</v>
      </c>
      <c r="G143" s="18" t="str">
        <f t="shared" si="28"/>
        <v>40232.260</v>
      </c>
      <c r="H143" s="15">
        <f t="shared" si="29"/>
        <v>14247</v>
      </c>
      <c r="I143" s="57" t="s">
        <v>287</v>
      </c>
      <c r="J143" s="58" t="s">
        <v>288</v>
      </c>
      <c r="K143" s="57">
        <v>14247</v>
      </c>
      <c r="L143" s="57" t="s">
        <v>156</v>
      </c>
      <c r="M143" s="58" t="s">
        <v>127</v>
      </c>
      <c r="N143" s="58"/>
      <c r="O143" s="59" t="s">
        <v>283</v>
      </c>
      <c r="P143" s="60" t="s">
        <v>284</v>
      </c>
    </row>
    <row r="144" spans="1:16" ht="12.75" customHeight="1" thickBot="1" x14ac:dyDescent="0.25">
      <c r="A144" s="15" t="str">
        <f t="shared" si="24"/>
        <v>IBVS 786 </v>
      </c>
      <c r="B144" s="20" t="str">
        <f t="shared" si="25"/>
        <v>I</v>
      </c>
      <c r="C144" s="15">
        <f t="shared" si="26"/>
        <v>41741.398000000001</v>
      </c>
      <c r="D144" s="18" t="str">
        <f t="shared" si="27"/>
        <v>vis</v>
      </c>
      <c r="E144" s="56">
        <f>VLOOKUP(C144,Active!C$21:E$969,3,FALSE)</f>
        <v>15834.000746212469</v>
      </c>
      <c r="F144" s="20" t="s">
        <v>121</v>
      </c>
      <c r="G144" s="18" t="str">
        <f t="shared" si="28"/>
        <v>41741.398</v>
      </c>
      <c r="H144" s="15">
        <f t="shared" si="29"/>
        <v>15834</v>
      </c>
      <c r="I144" s="57" t="s">
        <v>301</v>
      </c>
      <c r="J144" s="58" t="s">
        <v>302</v>
      </c>
      <c r="K144" s="57">
        <v>15834</v>
      </c>
      <c r="L144" s="57" t="s">
        <v>191</v>
      </c>
      <c r="M144" s="58" t="s">
        <v>123</v>
      </c>
      <c r="N144" s="58"/>
      <c r="O144" s="59" t="s">
        <v>303</v>
      </c>
      <c r="P144" s="60" t="s">
        <v>304</v>
      </c>
    </row>
    <row r="145" spans="1:16" ht="12.75" customHeight="1" thickBot="1" x14ac:dyDescent="0.25">
      <c r="A145" s="15" t="str">
        <f t="shared" si="24"/>
        <v> AOEB 10 </v>
      </c>
      <c r="B145" s="20" t="str">
        <f t="shared" si="25"/>
        <v>I</v>
      </c>
      <c r="C145" s="15">
        <f t="shared" si="26"/>
        <v>50376.845000000001</v>
      </c>
      <c r="D145" s="18" t="str">
        <f t="shared" si="27"/>
        <v>vis</v>
      </c>
      <c r="E145" s="56">
        <f>VLOOKUP(C145,Active!C$21:E$969,3,FALSE)</f>
        <v>24915.001604735382</v>
      </c>
      <c r="F145" s="20" t="s">
        <v>121</v>
      </c>
      <c r="G145" s="18" t="str">
        <f t="shared" si="28"/>
        <v>50376.845</v>
      </c>
      <c r="H145" s="15">
        <f t="shared" si="29"/>
        <v>24915</v>
      </c>
      <c r="I145" s="57" t="s">
        <v>460</v>
      </c>
      <c r="J145" s="58" t="s">
        <v>461</v>
      </c>
      <c r="K145" s="57">
        <v>24915</v>
      </c>
      <c r="L145" s="57" t="s">
        <v>149</v>
      </c>
      <c r="M145" s="58" t="s">
        <v>127</v>
      </c>
      <c r="N145" s="58"/>
      <c r="O145" s="59" t="s">
        <v>330</v>
      </c>
      <c r="P145" s="59" t="s">
        <v>462</v>
      </c>
    </row>
    <row r="146" spans="1:16" ht="12.75" customHeight="1" thickBot="1" x14ac:dyDescent="0.25">
      <c r="A146" s="15" t="str">
        <f t="shared" si="24"/>
        <v>VSB 37 </v>
      </c>
      <c r="B146" s="20" t="str">
        <f t="shared" si="25"/>
        <v>I</v>
      </c>
      <c r="C146" s="15">
        <f t="shared" si="26"/>
        <v>51476.128599999996</v>
      </c>
      <c r="D146" s="18" t="str">
        <f t="shared" si="27"/>
        <v>vis</v>
      </c>
      <c r="E146" s="56">
        <f>VLOOKUP(C146,Active!C$21:E$969,3,FALSE)</f>
        <v>26071.003756721271</v>
      </c>
      <c r="F146" s="20" t="s">
        <v>121</v>
      </c>
      <c r="G146" s="18" t="str">
        <f t="shared" si="28"/>
        <v>51476.1286</v>
      </c>
      <c r="H146" s="15">
        <f t="shared" si="29"/>
        <v>26071</v>
      </c>
      <c r="I146" s="57" t="s">
        <v>481</v>
      </c>
      <c r="J146" s="58" t="s">
        <v>482</v>
      </c>
      <c r="K146" s="57">
        <v>26071</v>
      </c>
      <c r="L146" s="57" t="s">
        <v>483</v>
      </c>
      <c r="M146" s="58" t="s">
        <v>469</v>
      </c>
      <c r="N146" s="58" t="s">
        <v>484</v>
      </c>
      <c r="O146" s="59" t="s">
        <v>485</v>
      </c>
      <c r="P146" s="60" t="s">
        <v>486</v>
      </c>
    </row>
    <row r="147" spans="1:16" ht="12.75" customHeight="1" thickBot="1" x14ac:dyDescent="0.25">
      <c r="A147" s="15" t="str">
        <f t="shared" si="24"/>
        <v>VSB 47 </v>
      </c>
      <c r="B147" s="20" t="str">
        <f t="shared" si="25"/>
        <v>I</v>
      </c>
      <c r="C147" s="15">
        <f t="shared" si="26"/>
        <v>51513.214999999997</v>
      </c>
      <c r="D147" s="18" t="str">
        <f t="shared" si="27"/>
        <v>vis</v>
      </c>
      <c r="E147" s="56">
        <f>VLOOKUP(C147,Active!C$21:E$969,3,FALSE)</f>
        <v>26110.003663760192</v>
      </c>
      <c r="F147" s="20" t="s">
        <v>121</v>
      </c>
      <c r="G147" s="18" t="str">
        <f t="shared" si="28"/>
        <v>51513.215</v>
      </c>
      <c r="H147" s="15">
        <f t="shared" si="29"/>
        <v>26110</v>
      </c>
      <c r="I147" s="57" t="s">
        <v>487</v>
      </c>
      <c r="J147" s="58" t="s">
        <v>488</v>
      </c>
      <c r="K147" s="57">
        <v>26110</v>
      </c>
      <c r="L147" s="57" t="s">
        <v>137</v>
      </c>
      <c r="M147" s="58" t="s">
        <v>489</v>
      </c>
      <c r="N147" s="58" t="s">
        <v>121</v>
      </c>
      <c r="O147" s="59" t="s">
        <v>490</v>
      </c>
      <c r="P147" s="60" t="s">
        <v>491</v>
      </c>
    </row>
    <row r="148" spans="1:16" ht="12.75" customHeight="1" thickBot="1" x14ac:dyDescent="0.25">
      <c r="A148" s="15" t="str">
        <f t="shared" si="24"/>
        <v> AOEB 10 </v>
      </c>
      <c r="B148" s="20" t="str">
        <f t="shared" si="25"/>
        <v>I</v>
      </c>
      <c r="C148" s="15">
        <f t="shared" si="26"/>
        <v>51582.627</v>
      </c>
      <c r="D148" s="18" t="str">
        <f t="shared" si="27"/>
        <v>vis</v>
      </c>
      <c r="E148" s="56">
        <f>VLOOKUP(C148,Active!C$21:E$969,3,FALSE)</f>
        <v>26182.997039967799</v>
      </c>
      <c r="F148" s="20" t="s">
        <v>121</v>
      </c>
      <c r="G148" s="18" t="str">
        <f t="shared" si="28"/>
        <v>51582.627</v>
      </c>
      <c r="H148" s="15">
        <f t="shared" si="29"/>
        <v>26183</v>
      </c>
      <c r="I148" s="57" t="s">
        <v>497</v>
      </c>
      <c r="J148" s="58" t="s">
        <v>498</v>
      </c>
      <c r="K148" s="57" t="s">
        <v>499</v>
      </c>
      <c r="L148" s="57" t="s">
        <v>122</v>
      </c>
      <c r="M148" s="58" t="s">
        <v>127</v>
      </c>
      <c r="N148" s="58"/>
      <c r="O148" s="59" t="s">
        <v>330</v>
      </c>
      <c r="P148" s="59" t="s">
        <v>462</v>
      </c>
    </row>
    <row r="149" spans="1:16" ht="12.75" customHeight="1" thickBot="1" x14ac:dyDescent="0.25">
      <c r="A149" s="15" t="str">
        <f t="shared" si="24"/>
        <v> AOEB 10 </v>
      </c>
      <c r="B149" s="20" t="str">
        <f t="shared" si="25"/>
        <v>I</v>
      </c>
      <c r="C149" s="15">
        <f t="shared" si="26"/>
        <v>51602.6031</v>
      </c>
      <c r="D149" s="18" t="str">
        <f t="shared" si="27"/>
        <v>vis</v>
      </c>
      <c r="E149" s="56">
        <f>VLOOKUP(C149,Active!C$21:E$969,3,FALSE)</f>
        <v>26204.00382528533</v>
      </c>
      <c r="F149" s="20" t="s">
        <v>121</v>
      </c>
      <c r="G149" s="18" t="str">
        <f t="shared" si="28"/>
        <v>51602.6031</v>
      </c>
      <c r="H149" s="15">
        <f t="shared" si="29"/>
        <v>26204</v>
      </c>
      <c r="I149" s="57" t="s">
        <v>500</v>
      </c>
      <c r="J149" s="58" t="s">
        <v>501</v>
      </c>
      <c r="K149" s="57" t="s">
        <v>502</v>
      </c>
      <c r="L149" s="57" t="s">
        <v>483</v>
      </c>
      <c r="M149" s="58" t="s">
        <v>489</v>
      </c>
      <c r="N149" s="58" t="s">
        <v>503</v>
      </c>
      <c r="O149" s="59" t="s">
        <v>504</v>
      </c>
      <c r="P149" s="59" t="s">
        <v>462</v>
      </c>
    </row>
    <row r="150" spans="1:16" ht="12.75" customHeight="1" thickBot="1" x14ac:dyDescent="0.25">
      <c r="A150" s="15" t="str">
        <f t="shared" si="24"/>
        <v> AOEB 10 </v>
      </c>
      <c r="B150" s="20" t="str">
        <f t="shared" si="25"/>
        <v>I</v>
      </c>
      <c r="C150" s="15">
        <f t="shared" si="26"/>
        <v>51930.675999999999</v>
      </c>
      <c r="D150" s="18" t="str">
        <f t="shared" si="27"/>
        <v>vis</v>
      </c>
      <c r="E150" s="56">
        <f>VLOOKUP(C150,Active!C$21:E$969,3,FALSE)</f>
        <v>26549.003949373648</v>
      </c>
      <c r="F150" s="20" t="s">
        <v>121</v>
      </c>
      <c r="G150" s="18" t="str">
        <f t="shared" si="28"/>
        <v>51930.676</v>
      </c>
      <c r="H150" s="15">
        <f t="shared" si="29"/>
        <v>26549</v>
      </c>
      <c r="I150" s="57" t="s">
        <v>511</v>
      </c>
      <c r="J150" s="58" t="s">
        <v>512</v>
      </c>
      <c r="K150" s="57" t="s">
        <v>513</v>
      </c>
      <c r="L150" s="57" t="s">
        <v>132</v>
      </c>
      <c r="M150" s="58" t="s">
        <v>127</v>
      </c>
      <c r="N150" s="58"/>
      <c r="O150" s="59" t="s">
        <v>420</v>
      </c>
      <c r="P150" s="59" t="s">
        <v>462</v>
      </c>
    </row>
    <row r="151" spans="1:16" ht="12.75" customHeight="1" thickBot="1" x14ac:dyDescent="0.25">
      <c r="A151" s="15" t="str">
        <f t="shared" si="24"/>
        <v> AOEB 10 </v>
      </c>
      <c r="B151" s="20" t="str">
        <f t="shared" si="25"/>
        <v>I</v>
      </c>
      <c r="C151" s="15">
        <f t="shared" si="26"/>
        <v>52261.599699999999</v>
      </c>
      <c r="D151" s="18" t="str">
        <f t="shared" si="27"/>
        <v>vis</v>
      </c>
      <c r="E151" s="56">
        <f>VLOOKUP(C151,Active!C$21:E$969,3,FALSE)</f>
        <v>26897.00196311927</v>
      </c>
      <c r="F151" s="20" t="s">
        <v>121</v>
      </c>
      <c r="G151" s="18" t="str">
        <f t="shared" si="28"/>
        <v>52261.5997</v>
      </c>
      <c r="H151" s="15">
        <f t="shared" si="29"/>
        <v>26897</v>
      </c>
      <c r="I151" s="57" t="s">
        <v>514</v>
      </c>
      <c r="J151" s="58" t="s">
        <v>515</v>
      </c>
      <c r="K151" s="57" t="s">
        <v>516</v>
      </c>
      <c r="L151" s="57" t="s">
        <v>517</v>
      </c>
      <c r="M151" s="58" t="s">
        <v>489</v>
      </c>
      <c r="N151" s="58" t="s">
        <v>503</v>
      </c>
      <c r="O151" s="59" t="s">
        <v>518</v>
      </c>
      <c r="P151" s="59" t="s">
        <v>462</v>
      </c>
    </row>
    <row r="152" spans="1:16" ht="12.75" customHeight="1" thickBot="1" x14ac:dyDescent="0.25">
      <c r="A152" s="15" t="str">
        <f t="shared" si="24"/>
        <v>VSB 40 </v>
      </c>
      <c r="B152" s="20" t="str">
        <f t="shared" si="25"/>
        <v>I</v>
      </c>
      <c r="C152" s="15">
        <f t="shared" si="26"/>
        <v>52293.932000000001</v>
      </c>
      <c r="D152" s="18" t="str">
        <f t="shared" si="27"/>
        <v>vis</v>
      </c>
      <c r="E152" s="56">
        <f>VLOOKUP(C152,Active!C$21:E$969,3,FALSE)</f>
        <v>26931.002477980634</v>
      </c>
      <c r="F152" s="20" t="s">
        <v>121</v>
      </c>
      <c r="G152" s="18" t="str">
        <f t="shared" si="28"/>
        <v>52293.9320</v>
      </c>
      <c r="H152" s="15">
        <f t="shared" si="29"/>
        <v>26931</v>
      </c>
      <c r="I152" s="57" t="s">
        <v>519</v>
      </c>
      <c r="J152" s="58" t="s">
        <v>520</v>
      </c>
      <c r="K152" s="57" t="s">
        <v>521</v>
      </c>
      <c r="L152" s="57" t="s">
        <v>494</v>
      </c>
      <c r="M152" s="58" t="s">
        <v>469</v>
      </c>
      <c r="N152" s="58" t="s">
        <v>484</v>
      </c>
      <c r="O152" s="59" t="s">
        <v>485</v>
      </c>
      <c r="P152" s="60" t="s">
        <v>522</v>
      </c>
    </row>
    <row r="153" spans="1:16" ht="12.75" customHeight="1" thickBot="1" x14ac:dyDescent="0.25">
      <c r="A153" s="15" t="str">
        <f t="shared" si="24"/>
        <v> AOEB 10 </v>
      </c>
      <c r="B153" s="20" t="str">
        <f t="shared" si="25"/>
        <v>I</v>
      </c>
      <c r="C153" s="15">
        <f t="shared" si="26"/>
        <v>52667.652000000002</v>
      </c>
      <c r="D153" s="18" t="str">
        <f t="shared" si="27"/>
        <v>vis</v>
      </c>
      <c r="E153" s="56">
        <f>VLOOKUP(C153,Active!C$21:E$969,3,FALSE)</f>
        <v>27324.004906325939</v>
      </c>
      <c r="F153" s="20" t="s">
        <v>121</v>
      </c>
      <c r="G153" s="18" t="str">
        <f t="shared" si="28"/>
        <v>52667.652</v>
      </c>
      <c r="H153" s="15">
        <f t="shared" si="29"/>
        <v>27324</v>
      </c>
      <c r="I153" s="57" t="s">
        <v>523</v>
      </c>
      <c r="J153" s="58" t="s">
        <v>524</v>
      </c>
      <c r="K153" s="57" t="s">
        <v>525</v>
      </c>
      <c r="L153" s="57" t="s">
        <v>179</v>
      </c>
      <c r="M153" s="58" t="s">
        <v>127</v>
      </c>
      <c r="N153" s="58"/>
      <c r="O153" s="59" t="s">
        <v>420</v>
      </c>
      <c r="P153" s="59" t="s">
        <v>462</v>
      </c>
    </row>
    <row r="154" spans="1:16" ht="12.75" customHeight="1" thickBot="1" x14ac:dyDescent="0.25">
      <c r="A154" s="15" t="str">
        <f t="shared" si="24"/>
        <v> AOEB 10 </v>
      </c>
      <c r="B154" s="20" t="str">
        <f t="shared" si="25"/>
        <v>I</v>
      </c>
      <c r="C154" s="15">
        <f t="shared" si="26"/>
        <v>52956.730199999998</v>
      </c>
      <c r="D154" s="18" t="str">
        <f t="shared" si="27"/>
        <v>vis</v>
      </c>
      <c r="E154" s="56">
        <f>VLOOKUP(C154,Active!C$21:E$969,3,FALSE)</f>
        <v>27627.998362875467</v>
      </c>
      <c r="F154" s="20" t="s">
        <v>121</v>
      </c>
      <c r="G154" s="18" t="str">
        <f t="shared" si="28"/>
        <v>52956.7302</v>
      </c>
      <c r="H154" s="15">
        <f t="shared" si="29"/>
        <v>27628</v>
      </c>
      <c r="I154" s="57" t="s">
        <v>532</v>
      </c>
      <c r="J154" s="58" t="s">
        <v>533</v>
      </c>
      <c r="K154" s="57" t="s">
        <v>534</v>
      </c>
      <c r="L154" s="57" t="s">
        <v>535</v>
      </c>
      <c r="M154" s="58" t="s">
        <v>489</v>
      </c>
      <c r="N154" s="58" t="s">
        <v>503</v>
      </c>
      <c r="O154" s="59" t="s">
        <v>518</v>
      </c>
      <c r="P154" s="59" t="s">
        <v>462</v>
      </c>
    </row>
    <row r="155" spans="1:16" ht="12.75" customHeight="1" thickBot="1" x14ac:dyDescent="0.25">
      <c r="A155" s="15" t="str">
        <f t="shared" si="24"/>
        <v> AOEB 10 </v>
      </c>
      <c r="B155" s="20" t="str">
        <f t="shared" si="25"/>
        <v>I</v>
      </c>
      <c r="C155" s="15">
        <f t="shared" si="26"/>
        <v>53018.541799999999</v>
      </c>
      <c r="D155" s="18" t="str">
        <f t="shared" si="27"/>
        <v>vis</v>
      </c>
      <c r="E155" s="56">
        <f>VLOOKUP(C155,Active!C$21:E$969,3,FALSE)</f>
        <v>27692.999189429862</v>
      </c>
      <c r="F155" s="20" t="s">
        <v>121</v>
      </c>
      <c r="G155" s="18" t="str">
        <f t="shared" si="28"/>
        <v>53018.5418</v>
      </c>
      <c r="H155" s="15">
        <f t="shared" si="29"/>
        <v>27693</v>
      </c>
      <c r="I155" s="57" t="s">
        <v>536</v>
      </c>
      <c r="J155" s="58" t="s">
        <v>537</v>
      </c>
      <c r="K155" s="57" t="s">
        <v>538</v>
      </c>
      <c r="L155" s="57" t="s">
        <v>539</v>
      </c>
      <c r="M155" s="58" t="s">
        <v>489</v>
      </c>
      <c r="N155" s="58" t="s">
        <v>503</v>
      </c>
      <c r="O155" s="59" t="s">
        <v>330</v>
      </c>
      <c r="P155" s="59" t="s">
        <v>462</v>
      </c>
    </row>
    <row r="156" spans="1:16" ht="12.75" customHeight="1" thickBot="1" x14ac:dyDescent="0.25">
      <c r="A156" s="15" t="str">
        <f t="shared" si="24"/>
        <v> AOEB 10 </v>
      </c>
      <c r="B156" s="20" t="str">
        <f t="shared" si="25"/>
        <v>I</v>
      </c>
      <c r="C156" s="15">
        <f t="shared" si="26"/>
        <v>53369.433100000002</v>
      </c>
      <c r="D156" s="18" t="str">
        <f t="shared" si="27"/>
        <v>vis</v>
      </c>
      <c r="E156" s="56">
        <f>VLOOKUP(C156,Active!C$21:E$969,3,FALSE)</f>
        <v>28061.995049927675</v>
      </c>
      <c r="F156" s="20" t="s">
        <v>121</v>
      </c>
      <c r="G156" s="18" t="str">
        <f t="shared" si="28"/>
        <v>53369.4331</v>
      </c>
      <c r="H156" s="15">
        <f t="shared" si="29"/>
        <v>28062</v>
      </c>
      <c r="I156" s="57" t="s">
        <v>550</v>
      </c>
      <c r="J156" s="58" t="s">
        <v>551</v>
      </c>
      <c r="K156" s="57" t="s">
        <v>552</v>
      </c>
      <c r="L156" s="57" t="s">
        <v>553</v>
      </c>
      <c r="M156" s="58" t="s">
        <v>489</v>
      </c>
      <c r="N156" s="58" t="s">
        <v>503</v>
      </c>
      <c r="O156" s="59" t="s">
        <v>554</v>
      </c>
      <c r="P156" s="59" t="s">
        <v>462</v>
      </c>
    </row>
    <row r="157" spans="1:16" ht="12.75" customHeight="1" thickBot="1" x14ac:dyDescent="0.25">
      <c r="A157" s="15" t="str">
        <f t="shared" si="24"/>
        <v> AOEB 10 </v>
      </c>
      <c r="B157" s="20" t="str">
        <f t="shared" si="25"/>
        <v>I</v>
      </c>
      <c r="C157" s="15">
        <f t="shared" si="26"/>
        <v>53405.569600000003</v>
      </c>
      <c r="D157" s="18" t="str">
        <f t="shared" si="27"/>
        <v>vis</v>
      </c>
      <c r="E157" s="56">
        <f>VLOOKUP(C157,Active!C$21:E$969,3,FALSE)</f>
        <v>28099.996045999334</v>
      </c>
      <c r="F157" s="20" t="s">
        <v>121</v>
      </c>
      <c r="G157" s="18" t="str">
        <f t="shared" si="28"/>
        <v>53405.5696</v>
      </c>
      <c r="H157" s="15">
        <f t="shared" si="29"/>
        <v>28100</v>
      </c>
      <c r="I157" s="57" t="s">
        <v>560</v>
      </c>
      <c r="J157" s="58" t="s">
        <v>561</v>
      </c>
      <c r="K157" s="57" t="s">
        <v>562</v>
      </c>
      <c r="L157" s="57" t="s">
        <v>563</v>
      </c>
      <c r="M157" s="58" t="s">
        <v>489</v>
      </c>
      <c r="N157" s="58" t="s">
        <v>503</v>
      </c>
      <c r="O157" s="59" t="s">
        <v>330</v>
      </c>
      <c r="P157" s="59" t="s">
        <v>462</v>
      </c>
    </row>
    <row r="158" spans="1:16" ht="12.75" customHeight="1" thickBot="1" x14ac:dyDescent="0.25">
      <c r="A158" s="15" t="str">
        <f t="shared" si="24"/>
        <v> AOEB 12 </v>
      </c>
      <c r="B158" s="20" t="str">
        <f t="shared" si="25"/>
        <v>I</v>
      </c>
      <c r="C158" s="15">
        <f t="shared" si="26"/>
        <v>53772.631099999999</v>
      </c>
      <c r="D158" s="18" t="str">
        <f t="shared" si="27"/>
        <v>vis</v>
      </c>
      <c r="E158" s="56">
        <f>VLOOKUP(C158,Active!C$21:E$969,3,FALSE)</f>
        <v>28485.996422891309</v>
      </c>
      <c r="F158" s="20" t="s">
        <v>121</v>
      </c>
      <c r="G158" s="18" t="str">
        <f t="shared" si="28"/>
        <v>53772.6311</v>
      </c>
      <c r="H158" s="15">
        <f t="shared" si="29"/>
        <v>28486</v>
      </c>
      <c r="I158" s="57" t="s">
        <v>564</v>
      </c>
      <c r="J158" s="58" t="s">
        <v>565</v>
      </c>
      <c r="K158" s="57" t="s">
        <v>566</v>
      </c>
      <c r="L158" s="57" t="s">
        <v>567</v>
      </c>
      <c r="M158" s="58" t="s">
        <v>489</v>
      </c>
      <c r="N158" s="58" t="s">
        <v>503</v>
      </c>
      <c r="O158" s="59" t="s">
        <v>330</v>
      </c>
      <c r="P158" s="59" t="s">
        <v>568</v>
      </c>
    </row>
    <row r="159" spans="1:16" ht="12.75" customHeight="1" thickBot="1" x14ac:dyDescent="0.25">
      <c r="A159" s="15" t="str">
        <f t="shared" si="24"/>
        <v> AOEB 12 </v>
      </c>
      <c r="B159" s="20" t="str">
        <f t="shared" si="25"/>
        <v>I</v>
      </c>
      <c r="C159" s="15">
        <f t="shared" si="26"/>
        <v>54060.767</v>
      </c>
      <c r="D159" s="18" t="str">
        <f t="shared" si="27"/>
        <v>vis</v>
      </c>
      <c r="E159" s="56">
        <f>VLOOKUP(C159,Active!C$21:E$969,3,FALSE)</f>
        <v>28788.998960602592</v>
      </c>
      <c r="F159" s="20" t="s">
        <v>121</v>
      </c>
      <c r="G159" s="18" t="str">
        <f t="shared" si="28"/>
        <v>54060.7670</v>
      </c>
      <c r="H159" s="15">
        <f t="shared" si="29"/>
        <v>28789</v>
      </c>
      <c r="I159" s="57" t="s">
        <v>575</v>
      </c>
      <c r="J159" s="58" t="s">
        <v>576</v>
      </c>
      <c r="K159" s="57" t="s">
        <v>577</v>
      </c>
      <c r="L159" s="57" t="s">
        <v>578</v>
      </c>
      <c r="M159" s="58" t="s">
        <v>489</v>
      </c>
      <c r="N159" s="58" t="s">
        <v>503</v>
      </c>
      <c r="O159" s="59" t="s">
        <v>579</v>
      </c>
      <c r="P159" s="59" t="s">
        <v>568</v>
      </c>
    </row>
    <row r="160" spans="1:16" ht="12.75" customHeight="1" thickBot="1" x14ac:dyDescent="0.25">
      <c r="A160" s="15" t="str">
        <f t="shared" si="24"/>
        <v>VSB 46 </v>
      </c>
      <c r="B160" s="20" t="str">
        <f t="shared" si="25"/>
        <v>I</v>
      </c>
      <c r="C160" s="15">
        <f t="shared" si="26"/>
        <v>54133.038099999998</v>
      </c>
      <c r="D160" s="18" t="str">
        <f t="shared" si="27"/>
        <v>vis</v>
      </c>
      <c r="E160" s="56">
        <f>VLOOKUP(C160,Active!C$21:E$969,3,FALSE)</f>
        <v>28864.99895471365</v>
      </c>
      <c r="F160" s="20" t="s">
        <v>121</v>
      </c>
      <c r="G160" s="18" t="str">
        <f t="shared" si="28"/>
        <v>54133.0381</v>
      </c>
      <c r="H160" s="15">
        <f t="shared" si="29"/>
        <v>28865</v>
      </c>
      <c r="I160" s="57" t="s">
        <v>585</v>
      </c>
      <c r="J160" s="58" t="s">
        <v>586</v>
      </c>
      <c r="K160" s="57" t="s">
        <v>587</v>
      </c>
      <c r="L160" s="57" t="s">
        <v>578</v>
      </c>
      <c r="M160" s="58" t="s">
        <v>489</v>
      </c>
      <c r="N160" s="58" t="s">
        <v>588</v>
      </c>
      <c r="O160" s="59" t="s">
        <v>589</v>
      </c>
      <c r="P160" s="60" t="s">
        <v>590</v>
      </c>
    </row>
    <row r="161" spans="1:16" ht="12.75" customHeight="1" thickBot="1" x14ac:dyDescent="0.25">
      <c r="A161" s="15" t="str">
        <f t="shared" si="24"/>
        <v> AOEB 12 </v>
      </c>
      <c r="B161" s="20" t="str">
        <f t="shared" si="25"/>
        <v>I</v>
      </c>
      <c r="C161" s="15">
        <f t="shared" si="26"/>
        <v>54142.546600000001</v>
      </c>
      <c r="D161" s="18" t="str">
        <f t="shared" si="27"/>
        <v>vis</v>
      </c>
      <c r="E161" s="56">
        <f>VLOOKUP(C161,Active!C$21:E$969,3,FALSE)</f>
        <v>28874.998054547545</v>
      </c>
      <c r="F161" s="20" t="s">
        <v>121</v>
      </c>
      <c r="G161" s="18" t="str">
        <f t="shared" si="28"/>
        <v>54142.5466</v>
      </c>
      <c r="H161" s="15">
        <f t="shared" si="29"/>
        <v>28875</v>
      </c>
      <c r="I161" s="57" t="s">
        <v>591</v>
      </c>
      <c r="J161" s="58" t="s">
        <v>592</v>
      </c>
      <c r="K161" s="57" t="s">
        <v>593</v>
      </c>
      <c r="L161" s="57" t="s">
        <v>594</v>
      </c>
      <c r="M161" s="58" t="s">
        <v>489</v>
      </c>
      <c r="N161" s="58" t="s">
        <v>503</v>
      </c>
      <c r="O161" s="59" t="s">
        <v>330</v>
      </c>
      <c r="P161" s="59" t="s">
        <v>568</v>
      </c>
    </row>
    <row r="162" spans="1:16" ht="12.75" customHeight="1" thickBot="1" x14ac:dyDescent="0.25">
      <c r="A162" s="15" t="str">
        <f t="shared" si="24"/>
        <v> JAAVSO 41;122 </v>
      </c>
      <c r="B162" s="20" t="str">
        <f t="shared" si="25"/>
        <v>I</v>
      </c>
      <c r="C162" s="15">
        <f t="shared" si="26"/>
        <v>55962.6351</v>
      </c>
      <c r="D162" s="18" t="str">
        <f t="shared" si="27"/>
        <v>vis</v>
      </c>
      <c r="E162" s="56">
        <f>VLOOKUP(C162,Active!C$21:E$969,3,FALSE)</f>
        <v>30788.995700655229</v>
      </c>
      <c r="F162" s="20" t="s">
        <v>121</v>
      </c>
      <c r="G162" s="18" t="str">
        <f t="shared" si="28"/>
        <v>55962.6351</v>
      </c>
      <c r="H162" s="15">
        <f t="shared" si="29"/>
        <v>30789</v>
      </c>
      <c r="I162" s="57" t="s">
        <v>626</v>
      </c>
      <c r="J162" s="58" t="s">
        <v>627</v>
      </c>
      <c r="K162" s="57" t="s">
        <v>628</v>
      </c>
      <c r="L162" s="57" t="s">
        <v>629</v>
      </c>
      <c r="M162" s="58" t="s">
        <v>489</v>
      </c>
      <c r="N162" s="58" t="s">
        <v>121</v>
      </c>
      <c r="O162" s="59" t="s">
        <v>330</v>
      </c>
      <c r="P162" s="59" t="s">
        <v>630</v>
      </c>
    </row>
    <row r="163" spans="1:16" ht="12.75" customHeight="1" thickBot="1" x14ac:dyDescent="0.25">
      <c r="A163" s="15" t="str">
        <f t="shared" si="24"/>
        <v> JAAVSO 43-1 </v>
      </c>
      <c r="B163" s="20" t="str">
        <f t="shared" si="25"/>
        <v>I</v>
      </c>
      <c r="C163" s="15">
        <f t="shared" si="26"/>
        <v>56208.926399999997</v>
      </c>
      <c r="D163" s="18" t="str">
        <f t="shared" si="27"/>
        <v>vis</v>
      </c>
      <c r="E163" s="56">
        <f>VLOOKUP(C163,Active!C$21:E$969,3,FALSE)</f>
        <v>31047.994627606746</v>
      </c>
      <c r="F163" s="20" t="s">
        <v>121</v>
      </c>
      <c r="G163" s="18" t="str">
        <f t="shared" si="28"/>
        <v>56208.9264</v>
      </c>
      <c r="H163" s="15">
        <f t="shared" si="29"/>
        <v>31048</v>
      </c>
      <c r="I163" s="57" t="s">
        <v>631</v>
      </c>
      <c r="J163" s="58" t="s">
        <v>632</v>
      </c>
      <c r="K163" s="57" t="s">
        <v>633</v>
      </c>
      <c r="L163" s="57" t="s">
        <v>634</v>
      </c>
      <c r="M163" s="58" t="s">
        <v>489</v>
      </c>
      <c r="N163" s="58" t="s">
        <v>121</v>
      </c>
      <c r="O163" s="59" t="s">
        <v>635</v>
      </c>
      <c r="P163" s="59" t="s">
        <v>636</v>
      </c>
    </row>
    <row r="164" spans="1:16" ht="12.75" customHeight="1" thickBot="1" x14ac:dyDescent="0.25">
      <c r="A164" s="15" t="str">
        <f t="shared" si="24"/>
        <v>VSB 55 </v>
      </c>
      <c r="B164" s="20" t="str">
        <f t="shared" si="25"/>
        <v>I</v>
      </c>
      <c r="C164" s="15">
        <f t="shared" si="26"/>
        <v>56244.113799999999</v>
      </c>
      <c r="D164" s="18" t="str">
        <f t="shared" si="27"/>
        <v>vis</v>
      </c>
      <c r="E164" s="56">
        <f>VLOOKUP(C164,Active!C$21:E$969,3,FALSE)</f>
        <v>31084.997553987883</v>
      </c>
      <c r="F164" s="20" t="s">
        <v>121</v>
      </c>
      <c r="G164" s="18" t="str">
        <f t="shared" si="28"/>
        <v>56244.1138</v>
      </c>
      <c r="H164" s="15">
        <f t="shared" si="29"/>
        <v>31085</v>
      </c>
      <c r="I164" s="57" t="s">
        <v>637</v>
      </c>
      <c r="J164" s="58" t="s">
        <v>638</v>
      </c>
      <c r="K164" s="57" t="s">
        <v>639</v>
      </c>
      <c r="L164" s="57" t="s">
        <v>640</v>
      </c>
      <c r="M164" s="58" t="s">
        <v>489</v>
      </c>
      <c r="N164" s="58" t="s">
        <v>121</v>
      </c>
      <c r="O164" s="59" t="s">
        <v>641</v>
      </c>
      <c r="P164" s="60" t="s">
        <v>642</v>
      </c>
    </row>
    <row r="165" spans="1:16" ht="12.75" customHeight="1" thickBot="1" x14ac:dyDescent="0.25">
      <c r="A165" s="15" t="str">
        <f t="shared" si="24"/>
        <v> JAAVSO 43-1 </v>
      </c>
      <c r="B165" s="20" t="str">
        <f t="shared" si="25"/>
        <v>I</v>
      </c>
      <c r="C165" s="15">
        <f t="shared" si="26"/>
        <v>57087.593699999998</v>
      </c>
      <c r="D165" s="18" t="str">
        <f t="shared" si="27"/>
        <v>vis</v>
      </c>
      <c r="E165" s="56">
        <f>VLOOKUP(C165,Active!C$21:E$969,3,FALSE)</f>
        <v>31971.99757796427</v>
      </c>
      <c r="F165" s="20" t="s">
        <v>121</v>
      </c>
      <c r="G165" s="18" t="str">
        <f t="shared" si="28"/>
        <v>57087.5937</v>
      </c>
      <c r="H165" s="15">
        <f t="shared" si="29"/>
        <v>31972</v>
      </c>
      <c r="I165" s="57" t="s">
        <v>647</v>
      </c>
      <c r="J165" s="58" t="s">
        <v>648</v>
      </c>
      <c r="K165" s="57" t="s">
        <v>649</v>
      </c>
      <c r="L165" s="57" t="s">
        <v>640</v>
      </c>
      <c r="M165" s="58" t="s">
        <v>489</v>
      </c>
      <c r="N165" s="58" t="s">
        <v>121</v>
      </c>
      <c r="O165" s="59" t="s">
        <v>330</v>
      </c>
      <c r="P165" s="59" t="s">
        <v>636</v>
      </c>
    </row>
    <row r="166" spans="1:16" x14ac:dyDescent="0.2">
      <c r="B166" s="20"/>
      <c r="E166" s="56"/>
      <c r="F166" s="20"/>
    </row>
    <row r="167" spans="1:16" x14ac:dyDescent="0.2">
      <c r="B167" s="20"/>
      <c r="E167" s="56"/>
      <c r="F167" s="20"/>
    </row>
    <row r="168" spans="1:16" x14ac:dyDescent="0.2">
      <c r="B168" s="20"/>
      <c r="E168" s="56"/>
      <c r="F168" s="20"/>
    </row>
    <row r="169" spans="1:16" x14ac:dyDescent="0.2">
      <c r="B169" s="20"/>
      <c r="E169" s="56"/>
      <c r="F169" s="20"/>
    </row>
    <row r="170" spans="1:16" x14ac:dyDescent="0.2">
      <c r="B170" s="20"/>
      <c r="E170" s="56"/>
      <c r="F170" s="20"/>
    </row>
    <row r="171" spans="1:16" x14ac:dyDescent="0.2">
      <c r="B171" s="20"/>
      <c r="E171" s="56"/>
      <c r="F171" s="20"/>
    </row>
    <row r="172" spans="1:16" x14ac:dyDescent="0.2">
      <c r="B172" s="20"/>
      <c r="E172" s="56"/>
      <c r="F172" s="20"/>
    </row>
    <row r="173" spans="1:16" x14ac:dyDescent="0.2">
      <c r="B173" s="20"/>
      <c r="E173" s="56"/>
      <c r="F173" s="20"/>
    </row>
    <row r="174" spans="1:16" x14ac:dyDescent="0.2">
      <c r="B174" s="20"/>
      <c r="E174" s="56"/>
      <c r="F174" s="20"/>
    </row>
    <row r="175" spans="1:16" x14ac:dyDescent="0.2">
      <c r="B175" s="20"/>
      <c r="E175" s="56"/>
      <c r="F175" s="20"/>
    </row>
    <row r="176" spans="1:16" x14ac:dyDescent="0.2">
      <c r="B176" s="20"/>
      <c r="E176" s="56"/>
      <c r="F176" s="20"/>
    </row>
    <row r="177" spans="2:6" x14ac:dyDescent="0.2">
      <c r="B177" s="20"/>
      <c r="E177" s="56"/>
      <c r="F177" s="20"/>
    </row>
    <row r="178" spans="2:6" x14ac:dyDescent="0.2">
      <c r="B178" s="20"/>
      <c r="E178" s="56"/>
      <c r="F178" s="20"/>
    </row>
    <row r="179" spans="2:6" x14ac:dyDescent="0.2">
      <c r="B179" s="20"/>
      <c r="E179" s="56"/>
      <c r="F179" s="20"/>
    </row>
    <row r="180" spans="2:6" x14ac:dyDescent="0.2">
      <c r="B180" s="20"/>
      <c r="E180" s="56"/>
      <c r="F180" s="20"/>
    </row>
    <row r="181" spans="2:6" x14ac:dyDescent="0.2">
      <c r="B181" s="20"/>
      <c r="E181" s="56"/>
      <c r="F181" s="20"/>
    </row>
    <row r="182" spans="2:6" x14ac:dyDescent="0.2">
      <c r="B182" s="20"/>
      <c r="E182" s="56"/>
      <c r="F182" s="20"/>
    </row>
    <row r="183" spans="2:6" x14ac:dyDescent="0.2">
      <c r="B183" s="20"/>
      <c r="E183" s="56"/>
      <c r="F183" s="20"/>
    </row>
    <row r="184" spans="2:6" x14ac:dyDescent="0.2">
      <c r="B184" s="20"/>
      <c r="E184" s="56"/>
      <c r="F184" s="20"/>
    </row>
    <row r="185" spans="2:6" x14ac:dyDescent="0.2">
      <c r="B185" s="20"/>
      <c r="E185" s="56"/>
      <c r="F185" s="20"/>
    </row>
    <row r="186" spans="2:6" x14ac:dyDescent="0.2">
      <c r="B186" s="20"/>
      <c r="E186" s="56"/>
      <c r="F186" s="20"/>
    </row>
    <row r="187" spans="2:6" x14ac:dyDescent="0.2">
      <c r="B187" s="20"/>
      <c r="E187" s="56"/>
      <c r="F187" s="20"/>
    </row>
    <row r="188" spans="2:6" x14ac:dyDescent="0.2">
      <c r="B188" s="20"/>
      <c r="E188" s="56"/>
      <c r="F188" s="20"/>
    </row>
    <row r="189" spans="2:6" x14ac:dyDescent="0.2">
      <c r="B189" s="20"/>
      <c r="E189" s="56"/>
      <c r="F189" s="20"/>
    </row>
    <row r="190" spans="2:6" x14ac:dyDescent="0.2">
      <c r="B190" s="20"/>
      <c r="E190" s="56"/>
      <c r="F190" s="20"/>
    </row>
    <row r="191" spans="2:6" x14ac:dyDescent="0.2">
      <c r="B191" s="20"/>
      <c r="F191" s="20"/>
    </row>
    <row r="192" spans="2:6" x14ac:dyDescent="0.2">
      <c r="B192" s="20"/>
      <c r="F192" s="20"/>
    </row>
    <row r="193" spans="2:6" x14ac:dyDescent="0.2">
      <c r="B193" s="20"/>
      <c r="F193" s="20"/>
    </row>
    <row r="194" spans="2:6" x14ac:dyDescent="0.2">
      <c r="B194" s="20"/>
      <c r="F194" s="20"/>
    </row>
    <row r="195" spans="2:6" x14ac:dyDescent="0.2">
      <c r="B195" s="20"/>
      <c r="F195" s="20"/>
    </row>
    <row r="196" spans="2:6" x14ac:dyDescent="0.2">
      <c r="B196" s="20"/>
      <c r="F196" s="20"/>
    </row>
    <row r="197" spans="2:6" x14ac:dyDescent="0.2">
      <c r="B197" s="20"/>
      <c r="F197" s="20"/>
    </row>
    <row r="198" spans="2:6" x14ac:dyDescent="0.2">
      <c r="B198" s="20"/>
      <c r="F198" s="20"/>
    </row>
    <row r="199" spans="2:6" x14ac:dyDescent="0.2">
      <c r="B199" s="20"/>
      <c r="F199" s="20"/>
    </row>
    <row r="200" spans="2:6" x14ac:dyDescent="0.2">
      <c r="B200" s="20"/>
      <c r="F200" s="20"/>
    </row>
    <row r="201" spans="2:6" x14ac:dyDescent="0.2">
      <c r="B201" s="20"/>
      <c r="F201" s="20"/>
    </row>
    <row r="202" spans="2:6" x14ac:dyDescent="0.2">
      <c r="B202" s="20"/>
      <c r="F202" s="20"/>
    </row>
    <row r="203" spans="2:6" x14ac:dyDescent="0.2">
      <c r="B203" s="20"/>
      <c r="F203" s="20"/>
    </row>
    <row r="204" spans="2:6" x14ac:dyDescent="0.2">
      <c r="B204" s="20"/>
      <c r="F204" s="20"/>
    </row>
    <row r="205" spans="2:6" x14ac:dyDescent="0.2">
      <c r="B205" s="20"/>
      <c r="F205" s="20"/>
    </row>
    <row r="206" spans="2:6" x14ac:dyDescent="0.2">
      <c r="B206" s="20"/>
      <c r="F206" s="20"/>
    </row>
    <row r="207" spans="2:6" x14ac:dyDescent="0.2">
      <c r="B207" s="20"/>
      <c r="F207" s="20"/>
    </row>
    <row r="208" spans="2:6" x14ac:dyDescent="0.2">
      <c r="B208" s="20"/>
      <c r="F208" s="20"/>
    </row>
    <row r="209" spans="2:6" x14ac:dyDescent="0.2">
      <c r="B209" s="20"/>
      <c r="F209" s="20"/>
    </row>
    <row r="210" spans="2:6" x14ac:dyDescent="0.2">
      <c r="B210" s="20"/>
      <c r="F210" s="20"/>
    </row>
    <row r="211" spans="2:6" x14ac:dyDescent="0.2">
      <c r="B211" s="20"/>
      <c r="F211" s="20"/>
    </row>
    <row r="212" spans="2:6" x14ac:dyDescent="0.2">
      <c r="B212" s="20"/>
      <c r="F212" s="20"/>
    </row>
    <row r="213" spans="2:6" x14ac:dyDescent="0.2">
      <c r="B213" s="20"/>
      <c r="F213" s="20"/>
    </row>
    <row r="214" spans="2:6" x14ac:dyDescent="0.2">
      <c r="B214" s="20"/>
      <c r="F214" s="20"/>
    </row>
    <row r="215" spans="2:6" x14ac:dyDescent="0.2">
      <c r="B215" s="20"/>
      <c r="F215" s="20"/>
    </row>
    <row r="216" spans="2:6" x14ac:dyDescent="0.2">
      <c r="B216" s="20"/>
      <c r="F216" s="20"/>
    </row>
    <row r="217" spans="2:6" x14ac:dyDescent="0.2">
      <c r="B217" s="20"/>
      <c r="F217" s="20"/>
    </row>
    <row r="218" spans="2:6" x14ac:dyDescent="0.2">
      <c r="B218" s="20"/>
      <c r="F218" s="20"/>
    </row>
    <row r="219" spans="2:6" x14ac:dyDescent="0.2">
      <c r="B219" s="20"/>
      <c r="F219" s="20"/>
    </row>
    <row r="220" spans="2:6" x14ac:dyDescent="0.2">
      <c r="B220" s="20"/>
      <c r="F220" s="20"/>
    </row>
    <row r="221" spans="2:6" x14ac:dyDescent="0.2">
      <c r="B221" s="20"/>
      <c r="F221" s="20"/>
    </row>
    <row r="222" spans="2:6" x14ac:dyDescent="0.2">
      <c r="B222" s="20"/>
      <c r="F222" s="20"/>
    </row>
    <row r="223" spans="2:6" x14ac:dyDescent="0.2">
      <c r="B223" s="20"/>
      <c r="F223" s="20"/>
    </row>
    <row r="224" spans="2:6" x14ac:dyDescent="0.2">
      <c r="B224" s="20"/>
      <c r="F224" s="20"/>
    </row>
    <row r="225" spans="2:6" x14ac:dyDescent="0.2">
      <c r="B225" s="20"/>
      <c r="F225" s="20"/>
    </row>
    <row r="226" spans="2:6" x14ac:dyDescent="0.2">
      <c r="B226" s="20"/>
      <c r="F226" s="20"/>
    </row>
    <row r="227" spans="2:6" x14ac:dyDescent="0.2">
      <c r="B227" s="20"/>
      <c r="F227" s="20"/>
    </row>
    <row r="228" spans="2:6" x14ac:dyDescent="0.2">
      <c r="B228" s="20"/>
      <c r="F228" s="20"/>
    </row>
    <row r="229" spans="2:6" x14ac:dyDescent="0.2">
      <c r="B229" s="20"/>
      <c r="F229" s="20"/>
    </row>
    <row r="230" spans="2:6" x14ac:dyDescent="0.2">
      <c r="B230" s="20"/>
      <c r="F230" s="20"/>
    </row>
    <row r="231" spans="2:6" x14ac:dyDescent="0.2">
      <c r="B231" s="20"/>
      <c r="F231" s="20"/>
    </row>
    <row r="232" spans="2:6" x14ac:dyDescent="0.2">
      <c r="B232" s="20"/>
      <c r="F232" s="20"/>
    </row>
    <row r="233" spans="2:6" x14ac:dyDescent="0.2">
      <c r="B233" s="20"/>
      <c r="F233" s="20"/>
    </row>
    <row r="234" spans="2:6" x14ac:dyDescent="0.2">
      <c r="B234" s="20"/>
      <c r="F234" s="20"/>
    </row>
    <row r="235" spans="2:6" x14ac:dyDescent="0.2">
      <c r="B235" s="20"/>
      <c r="F235" s="20"/>
    </row>
    <row r="236" spans="2:6" x14ac:dyDescent="0.2">
      <c r="B236" s="20"/>
      <c r="F236" s="20"/>
    </row>
    <row r="237" spans="2:6" x14ac:dyDescent="0.2">
      <c r="B237" s="20"/>
      <c r="F237" s="20"/>
    </row>
    <row r="238" spans="2:6" x14ac:dyDescent="0.2">
      <c r="B238" s="20"/>
      <c r="F238" s="20"/>
    </row>
    <row r="239" spans="2:6" x14ac:dyDescent="0.2">
      <c r="B239" s="20"/>
      <c r="F239" s="20"/>
    </row>
    <row r="240" spans="2:6" x14ac:dyDescent="0.2">
      <c r="B240" s="20"/>
      <c r="F240" s="20"/>
    </row>
    <row r="241" spans="2:6" x14ac:dyDescent="0.2">
      <c r="B241" s="20"/>
      <c r="F241" s="20"/>
    </row>
    <row r="242" spans="2:6" x14ac:dyDescent="0.2">
      <c r="B242" s="20"/>
      <c r="F242" s="20"/>
    </row>
    <row r="243" spans="2:6" x14ac:dyDescent="0.2">
      <c r="B243" s="20"/>
      <c r="F243" s="20"/>
    </row>
    <row r="244" spans="2:6" x14ac:dyDescent="0.2">
      <c r="B244" s="20"/>
      <c r="F244" s="20"/>
    </row>
    <row r="245" spans="2:6" x14ac:dyDescent="0.2">
      <c r="B245" s="20"/>
      <c r="F245" s="20"/>
    </row>
    <row r="246" spans="2:6" x14ac:dyDescent="0.2">
      <c r="B246" s="20"/>
      <c r="F246" s="20"/>
    </row>
    <row r="247" spans="2:6" x14ac:dyDescent="0.2">
      <c r="B247" s="20"/>
      <c r="F247" s="20"/>
    </row>
    <row r="248" spans="2:6" x14ac:dyDescent="0.2">
      <c r="B248" s="20"/>
      <c r="F248" s="20"/>
    </row>
    <row r="249" spans="2:6" x14ac:dyDescent="0.2">
      <c r="B249" s="20"/>
      <c r="F249" s="20"/>
    </row>
    <row r="250" spans="2:6" x14ac:dyDescent="0.2">
      <c r="B250" s="20"/>
      <c r="F250" s="20"/>
    </row>
    <row r="251" spans="2:6" x14ac:dyDescent="0.2">
      <c r="B251" s="20"/>
      <c r="F251" s="20"/>
    </row>
    <row r="252" spans="2:6" x14ac:dyDescent="0.2">
      <c r="B252" s="20"/>
      <c r="F252" s="20"/>
    </row>
    <row r="253" spans="2:6" x14ac:dyDescent="0.2">
      <c r="B253" s="20"/>
      <c r="F253" s="20"/>
    </row>
    <row r="254" spans="2:6" x14ac:dyDescent="0.2">
      <c r="B254" s="20"/>
      <c r="F254" s="20"/>
    </row>
    <row r="255" spans="2:6" x14ac:dyDescent="0.2">
      <c r="B255" s="20"/>
      <c r="F255" s="20"/>
    </row>
    <row r="256" spans="2:6" x14ac:dyDescent="0.2">
      <c r="B256" s="20"/>
      <c r="F256" s="20"/>
    </row>
    <row r="257" spans="2:6" x14ac:dyDescent="0.2">
      <c r="B257" s="20"/>
      <c r="F257" s="20"/>
    </row>
    <row r="258" spans="2:6" x14ac:dyDescent="0.2">
      <c r="B258" s="20"/>
      <c r="F258" s="20"/>
    </row>
    <row r="259" spans="2:6" x14ac:dyDescent="0.2">
      <c r="B259" s="20"/>
      <c r="F259" s="20"/>
    </row>
    <row r="260" spans="2:6" x14ac:dyDescent="0.2">
      <c r="B260" s="20"/>
      <c r="F260" s="20"/>
    </row>
    <row r="261" spans="2:6" x14ac:dyDescent="0.2">
      <c r="B261" s="20"/>
      <c r="F261" s="20"/>
    </row>
    <row r="262" spans="2:6" x14ac:dyDescent="0.2">
      <c r="B262" s="20"/>
      <c r="F262" s="20"/>
    </row>
    <row r="263" spans="2:6" x14ac:dyDescent="0.2">
      <c r="B263" s="20"/>
      <c r="F263" s="20"/>
    </row>
    <row r="264" spans="2:6" x14ac:dyDescent="0.2">
      <c r="B264" s="20"/>
      <c r="F264" s="20"/>
    </row>
    <row r="265" spans="2:6" x14ac:dyDescent="0.2">
      <c r="B265" s="20"/>
      <c r="F265" s="20"/>
    </row>
    <row r="266" spans="2:6" x14ac:dyDescent="0.2">
      <c r="B266" s="20"/>
      <c r="F266" s="20"/>
    </row>
    <row r="267" spans="2:6" x14ac:dyDescent="0.2">
      <c r="B267" s="20"/>
      <c r="F267" s="20"/>
    </row>
    <row r="268" spans="2:6" x14ac:dyDescent="0.2">
      <c r="B268" s="20"/>
      <c r="F268" s="20"/>
    </row>
    <row r="269" spans="2:6" x14ac:dyDescent="0.2">
      <c r="B269" s="20"/>
      <c r="F269" s="20"/>
    </row>
    <row r="270" spans="2:6" x14ac:dyDescent="0.2">
      <c r="B270" s="20"/>
      <c r="F270" s="20"/>
    </row>
    <row r="271" spans="2:6" x14ac:dyDescent="0.2">
      <c r="B271" s="20"/>
      <c r="F271" s="20"/>
    </row>
    <row r="272" spans="2:6" x14ac:dyDescent="0.2">
      <c r="B272" s="20"/>
      <c r="F272" s="20"/>
    </row>
    <row r="273" spans="2:6" x14ac:dyDescent="0.2">
      <c r="B273" s="20"/>
      <c r="F273" s="20"/>
    </row>
    <row r="274" spans="2:6" x14ac:dyDescent="0.2">
      <c r="B274" s="20"/>
      <c r="F274" s="20"/>
    </row>
    <row r="275" spans="2:6" x14ac:dyDescent="0.2">
      <c r="B275" s="20"/>
      <c r="F275" s="20"/>
    </row>
    <row r="276" spans="2:6" x14ac:dyDescent="0.2">
      <c r="B276" s="20"/>
      <c r="F276" s="20"/>
    </row>
    <row r="277" spans="2:6" x14ac:dyDescent="0.2">
      <c r="B277" s="20"/>
      <c r="F277" s="20"/>
    </row>
    <row r="278" spans="2:6" x14ac:dyDescent="0.2">
      <c r="B278" s="20"/>
      <c r="F278" s="20"/>
    </row>
    <row r="279" spans="2:6" x14ac:dyDescent="0.2">
      <c r="B279" s="20"/>
      <c r="F279" s="20"/>
    </row>
    <row r="280" spans="2:6" x14ac:dyDescent="0.2">
      <c r="B280" s="20"/>
      <c r="F280" s="20"/>
    </row>
    <row r="281" spans="2:6" x14ac:dyDescent="0.2">
      <c r="B281" s="20"/>
      <c r="F281" s="20"/>
    </row>
    <row r="282" spans="2:6" x14ac:dyDescent="0.2">
      <c r="B282" s="20"/>
      <c r="F282" s="20"/>
    </row>
    <row r="283" spans="2:6" x14ac:dyDescent="0.2">
      <c r="B283" s="20"/>
      <c r="F283" s="20"/>
    </row>
    <row r="284" spans="2:6" x14ac:dyDescent="0.2">
      <c r="B284" s="20"/>
      <c r="F284" s="20"/>
    </row>
    <row r="285" spans="2:6" x14ac:dyDescent="0.2">
      <c r="B285" s="20"/>
      <c r="F285" s="20"/>
    </row>
    <row r="286" spans="2:6" x14ac:dyDescent="0.2">
      <c r="B286" s="20"/>
      <c r="F286" s="20"/>
    </row>
    <row r="287" spans="2:6" x14ac:dyDescent="0.2">
      <c r="B287" s="20"/>
      <c r="F287" s="20"/>
    </row>
    <row r="288" spans="2:6" x14ac:dyDescent="0.2">
      <c r="B288" s="20"/>
      <c r="F288" s="20"/>
    </row>
    <row r="289" spans="2:6" x14ac:dyDescent="0.2">
      <c r="B289" s="20"/>
      <c r="F289" s="20"/>
    </row>
    <row r="290" spans="2:6" x14ac:dyDescent="0.2">
      <c r="B290" s="20"/>
      <c r="F290" s="20"/>
    </row>
    <row r="291" spans="2:6" x14ac:dyDescent="0.2">
      <c r="B291" s="20"/>
      <c r="F291" s="20"/>
    </row>
    <row r="292" spans="2:6" x14ac:dyDescent="0.2">
      <c r="B292" s="20"/>
      <c r="F292" s="20"/>
    </row>
    <row r="293" spans="2:6" x14ac:dyDescent="0.2">
      <c r="B293" s="20"/>
      <c r="F293" s="20"/>
    </row>
    <row r="294" spans="2:6" x14ac:dyDescent="0.2">
      <c r="B294" s="20"/>
      <c r="F294" s="20"/>
    </row>
    <row r="295" spans="2:6" x14ac:dyDescent="0.2">
      <c r="B295" s="20"/>
      <c r="F295" s="20"/>
    </row>
    <row r="296" spans="2:6" x14ac:dyDescent="0.2">
      <c r="B296" s="20"/>
      <c r="F296" s="20"/>
    </row>
    <row r="297" spans="2:6" x14ac:dyDescent="0.2">
      <c r="B297" s="20"/>
      <c r="F297" s="20"/>
    </row>
    <row r="298" spans="2:6" x14ac:dyDescent="0.2">
      <c r="B298" s="20"/>
      <c r="F298" s="20"/>
    </row>
    <row r="299" spans="2:6" x14ac:dyDescent="0.2">
      <c r="B299" s="20"/>
      <c r="F299" s="20"/>
    </row>
    <row r="300" spans="2:6" x14ac:dyDescent="0.2">
      <c r="B300" s="20"/>
      <c r="F300" s="20"/>
    </row>
    <row r="301" spans="2:6" x14ac:dyDescent="0.2">
      <c r="B301" s="20"/>
      <c r="F301" s="20"/>
    </row>
    <row r="302" spans="2:6" x14ac:dyDescent="0.2">
      <c r="B302" s="20"/>
      <c r="F302" s="20"/>
    </row>
    <row r="303" spans="2:6" x14ac:dyDescent="0.2">
      <c r="B303" s="20"/>
      <c r="F303" s="20"/>
    </row>
    <row r="304" spans="2:6" x14ac:dyDescent="0.2">
      <c r="B304" s="20"/>
      <c r="F304" s="20"/>
    </row>
    <row r="305" spans="2:6" x14ac:dyDescent="0.2">
      <c r="B305" s="20"/>
      <c r="F305" s="20"/>
    </row>
    <row r="306" spans="2:6" x14ac:dyDescent="0.2">
      <c r="B306" s="20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  <row r="830" spans="2:6" x14ac:dyDescent="0.2">
      <c r="B830" s="20"/>
      <c r="F830" s="20"/>
    </row>
    <row r="831" spans="2:6" x14ac:dyDescent="0.2">
      <c r="B831" s="20"/>
      <c r="F831" s="20"/>
    </row>
    <row r="832" spans="2:6" x14ac:dyDescent="0.2">
      <c r="B832" s="20"/>
      <c r="F832" s="20"/>
    </row>
    <row r="833" spans="2:6" x14ac:dyDescent="0.2">
      <c r="B833" s="20"/>
      <c r="F833" s="20"/>
    </row>
    <row r="834" spans="2:6" x14ac:dyDescent="0.2">
      <c r="B834" s="20"/>
      <c r="F834" s="20"/>
    </row>
    <row r="835" spans="2:6" x14ac:dyDescent="0.2">
      <c r="B835" s="20"/>
      <c r="F835" s="20"/>
    </row>
    <row r="836" spans="2:6" x14ac:dyDescent="0.2">
      <c r="B836" s="20"/>
      <c r="F836" s="20"/>
    </row>
    <row r="837" spans="2:6" x14ac:dyDescent="0.2">
      <c r="B837" s="20"/>
      <c r="F837" s="20"/>
    </row>
    <row r="838" spans="2:6" x14ac:dyDescent="0.2">
      <c r="B838" s="20"/>
      <c r="F838" s="20"/>
    </row>
    <row r="839" spans="2:6" x14ac:dyDescent="0.2">
      <c r="B839" s="20"/>
      <c r="F839" s="20"/>
    </row>
    <row r="840" spans="2:6" x14ac:dyDescent="0.2">
      <c r="B840" s="20"/>
      <c r="F840" s="20"/>
    </row>
    <row r="841" spans="2:6" x14ac:dyDescent="0.2">
      <c r="B841" s="20"/>
      <c r="F841" s="20"/>
    </row>
    <row r="842" spans="2:6" x14ac:dyDescent="0.2">
      <c r="B842" s="20"/>
      <c r="F842" s="20"/>
    </row>
    <row r="843" spans="2:6" x14ac:dyDescent="0.2">
      <c r="B843" s="20"/>
      <c r="F843" s="20"/>
    </row>
    <row r="844" spans="2:6" x14ac:dyDescent="0.2">
      <c r="B844" s="20"/>
      <c r="F844" s="20"/>
    </row>
    <row r="845" spans="2:6" x14ac:dyDescent="0.2">
      <c r="B845" s="20"/>
      <c r="F845" s="20"/>
    </row>
    <row r="846" spans="2:6" x14ac:dyDescent="0.2">
      <c r="B846" s="20"/>
      <c r="F846" s="20"/>
    </row>
    <row r="847" spans="2:6" x14ac:dyDescent="0.2">
      <c r="B847" s="20"/>
      <c r="F847" s="20"/>
    </row>
    <row r="848" spans="2:6" x14ac:dyDescent="0.2">
      <c r="B848" s="20"/>
      <c r="F848" s="20"/>
    </row>
    <row r="849" spans="2:6" x14ac:dyDescent="0.2">
      <c r="B849" s="20"/>
      <c r="F849" s="20"/>
    </row>
    <row r="850" spans="2:6" x14ac:dyDescent="0.2">
      <c r="B850" s="20"/>
      <c r="F850" s="20"/>
    </row>
    <row r="851" spans="2:6" x14ac:dyDescent="0.2">
      <c r="B851" s="20"/>
      <c r="F851" s="20"/>
    </row>
    <row r="852" spans="2:6" x14ac:dyDescent="0.2">
      <c r="B852" s="20"/>
      <c r="F852" s="20"/>
    </row>
    <row r="853" spans="2:6" x14ac:dyDescent="0.2">
      <c r="B853" s="20"/>
      <c r="F853" s="20"/>
    </row>
    <row r="854" spans="2:6" x14ac:dyDescent="0.2">
      <c r="B854" s="20"/>
      <c r="F854" s="20"/>
    </row>
    <row r="855" spans="2:6" x14ac:dyDescent="0.2">
      <c r="B855" s="20"/>
      <c r="F855" s="20"/>
    </row>
    <row r="856" spans="2:6" x14ac:dyDescent="0.2">
      <c r="B856" s="20"/>
      <c r="F856" s="20"/>
    </row>
    <row r="857" spans="2:6" x14ac:dyDescent="0.2">
      <c r="B857" s="20"/>
      <c r="F857" s="20"/>
    </row>
    <row r="858" spans="2:6" x14ac:dyDescent="0.2">
      <c r="B858" s="20"/>
      <c r="F858" s="20"/>
    </row>
    <row r="859" spans="2:6" x14ac:dyDescent="0.2">
      <c r="B859" s="20"/>
      <c r="F859" s="20"/>
    </row>
    <row r="860" spans="2:6" x14ac:dyDescent="0.2">
      <c r="B860" s="20"/>
      <c r="F860" s="20"/>
    </row>
    <row r="861" spans="2:6" x14ac:dyDescent="0.2">
      <c r="B861" s="20"/>
      <c r="F861" s="20"/>
    </row>
    <row r="862" spans="2:6" x14ac:dyDescent="0.2">
      <c r="B862" s="20"/>
      <c r="F862" s="20"/>
    </row>
    <row r="863" spans="2:6" x14ac:dyDescent="0.2">
      <c r="B863" s="20"/>
      <c r="F863" s="20"/>
    </row>
    <row r="864" spans="2:6" x14ac:dyDescent="0.2">
      <c r="B864" s="20"/>
      <c r="F864" s="20"/>
    </row>
    <row r="865" spans="2:6" x14ac:dyDescent="0.2">
      <c r="B865" s="20"/>
      <c r="F865" s="20"/>
    </row>
    <row r="866" spans="2:6" x14ac:dyDescent="0.2">
      <c r="B866" s="20"/>
      <c r="F866" s="20"/>
    </row>
    <row r="867" spans="2:6" x14ac:dyDescent="0.2">
      <c r="B867" s="20"/>
      <c r="F867" s="20"/>
    </row>
    <row r="868" spans="2:6" x14ac:dyDescent="0.2">
      <c r="B868" s="20"/>
      <c r="F868" s="20"/>
    </row>
    <row r="869" spans="2:6" x14ac:dyDescent="0.2">
      <c r="B869" s="20"/>
      <c r="F869" s="20"/>
    </row>
    <row r="870" spans="2:6" x14ac:dyDescent="0.2">
      <c r="B870" s="20"/>
      <c r="F870" s="20"/>
    </row>
    <row r="871" spans="2:6" x14ac:dyDescent="0.2">
      <c r="B871" s="20"/>
      <c r="F871" s="20"/>
    </row>
    <row r="872" spans="2:6" x14ac:dyDescent="0.2">
      <c r="B872" s="20"/>
      <c r="F872" s="20"/>
    </row>
    <row r="873" spans="2:6" x14ac:dyDescent="0.2">
      <c r="B873" s="20"/>
      <c r="F873" s="20"/>
    </row>
    <row r="874" spans="2:6" x14ac:dyDescent="0.2">
      <c r="B874" s="20"/>
      <c r="F874" s="20"/>
    </row>
    <row r="875" spans="2:6" x14ac:dyDescent="0.2">
      <c r="B875" s="20"/>
      <c r="F875" s="20"/>
    </row>
    <row r="876" spans="2:6" x14ac:dyDescent="0.2">
      <c r="B876" s="20"/>
      <c r="F876" s="20"/>
    </row>
    <row r="877" spans="2:6" x14ac:dyDescent="0.2">
      <c r="B877" s="20"/>
      <c r="F877" s="20"/>
    </row>
    <row r="878" spans="2:6" x14ac:dyDescent="0.2">
      <c r="B878" s="20"/>
      <c r="F878" s="20"/>
    </row>
    <row r="879" spans="2:6" x14ac:dyDescent="0.2">
      <c r="B879" s="20"/>
      <c r="F879" s="20"/>
    </row>
    <row r="880" spans="2:6" x14ac:dyDescent="0.2">
      <c r="B880" s="20"/>
      <c r="F880" s="20"/>
    </row>
    <row r="881" spans="2:6" x14ac:dyDescent="0.2">
      <c r="B881" s="20"/>
      <c r="F881" s="20"/>
    </row>
    <row r="882" spans="2:6" x14ac:dyDescent="0.2">
      <c r="B882" s="20"/>
      <c r="F882" s="20"/>
    </row>
    <row r="883" spans="2:6" x14ac:dyDescent="0.2">
      <c r="B883" s="20"/>
      <c r="F883" s="20"/>
    </row>
    <row r="884" spans="2:6" x14ac:dyDescent="0.2">
      <c r="B884" s="20"/>
      <c r="F884" s="20"/>
    </row>
    <row r="885" spans="2:6" x14ac:dyDescent="0.2">
      <c r="B885" s="20"/>
      <c r="F885" s="20"/>
    </row>
    <row r="886" spans="2:6" x14ac:dyDescent="0.2">
      <c r="B886" s="20"/>
      <c r="F886" s="20"/>
    </row>
    <row r="887" spans="2:6" x14ac:dyDescent="0.2">
      <c r="B887" s="20"/>
      <c r="F887" s="20"/>
    </row>
    <row r="888" spans="2:6" x14ac:dyDescent="0.2">
      <c r="B888" s="20"/>
      <c r="F888" s="20"/>
    </row>
    <row r="889" spans="2:6" x14ac:dyDescent="0.2">
      <c r="B889" s="20"/>
      <c r="F889" s="20"/>
    </row>
    <row r="890" spans="2:6" x14ac:dyDescent="0.2">
      <c r="B890" s="20"/>
      <c r="F890" s="20"/>
    </row>
    <row r="891" spans="2:6" x14ac:dyDescent="0.2">
      <c r="B891" s="20"/>
      <c r="F891" s="20"/>
    </row>
    <row r="892" spans="2:6" x14ac:dyDescent="0.2">
      <c r="B892" s="20"/>
      <c r="F892" s="20"/>
    </row>
    <row r="893" spans="2:6" x14ac:dyDescent="0.2">
      <c r="B893" s="20"/>
      <c r="F893" s="20"/>
    </row>
    <row r="894" spans="2:6" x14ac:dyDescent="0.2">
      <c r="B894" s="20"/>
      <c r="F894" s="20"/>
    </row>
    <row r="895" spans="2:6" x14ac:dyDescent="0.2">
      <c r="B895" s="20"/>
      <c r="F895" s="20"/>
    </row>
    <row r="896" spans="2:6" x14ac:dyDescent="0.2">
      <c r="B896" s="20"/>
      <c r="F896" s="20"/>
    </row>
    <row r="897" spans="2:6" x14ac:dyDescent="0.2">
      <c r="B897" s="20"/>
      <c r="F897" s="20"/>
    </row>
    <row r="898" spans="2:6" x14ac:dyDescent="0.2">
      <c r="B898" s="20"/>
      <c r="F898" s="20"/>
    </row>
    <row r="899" spans="2:6" x14ac:dyDescent="0.2">
      <c r="B899" s="20"/>
      <c r="F899" s="20"/>
    </row>
    <row r="900" spans="2:6" x14ac:dyDescent="0.2">
      <c r="B900" s="20"/>
      <c r="F900" s="20"/>
    </row>
    <row r="901" spans="2:6" x14ac:dyDescent="0.2">
      <c r="B901" s="20"/>
      <c r="F901" s="20"/>
    </row>
    <row r="902" spans="2:6" x14ac:dyDescent="0.2">
      <c r="B902" s="20"/>
      <c r="F902" s="20"/>
    </row>
    <row r="903" spans="2:6" x14ac:dyDescent="0.2">
      <c r="B903" s="20"/>
      <c r="F903" s="20"/>
    </row>
    <row r="904" spans="2:6" x14ac:dyDescent="0.2">
      <c r="B904" s="20"/>
      <c r="F904" s="20"/>
    </row>
    <row r="905" spans="2:6" x14ac:dyDescent="0.2">
      <c r="B905" s="20"/>
      <c r="F905" s="20"/>
    </row>
    <row r="906" spans="2:6" x14ac:dyDescent="0.2">
      <c r="B906" s="20"/>
      <c r="F906" s="20"/>
    </row>
    <row r="907" spans="2:6" x14ac:dyDescent="0.2">
      <c r="B907" s="20"/>
      <c r="F907" s="20"/>
    </row>
    <row r="908" spans="2:6" x14ac:dyDescent="0.2">
      <c r="B908" s="20"/>
      <c r="F908" s="20"/>
    </row>
    <row r="909" spans="2:6" x14ac:dyDescent="0.2">
      <c r="B909" s="20"/>
      <c r="F909" s="20"/>
    </row>
    <row r="910" spans="2:6" x14ac:dyDescent="0.2">
      <c r="B910" s="20"/>
      <c r="F910" s="20"/>
    </row>
    <row r="911" spans="2:6" x14ac:dyDescent="0.2">
      <c r="B911" s="20"/>
      <c r="F911" s="20"/>
    </row>
    <row r="912" spans="2:6" x14ac:dyDescent="0.2">
      <c r="B912" s="20"/>
      <c r="F912" s="20"/>
    </row>
    <row r="913" spans="2:6" x14ac:dyDescent="0.2">
      <c r="B913" s="20"/>
      <c r="F913" s="20"/>
    </row>
    <row r="914" spans="2:6" x14ac:dyDescent="0.2">
      <c r="B914" s="20"/>
      <c r="F914" s="20"/>
    </row>
    <row r="915" spans="2:6" x14ac:dyDescent="0.2">
      <c r="B915" s="20"/>
      <c r="F915" s="20"/>
    </row>
    <row r="916" spans="2:6" x14ac:dyDescent="0.2">
      <c r="B916" s="20"/>
      <c r="F916" s="20"/>
    </row>
    <row r="917" spans="2:6" x14ac:dyDescent="0.2">
      <c r="B917" s="20"/>
      <c r="F917" s="20"/>
    </row>
    <row r="918" spans="2:6" x14ac:dyDescent="0.2">
      <c r="B918" s="20"/>
      <c r="F918" s="20"/>
    </row>
    <row r="919" spans="2:6" x14ac:dyDescent="0.2">
      <c r="B919" s="20"/>
      <c r="F919" s="20"/>
    </row>
    <row r="920" spans="2:6" x14ac:dyDescent="0.2">
      <c r="B920" s="20"/>
      <c r="F920" s="20"/>
    </row>
    <row r="921" spans="2:6" x14ac:dyDescent="0.2">
      <c r="B921" s="20"/>
      <c r="F921" s="20"/>
    </row>
    <row r="922" spans="2:6" x14ac:dyDescent="0.2">
      <c r="B922" s="20"/>
      <c r="F922" s="20"/>
    </row>
    <row r="923" spans="2:6" x14ac:dyDescent="0.2">
      <c r="B923" s="20"/>
      <c r="F923" s="20"/>
    </row>
    <row r="924" spans="2:6" x14ac:dyDescent="0.2">
      <c r="B924" s="20"/>
      <c r="F924" s="20"/>
    </row>
    <row r="925" spans="2:6" x14ac:dyDescent="0.2">
      <c r="B925" s="20"/>
      <c r="F925" s="20"/>
    </row>
    <row r="926" spans="2:6" x14ac:dyDescent="0.2">
      <c r="B926" s="20"/>
      <c r="F926" s="20"/>
    </row>
    <row r="927" spans="2:6" x14ac:dyDescent="0.2">
      <c r="B927" s="20"/>
      <c r="F927" s="20"/>
    </row>
    <row r="928" spans="2:6" x14ac:dyDescent="0.2">
      <c r="B928" s="20"/>
      <c r="F928" s="20"/>
    </row>
    <row r="929" spans="2:6" x14ac:dyDescent="0.2">
      <c r="B929" s="20"/>
      <c r="F929" s="20"/>
    </row>
    <row r="930" spans="2:6" x14ac:dyDescent="0.2">
      <c r="B930" s="20"/>
      <c r="F930" s="20"/>
    </row>
    <row r="931" spans="2:6" x14ac:dyDescent="0.2">
      <c r="B931" s="20"/>
      <c r="F931" s="20"/>
    </row>
    <row r="932" spans="2:6" x14ac:dyDescent="0.2">
      <c r="B932" s="20"/>
      <c r="F932" s="20"/>
    </row>
    <row r="933" spans="2:6" x14ac:dyDescent="0.2">
      <c r="B933" s="20"/>
      <c r="F933" s="20"/>
    </row>
    <row r="934" spans="2:6" x14ac:dyDescent="0.2">
      <c r="B934" s="20"/>
      <c r="F934" s="20"/>
    </row>
    <row r="935" spans="2:6" x14ac:dyDescent="0.2">
      <c r="B935" s="20"/>
      <c r="F935" s="20"/>
    </row>
    <row r="936" spans="2:6" x14ac:dyDescent="0.2">
      <c r="B936" s="20"/>
      <c r="F936" s="20"/>
    </row>
    <row r="937" spans="2:6" x14ac:dyDescent="0.2">
      <c r="B937" s="20"/>
      <c r="F937" s="20"/>
    </row>
    <row r="938" spans="2:6" x14ac:dyDescent="0.2">
      <c r="B938" s="20"/>
      <c r="F938" s="20"/>
    </row>
    <row r="939" spans="2:6" x14ac:dyDescent="0.2">
      <c r="B939" s="20"/>
      <c r="F939" s="20"/>
    </row>
    <row r="940" spans="2:6" x14ac:dyDescent="0.2">
      <c r="B940" s="20"/>
      <c r="F940" s="20"/>
    </row>
    <row r="941" spans="2:6" x14ac:dyDescent="0.2">
      <c r="B941" s="20"/>
      <c r="F941" s="20"/>
    </row>
    <row r="942" spans="2:6" x14ac:dyDescent="0.2">
      <c r="B942" s="20"/>
      <c r="F942" s="20"/>
    </row>
    <row r="943" spans="2:6" x14ac:dyDescent="0.2">
      <c r="B943" s="20"/>
      <c r="F943" s="20"/>
    </row>
    <row r="944" spans="2:6" x14ac:dyDescent="0.2">
      <c r="B944" s="20"/>
      <c r="F944" s="20"/>
    </row>
    <row r="945" spans="2:6" x14ac:dyDescent="0.2">
      <c r="B945" s="20"/>
      <c r="F945" s="20"/>
    </row>
    <row r="946" spans="2:6" x14ac:dyDescent="0.2">
      <c r="B946" s="20"/>
      <c r="F946" s="20"/>
    </row>
    <row r="947" spans="2:6" x14ac:dyDescent="0.2">
      <c r="B947" s="20"/>
      <c r="F947" s="20"/>
    </row>
    <row r="948" spans="2:6" x14ac:dyDescent="0.2">
      <c r="B948" s="20"/>
      <c r="F948" s="20"/>
    </row>
    <row r="949" spans="2:6" x14ac:dyDescent="0.2">
      <c r="B949" s="20"/>
      <c r="F949" s="20"/>
    </row>
    <row r="950" spans="2:6" x14ac:dyDescent="0.2">
      <c r="B950" s="20"/>
      <c r="F950" s="20"/>
    </row>
    <row r="951" spans="2:6" x14ac:dyDescent="0.2">
      <c r="B951" s="20"/>
      <c r="F951" s="20"/>
    </row>
    <row r="952" spans="2:6" x14ac:dyDescent="0.2">
      <c r="B952" s="20"/>
      <c r="F952" s="20"/>
    </row>
    <row r="953" spans="2:6" x14ac:dyDescent="0.2">
      <c r="B953" s="20"/>
      <c r="F953" s="20"/>
    </row>
    <row r="954" spans="2:6" x14ac:dyDescent="0.2">
      <c r="B954" s="20"/>
      <c r="F954" s="20"/>
    </row>
    <row r="955" spans="2:6" x14ac:dyDescent="0.2">
      <c r="B955" s="20"/>
      <c r="F955" s="20"/>
    </row>
    <row r="956" spans="2:6" x14ac:dyDescent="0.2">
      <c r="B956" s="20"/>
      <c r="F956" s="20"/>
    </row>
    <row r="957" spans="2:6" x14ac:dyDescent="0.2">
      <c r="B957" s="20"/>
      <c r="F957" s="20"/>
    </row>
    <row r="958" spans="2:6" x14ac:dyDescent="0.2">
      <c r="B958" s="20"/>
      <c r="F958" s="20"/>
    </row>
    <row r="959" spans="2:6" x14ac:dyDescent="0.2">
      <c r="B959" s="20"/>
      <c r="F959" s="20"/>
    </row>
    <row r="960" spans="2:6" x14ac:dyDescent="0.2">
      <c r="B960" s="20"/>
      <c r="F960" s="20"/>
    </row>
    <row r="961" spans="2:6" x14ac:dyDescent="0.2">
      <c r="B961" s="20"/>
      <c r="F961" s="20"/>
    </row>
    <row r="962" spans="2:6" x14ac:dyDescent="0.2">
      <c r="B962" s="20"/>
      <c r="F962" s="20"/>
    </row>
    <row r="963" spans="2:6" x14ac:dyDescent="0.2">
      <c r="B963" s="20"/>
      <c r="F963" s="20"/>
    </row>
    <row r="964" spans="2:6" x14ac:dyDescent="0.2">
      <c r="B964" s="20"/>
      <c r="F964" s="20"/>
    </row>
    <row r="965" spans="2:6" x14ac:dyDescent="0.2">
      <c r="B965" s="20"/>
      <c r="F965" s="20"/>
    </row>
    <row r="966" spans="2:6" x14ac:dyDescent="0.2">
      <c r="B966" s="20"/>
      <c r="F966" s="20"/>
    </row>
    <row r="967" spans="2:6" x14ac:dyDescent="0.2">
      <c r="B967" s="20"/>
      <c r="F967" s="20"/>
    </row>
    <row r="968" spans="2:6" x14ac:dyDescent="0.2">
      <c r="B968" s="20"/>
      <c r="F968" s="20"/>
    </row>
    <row r="969" spans="2:6" x14ac:dyDescent="0.2">
      <c r="B969" s="20"/>
      <c r="F969" s="20"/>
    </row>
    <row r="970" spans="2:6" x14ac:dyDescent="0.2">
      <c r="B970" s="20"/>
      <c r="F970" s="20"/>
    </row>
    <row r="971" spans="2:6" x14ac:dyDescent="0.2">
      <c r="B971" s="20"/>
      <c r="F971" s="20"/>
    </row>
    <row r="972" spans="2:6" x14ac:dyDescent="0.2">
      <c r="B972" s="20"/>
      <c r="F972" s="20"/>
    </row>
    <row r="973" spans="2:6" x14ac:dyDescent="0.2">
      <c r="B973" s="20"/>
      <c r="F973" s="20"/>
    </row>
    <row r="974" spans="2:6" x14ac:dyDescent="0.2">
      <c r="B974" s="20"/>
      <c r="F974" s="20"/>
    </row>
    <row r="975" spans="2:6" x14ac:dyDescent="0.2">
      <c r="B975" s="20"/>
      <c r="F975" s="20"/>
    </row>
    <row r="976" spans="2:6" x14ac:dyDescent="0.2">
      <c r="B976" s="20"/>
      <c r="F976" s="20"/>
    </row>
    <row r="977" spans="2:6" x14ac:dyDescent="0.2">
      <c r="B977" s="20"/>
      <c r="F977" s="20"/>
    </row>
    <row r="978" spans="2:6" x14ac:dyDescent="0.2">
      <c r="B978" s="20"/>
      <c r="F978" s="20"/>
    </row>
  </sheetData>
  <phoneticPr fontId="8" type="noConversion"/>
  <hyperlinks>
    <hyperlink ref="P11" r:id="rId1" display="http://www.konkoly.hu/cgi-bin/IBVS?328" xr:uid="{00000000-0004-0000-0100-000000000000}"/>
    <hyperlink ref="P12" r:id="rId2" display="http://www.konkoly.hu/cgi-bin/IBVS?328" xr:uid="{00000000-0004-0000-0100-000001000000}"/>
    <hyperlink ref="P143" r:id="rId3" display="http://www.konkoly.hu/cgi-bin/IBVS?328" xr:uid="{00000000-0004-0000-0100-000002000000}"/>
    <hyperlink ref="P15" r:id="rId4" display="http://www.konkoly.hu/cgi-bin/IBVS?637" xr:uid="{00000000-0004-0000-0100-000003000000}"/>
    <hyperlink ref="P144" r:id="rId5" display="http://www.konkoly.hu/cgi-bin/IBVS?786" xr:uid="{00000000-0004-0000-0100-000004000000}"/>
    <hyperlink ref="P66" r:id="rId6" display="http://var.astro.cz/oejv/issues/oejv0060.pdf" xr:uid="{00000000-0004-0000-0100-000005000000}"/>
    <hyperlink ref="P70" r:id="rId7" display="http://www.bav-astro.de/sfs/BAVM_link.php?BAVMnr=128" xr:uid="{00000000-0004-0000-0100-000006000000}"/>
    <hyperlink ref="P146" r:id="rId8" display="http://vsolj.cetus-net.org/no37.pdf" xr:uid="{00000000-0004-0000-0100-000007000000}"/>
    <hyperlink ref="P147" r:id="rId9" display="http://vsolj.cetus-net.org/no47.pdf" xr:uid="{00000000-0004-0000-0100-000008000000}"/>
    <hyperlink ref="P74" r:id="rId10" display="http://www.bav-astro.de/sfs/BAVM_link.php?BAVMnr=152" xr:uid="{00000000-0004-0000-0100-000009000000}"/>
    <hyperlink ref="P75" r:id="rId11" display="http://var.astro.cz/oejv/issues/oejv0074.pdf" xr:uid="{00000000-0004-0000-0100-00000A000000}"/>
    <hyperlink ref="P152" r:id="rId12" display="http://vsolj.cetus-net.org/no40.pdf" xr:uid="{00000000-0004-0000-0100-00000B000000}"/>
    <hyperlink ref="P76" r:id="rId13" display="http://www.konkoly.hu/cgi-bin/IBVS?5583" xr:uid="{00000000-0004-0000-0100-00000C000000}"/>
    <hyperlink ref="P77" r:id="rId14" display="http://www.konkoly.hu/cgi-bin/IBVS?5843" xr:uid="{00000000-0004-0000-0100-00000D000000}"/>
    <hyperlink ref="P78" r:id="rId15" display="http://www.konkoly.hu/cgi-bin/IBVS?5843" xr:uid="{00000000-0004-0000-0100-00000E000000}"/>
    <hyperlink ref="P79" r:id="rId16" display="http://var.astro.cz/oejv/issues/oejv0003.pdf" xr:uid="{00000000-0004-0000-0100-00000F000000}"/>
    <hyperlink ref="P80" r:id="rId17" display="http://var.astro.cz/oejv/issues/oejv0074.pdf" xr:uid="{00000000-0004-0000-0100-000010000000}"/>
    <hyperlink ref="P81" r:id="rId18" display="http://www.bav-astro.de/sfs/BAVM_link.php?BAVMnr=183" xr:uid="{00000000-0004-0000-0100-000011000000}"/>
    <hyperlink ref="P160" r:id="rId19" display="http://vsolj.cetus-net.org/no46.pdf" xr:uid="{00000000-0004-0000-0100-000012000000}"/>
    <hyperlink ref="P82" r:id="rId20" display="http://www.aavso.org/sites/default/files/jaavso/v36n2/171.pdf" xr:uid="{00000000-0004-0000-0100-000013000000}"/>
    <hyperlink ref="P83" r:id="rId21" display="http://www.aavso.org/sites/default/files/jaavso/v37n1/44.pdf" xr:uid="{00000000-0004-0000-0100-000014000000}"/>
    <hyperlink ref="P85" r:id="rId22" display="http://www.konkoly.hu/cgi-bin/IBVS?5992" xr:uid="{00000000-0004-0000-0100-000015000000}"/>
    <hyperlink ref="P87" r:id="rId23" display="http://www.konkoly.hu/cgi-bin/IBVS?6033" xr:uid="{00000000-0004-0000-0100-000016000000}"/>
    <hyperlink ref="P164" r:id="rId24" display="http://vsolj.cetus-net.org/vsoljno55.pdf" xr:uid="{00000000-0004-0000-0100-000017000000}"/>
    <hyperlink ref="P88" r:id="rId25" display="http://www.konkoly.hu/cgi-bin/IBVS?6063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2023-01-21T03:18:33Z</dcterms:modified>
</cp:coreProperties>
</file>