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54F9BF1-3B80-4532-B602-9A157A99E3E0}" xr6:coauthVersionLast="47" xr6:coauthVersionMax="47" xr10:uidLastSave="{00000000-0000-0000-0000-000000000000}"/>
  <bookViews>
    <workbookView xWindow="12975" yWindow="375" windowWidth="12735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21" i="1" l="1"/>
  <c r="Q120" i="1"/>
  <c r="E119" i="1"/>
  <c r="F119" i="1" s="1"/>
  <c r="G119" i="1" s="1"/>
  <c r="K119" i="1" s="1"/>
  <c r="Q119" i="1"/>
  <c r="C7" i="1"/>
  <c r="C8" i="1"/>
  <c r="E121" i="1" s="1"/>
  <c r="F121" i="1" s="1"/>
  <c r="G121" i="1" s="1"/>
  <c r="K121" i="1" s="1"/>
  <c r="C9" i="1"/>
  <c r="D9" i="1"/>
  <c r="F16" i="1"/>
  <c r="F17" i="1" s="1"/>
  <c r="C17" i="1"/>
  <c r="E81" i="1"/>
  <c r="F81" i="1" s="1"/>
  <c r="G81" i="1" s="1"/>
  <c r="K81" i="1" s="1"/>
  <c r="Q81" i="1"/>
  <c r="Q31" i="1"/>
  <c r="E46" i="1"/>
  <c r="E75" i="2" s="1"/>
  <c r="F46" i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/>
  <c r="G49" i="1" s="1"/>
  <c r="I49" i="1" s="1"/>
  <c r="Q49" i="1"/>
  <c r="E110" i="1"/>
  <c r="F110" i="1" s="1"/>
  <c r="G110" i="1" s="1"/>
  <c r="K110" i="1" s="1"/>
  <c r="Q110" i="1"/>
  <c r="E89" i="1"/>
  <c r="F89" i="1" s="1"/>
  <c r="G89" i="1" s="1"/>
  <c r="K89" i="1" s="1"/>
  <c r="Q89" i="1"/>
  <c r="E65" i="1"/>
  <c r="F65" i="1" s="1"/>
  <c r="G65" i="1" s="1"/>
  <c r="J65" i="1" s="1"/>
  <c r="Q65" i="1"/>
  <c r="E66" i="1"/>
  <c r="F66" i="1" s="1"/>
  <c r="G66" i="1" s="1"/>
  <c r="J66" i="1" s="1"/>
  <c r="Q66" i="1"/>
  <c r="E67" i="1"/>
  <c r="E48" i="2" s="1"/>
  <c r="Q67" i="1"/>
  <c r="E68" i="1"/>
  <c r="F68" i="1" s="1"/>
  <c r="U68" i="1" s="1"/>
  <c r="Q68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E55" i="2" s="1"/>
  <c r="F75" i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53" i="1"/>
  <c r="E36" i="2" s="1"/>
  <c r="F53" i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U56" i="1" s="1"/>
  <c r="Q56" i="1"/>
  <c r="E57" i="1"/>
  <c r="E40" i="2"/>
  <c r="Q57" i="1"/>
  <c r="E58" i="1"/>
  <c r="F58" i="1"/>
  <c r="U58" i="1" s="1"/>
  <c r="Q58" i="1"/>
  <c r="E61" i="1"/>
  <c r="F61" i="1" s="1"/>
  <c r="U61" i="1" s="1"/>
  <c r="Q61" i="1"/>
  <c r="E59" i="1"/>
  <c r="F59" i="1"/>
  <c r="G59" i="1" s="1"/>
  <c r="N59" i="1" s="1"/>
  <c r="Q59" i="1"/>
  <c r="E62" i="1"/>
  <c r="F62" i="1"/>
  <c r="U62" i="1" s="1"/>
  <c r="Q62" i="1"/>
  <c r="E23" i="1"/>
  <c r="F23" i="1" s="1"/>
  <c r="G23" i="1" s="1"/>
  <c r="H23" i="1" s="1"/>
  <c r="Q23" i="1"/>
  <c r="E50" i="1"/>
  <c r="F50" i="1" s="1"/>
  <c r="G50" i="1" s="1"/>
  <c r="I50" i="1" s="1"/>
  <c r="Q50" i="1"/>
  <c r="E21" i="1"/>
  <c r="E11" i="2" s="1"/>
  <c r="F21" i="1"/>
  <c r="G21" i="1" s="1"/>
  <c r="J21" i="1" s="1"/>
  <c r="Q21" i="1"/>
  <c r="E22" i="1"/>
  <c r="E12" i="2" s="1"/>
  <c r="Q22" i="1"/>
  <c r="E24" i="1"/>
  <c r="F24" i="1"/>
  <c r="G24" i="1" s="1"/>
  <c r="J24" i="1" s="1"/>
  <c r="Q24" i="1"/>
  <c r="E25" i="1"/>
  <c r="F25" i="1"/>
  <c r="G25" i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E19" i="2" s="1"/>
  <c r="Q30" i="1"/>
  <c r="E32" i="1"/>
  <c r="F32" i="1"/>
  <c r="G32" i="1" s="1"/>
  <c r="J32" i="1" s="1"/>
  <c r="Q32" i="1"/>
  <c r="E33" i="1"/>
  <c r="F33" i="1" s="1"/>
  <c r="G33" i="1" s="1"/>
  <c r="J33" i="1" s="1"/>
  <c r="Q33" i="1"/>
  <c r="E34" i="1"/>
  <c r="F34" i="1"/>
  <c r="G34" i="1"/>
  <c r="J34" i="1" s="1"/>
  <c r="Q34" i="1"/>
  <c r="E35" i="1"/>
  <c r="F35" i="1"/>
  <c r="G35" i="1" s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E27" i="2" s="1"/>
  <c r="F39" i="1"/>
  <c r="G39" i="1" s="1"/>
  <c r="J39" i="1" s="1"/>
  <c r="Q39" i="1"/>
  <c r="E40" i="1"/>
  <c r="F40" i="1"/>
  <c r="G40" i="1" s="1"/>
  <c r="J40" i="1" s="1"/>
  <c r="Q40" i="1"/>
  <c r="E41" i="1"/>
  <c r="F41" i="1"/>
  <c r="G41" i="1" s="1"/>
  <c r="J41" i="1" s="1"/>
  <c r="Q41" i="1"/>
  <c r="E42" i="1"/>
  <c r="F42" i="1" s="1"/>
  <c r="G42" i="1" s="1"/>
  <c r="J42" i="1" s="1"/>
  <c r="Q42" i="1"/>
  <c r="E43" i="1"/>
  <c r="E31" i="2" s="1"/>
  <c r="Q43" i="1"/>
  <c r="E44" i="1"/>
  <c r="F44" i="1" s="1"/>
  <c r="G44" i="1" s="1"/>
  <c r="J44" i="1" s="1"/>
  <c r="Q44" i="1"/>
  <c r="E45" i="1"/>
  <c r="F45" i="1" s="1"/>
  <c r="G45" i="1" s="1"/>
  <c r="J45" i="1" s="1"/>
  <c r="Q45" i="1"/>
  <c r="E52" i="1"/>
  <c r="F52" i="1" s="1"/>
  <c r="G52" i="1" s="1"/>
  <c r="J52" i="1" s="1"/>
  <c r="Q52" i="1"/>
  <c r="E60" i="1"/>
  <c r="F60" i="1" s="1"/>
  <c r="G60" i="1" s="1"/>
  <c r="J60" i="1" s="1"/>
  <c r="Q60" i="1"/>
  <c r="E63" i="1"/>
  <c r="F63" i="1"/>
  <c r="G63" i="1" s="1"/>
  <c r="J63" i="1" s="1"/>
  <c r="Q63" i="1"/>
  <c r="E64" i="1"/>
  <c r="F64" i="1" s="1"/>
  <c r="G64" i="1" s="1"/>
  <c r="J64" i="1" s="1"/>
  <c r="Q64" i="1"/>
  <c r="E69" i="1"/>
  <c r="F69" i="1"/>
  <c r="G69" i="1" s="1"/>
  <c r="J69" i="1" s="1"/>
  <c r="Q69" i="1"/>
  <c r="E70" i="1"/>
  <c r="F70" i="1"/>
  <c r="G70" i="1" s="1"/>
  <c r="J70" i="1" s="1"/>
  <c r="Q70" i="1"/>
  <c r="E71" i="1"/>
  <c r="F71" i="1" s="1"/>
  <c r="G71" i="1" s="1"/>
  <c r="J71" i="1" s="1"/>
  <c r="Q71" i="1"/>
  <c r="E51" i="1"/>
  <c r="F51" i="1" s="1"/>
  <c r="U51" i="1" s="1"/>
  <c r="Q51" i="1"/>
  <c r="E78" i="1"/>
  <c r="F78" i="1"/>
  <c r="G78" i="1" s="1"/>
  <c r="J78" i="1" s="1"/>
  <c r="Q78" i="1"/>
  <c r="E84" i="1"/>
  <c r="F84" i="1" s="1"/>
  <c r="G84" i="1" s="1"/>
  <c r="K84" i="1" s="1"/>
  <c r="Q84" i="1"/>
  <c r="E85" i="1"/>
  <c r="F85" i="1"/>
  <c r="G85" i="1"/>
  <c r="K85" i="1" s="1"/>
  <c r="Q85" i="1"/>
  <c r="E87" i="1"/>
  <c r="F87" i="1" s="1"/>
  <c r="G87" i="1" s="1"/>
  <c r="K87" i="1" s="1"/>
  <c r="Q87" i="1"/>
  <c r="E97" i="1"/>
  <c r="F97" i="1" s="1"/>
  <c r="G97" i="1" s="1"/>
  <c r="J97" i="1" s="1"/>
  <c r="Q97" i="1"/>
  <c r="E98" i="1"/>
  <c r="F98" i="1" s="1"/>
  <c r="G98" i="1" s="1"/>
  <c r="J98" i="1" s="1"/>
  <c r="Q98" i="1"/>
  <c r="E100" i="1"/>
  <c r="E69" i="2" s="1"/>
  <c r="Q100" i="1"/>
  <c r="E103" i="1"/>
  <c r="F103" i="1"/>
  <c r="G103" i="1" s="1"/>
  <c r="K103" i="1" s="1"/>
  <c r="Q103" i="1"/>
  <c r="E111" i="1"/>
  <c r="F111" i="1"/>
  <c r="G111" i="1" s="1"/>
  <c r="K111" i="1" s="1"/>
  <c r="Q111" i="1"/>
  <c r="E79" i="1"/>
  <c r="F79" i="1"/>
  <c r="G79" i="1" s="1"/>
  <c r="K79" i="1" s="1"/>
  <c r="Q79" i="1"/>
  <c r="E82" i="1"/>
  <c r="F82" i="1"/>
  <c r="G82" i="1"/>
  <c r="K82" i="1" s="1"/>
  <c r="Q82" i="1"/>
  <c r="E92" i="1"/>
  <c r="F92" i="1" s="1"/>
  <c r="G92" i="1" s="1"/>
  <c r="K92" i="1" s="1"/>
  <c r="Q92" i="1"/>
  <c r="E94" i="1"/>
  <c r="F94" i="1" s="1"/>
  <c r="G94" i="1" s="1"/>
  <c r="K94" i="1" s="1"/>
  <c r="Q94" i="1"/>
  <c r="E80" i="1"/>
  <c r="F80" i="1" s="1"/>
  <c r="G80" i="1" s="1"/>
  <c r="K80" i="1" s="1"/>
  <c r="Q80" i="1"/>
  <c r="E83" i="1"/>
  <c r="F83" i="1"/>
  <c r="G83" i="1" s="1"/>
  <c r="K83" i="1" s="1"/>
  <c r="Q83" i="1"/>
  <c r="E93" i="1"/>
  <c r="F93" i="1" s="1"/>
  <c r="G93" i="1" s="1"/>
  <c r="K93" i="1" s="1"/>
  <c r="Q93" i="1"/>
  <c r="E95" i="1"/>
  <c r="F95" i="1"/>
  <c r="G95" i="1" s="1"/>
  <c r="K95" i="1" s="1"/>
  <c r="Q95" i="1"/>
  <c r="E107" i="1"/>
  <c r="E72" i="2" s="1"/>
  <c r="Q107" i="1"/>
  <c r="E109" i="1"/>
  <c r="F109" i="1" s="1"/>
  <c r="G109" i="1" s="1"/>
  <c r="K109" i="1" s="1"/>
  <c r="Q109" i="1"/>
  <c r="E112" i="1"/>
  <c r="F112" i="1" s="1"/>
  <c r="G112" i="1" s="1"/>
  <c r="K112" i="1" s="1"/>
  <c r="Q112" i="1"/>
  <c r="E113" i="1"/>
  <c r="F113" i="1" s="1"/>
  <c r="G113" i="1" s="1"/>
  <c r="K113" i="1" s="1"/>
  <c r="Q113" i="1"/>
  <c r="E114" i="1"/>
  <c r="F114" i="1" s="1"/>
  <c r="G114" i="1" s="1"/>
  <c r="K114" i="1" s="1"/>
  <c r="Q114" i="1"/>
  <c r="E115" i="1"/>
  <c r="F115" i="1"/>
  <c r="G115" i="1" s="1"/>
  <c r="K115" i="1" s="1"/>
  <c r="Q115" i="1"/>
  <c r="E88" i="1"/>
  <c r="F88" i="1"/>
  <c r="G88" i="1" s="1"/>
  <c r="I88" i="1" s="1"/>
  <c r="Q88" i="1"/>
  <c r="E96" i="1"/>
  <c r="F96" i="1" s="1"/>
  <c r="G96" i="1" s="1"/>
  <c r="K96" i="1" s="1"/>
  <c r="Q96" i="1"/>
  <c r="E104" i="1"/>
  <c r="F104" i="1"/>
  <c r="G104" i="1" s="1"/>
  <c r="K104" i="1" s="1"/>
  <c r="Q104" i="1"/>
  <c r="E105" i="1"/>
  <c r="F105" i="1"/>
  <c r="G105" i="1" s="1"/>
  <c r="K105" i="1" s="1"/>
  <c r="Q105" i="1"/>
  <c r="E106" i="1"/>
  <c r="F106" i="1" s="1"/>
  <c r="G106" i="1" s="1"/>
  <c r="K106" i="1" s="1"/>
  <c r="Q106" i="1"/>
  <c r="E102" i="1"/>
  <c r="F102" i="1" s="1"/>
  <c r="G102" i="1" s="1"/>
  <c r="K102" i="1" s="1"/>
  <c r="Q102" i="1"/>
  <c r="E108" i="1"/>
  <c r="F108" i="1" s="1"/>
  <c r="G108" i="1" s="1"/>
  <c r="I108" i="1" s="1"/>
  <c r="Q108" i="1"/>
  <c r="E86" i="1"/>
  <c r="E80" i="2" s="1"/>
  <c r="F86" i="1"/>
  <c r="G86" i="1" s="1"/>
  <c r="I86" i="1" s="1"/>
  <c r="Q86" i="1"/>
  <c r="E90" i="1"/>
  <c r="E82" i="2" s="1"/>
  <c r="Q90" i="1"/>
  <c r="E91" i="1"/>
  <c r="F91" i="1"/>
  <c r="G91" i="1" s="1"/>
  <c r="K91" i="1" s="1"/>
  <c r="Q91" i="1"/>
  <c r="E99" i="1"/>
  <c r="F99" i="1"/>
  <c r="G99" i="1"/>
  <c r="K99" i="1" s="1"/>
  <c r="Q99" i="1"/>
  <c r="E101" i="1"/>
  <c r="F101" i="1" s="1"/>
  <c r="G101" i="1" s="1"/>
  <c r="K101" i="1" s="1"/>
  <c r="Q101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B18" i="2"/>
  <c r="C18" i="2"/>
  <c r="D18" i="2"/>
  <c r="G18" i="2"/>
  <c r="H18" i="2"/>
  <c r="A19" i="2"/>
  <c r="C19" i="2"/>
  <c r="D19" i="2"/>
  <c r="G19" i="2"/>
  <c r="H19" i="2"/>
  <c r="B19" i="2"/>
  <c r="A20" i="2"/>
  <c r="C20" i="2"/>
  <c r="D20" i="2"/>
  <c r="E20" i="2"/>
  <c r="G20" i="2"/>
  <c r="H20" i="2"/>
  <c r="B20" i="2"/>
  <c r="A21" i="2"/>
  <c r="B21" i="2"/>
  <c r="D21" i="2"/>
  <c r="G21" i="2"/>
  <c r="C21" i="2"/>
  <c r="H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C24" i="2"/>
  <c r="D24" i="2"/>
  <c r="G24" i="2"/>
  <c r="H24" i="2"/>
  <c r="B24" i="2"/>
  <c r="A25" i="2"/>
  <c r="B25" i="2"/>
  <c r="D25" i="2"/>
  <c r="G25" i="2"/>
  <c r="C25" i="2"/>
  <c r="H25" i="2"/>
  <c r="A26" i="2"/>
  <c r="C26" i="2"/>
  <c r="E26" i="2"/>
  <c r="D26" i="2"/>
  <c r="G26" i="2"/>
  <c r="H26" i="2"/>
  <c r="B26" i="2"/>
  <c r="A27" i="2"/>
  <c r="C27" i="2"/>
  <c r="D27" i="2"/>
  <c r="G27" i="2"/>
  <c r="H27" i="2"/>
  <c r="B27" i="2"/>
  <c r="A28" i="2"/>
  <c r="C28" i="2"/>
  <c r="D28" i="2"/>
  <c r="E28" i="2"/>
  <c r="G28" i="2"/>
  <c r="H28" i="2"/>
  <c r="B28" i="2"/>
  <c r="A29" i="2"/>
  <c r="B29" i="2"/>
  <c r="D29" i="2"/>
  <c r="G29" i="2"/>
  <c r="C29" i="2"/>
  <c r="E29" i="2"/>
  <c r="H29" i="2"/>
  <c r="A30" i="2"/>
  <c r="C30" i="2"/>
  <c r="E30" i="2"/>
  <c r="D30" i="2"/>
  <c r="G30" i="2"/>
  <c r="H30" i="2"/>
  <c r="B30" i="2"/>
  <c r="A31" i="2"/>
  <c r="D31" i="2"/>
  <c r="G31" i="2"/>
  <c r="C31" i="2"/>
  <c r="H31" i="2"/>
  <c r="B31" i="2"/>
  <c r="A32" i="2"/>
  <c r="C32" i="2"/>
  <c r="D32" i="2"/>
  <c r="G32" i="2"/>
  <c r="H32" i="2"/>
  <c r="B32" i="2"/>
  <c r="A33" i="2"/>
  <c r="B33" i="2"/>
  <c r="D33" i="2"/>
  <c r="G33" i="2"/>
  <c r="C33" i="2"/>
  <c r="H33" i="2"/>
  <c r="A34" i="2"/>
  <c r="C34" i="2"/>
  <c r="E34" i="2"/>
  <c r="D34" i="2"/>
  <c r="G34" i="2"/>
  <c r="H34" i="2"/>
  <c r="B34" i="2"/>
  <c r="A35" i="2"/>
  <c r="C35" i="2"/>
  <c r="D35" i="2"/>
  <c r="G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E37" i="2"/>
  <c r="H37" i="2"/>
  <c r="A38" i="2"/>
  <c r="C38" i="2"/>
  <c r="D38" i="2"/>
  <c r="G38" i="2"/>
  <c r="H38" i="2"/>
  <c r="B38" i="2"/>
  <c r="A39" i="2"/>
  <c r="D39" i="2"/>
  <c r="G39" i="2"/>
  <c r="C39" i="2"/>
  <c r="E39" i="2"/>
  <c r="H39" i="2"/>
  <c r="B39" i="2"/>
  <c r="A40" i="2"/>
  <c r="C40" i="2"/>
  <c r="D40" i="2"/>
  <c r="G40" i="2"/>
  <c r="H40" i="2"/>
  <c r="B40" i="2"/>
  <c r="A41" i="2"/>
  <c r="B41" i="2"/>
  <c r="D41" i="2"/>
  <c r="G41" i="2"/>
  <c r="C41" i="2"/>
  <c r="E41" i="2"/>
  <c r="H41" i="2"/>
  <c r="A42" i="2"/>
  <c r="C42" i="2"/>
  <c r="E42" i="2"/>
  <c r="D42" i="2"/>
  <c r="G42" i="2"/>
  <c r="H42" i="2"/>
  <c r="B42" i="2"/>
  <c r="A43" i="2"/>
  <c r="C43" i="2"/>
  <c r="E43" i="2"/>
  <c r="D43" i="2"/>
  <c r="G43" i="2"/>
  <c r="H43" i="2"/>
  <c r="B43" i="2"/>
  <c r="A44" i="2"/>
  <c r="C44" i="2"/>
  <c r="D44" i="2"/>
  <c r="E44" i="2"/>
  <c r="G44" i="2"/>
  <c r="H44" i="2"/>
  <c r="B44" i="2"/>
  <c r="A45" i="2"/>
  <c r="B45" i="2"/>
  <c r="D45" i="2"/>
  <c r="G45" i="2"/>
  <c r="C45" i="2"/>
  <c r="E45" i="2"/>
  <c r="H45" i="2"/>
  <c r="A46" i="2"/>
  <c r="C46" i="2"/>
  <c r="E46" i="2"/>
  <c r="D46" i="2"/>
  <c r="G46" i="2"/>
  <c r="H46" i="2"/>
  <c r="B46" i="2"/>
  <c r="A47" i="2"/>
  <c r="D47" i="2"/>
  <c r="G47" i="2"/>
  <c r="C47" i="2"/>
  <c r="E47" i="2"/>
  <c r="H47" i="2"/>
  <c r="B47" i="2"/>
  <c r="A48" i="2"/>
  <c r="C48" i="2"/>
  <c r="D48" i="2"/>
  <c r="G48" i="2"/>
  <c r="H48" i="2"/>
  <c r="B48" i="2"/>
  <c r="A49" i="2"/>
  <c r="B49" i="2"/>
  <c r="D49" i="2"/>
  <c r="G49" i="2"/>
  <c r="C49" i="2"/>
  <c r="E49" i="2"/>
  <c r="H49" i="2"/>
  <c r="A50" i="2"/>
  <c r="C50" i="2"/>
  <c r="E50" i="2"/>
  <c r="D50" i="2"/>
  <c r="G50" i="2"/>
  <c r="H50" i="2"/>
  <c r="B50" i="2"/>
  <c r="A51" i="2"/>
  <c r="C51" i="2"/>
  <c r="E51" i="2"/>
  <c r="D51" i="2"/>
  <c r="G51" i="2"/>
  <c r="H51" i="2"/>
  <c r="B51" i="2"/>
  <c r="A52" i="2"/>
  <c r="C52" i="2"/>
  <c r="D52" i="2"/>
  <c r="E52" i="2"/>
  <c r="G52" i="2"/>
  <c r="H52" i="2"/>
  <c r="B52" i="2"/>
  <c r="A53" i="2"/>
  <c r="B53" i="2"/>
  <c r="D53" i="2"/>
  <c r="G53" i="2"/>
  <c r="C53" i="2"/>
  <c r="H53" i="2"/>
  <c r="A54" i="2"/>
  <c r="C54" i="2"/>
  <c r="E54" i="2"/>
  <c r="D54" i="2"/>
  <c r="G54" i="2"/>
  <c r="H54" i="2"/>
  <c r="B54" i="2"/>
  <c r="A55" i="2"/>
  <c r="D55" i="2"/>
  <c r="G55" i="2"/>
  <c r="C55" i="2"/>
  <c r="H55" i="2"/>
  <c r="B55" i="2"/>
  <c r="A56" i="2"/>
  <c r="C56" i="2"/>
  <c r="D56" i="2"/>
  <c r="G56" i="2"/>
  <c r="H56" i="2"/>
  <c r="B56" i="2"/>
  <c r="A57" i="2"/>
  <c r="B57" i="2"/>
  <c r="D57" i="2"/>
  <c r="G57" i="2"/>
  <c r="C57" i="2"/>
  <c r="E57" i="2"/>
  <c r="H57" i="2"/>
  <c r="A58" i="2"/>
  <c r="C58" i="2"/>
  <c r="E58" i="2"/>
  <c r="D58" i="2"/>
  <c r="G58" i="2"/>
  <c r="H58" i="2"/>
  <c r="B58" i="2"/>
  <c r="A59" i="2"/>
  <c r="C59" i="2"/>
  <c r="E59" i="2"/>
  <c r="D59" i="2"/>
  <c r="G59" i="2"/>
  <c r="H59" i="2"/>
  <c r="B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C62" i="2"/>
  <c r="E62" i="2"/>
  <c r="D62" i="2"/>
  <c r="G62" i="2"/>
  <c r="H62" i="2"/>
  <c r="B62" i="2"/>
  <c r="A63" i="2"/>
  <c r="D63" i="2"/>
  <c r="G63" i="2"/>
  <c r="C63" i="2"/>
  <c r="H63" i="2"/>
  <c r="B63" i="2"/>
  <c r="A64" i="2"/>
  <c r="C64" i="2"/>
  <c r="D64" i="2"/>
  <c r="E64" i="2"/>
  <c r="G64" i="2"/>
  <c r="H64" i="2"/>
  <c r="B64" i="2"/>
  <c r="A65" i="2"/>
  <c r="B65" i="2"/>
  <c r="D65" i="2"/>
  <c r="G65" i="2"/>
  <c r="C65" i="2"/>
  <c r="H65" i="2"/>
  <c r="A66" i="2"/>
  <c r="C66" i="2"/>
  <c r="E66" i="2"/>
  <c r="D66" i="2"/>
  <c r="G66" i="2"/>
  <c r="H66" i="2"/>
  <c r="B66" i="2"/>
  <c r="A67" i="2"/>
  <c r="C67" i="2"/>
  <c r="E67" i="2"/>
  <c r="D67" i="2"/>
  <c r="F67" i="2"/>
  <c r="G67" i="2"/>
  <c r="H67" i="2"/>
  <c r="B67" i="2"/>
  <c r="A68" i="2"/>
  <c r="D68" i="2"/>
  <c r="F68" i="2"/>
  <c r="G68" i="2"/>
  <c r="C68" i="2"/>
  <c r="E68" i="2"/>
  <c r="H68" i="2"/>
  <c r="B68" i="2"/>
  <c r="A69" i="2"/>
  <c r="D69" i="2"/>
  <c r="F69" i="2"/>
  <c r="G69" i="2"/>
  <c r="C69" i="2"/>
  <c r="H69" i="2"/>
  <c r="B69" i="2"/>
  <c r="A70" i="2"/>
  <c r="C70" i="2"/>
  <c r="E70" i="2"/>
  <c r="D70" i="2"/>
  <c r="G70" i="2"/>
  <c r="H70" i="2"/>
  <c r="B70" i="2"/>
  <c r="A71" i="2"/>
  <c r="C71" i="2"/>
  <c r="D71" i="2"/>
  <c r="E71" i="2"/>
  <c r="G71" i="2"/>
  <c r="H71" i="2"/>
  <c r="B71" i="2"/>
  <c r="A72" i="2"/>
  <c r="B72" i="2"/>
  <c r="D72" i="2"/>
  <c r="G72" i="2"/>
  <c r="C72" i="2"/>
  <c r="H72" i="2"/>
  <c r="A73" i="2"/>
  <c r="C73" i="2"/>
  <c r="E73" i="2"/>
  <c r="D73" i="2"/>
  <c r="G73" i="2"/>
  <c r="H73" i="2"/>
  <c r="B73" i="2"/>
  <c r="A74" i="2"/>
  <c r="C74" i="2"/>
  <c r="D74" i="2"/>
  <c r="G74" i="2"/>
  <c r="H74" i="2"/>
  <c r="B74" i="2"/>
  <c r="A75" i="2"/>
  <c r="C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D78" i="2"/>
  <c r="G78" i="2"/>
  <c r="C78" i="2"/>
  <c r="E78" i="2"/>
  <c r="H78" i="2"/>
  <c r="B78" i="2"/>
  <c r="A79" i="2"/>
  <c r="C79" i="2"/>
  <c r="D79" i="2"/>
  <c r="E79" i="2"/>
  <c r="G79" i="2"/>
  <c r="H79" i="2"/>
  <c r="B79" i="2"/>
  <c r="A80" i="2"/>
  <c r="B80" i="2"/>
  <c r="D80" i="2"/>
  <c r="G80" i="2"/>
  <c r="C80" i="2"/>
  <c r="H80" i="2"/>
  <c r="A81" i="2"/>
  <c r="C81" i="2"/>
  <c r="D81" i="2"/>
  <c r="G81" i="2"/>
  <c r="H81" i="2"/>
  <c r="B81" i="2"/>
  <c r="A82" i="2"/>
  <c r="C82" i="2"/>
  <c r="D82" i="2"/>
  <c r="G82" i="2"/>
  <c r="H82" i="2"/>
  <c r="B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B85" i="2"/>
  <c r="C85" i="2"/>
  <c r="E85" i="2"/>
  <c r="F85" i="2"/>
  <c r="D85" i="2"/>
  <c r="G85" i="2"/>
  <c r="H85" i="2"/>
  <c r="A86" i="2"/>
  <c r="B86" i="2"/>
  <c r="C86" i="2"/>
  <c r="F86" i="2"/>
  <c r="D86" i="2"/>
  <c r="G86" i="2"/>
  <c r="H86" i="2"/>
  <c r="A87" i="2"/>
  <c r="C87" i="2"/>
  <c r="E87" i="2"/>
  <c r="D87" i="2"/>
  <c r="G87" i="2"/>
  <c r="H87" i="2"/>
  <c r="B87" i="2"/>
  <c r="A88" i="2"/>
  <c r="C88" i="2"/>
  <c r="E88" i="2"/>
  <c r="D88" i="2"/>
  <c r="G88" i="2"/>
  <c r="H88" i="2"/>
  <c r="B88" i="2"/>
  <c r="A89" i="2"/>
  <c r="C89" i="2"/>
  <c r="D89" i="2"/>
  <c r="E89" i="2"/>
  <c r="G89" i="2"/>
  <c r="H89" i="2"/>
  <c r="B89" i="2"/>
  <c r="F57" i="1"/>
  <c r="U57" i="1"/>
  <c r="F90" i="1" l="1"/>
  <c r="G90" i="1" s="1"/>
  <c r="F107" i="1"/>
  <c r="G107" i="1" s="1"/>
  <c r="K107" i="1" s="1"/>
  <c r="F100" i="1"/>
  <c r="G100" i="1" s="1"/>
  <c r="J100" i="1" s="1"/>
  <c r="F43" i="1"/>
  <c r="G43" i="1" s="1"/>
  <c r="J43" i="1" s="1"/>
  <c r="F22" i="1"/>
  <c r="G22" i="1" s="1"/>
  <c r="J22" i="1" s="1"/>
  <c r="F67" i="1"/>
  <c r="G67" i="1" s="1"/>
  <c r="I67" i="1" s="1"/>
  <c r="E86" i="2"/>
  <c r="E56" i="2"/>
  <c r="E35" i="2"/>
  <c r="E18" i="2"/>
  <c r="F30" i="1"/>
  <c r="G30" i="1" s="1"/>
  <c r="J30" i="1" s="1"/>
  <c r="E120" i="1"/>
  <c r="F120" i="1" s="1"/>
  <c r="G120" i="1" s="1"/>
  <c r="K120" i="1" s="1"/>
  <c r="E31" i="1"/>
  <c r="E53" i="2"/>
  <c r="E21" i="2"/>
  <c r="E15" i="2"/>
  <c r="E63" i="2"/>
  <c r="E38" i="2"/>
  <c r="E33" i="2"/>
  <c r="E25" i="2"/>
  <c r="E17" i="2"/>
  <c r="E16" i="2"/>
  <c r="E81" i="2"/>
  <c r="E65" i="2"/>
  <c r="E32" i="2"/>
  <c r="E24" i="2"/>
  <c r="C11" i="1"/>
  <c r="C12" i="1"/>
  <c r="C16" i="1" l="1"/>
  <c r="D18" i="1" s="1"/>
  <c r="O92" i="1"/>
  <c r="O65" i="1"/>
  <c r="O72" i="1"/>
  <c r="O49" i="1"/>
  <c r="O73" i="1"/>
  <c r="O67" i="1"/>
  <c r="O82" i="1"/>
  <c r="O119" i="1"/>
  <c r="O64" i="1"/>
  <c r="O91" i="1"/>
  <c r="O95" i="1"/>
  <c r="O112" i="1"/>
  <c r="O74" i="1"/>
  <c r="O94" i="1"/>
  <c r="O115" i="1"/>
  <c r="O111" i="1"/>
  <c r="O68" i="1"/>
  <c r="O104" i="1"/>
  <c r="O99" i="1"/>
  <c r="O109" i="1"/>
  <c r="O108" i="1"/>
  <c r="O121" i="1"/>
  <c r="O76" i="1"/>
  <c r="O114" i="1"/>
  <c r="O47" i="1"/>
  <c r="O75" i="1"/>
  <c r="O85" i="1"/>
  <c r="O69" i="1"/>
  <c r="O116" i="1"/>
  <c r="O60" i="1"/>
  <c r="O120" i="1"/>
  <c r="O106" i="1"/>
  <c r="O83" i="1"/>
  <c r="O118" i="1"/>
  <c r="O100" i="1"/>
  <c r="O84" i="1"/>
  <c r="O88" i="1"/>
  <c r="O87" i="1"/>
  <c r="O66" i="1"/>
  <c r="O77" i="1"/>
  <c r="O86" i="1"/>
  <c r="O98" i="1"/>
  <c r="O80" i="1"/>
  <c r="O81" i="1"/>
  <c r="O90" i="1"/>
  <c r="O117" i="1"/>
  <c r="O89" i="1"/>
  <c r="O105" i="1"/>
  <c r="O79" i="1"/>
  <c r="O63" i="1"/>
  <c r="O48" i="1"/>
  <c r="O46" i="1"/>
  <c r="O102" i="1"/>
  <c r="O103" i="1"/>
  <c r="O107" i="1"/>
  <c r="O96" i="1"/>
  <c r="O62" i="1"/>
  <c r="O61" i="1"/>
  <c r="O113" i="1"/>
  <c r="O93" i="1"/>
  <c r="O78" i="1"/>
  <c r="O97" i="1"/>
  <c r="O110" i="1"/>
  <c r="O101" i="1"/>
  <c r="O71" i="1"/>
  <c r="O70" i="1"/>
  <c r="F31" i="1"/>
  <c r="G31" i="1" s="1"/>
  <c r="H31" i="1" s="1"/>
  <c r="E74" i="2"/>
  <c r="K90" i="1"/>
  <c r="C15" i="1" l="1"/>
  <c r="O31" i="1"/>
  <c r="F18" i="1" l="1"/>
  <c r="F19" i="1" s="1"/>
  <c r="C18" i="1"/>
</calcChain>
</file>

<file path=xl/sharedStrings.xml><?xml version="1.0" encoding="utf-8"?>
<sst xmlns="http://schemas.openxmlformats.org/spreadsheetml/2006/main" count="806" uniqueCount="429">
  <si>
    <r>
      <t xml:space="preserve">FR Ori / </t>
    </r>
    <r>
      <rPr>
        <sz val="16"/>
        <color indexed="12"/>
        <rFont val="Arial"/>
        <family val="2"/>
      </rPr>
      <t>GSC 0719-0251 / HD 248406</t>
    </r>
  </si>
  <si>
    <t>System Type:</t>
  </si>
  <si>
    <t>EB</t>
  </si>
  <si>
    <t>Cross-ID is by Nelson's observations 2002-12-27.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</si>
  <si>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</si>
  <si>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</si>
  <si>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</si>
  <si>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</si>
  <si>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</si>
  <si>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</si>
  <si>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</si>
  <si>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</si>
  <si>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</si>
  <si>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</si>
  <si>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</si>
  <si>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</si>
  <si>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</si>
  <si>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</si>
  <si>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</si>
  <si>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</si>
  <si>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</si>
  <si>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</si>
  <si>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</si>
  <si>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</si>
  <si>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</si>
  <si>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</si>
  <si>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</si>
  <si>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</si>
  <si>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</si>
  <si>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</si>
  <si>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</si>
  <si>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</si>
  <si>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</si>
  <si>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</si>
  <si>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</si>
  <si>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</si>
  <si>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</si>
  <si>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</si>
  <si>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</si>
  <si>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</si>
  <si>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</si>
  <si>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</si>
  <si>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</si>
  <si>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</si>
  <si>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BBS 127 </t>
  </si>
  <si>
    <t>I</t>
  </si>
  <si>
    <t> HA 113.75 </t>
  </si>
  <si>
    <t> HABZ 96 </t>
  </si>
  <si>
    <t> JAAVSO 43-1 </t>
  </si>
  <si>
    <t>II</t>
  </si>
  <si>
    <t>BAVM 4-5 </t>
  </si>
  <si>
    <t>BAV-M 60</t>
  </si>
  <si>
    <t>BBSAG Bull.100</t>
  </si>
  <si>
    <t>BBSAG Bull.101</t>
  </si>
  <si>
    <t>BBSAG Bull.107</t>
  </si>
  <si>
    <t>BBSAG Bull.108</t>
  </si>
  <si>
    <t>BBSAG Bull.117</t>
  </si>
  <si>
    <t>BBSAG Bull.86</t>
  </si>
  <si>
    <t>BBSAG Bull.87</t>
  </si>
  <si>
    <t>BBSAG Bull.88</t>
  </si>
  <si>
    <t>BBSAG Bull.91</t>
  </si>
  <si>
    <t>BBSAG Bull.94</t>
  </si>
  <si>
    <t>BRNO 30</t>
  </si>
  <si>
    <t>BRNO 31</t>
  </si>
  <si>
    <t>GCVS 4</t>
  </si>
  <si>
    <t>IBVS 0637</t>
  </si>
  <si>
    <t>IBVS 4084</t>
  </si>
  <si>
    <t>IBVS 4194</t>
  </si>
  <si>
    <t>IBVS 4712</t>
  </si>
  <si>
    <t>IBVS 5371</t>
  </si>
  <si>
    <t>IBVS 5583</t>
  </si>
  <si>
    <t>IBVS 5843</t>
  </si>
  <si>
    <t>IBVS 5874</t>
  </si>
  <si>
    <t>IBVS 5918</t>
  </si>
  <si>
    <t>IBVS 5992</t>
  </si>
  <si>
    <t>JAVSO 43, 77</t>
  </si>
  <si>
    <t>JAVSO..40....1</t>
  </si>
  <si>
    <t>JAVSO..40..975</t>
  </si>
  <si>
    <t>JAVSO..41..328</t>
  </si>
  <si>
    <t>JAVSO..42..426</t>
  </si>
  <si>
    <t>JAVSO..44…69</t>
  </si>
  <si>
    <t>JAVSO..45..121</t>
  </si>
  <si>
    <t>JAVSO..46…79 (2018)</t>
  </si>
  <si>
    <t>OEJV 0003</t>
  </si>
  <si>
    <t>OEJV 0094</t>
  </si>
  <si>
    <t>OEJV 0137</t>
  </si>
  <si>
    <t>OEJV 0142</t>
  </si>
  <si>
    <t>OEJV 0162</t>
  </si>
  <si>
    <t>VSB 43 </t>
  </si>
  <si>
    <t>VSB 44 </t>
  </si>
  <si>
    <t>VSB 50 </t>
  </si>
  <si>
    <t>VSB 53 </t>
  </si>
  <si>
    <t>JAVSO..47..105</t>
  </si>
  <si>
    <t>JAVSO..48…87</t>
  </si>
  <si>
    <t>VSB 069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</si>
  <si>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</si>
  <si>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</si>
  <si>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</si>
  <si>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</si>
  <si>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</si>
  <si>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</si>
  <si>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</si>
  <si>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2424845.289 </t>
  </si>
  <si>
    <t> 25.11.1926 18:56 </t>
  </si>
  <si>
    <t> 0.012 </t>
  </si>
  <si>
    <t>P </t>
  </si>
  <si>
    <t> A.Soloviev </t>
  </si>
  <si>
    <t> CTAD 25 </t>
  </si>
  <si>
    <t>2427846.277 </t>
  </si>
  <si>
    <t> 12.02.1935 18:38 </t>
  </si>
  <si>
    <t> 0.015 </t>
  </si>
  <si>
    <t>V </t>
  </si>
  <si>
    <t>2427862.165 </t>
  </si>
  <si>
    <t> 28.02.1935 15:57 </t>
  </si>
  <si>
    <t> 0.006 </t>
  </si>
  <si>
    <t> CTAD 5.2 </t>
  </si>
  <si>
    <t>2427869.231 </t>
  </si>
  <si>
    <t> 07.03.1935 17:32 </t>
  </si>
  <si>
    <t> 0.007 </t>
  </si>
  <si>
    <t>2427892.190 </t>
  </si>
  <si>
    <t> 30.03.1935 16:33 </t>
  </si>
  <si>
    <t> 0.003 </t>
  </si>
  <si>
    <t>2428155.363 </t>
  </si>
  <si>
    <t> 18.12.1935 20:42 </t>
  </si>
  <si>
    <t> -0.006 </t>
  </si>
  <si>
    <t>2428488.320 </t>
  </si>
  <si>
    <t> 15.11.1936 19:40 </t>
  </si>
  <si>
    <t> -0.001 </t>
  </si>
  <si>
    <t>2428510.386 </t>
  </si>
  <si>
    <t> 07.12.1936 21:15 </t>
  </si>
  <si>
    <t> -0.014 </t>
  </si>
  <si>
    <t>2428824.806 </t>
  </si>
  <si>
    <t> 18.10.1937 07:20 </t>
  </si>
  <si>
    <t> 0.000 </t>
  </si>
  <si>
    <t> PZ 8.50 </t>
  </si>
  <si>
    <t>2432508.479 </t>
  </si>
  <si>
    <t> 18.11.1947 23:29 </t>
  </si>
  <si>
    <t> 0.004 </t>
  </si>
  <si>
    <t> R.Szafraniec </t>
  </si>
  <si>
    <t> AAC 4.81 </t>
  </si>
  <si>
    <t>2432615.345 </t>
  </si>
  <si>
    <t> 04.03.1948 20:16 </t>
  </si>
  <si>
    <t> AAC 4.113 </t>
  </si>
  <si>
    <t>2432894.424 </t>
  </si>
  <si>
    <t> 08.12.1948 22:10 </t>
  </si>
  <si>
    <t>2433265.339 </t>
  </si>
  <si>
    <t> 14.12.1949 20:08 </t>
  </si>
  <si>
    <t> AAC 5.5 </t>
  </si>
  <si>
    <t>2433596.529 </t>
  </si>
  <si>
    <t> 11.11.1950 00:41 </t>
  </si>
  <si>
    <t> -0.002 </t>
  </si>
  <si>
    <t> AAC 5.7 </t>
  </si>
  <si>
    <t>2433681.312 </t>
  </si>
  <si>
    <t> 03.02.1951 19:29 </t>
  </si>
  <si>
    <t> -0.003 </t>
  </si>
  <si>
    <t> AAC 5.11 </t>
  </si>
  <si>
    <t>2433689.265 </t>
  </si>
  <si>
    <t> 11.02.1951 18:21 </t>
  </si>
  <si>
    <t> 0.002 </t>
  </si>
  <si>
    <t>2434043.413 </t>
  </si>
  <si>
    <t> 31.01.1952 21:54 </t>
  </si>
  <si>
    <t> AAC 5.53 </t>
  </si>
  <si>
    <t>2434452.313 </t>
  </si>
  <si>
    <t> 15.03.1953 19:30 </t>
  </si>
  <si>
    <t> AAC 5.191 </t>
  </si>
  <si>
    <t>2434685.468 </t>
  </si>
  <si>
    <t> 03.11.1953 23:13 </t>
  </si>
  <si>
    <t>2435071.418 </t>
  </si>
  <si>
    <t> 24.11.1954 22:01 </t>
  </si>
  <si>
    <t> AAC 5.194 </t>
  </si>
  <si>
    <t>2435473.247 </t>
  </si>
  <si>
    <t> 31.12.1955 17:55 </t>
  </si>
  <si>
    <t> -0.004 </t>
  </si>
  <si>
    <t> AA 6.142 </t>
  </si>
  <si>
    <t>2435904.236 </t>
  </si>
  <si>
    <t> 06.03.1957 17:39 </t>
  </si>
  <si>
    <t> AA 8.191 </t>
  </si>
  <si>
    <t>2436629.311 </t>
  </si>
  <si>
    <t> 01.03.1959 19:27 </t>
  </si>
  <si>
    <t> 0.001 </t>
  </si>
  <si>
    <t> AA 10.70 </t>
  </si>
  <si>
    <t>2441368.366 </t>
  </si>
  <si>
    <t> 20.02.1972 20:47 </t>
  </si>
  <si>
    <t> 0.008 </t>
  </si>
  <si>
    <t> Z.Klimek </t>
  </si>
  <si>
    <t>IBVS 637 </t>
  </si>
  <si>
    <t>2442812.314 </t>
  </si>
  <si>
    <t> 03.02.1976 19:32 </t>
  </si>
  <si>
    <t> M.Winiarski </t>
  </si>
  <si>
    <t> AN 301.327 </t>
  </si>
  <si>
    <t>2447156.595 </t>
  </si>
  <si>
    <t> 27.12.1987 02:16 </t>
  </si>
  <si>
    <t> -0.008 </t>
  </si>
  <si>
    <t> A.Paschke </t>
  </si>
  <si>
    <t> BBS 86 </t>
  </si>
  <si>
    <t>2447158.364 </t>
  </si>
  <si>
    <t> 28.12.1987 20:44 </t>
  </si>
  <si>
    <t> -0.005 </t>
  </si>
  <si>
    <t>2447211.356 </t>
  </si>
  <si>
    <t> 19.02.1988 20:32 </t>
  </si>
  <si>
    <t> H.Peter </t>
  </si>
  <si>
    <t> BBS 87 </t>
  </si>
  <si>
    <t>2447234.345 </t>
  </si>
  <si>
    <t> 13.03.1988 20:16 </t>
  </si>
  <si>
    <t> 0.024 </t>
  </si>
  <si>
    <t> BBS 88 </t>
  </si>
  <si>
    <t>2447528.489 </t>
  </si>
  <si>
    <t> 01.01.1989 23:44 </t>
  </si>
  <si>
    <t> 0.075 </t>
  </si>
  <si>
    <t> BBS 91 </t>
  </si>
  <si>
    <t>2447529.389 </t>
  </si>
  <si>
    <t> 02.01.1989 21:20 </t>
  </si>
  <si>
    <t> 0.092 </t>
  </si>
  <si>
    <t>2447868.429 </t>
  </si>
  <si>
    <t> 07.12.1989 22:17 </t>
  </si>
  <si>
    <t> A.Dedoch </t>
  </si>
  <si>
    <t> BRNO 30 </t>
  </si>
  <si>
    <t>2447945.339 </t>
  </si>
  <si>
    <t> 22.02.1990 20:08 </t>
  </si>
  <si>
    <t> 0.072 </t>
  </si>
  <si>
    <t> BBS 94 </t>
  </si>
  <si>
    <t>2448291.445 </t>
  </si>
  <si>
    <t> 03.02.1991 22:40 </t>
  </si>
  <si>
    <t> -0.021 </t>
  </si>
  <si>
    <t> BRNO 31 </t>
  </si>
  <si>
    <t>2448572.311 </t>
  </si>
  <si>
    <t> 11.11.1991 19:27 </t>
  </si>
  <si>
    <t>E </t>
  </si>
  <si>
    <t>?</t>
  </si>
  <si>
    <t> M.Zakirov </t>
  </si>
  <si>
    <t>IBVS 4084 </t>
  </si>
  <si>
    <t>2448625.2992 </t>
  </si>
  <si>
    <t> 03.01.1992 19:10 </t>
  </si>
  <si>
    <t> -0.0024 </t>
  </si>
  <si>
    <t>B</t>
  </si>
  <si>
    <t> F.Agerer </t>
  </si>
  <si>
    <t>BAVM 60 </t>
  </si>
  <si>
    <t>2448625.3000 </t>
  </si>
  <si>
    <t> 03.01.1992 19:12 </t>
  </si>
  <si>
    <t> -0.0016 </t>
  </si>
  <si>
    <t>B;V</t>
  </si>
  <si>
    <t>2448655.325 </t>
  </si>
  <si>
    <t> 02.02.1992 19:48 </t>
  </si>
  <si>
    <t> BBS 100 </t>
  </si>
  <si>
    <t>2448686.339 </t>
  </si>
  <si>
    <t> 04.03.1992 20:08 </t>
  </si>
  <si>
    <t> 0.099 </t>
  </si>
  <si>
    <t> BBS 101 </t>
  </si>
  <si>
    <t>2448926.458 </t>
  </si>
  <si>
    <t> 30.10.1992 22:59 </t>
  </si>
  <si>
    <t>2448927.345 </t>
  </si>
  <si>
    <t> 31.10.1992 20:16 </t>
  </si>
  <si>
    <t>2449310.653 </t>
  </si>
  <si>
    <t> 19.11.1993 03:40 </t>
  </si>
  <si>
    <t> 0.018 </t>
  </si>
  <si>
    <t> J.Vandenbroere </t>
  </si>
  <si>
    <t> BBS 107 </t>
  </si>
  <si>
    <t>2449311.531 </t>
  </si>
  <si>
    <t> 20.11.1993 00:44 </t>
  </si>
  <si>
    <t>2449781.367 </t>
  </si>
  <si>
    <t> 04.03.1995 20:48 </t>
  </si>
  <si>
    <t> BBS 108 </t>
  </si>
  <si>
    <t>2449789.324 </t>
  </si>
  <si>
    <t> 12.03.1995 19:46 </t>
  </si>
  <si>
    <t>2450855.3038 </t>
  </si>
  <si>
    <t> 10.02.1998 19:17 </t>
  </si>
  <si>
    <t> 0.0177 </t>
  </si>
  <si>
    <t> E.Blättler </t>
  </si>
  <si>
    <t> BBS 117 </t>
  </si>
  <si>
    <t>2450862.369 </t>
  </si>
  <si>
    <t> 17.02.1998 20:51 </t>
  </si>
  <si>
    <t>2450862.3705 </t>
  </si>
  <si>
    <t> 17.02.1998 20:53 </t>
  </si>
  <si>
    <t> 0.0191 </t>
  </si>
  <si>
    <t>o</t>
  </si>
  <si>
    <t> W.Kleikamp </t>
  </si>
  <si>
    <t>BAVM 118 </t>
  </si>
  <si>
    <t>2452265.7152 </t>
  </si>
  <si>
    <t> 22.12.2001 05:09 </t>
  </si>
  <si>
    <t>C </t>
  </si>
  <si>
    <t> S.Dvorak </t>
  </si>
  <si>
    <t> JAAVSO 40;975 </t>
  </si>
  <si>
    <t>2452342.5496 </t>
  </si>
  <si>
    <t> 09.03.2002 01:11 </t>
  </si>
  <si>
    <t> 0.0184 </t>
  </si>
  <si>
    <t>2452635.7585 </t>
  </si>
  <si>
    <t> 27.12.2002 06:12 </t>
  </si>
  <si>
    <t> 0.0175 </t>
  </si>
  <si>
    <t> R.Nelson </t>
  </si>
  <si>
    <t>IBVS 5371 </t>
  </si>
  <si>
    <t>2453000.5087 </t>
  </si>
  <si>
    <t> 27.12.2003 00:12 </t>
  </si>
  <si>
    <t> 0.0217 </t>
  </si>
  <si>
    <t>R</t>
  </si>
  <si>
    <t> M.Zejda </t>
  </si>
  <si>
    <t>IBVS 5583 </t>
  </si>
  <si>
    <t>2453354.6536 </t>
  </si>
  <si>
    <t> 15.12.2004 03:41 </t>
  </si>
  <si>
    <t> 0.0186 </t>
  </si>
  <si>
    <t>-I</t>
  </si>
  <si>
    <t> W.Ogloza et al. </t>
  </si>
  <si>
    <t>IBVS 5843 </t>
  </si>
  <si>
    <t>2453378.513 </t>
  </si>
  <si>
    <t> 08.01.2005 00:18 </t>
  </si>
  <si>
    <t>28892</t>
  </si>
  <si>
    <t> 0.033 </t>
  </si>
  <si>
    <t> K.Locher </t>
  </si>
  <si>
    <t>OEJV 0003 </t>
  </si>
  <si>
    <t>2454102.6977 </t>
  </si>
  <si>
    <t> 02.01.2007 04:44 </t>
  </si>
  <si>
    <t>29712</t>
  </si>
  <si>
    <t> 0.0243 </t>
  </si>
  <si>
    <t> R.Poklar </t>
  </si>
  <si>
    <t>2454139.7893 </t>
  </si>
  <si>
    <t> 08.02.2007 06:56 </t>
  </si>
  <si>
    <t>29754</t>
  </si>
  <si>
    <t> 0.0231 </t>
  </si>
  <si>
    <t> J.Bialozynski </t>
  </si>
  <si>
    <t>2454513.3712 </t>
  </si>
  <si>
    <t> 16.02.2008 20:54 </t>
  </si>
  <si>
    <t>30177</t>
  </si>
  <si>
    <t> 0.0274 </t>
  </si>
  <si>
    <t> F.Walter </t>
  </si>
  <si>
    <t>BAVM 201 </t>
  </si>
  <si>
    <t>2454815.4130 </t>
  </si>
  <si>
    <t> 14.12.2008 21:54 </t>
  </si>
  <si>
    <t>30519</t>
  </si>
  <si>
    <t> 0.0277 </t>
  </si>
  <si>
    <t>-U;-I</t>
  </si>
  <si>
    <t> M.&amp; K.Rätz </t>
  </si>
  <si>
    <t>BAVM 209 </t>
  </si>
  <si>
    <t>2454845.4408 </t>
  </si>
  <si>
    <t> 13.01.2009 22:34 </t>
  </si>
  <si>
    <t>30553</t>
  </si>
  <si>
    <t> 0.0280 </t>
  </si>
  <si>
    <t>2455578.467 </t>
  </si>
  <si>
    <t> 16.01.2011 23:12 </t>
  </si>
  <si>
    <t>31383</t>
  </si>
  <si>
    <t> 0.030 </t>
  </si>
  <si>
    <t>OEJV 0142 </t>
  </si>
  <si>
    <t>2455591.7138 </t>
  </si>
  <si>
    <t> 30.01.2011 05:07 </t>
  </si>
  <si>
    <t>31398</t>
  </si>
  <si>
    <t> 0.0290 </t>
  </si>
  <si>
    <t> R.Diethelm </t>
  </si>
  <si>
    <t>IBVS 5992 </t>
  </si>
  <si>
    <t>2456310.6118 </t>
  </si>
  <si>
    <t> 18.01.2013 02:40 </t>
  </si>
  <si>
    <t>32212</t>
  </si>
  <si>
    <t> 0.0330 </t>
  </si>
  <si>
    <t> N.Simmons </t>
  </si>
  <si>
    <t> JAAVSO 41;328 </t>
  </si>
  <si>
    <t>2456610.8880 </t>
  </si>
  <si>
    <t> 14.11.2013 09:18 </t>
  </si>
  <si>
    <t>32552</t>
  </si>
  <si>
    <t> 0.0340 </t>
  </si>
  <si>
    <t> G.Samolyk </t>
  </si>
  <si>
    <t> JAAVSO 42;426 </t>
  </si>
  <si>
    <t>2429950.890 </t>
  </si>
  <si>
    <t> 17.11.1940 09:21 </t>
  </si>
  <si>
    <t> 0.052 </t>
  </si>
  <si>
    <t>F </t>
  </si>
  <si>
    <t> S.Gaposchkin </t>
  </si>
  <si>
    <t>2436629.326 </t>
  </si>
  <si>
    <t> 01.03.1959 19:49 </t>
  </si>
  <si>
    <t> 0.016 </t>
  </si>
  <si>
    <t> K.Häussler </t>
  </si>
  <si>
    <t>2437346.410 </t>
  </si>
  <si>
    <t> 15.02.1961 21:50 </t>
  </si>
  <si>
    <t> -0.028 </t>
  </si>
  <si>
    <t>2437732.351 </t>
  </si>
  <si>
    <t> 08.03.1962 20:25 </t>
  </si>
  <si>
    <t>2438753.298 </t>
  </si>
  <si>
    <t> 23.12.1964 19:09 </t>
  </si>
  <si>
    <t> -0.017 </t>
  </si>
  <si>
    <t>2452276.3128 </t>
  </si>
  <si>
    <t> 01.01.2002 19:30 </t>
  </si>
  <si>
    <t> 0.0188 </t>
  </si>
  <si>
    <t>2453351.1306 </t>
  </si>
  <si>
    <t> 11.12.2004 15:08 </t>
  </si>
  <si>
    <t> 0.0282 </t>
  </si>
  <si>
    <t> K.Nagai </t>
  </si>
  <si>
    <t>2453409.4171 </t>
  </si>
  <si>
    <t> 07.02.2005 22:00 </t>
  </si>
  <si>
    <t>28927</t>
  </si>
  <si>
    <t> 0.0260 </t>
  </si>
  <si>
    <t> v.Poschinger </t>
  </si>
  <si>
    <t>2453690.2589 </t>
  </si>
  <si>
    <t> 15.11.2005 18:12 </t>
  </si>
  <si>
    <t>29245</t>
  </si>
  <si>
    <t> 0.0222 </t>
  </si>
  <si>
    <t> Nakajima </t>
  </si>
  <si>
    <t>2453705.2713 </t>
  </si>
  <si>
    <t> 30.11.2005 18:30 </t>
  </si>
  <si>
    <t>29262</t>
  </si>
  <si>
    <t> 0.0209 </t>
  </si>
  <si>
    <t>2454506.3056 </t>
  </si>
  <si>
    <t> 09.02.2008 19:20 </t>
  </si>
  <si>
    <t>30169</t>
  </si>
  <si>
    <t> 0.0271 </t>
  </si>
  <si>
    <t> L.Urbancok </t>
  </si>
  <si>
    <t>OEJV 0094 </t>
  </si>
  <si>
    <t>2454845.0140 </t>
  </si>
  <si>
    <t> 13.01.2009 12:20 </t>
  </si>
  <si>
    <t>30552.5</t>
  </si>
  <si>
    <t> 0.0428 </t>
  </si>
  <si>
    <t>Rc</t>
  </si>
  <si>
    <t>2455566.1013 </t>
  </si>
  <si>
    <t> 04.01.2011 14:25 </t>
  </si>
  <si>
    <t>31369</t>
  </si>
  <si>
    <t>2455625.2735 </t>
  </si>
  <si>
    <t> 04.03.2011 18:33 </t>
  </si>
  <si>
    <t>31436</t>
  </si>
  <si>
    <t> 0.0285 </t>
  </si>
  <si>
    <t> J.Trnka </t>
  </si>
  <si>
    <t>OEJV 0137 </t>
  </si>
  <si>
    <t>2456560.545 </t>
  </si>
  <si>
    <t> 25.09.2013 01:04 </t>
  </si>
  <si>
    <t>32495</t>
  </si>
  <si>
    <t> 0.031 </t>
  </si>
  <si>
    <t>OEJV 0162 </t>
  </si>
  <si>
    <t>2456962.8389 </t>
  </si>
  <si>
    <t> 01.11.2014 08:08 </t>
  </si>
  <si>
    <t>32950.5</t>
  </si>
  <si>
    <t> 0.0448 </t>
  </si>
  <si>
    <t> B.Manske </t>
  </si>
  <si>
    <t>JAVSO 49, 108</t>
  </si>
  <si>
    <t>JAVSO 49, 256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</si>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</sst>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8" x14ac:knownFonts="1">
    <font>
      <sz val="10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4" fontId="16" fillId="0" borderId="0" applyFill="0" applyBorder="0" applyProtection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96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0" xfId="0" applyFont="1">
      <alignment vertical="top"/>
    </xf>
    <xf numFmtId="0" fontId="3" fillId="0" borderId="1" xfId="0" applyFont="1" applyBorder="1">
      <alignment vertical="top"/>
    </xf>
    <xf numFmtId="0" fontId="0" fillId="0" borderId="2" xfId="0" applyBorder="1">
      <alignment vertical="top"/>
    </xf>
    <xf numFmtId="0" fontId="4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4" fillId="0" borderId="0" xfId="0" applyFont="1" applyAlignment="1"/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6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165" fontId="8" fillId="0" borderId="0" xfId="0" applyNumberFormat="1" applyFont="1">
      <alignment vertical="top"/>
    </xf>
    <xf numFmtId="0" fontId="4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10" fillId="0" borderId="0" xfId="0" applyFont="1" applyAlignment="1"/>
    <xf numFmtId="166" fontId="0" fillId="0" borderId="0" xfId="0" applyNumberFormat="1" applyAlignme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>
      <alignment vertical="top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2" borderId="0" xfId="1" applyNumberFormat="1" applyFont="1" applyFill="1" applyBorder="1" applyAlignment="1" applyProtection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7" applyFont="1" applyBorder="1" applyAlignment="1">
      <alignment horizontal="left" vertical="center"/>
    </xf>
    <xf numFmtId="0" fontId="12" fillId="0" borderId="0" xfId="7" applyFont="1" applyBorder="1" applyAlignment="1">
      <alignment horizontal="center" vertical="center"/>
    </xf>
    <xf numFmtId="0" fontId="12" fillId="0" borderId="0" xfId="7" applyFont="1" applyBorder="1" applyAlignment="1">
      <alignment horizontal="left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8" applyFont="1" applyBorder="1" applyAlignment="1">
      <alignment horizontal="left" vertical="center"/>
    </xf>
    <xf numFmtId="0" fontId="12" fillId="0" borderId="0" xfId="8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3" fillId="0" borderId="0" xfId="7" applyFont="1"/>
    <xf numFmtId="0" fontId="13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15" fillId="0" borderId="0" xfId="6" applyNumberFormat="1" applyFont="1" applyFill="1" applyBorder="1" applyAlignment="1" applyProtection="1">
      <alignment horizontal="left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10" fillId="2" borderId="16" xfId="0" applyFont="1" applyFill="1" applyBorder="1" applyAlignment="1">
      <alignment horizontal="left" vertical="top" wrapText="1" inden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right" vertical="top" wrapText="1"/>
    </xf>
    <xf numFmtId="0" fontId="15" fillId="2" borderId="16" xfId="6" applyNumberFormat="1" applyFont="1" applyFill="1" applyBorder="1" applyAlignment="1" applyProtection="1">
      <alignment horizontal="right" vertical="top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9" xfId="0" applyBorder="1">
      <alignment vertical="top"/>
    </xf>
    <xf numFmtId="0" fontId="10" fillId="0" borderId="0" xfId="0" applyFont="1" applyBorder="1">
      <alignment vertical="top"/>
    </xf>
    <xf numFmtId="0" fontId="10" fillId="0" borderId="1" xfId="0" applyFont="1" applyBorder="1" applyAlignment="1">
      <alignment horizontal="center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yperlink" xfId="6" builtinId="8"/>
    <cellStyle name="Normal" xfId="0" builtinId="0"/>
    <cellStyle name="Normal_A" xfId="7"/>
    <cellStyle name="Normal_A_1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 Ori - O-C Diagr.</a:t>
            </a:r>
          </a:p>
        </c:rich>
      </c:tx>
      <c:layout>
        <c:manualLayout>
          <c:xMode val="edge"/>
          <c:yMode val="edge"/>
          <c:x val="0.3780294183743994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34375"/>
          <c:w val="0.8045240595056759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Active!$H$21:$H$117</c:f>
              <c:numCache>
                <c:formatCode>General</c:formatCode>
                <c:ptCount val="97"/>
                <c:pt idx="2">
                  <c:v>0</c:v>
                </c:pt>
                <c:pt idx="10">
                  <c:v>5.2467950001300778E-2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63-4FE7-920A-7BE63D2AF1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Active!$I$21:$I$117</c:f>
              <c:numCache>
                <c:formatCode>General</c:formatCode>
                <c:ptCount val="97"/>
                <c:pt idx="25">
                  <c:v>1.6138409999257419E-2</c:v>
                </c:pt>
                <c:pt idx="26">
                  <c:v>-2.7543629999854602E-2</c:v>
                </c:pt>
                <c:pt idx="27">
                  <c:v>-2.8411920000507962E-2</c:v>
                </c:pt>
                <c:pt idx="28">
                  <c:v>-1.6880439994565677E-2</c:v>
                </c:pt>
                <c:pt idx="29">
                  <c:v>7.9341900054714642E-3</c:v>
                </c:pt>
                <c:pt idx="32">
                  <c:v>-7.9279899946413934E-3</c:v>
                </c:pt>
                <c:pt idx="33">
                  <c:v>-5.2523299964377657E-3</c:v>
                </c:pt>
                <c:pt idx="34">
                  <c:v>-2.9825300007360056E-3</c:v>
                </c:pt>
                <c:pt idx="46">
                  <c:v>-4.1304800033685751E-3</c:v>
                </c:pt>
                <c:pt idx="51">
                  <c:v>1.7539379994559567E-2</c:v>
                </c:pt>
                <c:pt idx="52">
                  <c:v>1.2377210005070083E-2</c:v>
                </c:pt>
                <c:pt idx="53">
                  <c:v>6.1027699994156137E-3</c:v>
                </c:pt>
                <c:pt idx="54">
                  <c:v>1.4643239999713842E-2</c:v>
                </c:pt>
                <c:pt idx="55">
                  <c:v>1.770405000570463E-2</c:v>
                </c:pt>
                <c:pt idx="56">
                  <c:v>1.76066899948637E-2</c:v>
                </c:pt>
                <c:pt idx="65">
                  <c:v>2.8211630000441801E-2</c:v>
                </c:pt>
                <c:pt idx="67">
                  <c:v>3.2584360000328161E-2</c:v>
                </c:pt>
                <c:pt idx="87">
                  <c:v>3.1285849996493198E-2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63-4FE7-920A-7BE63D2AF14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Active!$J$21:$J$117</c:f>
              <c:numCache>
                <c:formatCode>General</c:formatCode>
                <c:ptCount val="97"/>
                <c:pt idx="0">
                  <c:v>1.1972719999903347E-2</c:v>
                </c:pt>
                <c:pt idx="1">
                  <c:v>1.4919059998646844E-2</c:v>
                </c:pt>
                <c:pt idx="3">
                  <c:v>6.0000000012223609E-3</c:v>
                </c:pt>
                <c:pt idx="4">
                  <c:v>6.7026399992755614E-3</c:v>
                </c:pt>
                <c:pt idx="5">
                  <c:v>3.4862199972849339E-3</c:v>
                </c:pt>
                <c:pt idx="6">
                  <c:v>-5.8404399969731458E-3</c:v>
                </c:pt>
                <c:pt idx="7">
                  <c:v>-9.7852999897440895E-4</c:v>
                </c:pt>
                <c:pt idx="8">
                  <c:v>-1.4032779999979539E-2</c:v>
                </c:pt>
                <c:pt idx="9">
                  <c:v>2.3470000087399967E-4</c:v>
                </c:pt>
                <c:pt idx="11">
                  <c:v>3.8236299988056999E-3</c:v>
                </c:pt>
                <c:pt idx="12">
                  <c:v>7.2010600015346427E-3</c:v>
                </c:pt>
                <c:pt idx="13">
                  <c:v>6.9553400026052259E-3</c:v>
                </c:pt>
                <c:pt idx="14">
                  <c:v>-6.1560600006487221E-3</c:v>
                </c:pt>
                <c:pt idx="15">
                  <c:v>-1.9698100004461594E-3</c:v>
                </c:pt>
                <c:pt idx="16">
                  <c:v>-2.5381300001754425E-3</c:v>
                </c:pt>
                <c:pt idx="17">
                  <c:v>2.0023399993078783E-3</c:v>
                </c:pt>
                <c:pt idx="18">
                  <c:v>1.9721700009540655E-3</c:v>
                </c:pt>
                <c:pt idx="19">
                  <c:v>-2.1125399944139645E-3</c:v>
                </c:pt>
                <c:pt idx="20">
                  <c:v>-1.9254200014984235E-3</c:v>
                </c:pt>
                <c:pt idx="21">
                  <c:v>6.206289996043779E-3</c:v>
                </c:pt>
                <c:pt idx="22">
                  <c:v>-3.5810599947581068E-3</c:v>
                </c:pt>
                <c:pt idx="23">
                  <c:v>2.2799799990025349E-3</c:v>
                </c:pt>
                <c:pt idx="24">
                  <c:v>1.1384099998394959E-3</c:v>
                </c:pt>
                <c:pt idx="31">
                  <c:v>-1.4213760005077347E-2</c:v>
                </c:pt>
                <c:pt idx="39">
                  <c:v>-2.6370100022177212E-3</c:v>
                </c:pt>
                <c:pt idx="42">
                  <c:v>-8.8649999815970659E-4</c:v>
                </c:pt>
                <c:pt idx="43">
                  <c:v>-8.8649999815970659E-4</c:v>
                </c:pt>
                <c:pt idx="44">
                  <c:v>-2.4167000010493211E-3</c:v>
                </c:pt>
                <c:pt idx="45">
                  <c:v>-1.6166999994311482E-3</c:v>
                </c:pt>
                <c:pt idx="48">
                  <c:v>-1.9166700003552251E-3</c:v>
                </c:pt>
                <c:pt idx="49">
                  <c:v>-1.9166700003552251E-3</c:v>
                </c:pt>
                <c:pt idx="50">
                  <c:v>1.9211600010748953E-3</c:v>
                </c:pt>
                <c:pt idx="57">
                  <c:v>1.9106689993350301E-2</c:v>
                </c:pt>
                <c:pt idx="76">
                  <c:v>2.739591000135988E-2</c:v>
                </c:pt>
                <c:pt idx="77">
                  <c:v>2.7733770002669189E-2</c:v>
                </c:pt>
                <c:pt idx="79">
                  <c:v>2.8019990000757389E-2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63-4FE7-920A-7BE63D2AF14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Active!$K$21:$K$117</c:f>
              <c:numCache>
                <c:formatCode>General</c:formatCode>
                <c:ptCount val="97"/>
                <c:pt idx="58">
                  <c:v>1.9118560005153995E-2</c:v>
                </c:pt>
                <c:pt idx="59">
                  <c:v>1.9118560005153995E-2</c:v>
                </c:pt>
                <c:pt idx="60">
                  <c:v>1.8772520001220983E-2</c:v>
                </c:pt>
                <c:pt idx="61">
                  <c:v>1.8409769996651448E-2</c:v>
                </c:pt>
                <c:pt idx="62">
                  <c:v>1.8409769996651448E-2</c:v>
                </c:pt>
                <c:pt idx="63">
                  <c:v>1.746932999958517E-2</c:v>
                </c:pt>
                <c:pt idx="64">
                  <c:v>2.169312000478385E-2</c:v>
                </c:pt>
                <c:pt idx="66">
                  <c:v>1.8562949997431133E-2</c:v>
                </c:pt>
                <c:pt idx="68">
                  <c:v>2.6008410000940785E-2</c:v>
                </c:pt>
                <c:pt idx="69">
                  <c:v>2.2238350000407081E-2</c:v>
                </c:pt>
                <c:pt idx="70">
                  <c:v>2.0881459997326601E-2</c:v>
                </c:pt>
                <c:pt idx="71">
                  <c:v>2.430496000306448E-2</c:v>
                </c:pt>
                <c:pt idx="72">
                  <c:v>2.430496000306448E-2</c:v>
                </c:pt>
                <c:pt idx="73">
                  <c:v>2.3093819996574894E-2</c:v>
                </c:pt>
                <c:pt idx="74">
                  <c:v>2.3093819996574894E-2</c:v>
                </c:pt>
                <c:pt idx="75">
                  <c:v>2.715326999896206E-2</c:v>
                </c:pt>
                <c:pt idx="78">
                  <c:v>4.2801075003808364E-2</c:v>
                </c:pt>
                <c:pt idx="80">
                  <c:v>2.8189270007715095E-2</c:v>
                </c:pt>
                <c:pt idx="81">
                  <c:v>2.961889000289375E-2</c:v>
                </c:pt>
                <c:pt idx="82">
                  <c:v>2.8986339995753951E-2</c:v>
                </c:pt>
                <c:pt idx="83">
                  <c:v>2.8553880001709331E-2</c:v>
                </c:pt>
                <c:pt idx="84">
                  <c:v>2.8653880006459076E-2</c:v>
                </c:pt>
                <c:pt idx="85">
                  <c:v>2.9153880001103971E-2</c:v>
                </c:pt>
                <c:pt idx="86">
                  <c:v>3.2979960000375286E-2</c:v>
                </c:pt>
                <c:pt idx="88">
                  <c:v>3.4042160004901234E-2</c:v>
                </c:pt>
                <c:pt idx="89">
                  <c:v>4.4817415007855743E-2</c:v>
                </c:pt>
                <c:pt idx="90">
                  <c:v>4.4817415007855743E-2</c:v>
                </c:pt>
                <c:pt idx="91">
                  <c:v>3.5808190004900098E-2</c:v>
                </c:pt>
                <c:pt idx="92">
                  <c:v>3.6046050001459662E-2</c:v>
                </c:pt>
                <c:pt idx="93">
                  <c:v>4.0937290003057569E-2</c:v>
                </c:pt>
                <c:pt idx="94">
                  <c:v>4.0210630002547987E-2</c:v>
                </c:pt>
                <c:pt idx="95">
                  <c:v>4.2612140001438092E-2</c:v>
                </c:pt>
                <c:pt idx="96">
                  <c:v>4.6276690001832321E-2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63-4FE7-920A-7BE63D2AF14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Active!$L$21:$L$117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63-4FE7-920A-7BE63D2AF1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63-4FE7-920A-7BE63D2AF1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Active!$N$21:$N$117</c:f>
              <c:numCache>
                <c:formatCode>General</c:formatCode>
                <c:ptCount val="97"/>
                <c:pt idx="38">
                  <c:v>-2.6370100022177212E-3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63-4FE7-920A-7BE63D2AF1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Active!$O$21:$O$117</c:f>
              <c:numCache>
                <c:formatCode>General</c:formatCode>
                <c:ptCount val="97"/>
                <c:pt idx="10">
                  <c:v>-7.7233070490271505E-2</c:v>
                </c:pt>
                <c:pt idx="25">
                  <c:v>-4.8797456755172115E-2</c:v>
                </c:pt>
                <c:pt idx="26">
                  <c:v>-4.5744068980390212E-2</c:v>
                </c:pt>
                <c:pt idx="27">
                  <c:v>-4.4100804870070398E-2</c:v>
                </c:pt>
                <c:pt idx="28">
                  <c:v>-3.9753863653755286E-2</c:v>
                </c:pt>
                <c:pt idx="39">
                  <c:v>-9.4350007798685298E-4</c:v>
                </c:pt>
                <c:pt idx="40">
                  <c:v>-6.1635138783164289E-4</c:v>
                </c:pt>
                <c:pt idx="41">
                  <c:v>8.5769788275272263E-4</c:v>
                </c:pt>
                <c:pt idx="42">
                  <c:v>2.0534827502165648E-3</c:v>
                </c:pt>
                <c:pt idx="43">
                  <c:v>2.0534827502165648E-3</c:v>
                </c:pt>
                <c:pt idx="44">
                  <c:v>2.2791025365304918E-3</c:v>
                </c:pt>
                <c:pt idx="45">
                  <c:v>2.2791025365304918E-3</c:v>
                </c:pt>
                <c:pt idx="46">
                  <c:v>2.4069537487750592E-3</c:v>
                </c:pt>
                <c:pt idx="47">
                  <c:v>2.5385652907915224E-3</c:v>
                </c:pt>
                <c:pt idx="48">
                  <c:v>3.5613749887480201E-3</c:v>
                </c:pt>
                <c:pt idx="49">
                  <c:v>3.5613749887480201E-3</c:v>
                </c:pt>
                <c:pt idx="50">
                  <c:v>3.5651353185199158E-3</c:v>
                </c:pt>
                <c:pt idx="51">
                  <c:v>5.1971184395240289E-3</c:v>
                </c:pt>
                <c:pt idx="52">
                  <c:v>5.2008787692959385E-3</c:v>
                </c:pt>
                <c:pt idx="53">
                  <c:v>7.2013742079461429E-3</c:v>
                </c:pt>
                <c:pt idx="54">
                  <c:v>7.2352171758932327E-3</c:v>
                </c:pt>
                <c:pt idx="55">
                  <c:v>1.1773935210575195E-2</c:v>
                </c:pt>
                <c:pt idx="56">
                  <c:v>1.1804017848750389E-2</c:v>
                </c:pt>
                <c:pt idx="57">
                  <c:v>1.1804017848750389E-2</c:v>
                </c:pt>
                <c:pt idx="58">
                  <c:v>1.7779181856297718E-2</c:v>
                </c:pt>
                <c:pt idx="59">
                  <c:v>1.7779181856297718E-2</c:v>
                </c:pt>
                <c:pt idx="60">
                  <c:v>1.7824305813560509E-2</c:v>
                </c:pt>
                <c:pt idx="61">
                  <c:v>1.8106330546452915E-2</c:v>
                </c:pt>
                <c:pt idx="62">
                  <c:v>1.8106330546452915E-2</c:v>
                </c:pt>
                <c:pt idx="63">
                  <c:v>1.9354760030723353E-2</c:v>
                </c:pt>
                <c:pt idx="64">
                  <c:v>2.0907776226517599E-2</c:v>
                </c:pt>
                <c:pt idx="65">
                  <c:v>2.2400627145961458E-2</c:v>
                </c:pt>
                <c:pt idx="66">
                  <c:v>2.2415668465049055E-2</c:v>
                </c:pt>
                <c:pt idx="67">
                  <c:v>2.2517197368890324E-2</c:v>
                </c:pt>
                <c:pt idx="68">
                  <c:v>2.2648808910906773E-2</c:v>
                </c:pt>
                <c:pt idx="69">
                  <c:v>2.3844593778370629E-2</c:v>
                </c:pt>
                <c:pt idx="70">
                  <c:v>2.3908519384492913E-2</c:v>
                </c:pt>
                <c:pt idx="71">
                  <c:v>2.5600667781847414E-2</c:v>
                </c:pt>
                <c:pt idx="72">
                  <c:v>2.5600667781847414E-2</c:v>
                </c:pt>
                <c:pt idx="73">
                  <c:v>2.5758601632267161E-2</c:v>
                </c:pt>
                <c:pt idx="74">
                  <c:v>2.5758601632267161E-2</c:v>
                </c:pt>
                <c:pt idx="75">
                  <c:v>2.7319138487605199E-2</c:v>
                </c:pt>
                <c:pt idx="76">
                  <c:v>2.7349221125780393E-2</c:v>
                </c:pt>
                <c:pt idx="77">
                  <c:v>2.8635253907769817E-2</c:v>
                </c:pt>
                <c:pt idx="78">
                  <c:v>2.8761224955128423E-2</c:v>
                </c:pt>
                <c:pt idx="79">
                  <c:v>2.8763105120014371E-2</c:v>
                </c:pt>
                <c:pt idx="80">
                  <c:v>3.1831534213883864E-2</c:v>
                </c:pt>
                <c:pt idx="81">
                  <c:v>3.1884178830690446E-2</c:v>
                </c:pt>
                <c:pt idx="82">
                  <c:v>3.1940583777268938E-2</c:v>
                </c:pt>
                <c:pt idx="83">
                  <c:v>3.2083476308601089E-2</c:v>
                </c:pt>
                <c:pt idx="84">
                  <c:v>3.2083476308601089E-2</c:v>
                </c:pt>
                <c:pt idx="85">
                  <c:v>3.2083476308601089E-2</c:v>
                </c:pt>
                <c:pt idx="86">
                  <c:v>3.5001492211594626E-2</c:v>
                </c:pt>
                <c:pt idx="87">
                  <c:v>3.6065665537042019E-2</c:v>
                </c:pt>
                <c:pt idx="88">
                  <c:v>3.6280004334040258E-2</c:v>
                </c:pt>
                <c:pt idx="89">
                  <c:v>3.777849574814196E-2</c:v>
                </c:pt>
                <c:pt idx="90">
                  <c:v>3.777849574814196E-2</c:v>
                </c:pt>
                <c:pt idx="91">
                  <c:v>3.8314342740637553E-2</c:v>
                </c:pt>
                <c:pt idx="92">
                  <c:v>3.9600375522626977E-2</c:v>
                </c:pt>
                <c:pt idx="93">
                  <c:v>4.1209796664999701E-2</c:v>
                </c:pt>
                <c:pt idx="94">
                  <c:v>4.2330374937025558E-2</c:v>
                </c:pt>
                <c:pt idx="95">
                  <c:v>4.4199258833659313E-2</c:v>
                </c:pt>
                <c:pt idx="96">
                  <c:v>4.5646985795840381E-2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63-4FE7-920A-7BE63D2AF14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Active!$U$21:$U$117</c:f>
              <c:numCache>
                <c:formatCode>General</c:formatCode>
                <c:ptCount val="97"/>
                <c:pt idx="30">
                  <c:v>5.4005325000616722E-2</c:v>
                </c:pt>
                <c:pt idx="35">
                  <c:v>2.3801050003385171E-2</c:v>
                </c:pt>
                <c:pt idx="36">
                  <c:v>7.4798440007725731E-2</c:v>
                </c:pt>
                <c:pt idx="37">
                  <c:v>9.1636270000890363E-2</c:v>
                </c:pt>
                <c:pt idx="40">
                  <c:v>7.2254200000315905E-2</c:v>
                </c:pt>
                <c:pt idx="41">
                  <c:v>-2.1316439997463021E-2</c:v>
                </c:pt>
                <c:pt idx="47">
                  <c:v>9.9193570000352338E-2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63-4FE7-920A-7BE63D2AF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361928"/>
        <c:axId val="1"/>
      </c:scatterChart>
      <c:valAx>
        <c:axId val="80636192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6361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78046039883141"/>
          <c:y val="0.91249999999999998"/>
          <c:w val="0.7576743456340978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 Ori - O-C Diagr.</a:t>
            </a:r>
          </a:p>
        </c:rich>
      </c:tx>
      <c:layout>
        <c:manualLayout>
          <c:xMode val="edge"/>
          <c:yMode val="edge"/>
          <c:x val="0.3785942492012779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7252396166133"/>
          <c:y val="0.234375"/>
          <c:w val="0.8035143769968050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Active!$H$21:$H$117</c:f>
              <c:numCache>
                <c:formatCode>General</c:formatCode>
                <c:ptCount val="97"/>
                <c:pt idx="2">
                  <c:v>0</c:v>
                </c:pt>
                <c:pt idx="10">
                  <c:v>5.2467950001300778E-2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BC-43C1-AA5C-F00E392CCF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Active!$I$21:$I$117</c:f>
              <c:numCache>
                <c:formatCode>General</c:formatCode>
                <c:ptCount val="97"/>
                <c:pt idx="25">
                  <c:v>1.6138409999257419E-2</c:v>
                </c:pt>
                <c:pt idx="26">
                  <c:v>-2.7543629999854602E-2</c:v>
                </c:pt>
                <c:pt idx="27">
                  <c:v>-2.8411920000507962E-2</c:v>
                </c:pt>
                <c:pt idx="28">
                  <c:v>-1.6880439994565677E-2</c:v>
                </c:pt>
                <c:pt idx="29">
                  <c:v>7.9341900054714642E-3</c:v>
                </c:pt>
                <c:pt idx="32">
                  <c:v>-7.9279899946413934E-3</c:v>
                </c:pt>
                <c:pt idx="33">
                  <c:v>-5.2523299964377657E-3</c:v>
                </c:pt>
                <c:pt idx="34">
                  <c:v>-2.9825300007360056E-3</c:v>
                </c:pt>
                <c:pt idx="46">
                  <c:v>-4.1304800033685751E-3</c:v>
                </c:pt>
                <c:pt idx="51">
                  <c:v>1.7539379994559567E-2</c:v>
                </c:pt>
                <c:pt idx="52">
                  <c:v>1.2377210005070083E-2</c:v>
                </c:pt>
                <c:pt idx="53">
                  <c:v>6.1027699994156137E-3</c:v>
                </c:pt>
                <c:pt idx="54">
                  <c:v>1.4643239999713842E-2</c:v>
                </c:pt>
                <c:pt idx="55">
                  <c:v>1.770405000570463E-2</c:v>
                </c:pt>
                <c:pt idx="56">
                  <c:v>1.76066899948637E-2</c:v>
                </c:pt>
                <c:pt idx="65">
                  <c:v>2.8211630000441801E-2</c:v>
                </c:pt>
                <c:pt idx="67">
                  <c:v>3.2584360000328161E-2</c:v>
                </c:pt>
                <c:pt idx="87">
                  <c:v>3.1285849996493198E-2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BC-43C1-AA5C-F00E392CCF1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Active!$J$21:$J$117</c:f>
              <c:numCache>
                <c:formatCode>General</c:formatCode>
                <c:ptCount val="97"/>
                <c:pt idx="0">
                  <c:v>1.1972719999903347E-2</c:v>
                </c:pt>
                <c:pt idx="1">
                  <c:v>1.4919059998646844E-2</c:v>
                </c:pt>
                <c:pt idx="3">
                  <c:v>6.0000000012223609E-3</c:v>
                </c:pt>
                <c:pt idx="4">
                  <c:v>6.7026399992755614E-3</c:v>
                </c:pt>
                <c:pt idx="5">
                  <c:v>3.4862199972849339E-3</c:v>
                </c:pt>
                <c:pt idx="6">
                  <c:v>-5.8404399969731458E-3</c:v>
                </c:pt>
                <c:pt idx="7">
                  <c:v>-9.7852999897440895E-4</c:v>
                </c:pt>
                <c:pt idx="8">
                  <c:v>-1.4032779999979539E-2</c:v>
                </c:pt>
                <c:pt idx="9">
                  <c:v>2.3470000087399967E-4</c:v>
                </c:pt>
                <c:pt idx="11">
                  <c:v>3.8236299988056999E-3</c:v>
                </c:pt>
                <c:pt idx="12">
                  <c:v>7.2010600015346427E-3</c:v>
                </c:pt>
                <c:pt idx="13">
                  <c:v>6.9553400026052259E-3</c:v>
                </c:pt>
                <c:pt idx="14">
                  <c:v>-6.1560600006487221E-3</c:v>
                </c:pt>
                <c:pt idx="15">
                  <c:v>-1.9698100004461594E-3</c:v>
                </c:pt>
                <c:pt idx="16">
                  <c:v>-2.5381300001754425E-3</c:v>
                </c:pt>
                <c:pt idx="17">
                  <c:v>2.0023399993078783E-3</c:v>
                </c:pt>
                <c:pt idx="18">
                  <c:v>1.9721700009540655E-3</c:v>
                </c:pt>
                <c:pt idx="19">
                  <c:v>-2.1125399944139645E-3</c:v>
                </c:pt>
                <c:pt idx="20">
                  <c:v>-1.9254200014984235E-3</c:v>
                </c:pt>
                <c:pt idx="21">
                  <c:v>6.206289996043779E-3</c:v>
                </c:pt>
                <c:pt idx="22">
                  <c:v>-3.5810599947581068E-3</c:v>
                </c:pt>
                <c:pt idx="23">
                  <c:v>2.2799799990025349E-3</c:v>
                </c:pt>
                <c:pt idx="24">
                  <c:v>1.1384099998394959E-3</c:v>
                </c:pt>
                <c:pt idx="31">
                  <c:v>-1.4213760005077347E-2</c:v>
                </c:pt>
                <c:pt idx="39">
                  <c:v>-2.6370100022177212E-3</c:v>
                </c:pt>
                <c:pt idx="42">
                  <c:v>-8.8649999815970659E-4</c:v>
                </c:pt>
                <c:pt idx="43">
                  <c:v>-8.8649999815970659E-4</c:v>
                </c:pt>
                <c:pt idx="44">
                  <c:v>-2.4167000010493211E-3</c:v>
                </c:pt>
                <c:pt idx="45">
                  <c:v>-1.6166999994311482E-3</c:v>
                </c:pt>
                <c:pt idx="48">
                  <c:v>-1.9166700003552251E-3</c:v>
                </c:pt>
                <c:pt idx="49">
                  <c:v>-1.9166700003552251E-3</c:v>
                </c:pt>
                <c:pt idx="50">
                  <c:v>1.9211600010748953E-3</c:v>
                </c:pt>
                <c:pt idx="57">
                  <c:v>1.9106689993350301E-2</c:v>
                </c:pt>
                <c:pt idx="76">
                  <c:v>2.739591000135988E-2</c:v>
                </c:pt>
                <c:pt idx="77">
                  <c:v>2.7733770002669189E-2</c:v>
                </c:pt>
                <c:pt idx="79">
                  <c:v>2.8019990000757389E-2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BC-43C1-AA5C-F00E392CCF1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Active!$K$21:$K$117</c:f>
              <c:numCache>
                <c:formatCode>General</c:formatCode>
                <c:ptCount val="97"/>
                <c:pt idx="58">
                  <c:v>1.9118560005153995E-2</c:v>
                </c:pt>
                <c:pt idx="59">
                  <c:v>1.9118560005153995E-2</c:v>
                </c:pt>
                <c:pt idx="60">
                  <c:v>1.8772520001220983E-2</c:v>
                </c:pt>
                <c:pt idx="61">
                  <c:v>1.8409769996651448E-2</c:v>
                </c:pt>
                <c:pt idx="62">
                  <c:v>1.8409769996651448E-2</c:v>
                </c:pt>
                <c:pt idx="63">
                  <c:v>1.746932999958517E-2</c:v>
                </c:pt>
                <c:pt idx="64">
                  <c:v>2.169312000478385E-2</c:v>
                </c:pt>
                <c:pt idx="66">
                  <c:v>1.8562949997431133E-2</c:v>
                </c:pt>
                <c:pt idx="68">
                  <c:v>2.6008410000940785E-2</c:v>
                </c:pt>
                <c:pt idx="69">
                  <c:v>2.2238350000407081E-2</c:v>
                </c:pt>
                <c:pt idx="70">
                  <c:v>2.0881459997326601E-2</c:v>
                </c:pt>
                <c:pt idx="71">
                  <c:v>2.430496000306448E-2</c:v>
                </c:pt>
                <c:pt idx="72">
                  <c:v>2.430496000306448E-2</c:v>
                </c:pt>
                <c:pt idx="73">
                  <c:v>2.3093819996574894E-2</c:v>
                </c:pt>
                <c:pt idx="74">
                  <c:v>2.3093819996574894E-2</c:v>
                </c:pt>
                <c:pt idx="75">
                  <c:v>2.715326999896206E-2</c:v>
                </c:pt>
                <c:pt idx="78">
                  <c:v>4.2801075003808364E-2</c:v>
                </c:pt>
                <c:pt idx="80">
                  <c:v>2.8189270007715095E-2</c:v>
                </c:pt>
                <c:pt idx="81">
                  <c:v>2.961889000289375E-2</c:v>
                </c:pt>
                <c:pt idx="82">
                  <c:v>2.8986339995753951E-2</c:v>
                </c:pt>
                <c:pt idx="83">
                  <c:v>2.8553880001709331E-2</c:v>
                </c:pt>
                <c:pt idx="84">
                  <c:v>2.8653880006459076E-2</c:v>
                </c:pt>
                <c:pt idx="85">
                  <c:v>2.9153880001103971E-2</c:v>
                </c:pt>
                <c:pt idx="86">
                  <c:v>3.2979960000375286E-2</c:v>
                </c:pt>
                <c:pt idx="88">
                  <c:v>3.4042160004901234E-2</c:v>
                </c:pt>
                <c:pt idx="89">
                  <c:v>4.4817415007855743E-2</c:v>
                </c:pt>
                <c:pt idx="90">
                  <c:v>4.4817415007855743E-2</c:v>
                </c:pt>
                <c:pt idx="91">
                  <c:v>3.5808190004900098E-2</c:v>
                </c:pt>
                <c:pt idx="92">
                  <c:v>3.6046050001459662E-2</c:v>
                </c:pt>
                <c:pt idx="93">
                  <c:v>4.0937290003057569E-2</c:v>
                </c:pt>
                <c:pt idx="94">
                  <c:v>4.0210630002547987E-2</c:v>
                </c:pt>
                <c:pt idx="95">
                  <c:v>4.2612140001438092E-2</c:v>
                </c:pt>
                <c:pt idx="96">
                  <c:v>4.6276690001832321E-2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BC-43C1-AA5C-F00E392CCF1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Active!$L$21:$L$117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BC-43C1-AA5C-F00E392CCF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BC-43C1-AA5C-F00E392CCF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Active!$N$21:$N$117</c:f>
              <c:numCache>
                <c:formatCode>General</c:formatCode>
                <c:ptCount val="97"/>
                <c:pt idx="38">
                  <c:v>-2.6370100022177212E-3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BC-43C1-AA5C-F00E392CCF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Active!$O$21:$O$117</c:f>
              <c:numCache>
                <c:formatCode>General</c:formatCode>
                <c:ptCount val="97"/>
                <c:pt idx="10">
                  <c:v>-7.7233070490271505E-2</c:v>
                </c:pt>
                <c:pt idx="25">
                  <c:v>-4.8797456755172115E-2</c:v>
                </c:pt>
                <c:pt idx="26">
                  <c:v>-4.5744068980390212E-2</c:v>
                </c:pt>
                <c:pt idx="27">
                  <c:v>-4.4100804870070398E-2</c:v>
                </c:pt>
                <c:pt idx="28">
                  <c:v>-3.9753863653755286E-2</c:v>
                </c:pt>
                <c:pt idx="39">
                  <c:v>-9.4350007798685298E-4</c:v>
                </c:pt>
                <c:pt idx="40">
                  <c:v>-6.1635138783164289E-4</c:v>
                </c:pt>
                <c:pt idx="41">
                  <c:v>8.5769788275272263E-4</c:v>
                </c:pt>
                <c:pt idx="42">
                  <c:v>2.0534827502165648E-3</c:v>
                </c:pt>
                <c:pt idx="43">
                  <c:v>2.0534827502165648E-3</c:v>
                </c:pt>
                <c:pt idx="44">
                  <c:v>2.2791025365304918E-3</c:v>
                </c:pt>
                <c:pt idx="45">
                  <c:v>2.2791025365304918E-3</c:v>
                </c:pt>
                <c:pt idx="46">
                  <c:v>2.4069537487750592E-3</c:v>
                </c:pt>
                <c:pt idx="47">
                  <c:v>2.5385652907915224E-3</c:v>
                </c:pt>
                <c:pt idx="48">
                  <c:v>3.5613749887480201E-3</c:v>
                </c:pt>
                <c:pt idx="49">
                  <c:v>3.5613749887480201E-3</c:v>
                </c:pt>
                <c:pt idx="50">
                  <c:v>3.5651353185199158E-3</c:v>
                </c:pt>
                <c:pt idx="51">
                  <c:v>5.1971184395240289E-3</c:v>
                </c:pt>
                <c:pt idx="52">
                  <c:v>5.2008787692959385E-3</c:v>
                </c:pt>
                <c:pt idx="53">
                  <c:v>7.2013742079461429E-3</c:v>
                </c:pt>
                <c:pt idx="54">
                  <c:v>7.2352171758932327E-3</c:v>
                </c:pt>
                <c:pt idx="55">
                  <c:v>1.1773935210575195E-2</c:v>
                </c:pt>
                <c:pt idx="56">
                  <c:v>1.1804017848750389E-2</c:v>
                </c:pt>
                <c:pt idx="57">
                  <c:v>1.1804017848750389E-2</c:v>
                </c:pt>
                <c:pt idx="58">
                  <c:v>1.7779181856297718E-2</c:v>
                </c:pt>
                <c:pt idx="59">
                  <c:v>1.7779181856297718E-2</c:v>
                </c:pt>
                <c:pt idx="60">
                  <c:v>1.7824305813560509E-2</c:v>
                </c:pt>
                <c:pt idx="61">
                  <c:v>1.8106330546452915E-2</c:v>
                </c:pt>
                <c:pt idx="62">
                  <c:v>1.8106330546452915E-2</c:v>
                </c:pt>
                <c:pt idx="63">
                  <c:v>1.9354760030723353E-2</c:v>
                </c:pt>
                <c:pt idx="64">
                  <c:v>2.0907776226517599E-2</c:v>
                </c:pt>
                <c:pt idx="65">
                  <c:v>2.2400627145961458E-2</c:v>
                </c:pt>
                <c:pt idx="66">
                  <c:v>2.2415668465049055E-2</c:v>
                </c:pt>
                <c:pt idx="67">
                  <c:v>2.2517197368890324E-2</c:v>
                </c:pt>
                <c:pt idx="68">
                  <c:v>2.2648808910906773E-2</c:v>
                </c:pt>
                <c:pt idx="69">
                  <c:v>2.3844593778370629E-2</c:v>
                </c:pt>
                <c:pt idx="70">
                  <c:v>2.3908519384492913E-2</c:v>
                </c:pt>
                <c:pt idx="71">
                  <c:v>2.5600667781847414E-2</c:v>
                </c:pt>
                <c:pt idx="72">
                  <c:v>2.5600667781847414E-2</c:v>
                </c:pt>
                <c:pt idx="73">
                  <c:v>2.5758601632267161E-2</c:v>
                </c:pt>
                <c:pt idx="74">
                  <c:v>2.5758601632267161E-2</c:v>
                </c:pt>
                <c:pt idx="75">
                  <c:v>2.7319138487605199E-2</c:v>
                </c:pt>
                <c:pt idx="76">
                  <c:v>2.7349221125780393E-2</c:v>
                </c:pt>
                <c:pt idx="77">
                  <c:v>2.8635253907769817E-2</c:v>
                </c:pt>
                <c:pt idx="78">
                  <c:v>2.8761224955128423E-2</c:v>
                </c:pt>
                <c:pt idx="79">
                  <c:v>2.8763105120014371E-2</c:v>
                </c:pt>
                <c:pt idx="80">
                  <c:v>3.1831534213883864E-2</c:v>
                </c:pt>
                <c:pt idx="81">
                  <c:v>3.1884178830690446E-2</c:v>
                </c:pt>
                <c:pt idx="82">
                  <c:v>3.1940583777268938E-2</c:v>
                </c:pt>
                <c:pt idx="83">
                  <c:v>3.2083476308601089E-2</c:v>
                </c:pt>
                <c:pt idx="84">
                  <c:v>3.2083476308601089E-2</c:v>
                </c:pt>
                <c:pt idx="85">
                  <c:v>3.2083476308601089E-2</c:v>
                </c:pt>
                <c:pt idx="86">
                  <c:v>3.5001492211594626E-2</c:v>
                </c:pt>
                <c:pt idx="87">
                  <c:v>3.6065665537042019E-2</c:v>
                </c:pt>
                <c:pt idx="88">
                  <c:v>3.6280004334040258E-2</c:v>
                </c:pt>
                <c:pt idx="89">
                  <c:v>3.777849574814196E-2</c:v>
                </c:pt>
                <c:pt idx="90">
                  <c:v>3.777849574814196E-2</c:v>
                </c:pt>
                <c:pt idx="91">
                  <c:v>3.8314342740637553E-2</c:v>
                </c:pt>
                <c:pt idx="92">
                  <c:v>3.9600375522626977E-2</c:v>
                </c:pt>
                <c:pt idx="93">
                  <c:v>4.1209796664999701E-2</c:v>
                </c:pt>
                <c:pt idx="94">
                  <c:v>4.2330374937025558E-2</c:v>
                </c:pt>
                <c:pt idx="95">
                  <c:v>4.4199258833659313E-2</c:v>
                </c:pt>
                <c:pt idx="96">
                  <c:v>4.5646985795840381E-2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BC-43C1-AA5C-F00E392CCF1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-3416</c:v>
                </c:pt>
                <c:pt idx="1">
                  <c:v>-18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34</c:v>
                </c:pt>
                <c:pt idx="6">
                  <c:v>332</c:v>
                </c:pt>
                <c:pt idx="7">
                  <c:v>709</c:v>
                </c:pt>
                <c:pt idx="8">
                  <c:v>734</c:v>
                </c:pt>
                <c:pt idx="9">
                  <c:v>1090</c:v>
                </c:pt>
                <c:pt idx="10">
                  <c:v>2365</c:v>
                </c:pt>
                <c:pt idx="11">
                  <c:v>5261</c:v>
                </c:pt>
                <c:pt idx="12">
                  <c:v>5382</c:v>
                </c:pt>
                <c:pt idx="13">
                  <c:v>5698</c:v>
                </c:pt>
                <c:pt idx="14">
                  <c:v>6118</c:v>
                </c:pt>
                <c:pt idx="15">
                  <c:v>6493</c:v>
                </c:pt>
                <c:pt idx="16">
                  <c:v>6589</c:v>
                </c:pt>
                <c:pt idx="17">
                  <c:v>6598</c:v>
                </c:pt>
                <c:pt idx="18">
                  <c:v>6999</c:v>
                </c:pt>
                <c:pt idx="19">
                  <c:v>7462</c:v>
                </c:pt>
                <c:pt idx="20">
                  <c:v>7726</c:v>
                </c:pt>
                <c:pt idx="21">
                  <c:v>8163</c:v>
                </c:pt>
                <c:pt idx="22">
                  <c:v>8618</c:v>
                </c:pt>
                <c:pt idx="23">
                  <c:v>9106</c:v>
                </c:pt>
                <c:pt idx="24">
                  <c:v>9927</c:v>
                </c:pt>
                <c:pt idx="25">
                  <c:v>9927</c:v>
                </c:pt>
                <c:pt idx="26">
                  <c:v>10739</c:v>
                </c:pt>
                <c:pt idx="27">
                  <c:v>11176</c:v>
                </c:pt>
                <c:pt idx="28">
                  <c:v>12332</c:v>
                </c:pt>
                <c:pt idx="29">
                  <c:v>15293</c:v>
                </c:pt>
                <c:pt idx="30">
                  <c:v>15527.5</c:v>
                </c:pt>
                <c:pt idx="31">
                  <c:v>16928</c:v>
                </c:pt>
                <c:pt idx="32">
                  <c:v>21847</c:v>
                </c:pt>
                <c:pt idx="33">
                  <c:v>21849</c:v>
                </c:pt>
                <c:pt idx="34">
                  <c:v>21909</c:v>
                </c:pt>
                <c:pt idx="35">
                  <c:v>21935</c:v>
                </c:pt>
                <c:pt idx="36">
                  <c:v>22268</c:v>
                </c:pt>
                <c:pt idx="37">
                  <c:v>22269</c:v>
                </c:pt>
                <c:pt idx="38">
                  <c:v>22653</c:v>
                </c:pt>
                <c:pt idx="39">
                  <c:v>22653</c:v>
                </c:pt>
                <c:pt idx="40">
                  <c:v>22740</c:v>
                </c:pt>
                <c:pt idx="41">
                  <c:v>23132</c:v>
                </c:pt>
                <c:pt idx="42">
                  <c:v>23450</c:v>
                </c:pt>
                <c:pt idx="43">
                  <c:v>23450</c:v>
                </c:pt>
                <c:pt idx="44">
                  <c:v>23510</c:v>
                </c:pt>
                <c:pt idx="45">
                  <c:v>23510</c:v>
                </c:pt>
                <c:pt idx="46">
                  <c:v>23544</c:v>
                </c:pt>
                <c:pt idx="47">
                  <c:v>23579</c:v>
                </c:pt>
                <c:pt idx="48">
                  <c:v>23851</c:v>
                </c:pt>
                <c:pt idx="49">
                  <c:v>23851</c:v>
                </c:pt>
                <c:pt idx="50">
                  <c:v>23852</c:v>
                </c:pt>
                <c:pt idx="51">
                  <c:v>24286</c:v>
                </c:pt>
                <c:pt idx="52">
                  <c:v>24287</c:v>
                </c:pt>
                <c:pt idx="53">
                  <c:v>24819</c:v>
                </c:pt>
                <c:pt idx="54">
                  <c:v>24828</c:v>
                </c:pt>
                <c:pt idx="55">
                  <c:v>26035</c:v>
                </c:pt>
                <c:pt idx="56">
                  <c:v>26043</c:v>
                </c:pt>
                <c:pt idx="57">
                  <c:v>26043</c:v>
                </c:pt>
                <c:pt idx="58">
                  <c:v>27632</c:v>
                </c:pt>
                <c:pt idx="59">
                  <c:v>27632</c:v>
                </c:pt>
                <c:pt idx="60">
                  <c:v>27644</c:v>
                </c:pt>
                <c:pt idx="61">
                  <c:v>27719</c:v>
                </c:pt>
                <c:pt idx="62">
                  <c:v>27719</c:v>
                </c:pt>
                <c:pt idx="63">
                  <c:v>28051</c:v>
                </c:pt>
                <c:pt idx="64">
                  <c:v>28464</c:v>
                </c:pt>
                <c:pt idx="65">
                  <c:v>28861</c:v>
                </c:pt>
                <c:pt idx="66">
                  <c:v>28865</c:v>
                </c:pt>
                <c:pt idx="67">
                  <c:v>28892</c:v>
                </c:pt>
                <c:pt idx="68">
                  <c:v>28927</c:v>
                </c:pt>
                <c:pt idx="69">
                  <c:v>29245</c:v>
                </c:pt>
                <c:pt idx="70">
                  <c:v>29262</c:v>
                </c:pt>
                <c:pt idx="71">
                  <c:v>29712</c:v>
                </c:pt>
                <c:pt idx="72">
                  <c:v>29712</c:v>
                </c:pt>
                <c:pt idx="73">
                  <c:v>29754</c:v>
                </c:pt>
                <c:pt idx="74">
                  <c:v>29754</c:v>
                </c:pt>
                <c:pt idx="75">
                  <c:v>30169</c:v>
                </c:pt>
                <c:pt idx="76">
                  <c:v>30177</c:v>
                </c:pt>
                <c:pt idx="77">
                  <c:v>30519</c:v>
                </c:pt>
                <c:pt idx="78">
                  <c:v>30552.5</c:v>
                </c:pt>
                <c:pt idx="79">
                  <c:v>30553</c:v>
                </c:pt>
                <c:pt idx="80">
                  <c:v>31369</c:v>
                </c:pt>
                <c:pt idx="81">
                  <c:v>31383</c:v>
                </c:pt>
                <c:pt idx="82">
                  <c:v>31398</c:v>
                </c:pt>
                <c:pt idx="83">
                  <c:v>31436</c:v>
                </c:pt>
                <c:pt idx="84">
                  <c:v>31436</c:v>
                </c:pt>
                <c:pt idx="85">
                  <c:v>31436</c:v>
                </c:pt>
                <c:pt idx="86">
                  <c:v>32212</c:v>
                </c:pt>
                <c:pt idx="87">
                  <c:v>32495</c:v>
                </c:pt>
                <c:pt idx="88">
                  <c:v>32552</c:v>
                </c:pt>
                <c:pt idx="89">
                  <c:v>32950.5</c:v>
                </c:pt>
                <c:pt idx="90">
                  <c:v>32950.5</c:v>
                </c:pt>
                <c:pt idx="91">
                  <c:v>33093</c:v>
                </c:pt>
                <c:pt idx="92">
                  <c:v>33435</c:v>
                </c:pt>
                <c:pt idx="93">
                  <c:v>33863</c:v>
                </c:pt>
                <c:pt idx="94">
                  <c:v>34161</c:v>
                </c:pt>
                <c:pt idx="95">
                  <c:v>34658</c:v>
                </c:pt>
                <c:pt idx="96">
                  <c:v>35043</c:v>
                </c:pt>
              </c:numCache>
            </c:numRef>
          </c:xVal>
          <c:yVal>
            <c:numRef>
              <c:f>Active!$U$21:$U$117</c:f>
              <c:numCache>
                <c:formatCode>General</c:formatCode>
                <c:ptCount val="97"/>
                <c:pt idx="30">
                  <c:v>5.4005325000616722E-2</c:v>
                </c:pt>
                <c:pt idx="35">
                  <c:v>2.3801050003385171E-2</c:v>
                </c:pt>
                <c:pt idx="36">
                  <c:v>7.4798440007725731E-2</c:v>
                </c:pt>
                <c:pt idx="37">
                  <c:v>9.1636270000890363E-2</c:v>
                </c:pt>
                <c:pt idx="40">
                  <c:v>7.2254200000315905E-2</c:v>
                </c:pt>
                <c:pt idx="41">
                  <c:v>-2.1316439997463021E-2</c:v>
                </c:pt>
                <c:pt idx="47">
                  <c:v>9.9193570000352338E-2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BC-43C1-AA5C-F00E392CC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148944"/>
        <c:axId val="1"/>
      </c:scatterChart>
      <c:valAx>
        <c:axId val="477148944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3769968051118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148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76996805111822"/>
          <c:y val="0.91249999999999998"/>
          <c:w val="0.7492012779552715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400050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AD120D7-D2B8-98F6-0EEE-CD6F580EB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114300</xdr:rowOff>
    </xdr:from>
    <xdr:to>
      <xdr:col>25</xdr:col>
      <xdr:colOff>657225</xdr:colOff>
      <xdr:row>18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120F0572-10F4-1EB6-8E1F-3451A458E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71" TargetMode="External"/><Relationship Id="rId13" Type="http://schemas.openxmlformats.org/officeDocument/2006/relationships/hyperlink" Target="http://www.bav-astro.de/sfs/BAVM_link.php?BAVMnr=209" TargetMode="External"/><Relationship Id="rId18" Type="http://schemas.openxmlformats.org/officeDocument/2006/relationships/hyperlink" Target="http://www.bav-astro.de/sfs/BAVM_link.php?BAVMnr=4-5" TargetMode="External"/><Relationship Id="rId3" Type="http://schemas.openxmlformats.org/officeDocument/2006/relationships/hyperlink" Target="http://www.bav-astro.de/sfs/BAVM_link.php?BAVMnr=60" TargetMode="External"/><Relationship Id="rId21" Type="http://schemas.openxmlformats.org/officeDocument/2006/relationships/hyperlink" Target="http://var.astro.cz/oejv/issues/oejv0094.pdf" TargetMode="External"/><Relationship Id="rId7" Type="http://schemas.openxmlformats.org/officeDocument/2006/relationships/hyperlink" Target="http://www.bav-astro.de/sfs/BAVM_link.php?BAVMnr=118" TargetMode="External"/><Relationship Id="rId12" Type="http://schemas.openxmlformats.org/officeDocument/2006/relationships/hyperlink" Target="http://www.bav-astro.de/sfs/BAVM_link.php?BAVMnr=201" TargetMode="External"/><Relationship Id="rId17" Type="http://schemas.openxmlformats.org/officeDocument/2006/relationships/hyperlink" Target="http://vsolj.cetus-net.org/no43.pdf" TargetMode="External"/><Relationship Id="rId25" Type="http://schemas.openxmlformats.org/officeDocument/2006/relationships/hyperlink" Target="http://var.astro.cz/oejv/issues/oejv0162.pdf" TargetMode="External"/><Relationship Id="rId2" Type="http://schemas.openxmlformats.org/officeDocument/2006/relationships/hyperlink" Target="http://www.konkoly.hu/cgi-bin/IBVS?4084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konkoly.hu/cgi-bin/IBVS?637" TargetMode="External"/><Relationship Id="rId6" Type="http://schemas.openxmlformats.org/officeDocument/2006/relationships/hyperlink" Target="http://www.konkoly.hu/cgi-bin/IBVS?4084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4084" TargetMode="External"/><Relationship Id="rId15" Type="http://schemas.openxmlformats.org/officeDocument/2006/relationships/hyperlink" Target="http://var.astro.cz/oejv/issues/oejv0142.pdf" TargetMode="External"/><Relationship Id="rId23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vsolj.cetus-net.org/no44.pdf" TargetMode="External"/><Relationship Id="rId4" Type="http://schemas.openxmlformats.org/officeDocument/2006/relationships/hyperlink" Target="http://www.bav-astro.de/sfs/BAVM_link.php?BAVMnr=60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bav-astro.de/sfs/BAVM_link.php?BAVMnr=209" TargetMode="External"/><Relationship Id="rId22" Type="http://schemas.openxmlformats.org/officeDocument/2006/relationships/hyperlink" Target="http://vsolj.cetus-net.org/vsoljno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tabSelected="1" workbookViewId="0">
      <pane xSplit="14" ySplit="22" topLeftCell="O110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</row>
    <row r="2" spans="1:6" x14ac:dyDescent="0.2">
      <c r="A2" s="4" t="s">
        <v>1</v>
      </c>
      <c r="B2" s="3" t="s">
        <v>2</v>
      </c>
      <c r="D2" s="3"/>
    </row>
    <row r="3" spans="1:6" x14ac:dyDescent="0.2">
      <c r="A3" s="5" t="s">
        <v>3</v>
      </c>
      <c r="B3" s="3"/>
      <c r="C3" s="6"/>
      <c r="D3" s="6"/>
    </row>
    <row r="4" spans="1:6" x14ac:dyDescent="0.2">
      <c r="A4" s="7" t="s">
        <v>4</v>
      </c>
      <c r="B4" s="8"/>
      <c r="C4" s="9">
        <v>27862.159</v>
      </c>
      <c r="D4" s="10">
        <v>0.88316216999999997</v>
      </c>
    </row>
    <row r="5" spans="1:6" x14ac:dyDescent="0.2">
      <c r="A5" s="11" t="s">
        <v>5</v>
      </c>
      <c r="B5" s="4"/>
      <c r="C5" s="12">
        <v>-9.5</v>
      </c>
      <c r="D5" s="4" t="s">
        <v>6</v>
      </c>
    </row>
    <row r="6" spans="1:6" x14ac:dyDescent="0.2">
      <c r="A6" s="13" t="s">
        <v>7</v>
      </c>
    </row>
    <row r="7" spans="1:6" x14ac:dyDescent="0.2">
      <c r="A7" s="1" t="s">
        <v>8</v>
      </c>
      <c r="C7" s="1">
        <f>+C4</f>
        <v>27862.159</v>
      </c>
    </row>
    <row r="8" spans="1:6" x14ac:dyDescent="0.2">
      <c r="A8" s="1" t="s">
        <v>9</v>
      </c>
      <c r="C8" s="1">
        <f>+D4</f>
        <v>0.88316216999999997</v>
      </c>
    </row>
    <row r="9" spans="1:6" x14ac:dyDescent="0.2">
      <c r="A9" s="14" t="s">
        <v>10</v>
      </c>
      <c r="B9" s="15">
        <v>82</v>
      </c>
      <c r="C9" s="16" t="str">
        <f>"F"&amp;B9</f>
        <v>F82</v>
      </c>
      <c r="D9" s="17" t="str">
        <f>"G"&amp;B9</f>
        <v>G82</v>
      </c>
    </row>
    <row r="10" spans="1:6" x14ac:dyDescent="0.2">
      <c r="A10" s="4"/>
      <c r="B10" s="4"/>
      <c r="C10" s="18" t="s">
        <v>11</v>
      </c>
      <c r="D10" s="18" t="s">
        <v>12</v>
      </c>
      <c r="E10" s="4"/>
    </row>
    <row r="11" spans="1:6" x14ac:dyDescent="0.2">
      <c r="A11" s="4" t="s">
        <v>13</v>
      </c>
      <c r="B11" s="4"/>
      <c r="C11" s="19">
        <f ca="1">INTERCEPT(INDIRECT($D$9):G987,INDIRECT($C$9):F987)</f>
        <v>-8.6126250400812385E-2</v>
      </c>
      <c r="D11" s="20"/>
      <c r="E11" s="4"/>
    </row>
    <row r="12" spans="1:6" x14ac:dyDescent="0.2">
      <c r="A12" s="4" t="s">
        <v>14</v>
      </c>
      <c r="B12" s="4"/>
      <c r="C12" s="19">
        <f ca="1">SLOPE(INDIRECT($D$9):G987,INDIRECT($C$9):F987)</f>
        <v>3.7603297718988891E-6</v>
      </c>
      <c r="D12" s="20"/>
      <c r="E12" s="4"/>
    </row>
    <row r="13" spans="1:6" x14ac:dyDescent="0.2">
      <c r="A13" s="4" t="s">
        <v>15</v>
      </c>
      <c r="B13" s="4"/>
      <c r="C13" s="20" t="s">
        <v>16</v>
      </c>
    </row>
    <row r="14" spans="1:6" x14ac:dyDescent="0.2">
      <c r="A14" s="4"/>
      <c r="B14" s="4"/>
      <c r="C14" s="4"/>
    </row>
    <row r="15" spans="1:6" x14ac:dyDescent="0.2">
      <c r="A15" s="7" t="s">
        <v>17</v>
      </c>
      <c r="B15" s="4"/>
      <c r="C15" s="21">
        <f ca="1">(C7+C11)+(C8+C12)*INT(MAX(F21:F3528))</f>
        <v>59544.767458399831</v>
      </c>
      <c r="E15" s="22" t="s">
        <v>18</v>
      </c>
      <c r="F15" s="12">
        <v>1</v>
      </c>
    </row>
    <row r="16" spans="1:6" x14ac:dyDescent="0.2">
      <c r="A16" s="7" t="s">
        <v>19</v>
      </c>
      <c r="B16" s="4"/>
      <c r="C16" s="21">
        <f ca="1">+C8+C12</f>
        <v>0.88316593032977186</v>
      </c>
      <c r="E16" s="22" t="s">
        <v>20</v>
      </c>
      <c r="F16" s="19">
        <f ca="1">NOW()+15018.5+$C$5/24</f>
        <v>59965.685206018519</v>
      </c>
    </row>
    <row r="17" spans="1:21" x14ac:dyDescent="0.2">
      <c r="A17" s="22" t="s">
        <v>21</v>
      </c>
      <c r="B17" s="4"/>
      <c r="C17" s="4">
        <f>COUNT(C21:C2186)</f>
        <v>101</v>
      </c>
      <c r="E17" s="22" t="s">
        <v>22</v>
      </c>
      <c r="F17" s="19">
        <f ca="1">ROUND(2*(F16-$C$7)/$C$8,0)/2+F15</f>
        <v>36351.5</v>
      </c>
    </row>
    <row r="18" spans="1:21" x14ac:dyDescent="0.2">
      <c r="A18" s="7" t="s">
        <v>23</v>
      </c>
      <c r="B18" s="4"/>
      <c r="C18" s="23">
        <f ca="1">+C15</f>
        <v>59544.767458399831</v>
      </c>
      <c r="D18" s="24">
        <f ca="1">+C16</f>
        <v>0.88316593032977186</v>
      </c>
      <c r="E18" s="22" t="s">
        <v>24</v>
      </c>
      <c r="F18" s="17">
        <f ca="1">ROUND(2*(F16-$C$15)/$C$16,0)/2+F15</f>
        <v>477.5</v>
      </c>
    </row>
    <row r="19" spans="1:21" x14ac:dyDescent="0.2">
      <c r="E19" s="22" t="s">
        <v>25</v>
      </c>
      <c r="F19" s="25">
        <f ca="1">+$C$15+$C$16*F18-15018.5-$C$5/24</f>
        <v>44948.375023465633</v>
      </c>
    </row>
    <row r="20" spans="1:21" x14ac:dyDescent="0.2">
      <c r="A20" s="18" t="s">
        <v>26</v>
      </c>
      <c r="B20" s="18" t="s">
        <v>27</v>
      </c>
      <c r="C20" s="18" t="s">
        <v>28</v>
      </c>
      <c r="D20" s="18" t="s">
        <v>29</v>
      </c>
      <c r="E20" s="18" t="s">
        <v>30</v>
      </c>
      <c r="F20" s="18" t="s">
        <v>31</v>
      </c>
      <c r="G20" s="18" t="s">
        <v>32</v>
      </c>
      <c r="H20" s="26" t="s">
        <v>33</v>
      </c>
      <c r="I20" s="26" t="s">
        <v>34</v>
      </c>
      <c r="J20" s="26" t="s">
        <v>35</v>
      </c>
      <c r="K20" s="26" t="s">
        <v>36</v>
      </c>
      <c r="L20" s="26" t="s">
        <v>37</v>
      </c>
      <c r="M20" s="26" t="s">
        <v>38</v>
      </c>
      <c r="N20" s="26" t="s">
        <v>39</v>
      </c>
      <c r="O20" s="26" t="s">
        <v>40</v>
      </c>
      <c r="P20" s="26" t="s">
        <v>41</v>
      </c>
      <c r="Q20" s="18" t="s">
        <v>42</v>
      </c>
      <c r="U20" s="27" t="s">
        <v>43</v>
      </c>
    </row>
    <row r="21" spans="1:21" x14ac:dyDescent="0.2">
      <c r="A21" s="93" t="s">
        <v>66</v>
      </c>
      <c r="B21" s="93"/>
      <c r="C21" s="28">
        <v>24845.289000000001</v>
      </c>
      <c r="D21" s="28"/>
      <c r="E21" s="1">
        <f>+(C21-C$7)/C$8</f>
        <v>-3415.9864433504881</v>
      </c>
      <c r="F21" s="1">
        <f>ROUND(2*E21,0)/2</f>
        <v>-3416</v>
      </c>
      <c r="G21" s="1">
        <f>+C21-(C$7+F21*C$8)</f>
        <v>1.1972719999903347E-2</v>
      </c>
      <c r="J21" s="1">
        <f>+G21</f>
        <v>1.1972719999903347E-2</v>
      </c>
      <c r="Q21" s="30">
        <f>+C21-15018.5</f>
        <v>9826.7890000000007</v>
      </c>
    </row>
    <row r="22" spans="1:21" x14ac:dyDescent="0.2">
      <c r="A22" s="93" t="s">
        <v>66</v>
      </c>
      <c r="B22" s="93"/>
      <c r="C22" s="28">
        <v>27846.276999999998</v>
      </c>
      <c r="D22" s="28"/>
      <c r="E22" s="1">
        <f>+(C22-C$7)/C$8</f>
        <v>-17.983107224804961</v>
      </c>
      <c r="F22" s="1">
        <f>ROUND(2*E22,0)/2</f>
        <v>-18</v>
      </c>
      <c r="G22" s="1">
        <f>+C22-(C$7+F22*C$8)</f>
        <v>1.4919059998646844E-2</v>
      </c>
      <c r="J22" s="1">
        <f>+G22</f>
        <v>1.4919059998646844E-2</v>
      </c>
      <c r="Q22" s="30">
        <f>+C22-15018.5</f>
        <v>12827.776999999998</v>
      </c>
    </row>
    <row r="23" spans="1:21" x14ac:dyDescent="0.2">
      <c r="A23" s="34" t="s">
        <v>64</v>
      </c>
      <c r="B23" s="37"/>
      <c r="C23" s="34">
        <v>27862.159</v>
      </c>
      <c r="D23" s="34"/>
      <c r="E23" s="1">
        <f>+(C23-C$7)/C$8</f>
        <v>0</v>
      </c>
      <c r="F23" s="1">
        <f>ROUND(2*E23,0)/2</f>
        <v>0</v>
      </c>
      <c r="G23" s="1">
        <f>+C23-(C$7+F23*C$8)</f>
        <v>0</v>
      </c>
      <c r="H23" s="1">
        <f>+G23</f>
        <v>0</v>
      </c>
      <c r="Q23" s="30">
        <f>+C23-15018.5</f>
        <v>12843.659</v>
      </c>
    </row>
    <row r="24" spans="1:21" x14ac:dyDescent="0.2">
      <c r="A24" s="3" t="s">
        <v>66</v>
      </c>
      <c r="B24" s="3"/>
      <c r="C24" s="34">
        <v>27862.165000000001</v>
      </c>
      <c r="D24" s="34"/>
      <c r="E24" s="1">
        <f>+(C24-C$7)/C$8</f>
        <v>6.7937692589599497E-3</v>
      </c>
      <c r="F24" s="1">
        <f>ROUND(2*E24,0)/2</f>
        <v>0</v>
      </c>
      <c r="G24" s="1">
        <f>+C24-(C$7+F24*C$8)</f>
        <v>6.0000000012223609E-3</v>
      </c>
      <c r="J24" s="1">
        <f>+G24</f>
        <v>6.0000000012223609E-3</v>
      </c>
      <c r="Q24" s="30">
        <f>+C24-15018.5</f>
        <v>12843.665000000001</v>
      </c>
    </row>
    <row r="25" spans="1:21" x14ac:dyDescent="0.2">
      <c r="A25" s="3" t="s">
        <v>66</v>
      </c>
      <c r="B25" s="3"/>
      <c r="C25" s="34">
        <v>27869.231</v>
      </c>
      <c r="D25" s="34"/>
      <c r="E25" s="1">
        <f>+(C25-C$7)/C$8</f>
        <v>8.0075893649295651</v>
      </c>
      <c r="F25" s="1">
        <f>ROUND(2*E25,0)/2</f>
        <v>8</v>
      </c>
      <c r="G25" s="1">
        <f>+C25-(C$7+F25*C$8)</f>
        <v>6.7026399992755614E-3</v>
      </c>
      <c r="J25" s="1">
        <f>+G25</f>
        <v>6.7026399992755614E-3</v>
      </c>
      <c r="Q25" s="30">
        <f>+C25-15018.5</f>
        <v>12850.731</v>
      </c>
    </row>
    <row r="26" spans="1:21" x14ac:dyDescent="0.2">
      <c r="A26" s="3" t="s">
        <v>66</v>
      </c>
      <c r="B26" s="3"/>
      <c r="C26" s="34">
        <v>27892.19</v>
      </c>
      <c r="D26" s="34"/>
      <c r="E26" s="1">
        <f>+(C26-C$7)/C$8</f>
        <v>34.003947429042441</v>
      </c>
      <c r="F26" s="1">
        <f>ROUND(2*E26,0)/2</f>
        <v>34</v>
      </c>
      <c r="G26" s="1">
        <f>+C26-(C$7+F26*C$8)</f>
        <v>3.4862199972849339E-3</v>
      </c>
      <c r="J26" s="1">
        <f>+G26</f>
        <v>3.4862199972849339E-3</v>
      </c>
      <c r="Q26" s="30">
        <f>+C26-15018.5</f>
        <v>12873.689999999999</v>
      </c>
    </row>
    <row r="27" spans="1:21" x14ac:dyDescent="0.2">
      <c r="A27" s="3" t="s">
        <v>66</v>
      </c>
      <c r="B27" s="3"/>
      <c r="C27" s="34">
        <v>28155.363000000001</v>
      </c>
      <c r="D27" s="34"/>
      <c r="E27" s="1">
        <f>+(C27-C$7)/C$8</f>
        <v>331.99338689971466</v>
      </c>
      <c r="F27" s="1">
        <f>ROUND(2*E27,0)/2</f>
        <v>332</v>
      </c>
      <c r="G27" s="1">
        <f>+C27-(C$7+F27*C$8)</f>
        <v>-5.8404399969731458E-3</v>
      </c>
      <c r="J27" s="1">
        <f>+G27</f>
        <v>-5.8404399969731458E-3</v>
      </c>
      <c r="Q27" s="30">
        <f>+C27-15018.5</f>
        <v>13136.863000000001</v>
      </c>
    </row>
    <row r="28" spans="1:21" x14ac:dyDescent="0.2">
      <c r="A28" s="3" t="s">
        <v>66</v>
      </c>
      <c r="B28" s="3"/>
      <c r="C28" s="34">
        <v>28488.32</v>
      </c>
      <c r="D28" s="34"/>
      <c r="E28" s="1">
        <f>+(C28-C$7)/C$8</f>
        <v>708.99889201549479</v>
      </c>
      <c r="F28" s="1">
        <f>ROUND(2*E28,0)/2</f>
        <v>709</v>
      </c>
      <c r="G28" s="1">
        <f>+C28-(C$7+F28*C$8)</f>
        <v>-9.7852999897440895E-4</v>
      </c>
      <c r="J28" s="1">
        <f>+G28</f>
        <v>-9.7852999897440895E-4</v>
      </c>
      <c r="Q28" s="30">
        <f>+C28-15018.5</f>
        <v>13469.82</v>
      </c>
    </row>
    <row r="29" spans="1:21" x14ac:dyDescent="0.2">
      <c r="A29" s="3" t="s">
        <v>66</v>
      </c>
      <c r="B29" s="3"/>
      <c r="C29" s="34">
        <v>28510.385999999999</v>
      </c>
      <c r="D29" s="34"/>
      <c r="E29" s="1">
        <f>+(C29-C$7)/C$8</f>
        <v>733.98411075510512</v>
      </c>
      <c r="F29" s="1">
        <f>ROUND(2*E29,0)/2</f>
        <v>734</v>
      </c>
      <c r="G29" s="1">
        <f>+C29-(C$7+F29*C$8)</f>
        <v>-1.4032779999979539E-2</v>
      </c>
      <c r="J29" s="1">
        <f>+G29</f>
        <v>-1.4032779999979539E-2</v>
      </c>
      <c r="Q29" s="30">
        <f>+C29-15018.5</f>
        <v>13491.885999999999</v>
      </c>
    </row>
    <row r="30" spans="1:21" x14ac:dyDescent="0.2">
      <c r="A30" s="3" t="s">
        <v>66</v>
      </c>
      <c r="B30" s="3"/>
      <c r="C30" s="34">
        <v>28824.806</v>
      </c>
      <c r="D30" s="34"/>
      <c r="E30" s="1">
        <f>+(C30-C$7)/C$8</f>
        <v>1090.0002657496084</v>
      </c>
      <c r="F30" s="1">
        <f>ROUND(2*E30,0)/2</f>
        <v>1090</v>
      </c>
      <c r="G30" s="1">
        <f>+C30-(C$7+F30*C$8)</f>
        <v>2.3470000087399967E-4</v>
      </c>
      <c r="J30" s="1">
        <f>+G30</f>
        <v>2.3470000087399967E-4</v>
      </c>
      <c r="Q30" s="30">
        <f>+C30-15018.5</f>
        <v>13806.306</v>
      </c>
    </row>
    <row r="31" spans="1:21" x14ac:dyDescent="0.2">
      <c r="A31" s="31" t="s">
        <v>46</v>
      </c>
      <c r="B31" s="32" t="s">
        <v>45</v>
      </c>
      <c r="C31" s="33">
        <v>29950.89</v>
      </c>
      <c r="D31" s="34"/>
      <c r="E31" s="29">
        <f>+(C31-C$7)/C$8</f>
        <v>2365.0594091909529</v>
      </c>
      <c r="F31" s="1">
        <f>ROUND(2*E31,0)/2</f>
        <v>2365</v>
      </c>
      <c r="G31" s="1">
        <f>+C31-(C$7+F31*C$8)</f>
        <v>5.2467950001300778E-2</v>
      </c>
      <c r="H31" s="1">
        <f>+G31</f>
        <v>5.2467950001300778E-2</v>
      </c>
      <c r="O31" s="1">
        <f ca="1">+C$11+C$12*$F31</f>
        <v>-7.7233070490271505E-2</v>
      </c>
      <c r="Q31" s="30">
        <f>+C31-15018.5</f>
        <v>14932.39</v>
      </c>
    </row>
    <row r="32" spans="1:21" x14ac:dyDescent="0.2">
      <c r="A32" s="3" t="s">
        <v>66</v>
      </c>
      <c r="B32" s="3"/>
      <c r="C32" s="34">
        <v>32508.478999999999</v>
      </c>
      <c r="D32" s="34"/>
      <c r="E32" s="1">
        <f>+(C32-C$7)/C$8</f>
        <v>5261.0043294766574</v>
      </c>
      <c r="F32" s="1">
        <f>ROUND(2*E32,0)/2</f>
        <v>5261</v>
      </c>
      <c r="G32" s="1">
        <f>+C32-(C$7+F32*C$8)</f>
        <v>3.8236299988056999E-3</v>
      </c>
      <c r="J32" s="1">
        <f>+G32</f>
        <v>3.8236299988056999E-3</v>
      </c>
      <c r="Q32" s="30">
        <f>+C32-15018.5</f>
        <v>17489.978999999999</v>
      </c>
    </row>
    <row r="33" spans="1:17" x14ac:dyDescent="0.2">
      <c r="A33" s="3" t="s">
        <v>66</v>
      </c>
      <c r="B33" s="3"/>
      <c r="C33" s="34">
        <v>32615.345000000001</v>
      </c>
      <c r="D33" s="34"/>
      <c r="E33" s="1">
        <f>+(C33-C$7)/C$8</f>
        <v>5382.0081537233436</v>
      </c>
      <c r="F33" s="1">
        <f>ROUND(2*E33,0)/2</f>
        <v>5382</v>
      </c>
      <c r="G33" s="1">
        <f>+C33-(C$7+F33*C$8)</f>
        <v>7.2010600015346427E-3</v>
      </c>
      <c r="J33" s="1">
        <f>+G33</f>
        <v>7.2010600015346427E-3</v>
      </c>
      <c r="Q33" s="30">
        <f>+C33-15018.5</f>
        <v>17596.845000000001</v>
      </c>
    </row>
    <row r="34" spans="1:17" x14ac:dyDescent="0.2">
      <c r="A34" s="3" t="s">
        <v>66</v>
      </c>
      <c r="B34" s="3"/>
      <c r="C34" s="34">
        <v>32894.423999999999</v>
      </c>
      <c r="D34" s="34"/>
      <c r="E34" s="1">
        <f>+(C34-C$7)/C$8</f>
        <v>5698.007875495844</v>
      </c>
      <c r="F34" s="1">
        <f>ROUND(2*E34,0)/2</f>
        <v>5698</v>
      </c>
      <c r="G34" s="1">
        <f>+C34-(C$7+F34*C$8)</f>
        <v>6.9553400026052259E-3</v>
      </c>
      <c r="J34" s="1">
        <f>+G34</f>
        <v>6.9553400026052259E-3</v>
      </c>
      <c r="Q34" s="30">
        <f>+C34-15018.5</f>
        <v>17875.923999999999</v>
      </c>
    </row>
    <row r="35" spans="1:17" x14ac:dyDescent="0.2">
      <c r="A35" s="3" t="s">
        <v>66</v>
      </c>
      <c r="B35" s="3"/>
      <c r="C35" s="34">
        <v>33265.339</v>
      </c>
      <c r="D35" s="34"/>
      <c r="E35" s="1">
        <f>+(C35-C$7)/C$8</f>
        <v>6117.993029524805</v>
      </c>
      <c r="F35" s="1">
        <f>ROUND(2*E35,0)/2</f>
        <v>6118</v>
      </c>
      <c r="G35" s="1">
        <f>+C35-(C$7+F35*C$8)</f>
        <v>-6.1560600006487221E-3</v>
      </c>
      <c r="J35" s="1">
        <f>+G35</f>
        <v>-6.1560600006487221E-3</v>
      </c>
      <c r="Q35" s="30">
        <f>+C35-15018.5</f>
        <v>18246.839</v>
      </c>
    </row>
    <row r="36" spans="1:17" x14ac:dyDescent="0.2">
      <c r="A36" s="3" t="s">
        <v>66</v>
      </c>
      <c r="B36" s="3"/>
      <c r="C36" s="34">
        <v>33596.529000000002</v>
      </c>
      <c r="D36" s="34"/>
      <c r="E36" s="1">
        <f>+(C36-C$7)/C$8</f>
        <v>6492.9977695942334</v>
      </c>
      <c r="F36" s="1">
        <f>ROUND(2*E36,0)/2</f>
        <v>6493</v>
      </c>
      <c r="G36" s="1">
        <f>+C36-(C$7+F36*C$8)</f>
        <v>-1.9698100004461594E-3</v>
      </c>
      <c r="J36" s="1">
        <f>+G36</f>
        <v>-1.9698100004461594E-3</v>
      </c>
      <c r="Q36" s="30">
        <f>+C36-15018.5</f>
        <v>18578.029000000002</v>
      </c>
    </row>
    <row r="37" spans="1:17" x14ac:dyDescent="0.2">
      <c r="A37" s="3" t="s">
        <v>66</v>
      </c>
      <c r="B37" s="3"/>
      <c r="C37" s="34">
        <v>33681.311999999998</v>
      </c>
      <c r="D37" s="34"/>
      <c r="E37" s="1">
        <f>+(C37-C$7)/C$8</f>
        <v>6588.997126088404</v>
      </c>
      <c r="F37" s="1">
        <f>ROUND(2*E37,0)/2</f>
        <v>6589</v>
      </c>
      <c r="G37" s="1">
        <f>+C37-(C$7+F37*C$8)</f>
        <v>-2.5381300001754425E-3</v>
      </c>
      <c r="J37" s="1">
        <f>+G37</f>
        <v>-2.5381300001754425E-3</v>
      </c>
      <c r="Q37" s="30">
        <f>+C37-15018.5</f>
        <v>18662.811999999998</v>
      </c>
    </row>
    <row r="38" spans="1:17" x14ac:dyDescent="0.2">
      <c r="A38" s="3" t="s">
        <v>66</v>
      </c>
      <c r="B38" s="3"/>
      <c r="C38" s="34">
        <v>33689.264999999999</v>
      </c>
      <c r="D38" s="34"/>
      <c r="E38" s="1">
        <f>+(C38-C$7)/C$8</f>
        <v>6598.0022672393225</v>
      </c>
      <c r="F38" s="1">
        <f>ROUND(2*E38,0)/2</f>
        <v>6598</v>
      </c>
      <c r="G38" s="1">
        <f>+C38-(C$7+F38*C$8)</f>
        <v>2.0023399993078783E-3</v>
      </c>
      <c r="J38" s="1">
        <f>+G38</f>
        <v>2.0023399993078783E-3</v>
      </c>
      <c r="Q38" s="30">
        <f>+C38-15018.5</f>
        <v>18670.764999999999</v>
      </c>
    </row>
    <row r="39" spans="1:17" x14ac:dyDescent="0.2">
      <c r="A39" s="3" t="s">
        <v>66</v>
      </c>
      <c r="B39" s="3"/>
      <c r="C39" s="34">
        <v>34043.413</v>
      </c>
      <c r="D39" s="34"/>
      <c r="E39" s="1">
        <f>+(C39-C$7)/C$8</f>
        <v>6999.0022330779875</v>
      </c>
      <c r="F39" s="1">
        <f>ROUND(2*E39,0)/2</f>
        <v>6999</v>
      </c>
      <c r="G39" s="1">
        <f>+C39-(C$7+F39*C$8)</f>
        <v>1.9721700009540655E-3</v>
      </c>
      <c r="J39" s="1">
        <f>+G39</f>
        <v>1.9721700009540655E-3</v>
      </c>
      <c r="Q39" s="30">
        <f>+C39-15018.5</f>
        <v>19024.913</v>
      </c>
    </row>
    <row r="40" spans="1:17" x14ac:dyDescent="0.2">
      <c r="A40" s="3" t="s">
        <v>66</v>
      </c>
      <c r="B40" s="3"/>
      <c r="C40" s="34">
        <v>34452.313000000002</v>
      </c>
      <c r="D40" s="34"/>
      <c r="E40" s="1">
        <f>+(C40-C$7)/C$8</f>
        <v>7461.9976079817852</v>
      </c>
      <c r="F40" s="1">
        <f>ROUND(2*E40,0)/2</f>
        <v>7462</v>
      </c>
      <c r="G40" s="1">
        <f>+C40-(C$7+F40*C$8)</f>
        <v>-2.1125399944139645E-3</v>
      </c>
      <c r="J40" s="1">
        <f>+G40</f>
        <v>-2.1125399944139645E-3</v>
      </c>
      <c r="Q40" s="30">
        <f>+C40-15018.5</f>
        <v>19433.813000000002</v>
      </c>
    </row>
    <row r="41" spans="1:17" x14ac:dyDescent="0.2">
      <c r="A41" s="3" t="s">
        <v>66</v>
      </c>
      <c r="B41" s="3"/>
      <c r="C41" s="34">
        <v>34685.468000000001</v>
      </c>
      <c r="D41" s="34"/>
      <c r="E41" s="1">
        <f>+(C41-C$7)/C$8</f>
        <v>7725.9978198568006</v>
      </c>
      <c r="F41" s="1">
        <f>ROUND(2*E41,0)/2</f>
        <v>7726</v>
      </c>
      <c r="G41" s="1">
        <f>+C41-(C$7+F41*C$8)</f>
        <v>-1.9254200014984235E-3</v>
      </c>
      <c r="J41" s="1">
        <f>+G41</f>
        <v>-1.9254200014984235E-3</v>
      </c>
      <c r="Q41" s="30">
        <f>+C41-15018.5</f>
        <v>19666.968000000001</v>
      </c>
    </row>
    <row r="42" spans="1:17" x14ac:dyDescent="0.2">
      <c r="A42" s="3" t="s">
        <v>66</v>
      </c>
      <c r="B42" s="3"/>
      <c r="C42" s="34">
        <v>35071.417999999998</v>
      </c>
      <c r="D42" s="34"/>
      <c r="E42" s="1">
        <f>+(C42-C$7)/C$8</f>
        <v>8163.0070273503661</v>
      </c>
      <c r="F42" s="1">
        <f>ROUND(2*E42,0)/2</f>
        <v>8163</v>
      </c>
      <c r="G42" s="1">
        <f>+C42-(C$7+F42*C$8)</f>
        <v>6.206289996043779E-3</v>
      </c>
      <c r="J42" s="1">
        <f>+G42</f>
        <v>6.206289996043779E-3</v>
      </c>
      <c r="Q42" s="30">
        <f>+C42-15018.5</f>
        <v>20052.917999999998</v>
      </c>
    </row>
    <row r="43" spans="1:17" x14ac:dyDescent="0.2">
      <c r="A43" s="35" t="s">
        <v>66</v>
      </c>
      <c r="B43" s="3"/>
      <c r="C43" s="34">
        <v>35473.247000000003</v>
      </c>
      <c r="D43" s="34"/>
      <c r="E43" s="1">
        <f>+(C43-C$7)/C$8</f>
        <v>8617.995945184115</v>
      </c>
      <c r="F43" s="1">
        <f>ROUND(2*E43,0)/2</f>
        <v>8618</v>
      </c>
      <c r="G43" s="1">
        <f>+C43-(C$7+F43*C$8)</f>
        <v>-3.5810599947581068E-3</v>
      </c>
      <c r="J43" s="1">
        <f>+G43</f>
        <v>-3.5810599947581068E-3</v>
      </c>
      <c r="Q43" s="30">
        <f>+C43-15018.5</f>
        <v>20454.747000000003</v>
      </c>
    </row>
    <row r="44" spans="1:17" x14ac:dyDescent="0.2">
      <c r="A44" s="35" t="s">
        <v>66</v>
      </c>
      <c r="B44" s="3"/>
      <c r="C44" s="34">
        <v>35904.235999999997</v>
      </c>
      <c r="D44" s="34"/>
      <c r="E44" s="1">
        <f>+(C44-C$7)/C$8</f>
        <v>9106.0025816096695</v>
      </c>
      <c r="F44" s="1">
        <f>ROUND(2*E44,0)/2</f>
        <v>9106</v>
      </c>
      <c r="G44" s="1">
        <f>+C44-(C$7+F44*C$8)</f>
        <v>2.2799799990025349E-3</v>
      </c>
      <c r="J44" s="1">
        <f>+G44</f>
        <v>2.2799799990025349E-3</v>
      </c>
      <c r="Q44" s="30">
        <f>+C44-15018.5</f>
        <v>20885.735999999997</v>
      </c>
    </row>
    <row r="45" spans="1:17" x14ac:dyDescent="0.2">
      <c r="A45" s="35" t="s">
        <v>66</v>
      </c>
      <c r="B45" s="3"/>
      <c r="C45" s="34">
        <v>36629.311000000002</v>
      </c>
      <c r="D45" s="34"/>
      <c r="E45" s="1">
        <f>+(C45-C$7)/C$8</f>
        <v>9927.0012890158123</v>
      </c>
      <c r="F45" s="1">
        <f>ROUND(2*E45,0)/2</f>
        <v>9927</v>
      </c>
      <c r="G45" s="1">
        <f>+C45-(C$7+F45*C$8)</f>
        <v>1.1384099998394959E-3</v>
      </c>
      <c r="J45" s="1">
        <f>+G45</f>
        <v>1.1384099998394959E-3</v>
      </c>
      <c r="Q45" s="30">
        <f>+C45-15018.5</f>
        <v>21610.811000000002</v>
      </c>
    </row>
    <row r="46" spans="1:17" x14ac:dyDescent="0.2">
      <c r="A46" s="31" t="s">
        <v>47</v>
      </c>
      <c r="B46" s="32" t="s">
        <v>45</v>
      </c>
      <c r="C46" s="33">
        <v>36629.326000000001</v>
      </c>
      <c r="D46" s="34"/>
      <c r="E46" s="29">
        <f>+(C46-C$7)/C$8</f>
        <v>9927.0182734389564</v>
      </c>
      <c r="F46" s="1">
        <f>ROUND(2*E46,0)/2</f>
        <v>9927</v>
      </c>
      <c r="G46" s="1">
        <f>+C46-(C$7+F46*C$8)</f>
        <v>1.6138409999257419E-2</v>
      </c>
      <c r="I46" s="1">
        <f>+G46</f>
        <v>1.6138409999257419E-2</v>
      </c>
      <c r="O46" s="1">
        <f ca="1">+C$11+C$12*$F46</f>
        <v>-4.8797456755172115E-2</v>
      </c>
      <c r="Q46" s="30">
        <f>+C46-15018.5</f>
        <v>21610.826000000001</v>
      </c>
    </row>
    <row r="47" spans="1:17" x14ac:dyDescent="0.2">
      <c r="A47" s="31" t="s">
        <v>47</v>
      </c>
      <c r="B47" s="32" t="s">
        <v>45</v>
      </c>
      <c r="C47" s="33">
        <v>37346.410000000003</v>
      </c>
      <c r="D47" s="34"/>
      <c r="E47" s="29">
        <f>+(C47-C$7)/C$8</f>
        <v>10738.968812488882</v>
      </c>
      <c r="F47" s="1">
        <f>ROUND(2*E47,0)/2</f>
        <v>10739</v>
      </c>
      <c r="G47" s="1">
        <f>+C47-(C$7+F47*C$8)</f>
        <v>-2.7543629999854602E-2</v>
      </c>
      <c r="I47" s="1">
        <f>+G47</f>
        <v>-2.7543629999854602E-2</v>
      </c>
      <c r="O47" s="1">
        <f ca="1">+C$11+C$12*$F47</f>
        <v>-4.5744068980390212E-2</v>
      </c>
      <c r="Q47" s="30">
        <f>+C47-15018.5</f>
        <v>22327.910000000003</v>
      </c>
    </row>
    <row r="48" spans="1:17" x14ac:dyDescent="0.2">
      <c r="A48" s="31" t="s">
        <v>47</v>
      </c>
      <c r="B48" s="32" t="s">
        <v>45</v>
      </c>
      <c r="C48" s="33">
        <v>37732.351000000002</v>
      </c>
      <c r="D48" s="34"/>
      <c r="E48" s="29">
        <f>+(C48-C$7)/C$8</f>
        <v>11175.967829328563</v>
      </c>
      <c r="F48" s="1">
        <f>ROUND(2*E48,0)/2</f>
        <v>11176</v>
      </c>
      <c r="G48" s="1">
        <f>+C48-(C$7+F48*C$8)</f>
        <v>-2.8411920000507962E-2</v>
      </c>
      <c r="I48" s="1">
        <f>+G48</f>
        <v>-2.8411920000507962E-2</v>
      </c>
      <c r="O48" s="1">
        <f ca="1">+C$11+C$12*$F48</f>
        <v>-4.4100804870070398E-2</v>
      </c>
      <c r="Q48" s="30">
        <f>+C48-15018.5</f>
        <v>22713.851000000002</v>
      </c>
    </row>
    <row r="49" spans="1:21" x14ac:dyDescent="0.2">
      <c r="A49" s="31" t="s">
        <v>47</v>
      </c>
      <c r="B49" s="32" t="s">
        <v>45</v>
      </c>
      <c r="C49" s="33">
        <v>38753.298000000003</v>
      </c>
      <c r="D49" s="34"/>
      <c r="E49" s="29">
        <f>+(C49-C$7)/C$8</f>
        <v>12331.980886364283</v>
      </c>
      <c r="F49" s="1">
        <f>ROUND(2*E49,0)/2</f>
        <v>12332</v>
      </c>
      <c r="G49" s="1">
        <f>+C49-(C$7+F49*C$8)</f>
        <v>-1.6880439994565677E-2</v>
      </c>
      <c r="I49" s="1">
        <f>+G49</f>
        <v>-1.6880439994565677E-2</v>
      </c>
      <c r="O49" s="1">
        <f ca="1">+C$11+C$12*$F49</f>
        <v>-3.9753863653755286E-2</v>
      </c>
      <c r="Q49" s="30">
        <f>+C49-15018.5</f>
        <v>23734.798000000003</v>
      </c>
    </row>
    <row r="50" spans="1:21" x14ac:dyDescent="0.2">
      <c r="A50" s="38" t="s">
        <v>65</v>
      </c>
      <c r="B50" s="39"/>
      <c r="C50" s="40">
        <v>41368.366000000002</v>
      </c>
      <c r="D50" s="41"/>
      <c r="E50" s="1">
        <f>+(C50-C$7)/C$8</f>
        <v>15293.008983842687</v>
      </c>
      <c r="F50" s="1">
        <f>ROUND(2*E50,0)/2</f>
        <v>15293</v>
      </c>
      <c r="G50" s="1">
        <f>+C50-(C$7+F50*C$8)</f>
        <v>7.9341900054714642E-3</v>
      </c>
      <c r="I50" s="1">
        <f>+G50</f>
        <v>7.9341900054714642E-3</v>
      </c>
      <c r="Q50" s="30">
        <f>+C50-15018.5</f>
        <v>26349.866000000002</v>
      </c>
    </row>
    <row r="51" spans="1:21" x14ac:dyDescent="0.2">
      <c r="A51" s="36" t="s">
        <v>67</v>
      </c>
      <c r="B51" s="95" t="s">
        <v>45</v>
      </c>
      <c r="C51" s="36">
        <v>41575.513599999998</v>
      </c>
      <c r="D51" s="36">
        <v>2.9999999999999997E-4</v>
      </c>
      <c r="E51" s="1">
        <f>+(C51-C$7)/C$8</f>
        <v>15527.561149952788</v>
      </c>
      <c r="F51" s="1">
        <f>ROUND(2*E51,0)/2</f>
        <v>15527.5</v>
      </c>
      <c r="Q51" s="30">
        <f>+C51-15018.5</f>
        <v>26557.013599999998</v>
      </c>
      <c r="U51" s="1">
        <f>+C51-(C$7+F51*C$8)</f>
        <v>5.4005325000616722E-2</v>
      </c>
    </row>
    <row r="52" spans="1:21" x14ac:dyDescent="0.2">
      <c r="A52" s="35" t="s">
        <v>66</v>
      </c>
      <c r="B52" s="35"/>
      <c r="C52" s="36">
        <v>42812.313999999998</v>
      </c>
      <c r="D52" s="36"/>
      <c r="E52" s="1">
        <f>+(C52-C$7)/C$8</f>
        <v>16927.983905832378</v>
      </c>
      <c r="F52" s="1">
        <f>ROUND(2*E52,0)/2</f>
        <v>16928</v>
      </c>
      <c r="G52" s="1">
        <f>+C52-(C$7+F52*C$8)</f>
        <v>-1.4213760005077347E-2</v>
      </c>
      <c r="J52" s="1">
        <f>+G52</f>
        <v>-1.4213760005077347E-2</v>
      </c>
      <c r="Q52" s="30">
        <f>+C52-15018.5</f>
        <v>27793.813999999998</v>
      </c>
    </row>
    <row r="53" spans="1:21" x14ac:dyDescent="0.2">
      <c r="A53" s="35" t="s">
        <v>57</v>
      </c>
      <c r="B53" s="35"/>
      <c r="C53" s="36">
        <v>47156.595000000001</v>
      </c>
      <c r="D53" s="36"/>
      <c r="E53" s="1">
        <f>+(C53-C$7)/C$8</f>
        <v>21846.991023177547</v>
      </c>
      <c r="F53" s="1">
        <f>ROUND(2*E53,0)/2</f>
        <v>21847</v>
      </c>
      <c r="G53" s="1">
        <f>+C53-(C$7+F53*C$8)</f>
        <v>-7.9279899946413934E-3</v>
      </c>
      <c r="I53" s="1">
        <f>+G53</f>
        <v>-7.9279899946413934E-3</v>
      </c>
      <c r="Q53" s="30">
        <f>+C53-15018.5</f>
        <v>32138.095000000001</v>
      </c>
    </row>
    <row r="54" spans="1:21" x14ac:dyDescent="0.2">
      <c r="A54" s="35" t="s">
        <v>57</v>
      </c>
      <c r="B54" s="35"/>
      <c r="C54" s="36">
        <v>47158.364000000001</v>
      </c>
      <c r="D54" s="36"/>
      <c r="E54" s="1">
        <f>+(C54-C$7)/C$8</f>
        <v>21848.994052813654</v>
      </c>
      <c r="F54" s="1">
        <f>ROUND(2*E54,0)/2</f>
        <v>21849</v>
      </c>
      <c r="G54" s="1">
        <f>+C54-(C$7+F54*C$8)</f>
        <v>-5.2523299964377657E-3</v>
      </c>
      <c r="I54" s="1">
        <f>+G54</f>
        <v>-5.2523299964377657E-3</v>
      </c>
      <c r="Q54" s="30">
        <f>+C54-15018.5</f>
        <v>32139.864000000001</v>
      </c>
    </row>
    <row r="55" spans="1:21" x14ac:dyDescent="0.2">
      <c r="A55" s="35" t="s">
        <v>58</v>
      </c>
      <c r="B55" s="35"/>
      <c r="C55" s="36">
        <v>47211.356</v>
      </c>
      <c r="D55" s="36"/>
      <c r="E55" s="1">
        <f>+(C55-C$7)/C$8</f>
        <v>21908.996622896564</v>
      </c>
      <c r="F55" s="1">
        <f>ROUND(2*E55,0)/2</f>
        <v>21909</v>
      </c>
      <c r="G55" s="1">
        <f>+C55-(C$7+F55*C$8)</f>
        <v>-2.9825300007360056E-3</v>
      </c>
      <c r="I55" s="1">
        <f>+G55</f>
        <v>-2.9825300007360056E-3</v>
      </c>
      <c r="Q55" s="30">
        <f>+C55-15018.5</f>
        <v>32192.856</v>
      </c>
    </row>
    <row r="56" spans="1:21" x14ac:dyDescent="0.2">
      <c r="A56" s="35" t="s">
        <v>59</v>
      </c>
      <c r="B56" s="35"/>
      <c r="C56" s="36">
        <v>47234.345000000001</v>
      </c>
      <c r="D56" s="36"/>
      <c r="E56" s="1">
        <f>+(C56-C$7)/C$8</f>
        <v>21935.026949806968</v>
      </c>
      <c r="F56" s="1">
        <f>ROUND(2*E56,0)/2</f>
        <v>21935</v>
      </c>
      <c r="Q56" s="30">
        <f>+C56-15018.5</f>
        <v>32215.845000000001</v>
      </c>
      <c r="U56" s="1">
        <f>+C56-(C$7+F56*C$8)</f>
        <v>2.3801050003385171E-2</v>
      </c>
    </row>
    <row r="57" spans="1:21" x14ac:dyDescent="0.2">
      <c r="A57" s="35" t="s">
        <v>60</v>
      </c>
      <c r="B57" s="35"/>
      <c r="C57" s="36">
        <v>47528.489000000001</v>
      </c>
      <c r="D57" s="36"/>
      <c r="E57" s="1">
        <f>+(C57-C$7)/C$8</f>
        <v>22268.084693890367</v>
      </c>
      <c r="F57" s="1">
        <f>ROUND(2*E57,0)/2</f>
        <v>22268</v>
      </c>
      <c r="Q57" s="30">
        <f>+C57-15018.5</f>
        <v>32509.989000000001</v>
      </c>
      <c r="U57" s="1">
        <f>+C57-(C$7+F57*C$8)</f>
        <v>7.4798440007725731E-2</v>
      </c>
    </row>
    <row r="58" spans="1:21" x14ac:dyDescent="0.2">
      <c r="A58" s="35" t="s">
        <v>60</v>
      </c>
      <c r="B58" s="35"/>
      <c r="C58" s="36">
        <v>47529.389000000003</v>
      </c>
      <c r="D58" s="36"/>
      <c r="E58" s="1">
        <f>+(C58-C$7)/C$8</f>
        <v>22269.103759279005</v>
      </c>
      <c r="F58" s="1">
        <f>ROUND(2*E58,0)/2</f>
        <v>22269</v>
      </c>
      <c r="Q58" s="30">
        <f>+C58-15018.5</f>
        <v>32510.889000000003</v>
      </c>
      <c r="U58" s="1">
        <f>+C58-(C$7+F58*C$8)</f>
        <v>9.1636270000890363E-2</v>
      </c>
    </row>
    <row r="59" spans="1:21" x14ac:dyDescent="0.2">
      <c r="A59" s="35" t="s">
        <v>62</v>
      </c>
      <c r="B59" s="35"/>
      <c r="C59" s="36">
        <v>47868.428999999996</v>
      </c>
      <c r="D59" s="36"/>
      <c r="E59" s="1">
        <f>+(C59-C$7)/C$8</f>
        <v>22652.997014127086</v>
      </c>
      <c r="F59" s="1">
        <f>ROUND(2*E59,0)/2</f>
        <v>22653</v>
      </c>
      <c r="G59" s="1">
        <f>+C59-(C$7+F59*C$8)</f>
        <v>-2.6370100022177212E-3</v>
      </c>
      <c r="N59" s="1">
        <f>+G59</f>
        <v>-2.6370100022177212E-3</v>
      </c>
      <c r="Q59" s="30">
        <f>+C59-15018.5</f>
        <v>32849.928999999996</v>
      </c>
    </row>
    <row r="60" spans="1:21" x14ac:dyDescent="0.2">
      <c r="A60" s="35" t="s">
        <v>66</v>
      </c>
      <c r="B60" s="35"/>
      <c r="C60" s="36">
        <v>47868.428999999996</v>
      </c>
      <c r="D60" s="36"/>
      <c r="E60" s="1">
        <f>+(C60-C$7)/C$8</f>
        <v>22652.997014127086</v>
      </c>
      <c r="F60" s="1">
        <f>ROUND(2*E60,0)/2</f>
        <v>22653</v>
      </c>
      <c r="G60" s="1">
        <f>+C60-(C$7+F60*C$8)</f>
        <v>-2.6370100022177212E-3</v>
      </c>
      <c r="J60" s="1">
        <f>+G60</f>
        <v>-2.6370100022177212E-3</v>
      </c>
      <c r="O60" s="1">
        <f ca="1">+C$11+C$12*$F60</f>
        <v>-9.4350007798685298E-4</v>
      </c>
      <c r="Q60" s="30">
        <f>+C60-15018.5</f>
        <v>32849.928999999996</v>
      </c>
    </row>
    <row r="61" spans="1:21" x14ac:dyDescent="0.2">
      <c r="A61" s="35" t="s">
        <v>61</v>
      </c>
      <c r="B61" s="35"/>
      <c r="C61" s="36">
        <v>47945.339</v>
      </c>
      <c r="D61" s="36"/>
      <c r="E61" s="1">
        <f>+(C61-C$7)/C$8</f>
        <v>22740.081813060449</v>
      </c>
      <c r="F61" s="1">
        <f>ROUND(2*E61,0)/2</f>
        <v>22740</v>
      </c>
      <c r="O61" s="1">
        <f ca="1">+C$11+C$12*$F61</f>
        <v>-6.1635138783164289E-4</v>
      </c>
      <c r="Q61" s="30">
        <f>+C61-15018.5</f>
        <v>32926.839</v>
      </c>
      <c r="U61" s="1">
        <f>+C61-(C$7+F61*C$8)</f>
        <v>7.2254200000315905E-2</v>
      </c>
    </row>
    <row r="62" spans="1:21" x14ac:dyDescent="0.2">
      <c r="A62" s="35" t="s">
        <v>63</v>
      </c>
      <c r="B62" s="35"/>
      <c r="C62" s="36">
        <v>48291.445</v>
      </c>
      <c r="D62" s="36"/>
      <c r="E62" s="1">
        <f>+(C62-C$7)/C$8</f>
        <v>23131.975863504209</v>
      </c>
      <c r="F62" s="1">
        <f>ROUND(2*E62,0)/2</f>
        <v>23132</v>
      </c>
      <c r="O62" s="1">
        <f ca="1">+C$11+C$12*$F62</f>
        <v>8.5769788275272263E-4</v>
      </c>
      <c r="Q62" s="30">
        <f>+C62-15018.5</f>
        <v>33272.945</v>
      </c>
      <c r="U62" s="1">
        <f>+C62-(C$7+F62*C$8)</f>
        <v>-2.1316439997463021E-2</v>
      </c>
    </row>
    <row r="63" spans="1:21" x14ac:dyDescent="0.2">
      <c r="A63" s="35" t="s">
        <v>66</v>
      </c>
      <c r="B63" s="35"/>
      <c r="C63" s="36">
        <v>48572.311000000002</v>
      </c>
      <c r="D63" s="36"/>
      <c r="E63" s="1">
        <f>+(C63-C$7)/C$8</f>
        <v>23449.998996220595</v>
      </c>
      <c r="F63" s="1">
        <f>ROUND(2*E63,0)/2</f>
        <v>23450</v>
      </c>
      <c r="G63" s="1">
        <f>+C63-(C$7+F63*C$8)</f>
        <v>-8.8649999815970659E-4</v>
      </c>
      <c r="J63" s="1">
        <f>+G63</f>
        <v>-8.8649999815970659E-4</v>
      </c>
      <c r="O63" s="1">
        <f ca="1">+C$11+C$12*$F63</f>
        <v>2.0534827502165648E-3</v>
      </c>
      <c r="Q63" s="30">
        <f>+C63-15018.5</f>
        <v>33553.811000000002</v>
      </c>
    </row>
    <row r="64" spans="1:21" x14ac:dyDescent="0.2">
      <c r="A64" s="35" t="s">
        <v>66</v>
      </c>
      <c r="B64" s="35"/>
      <c r="C64" s="36">
        <v>48572.311000000002</v>
      </c>
      <c r="D64" s="36"/>
      <c r="E64" s="1">
        <f>+(C64-C$7)/C$8</f>
        <v>23449.998996220595</v>
      </c>
      <c r="F64" s="1">
        <f>ROUND(2*E64,0)/2</f>
        <v>23450</v>
      </c>
      <c r="G64" s="1">
        <f>+C64-(C$7+F64*C$8)</f>
        <v>-8.8649999815970659E-4</v>
      </c>
      <c r="J64" s="1">
        <f>+G64</f>
        <v>-8.8649999815970659E-4</v>
      </c>
      <c r="O64" s="1">
        <f ca="1">+C$11+C$12*$F64</f>
        <v>2.0534827502165648E-3</v>
      </c>
      <c r="Q64" s="30">
        <f>+C64-15018.5</f>
        <v>33553.811000000002</v>
      </c>
    </row>
    <row r="65" spans="1:21" x14ac:dyDescent="0.2">
      <c r="A65" s="35" t="s">
        <v>51</v>
      </c>
      <c r="B65" s="35"/>
      <c r="C65" s="36">
        <v>48625.299200000001</v>
      </c>
      <c r="D65" s="36"/>
      <c r="E65" s="1">
        <f>+(C65-C$7)/C$8</f>
        <v>23509.997263582976</v>
      </c>
      <c r="F65" s="1">
        <f>ROUND(2*E65,0)/2</f>
        <v>23510</v>
      </c>
      <c r="G65" s="1">
        <f>+C65-(C$7+F65*C$8)</f>
        <v>-2.4167000010493211E-3</v>
      </c>
      <c r="J65" s="1">
        <f>+G65</f>
        <v>-2.4167000010493211E-3</v>
      </c>
      <c r="O65" s="1">
        <f ca="1">+C$11+C$12*$F65</f>
        <v>2.2791025365304918E-3</v>
      </c>
      <c r="Q65" s="30">
        <f>+C65-15018.5</f>
        <v>33606.799200000001</v>
      </c>
    </row>
    <row r="66" spans="1:21" x14ac:dyDescent="0.2">
      <c r="A66" s="35" t="s">
        <v>51</v>
      </c>
      <c r="B66" s="35"/>
      <c r="C66" s="36">
        <v>48625.3</v>
      </c>
      <c r="D66" s="36"/>
      <c r="E66" s="1">
        <f>+(C66-C$7)/C$8</f>
        <v>23509.998169418879</v>
      </c>
      <c r="F66" s="1">
        <f>ROUND(2*E66,0)/2</f>
        <v>23510</v>
      </c>
      <c r="G66" s="1">
        <f>+C66-(C$7+F66*C$8)</f>
        <v>-1.6166999994311482E-3</v>
      </c>
      <c r="J66" s="1">
        <f>+G66</f>
        <v>-1.6166999994311482E-3</v>
      </c>
      <c r="O66" s="1">
        <f ca="1">+C$11+C$12*$F66</f>
        <v>2.2791025365304918E-3</v>
      </c>
      <c r="Q66" s="30">
        <f>+C66-15018.5</f>
        <v>33606.800000000003</v>
      </c>
    </row>
    <row r="67" spans="1:21" x14ac:dyDescent="0.2">
      <c r="A67" s="35" t="s">
        <v>52</v>
      </c>
      <c r="B67" s="35"/>
      <c r="C67" s="36">
        <v>48655.324999999997</v>
      </c>
      <c r="D67" s="36">
        <v>3.0000000000000001E-3</v>
      </c>
      <c r="E67" s="1">
        <f>+(C67-C$7)/C$8</f>
        <v>23543.995323078656</v>
      </c>
      <c r="F67" s="1">
        <f>ROUND(2*E67,0)/2</f>
        <v>23544</v>
      </c>
      <c r="G67" s="1">
        <f>+C67-(C$7+F67*C$8)</f>
        <v>-4.1304800033685751E-3</v>
      </c>
      <c r="I67" s="1">
        <f>+G67</f>
        <v>-4.1304800033685751E-3</v>
      </c>
      <c r="O67" s="1">
        <f ca="1">+C$11+C$12*$F67</f>
        <v>2.4069537487750592E-3</v>
      </c>
      <c r="Q67" s="30">
        <f>+C67-15018.5</f>
        <v>33636.824999999997</v>
      </c>
    </row>
    <row r="68" spans="1:21" x14ac:dyDescent="0.2">
      <c r="A68" s="35" t="s">
        <v>53</v>
      </c>
      <c r="B68" s="35"/>
      <c r="C68" s="36">
        <v>48686.339</v>
      </c>
      <c r="D68" s="36"/>
      <c r="E68" s="1">
        <f>+(C68-C$7)/C$8</f>
        <v>23579.112316371069</v>
      </c>
      <c r="F68" s="1">
        <f>ROUND(2*E68,0)/2</f>
        <v>23579</v>
      </c>
      <c r="O68" s="1">
        <f ca="1">+C$11+C$12*$F68</f>
        <v>2.5385652907915224E-3</v>
      </c>
      <c r="Q68" s="30">
        <f>+C68-15018.5</f>
        <v>33667.839</v>
      </c>
      <c r="U68" s="1">
        <f>+C68-(C$7+F68*C$8)</f>
        <v>9.9193570000352338E-2</v>
      </c>
    </row>
    <row r="69" spans="1:21" x14ac:dyDescent="0.2">
      <c r="A69" s="35" t="s">
        <v>66</v>
      </c>
      <c r="B69" s="35"/>
      <c r="C69" s="36">
        <v>48926.457999999999</v>
      </c>
      <c r="D69" s="36"/>
      <c r="E69" s="1">
        <f>+(C69-C$7)/C$8</f>
        <v>23850.997829764379</v>
      </c>
      <c r="F69" s="1">
        <f>ROUND(2*E69,0)/2</f>
        <v>23851</v>
      </c>
      <c r="G69" s="1">
        <f>+C69-(C$7+F69*C$8)</f>
        <v>-1.9166700003552251E-3</v>
      </c>
      <c r="J69" s="1">
        <f>+G69</f>
        <v>-1.9166700003552251E-3</v>
      </c>
      <c r="O69" s="1">
        <f ca="1">+C$11+C$12*$F69</f>
        <v>3.5613749887480201E-3</v>
      </c>
      <c r="Q69" s="30">
        <f>+C69-15018.5</f>
        <v>33907.957999999999</v>
      </c>
    </row>
    <row r="70" spans="1:21" x14ac:dyDescent="0.2">
      <c r="A70" s="35" t="s">
        <v>66</v>
      </c>
      <c r="B70" s="35"/>
      <c r="C70" s="36">
        <v>48926.457999999999</v>
      </c>
      <c r="D70" s="36"/>
      <c r="E70" s="1">
        <f>+(C70-C$7)/C$8</f>
        <v>23850.997829764379</v>
      </c>
      <c r="F70" s="1">
        <f>ROUND(2*E70,0)/2</f>
        <v>23851</v>
      </c>
      <c r="G70" s="1">
        <f>+C70-(C$7+F70*C$8)</f>
        <v>-1.9166700003552251E-3</v>
      </c>
      <c r="J70" s="1">
        <f>+G70</f>
        <v>-1.9166700003552251E-3</v>
      </c>
      <c r="O70" s="1">
        <f ca="1">+C$11+C$12*$F70</f>
        <v>3.5613749887480201E-3</v>
      </c>
      <c r="Q70" s="30">
        <f>+C70-15018.5</f>
        <v>33907.957999999999</v>
      </c>
    </row>
    <row r="71" spans="1:21" x14ac:dyDescent="0.2">
      <c r="A71" s="35" t="s">
        <v>66</v>
      </c>
      <c r="B71" s="35"/>
      <c r="C71" s="36">
        <v>48927.345000000001</v>
      </c>
      <c r="D71" s="36"/>
      <c r="E71" s="1">
        <f>+(C71-C$7)/C$8</f>
        <v>23852.002175319627</v>
      </c>
      <c r="F71" s="1">
        <f>ROUND(2*E71,0)/2</f>
        <v>23852</v>
      </c>
      <c r="G71" s="1">
        <f>+C71-(C$7+F71*C$8)</f>
        <v>1.9211600010748953E-3</v>
      </c>
      <c r="J71" s="1">
        <f>+G71</f>
        <v>1.9211600010748953E-3</v>
      </c>
      <c r="O71" s="1">
        <f ca="1">+C$11+C$12*$F71</f>
        <v>3.5651353185199158E-3</v>
      </c>
      <c r="Q71" s="30">
        <f>+C71-15018.5</f>
        <v>33908.845000000001</v>
      </c>
    </row>
    <row r="72" spans="1:21" x14ac:dyDescent="0.2">
      <c r="A72" s="35" t="s">
        <v>54</v>
      </c>
      <c r="B72" s="35"/>
      <c r="C72" s="36">
        <v>49310.652999999998</v>
      </c>
      <c r="D72" s="36">
        <v>4.0000000000000001E-3</v>
      </c>
      <c r="E72" s="1">
        <f>+(C72-C$7)/C$8</f>
        <v>24286.019859750108</v>
      </c>
      <c r="F72" s="1">
        <f>ROUND(2*E72,0)/2</f>
        <v>24286</v>
      </c>
      <c r="G72" s="1">
        <f>+C72-(C$7+F72*C$8)</f>
        <v>1.7539379994559567E-2</v>
      </c>
      <c r="I72" s="1">
        <f>+G72</f>
        <v>1.7539379994559567E-2</v>
      </c>
      <c r="O72" s="1">
        <f ca="1">+C$11+C$12*$F72</f>
        <v>5.1971184395240289E-3</v>
      </c>
      <c r="Q72" s="30">
        <f>+C72-15018.5</f>
        <v>34292.152999999998</v>
      </c>
    </row>
    <row r="73" spans="1:21" x14ac:dyDescent="0.2">
      <c r="A73" s="35" t="s">
        <v>54</v>
      </c>
      <c r="B73" s="35"/>
      <c r="C73" s="36">
        <v>49311.531000000003</v>
      </c>
      <c r="D73" s="36">
        <v>3.0000000000000001E-3</v>
      </c>
      <c r="E73" s="1">
        <f>+(C73-C$7)/C$8</f>
        <v>24287.014014651471</v>
      </c>
      <c r="F73" s="1">
        <f>ROUND(2*E73,0)/2</f>
        <v>24287</v>
      </c>
      <c r="G73" s="1">
        <f>+C73-(C$7+F73*C$8)</f>
        <v>1.2377210005070083E-2</v>
      </c>
      <c r="I73" s="1">
        <f>+G73</f>
        <v>1.2377210005070083E-2</v>
      </c>
      <c r="O73" s="1">
        <f ca="1">+C$11+C$12*$F73</f>
        <v>5.2008787692959385E-3</v>
      </c>
      <c r="Q73" s="30">
        <f>+C73-15018.5</f>
        <v>34293.031000000003</v>
      </c>
    </row>
    <row r="74" spans="1:21" x14ac:dyDescent="0.2">
      <c r="A74" s="35" t="s">
        <v>55</v>
      </c>
      <c r="B74" s="35"/>
      <c r="C74" s="36">
        <v>49781.366999999998</v>
      </c>
      <c r="D74" s="36">
        <v>4.0000000000000001E-3</v>
      </c>
      <c r="E74" s="1">
        <f>+(C74-C$7)/C$8</f>
        <v>24819.006910135202</v>
      </c>
      <c r="F74" s="1">
        <f>ROUND(2*E74,0)/2</f>
        <v>24819</v>
      </c>
      <c r="G74" s="1">
        <f>+C74-(C$7+F74*C$8)</f>
        <v>6.1027699994156137E-3</v>
      </c>
      <c r="I74" s="1">
        <f>+G74</f>
        <v>6.1027699994156137E-3</v>
      </c>
      <c r="O74" s="1">
        <f ca="1">+C$11+C$12*$F74</f>
        <v>7.2013742079461429E-3</v>
      </c>
      <c r="Q74" s="30">
        <f>+C74-15018.5</f>
        <v>34762.866999999998</v>
      </c>
    </row>
    <row r="75" spans="1:21" x14ac:dyDescent="0.2">
      <c r="A75" s="94" t="s">
        <v>55</v>
      </c>
      <c r="B75" s="94"/>
      <c r="C75" s="44">
        <v>49789.324000000001</v>
      </c>
      <c r="D75" s="44">
        <v>6.0000000000000001E-3</v>
      </c>
      <c r="E75" s="1">
        <f>+(C75-C$7)/C$8</f>
        <v>24828.016580465624</v>
      </c>
      <c r="F75" s="1">
        <f>ROUND(2*E75,0)/2</f>
        <v>24828</v>
      </c>
      <c r="G75" s="1">
        <f>+C75-(C$7+F75*C$8)</f>
        <v>1.4643239999713842E-2</v>
      </c>
      <c r="I75" s="1">
        <f>+G75</f>
        <v>1.4643239999713842E-2</v>
      </c>
      <c r="O75" s="1">
        <f ca="1">+C$11+C$12*$F75</f>
        <v>7.2352171758932327E-3</v>
      </c>
      <c r="Q75" s="30">
        <f>+C75-15018.5</f>
        <v>34770.824000000001</v>
      </c>
    </row>
    <row r="76" spans="1:21" x14ac:dyDescent="0.2">
      <c r="A76" s="94" t="s">
        <v>56</v>
      </c>
      <c r="B76" s="94"/>
      <c r="C76" s="44">
        <v>50855.303800000002</v>
      </c>
      <c r="D76" s="44">
        <v>1E-4</v>
      </c>
      <c r="E76" s="29">
        <f>+(C76-C$7)/C$8</f>
        <v>26035.020046205107</v>
      </c>
      <c r="F76" s="1">
        <f>ROUND(2*E76,0)/2</f>
        <v>26035</v>
      </c>
      <c r="G76" s="1">
        <f>+C76-(C$7+F76*C$8)</f>
        <v>1.770405000570463E-2</v>
      </c>
      <c r="I76" s="1">
        <f>+G76</f>
        <v>1.770405000570463E-2</v>
      </c>
      <c r="O76" s="1">
        <f ca="1">+C$11+C$12*$F76</f>
        <v>1.1773935210575195E-2</v>
      </c>
      <c r="Q76" s="30">
        <f>+C76-15018.5</f>
        <v>35836.803800000002</v>
      </c>
    </row>
    <row r="77" spans="1:21" x14ac:dyDescent="0.2">
      <c r="A77" s="94" t="s">
        <v>56</v>
      </c>
      <c r="B77" s="94"/>
      <c r="C77" s="44">
        <v>50862.368999999999</v>
      </c>
      <c r="D77" s="44">
        <v>8.0000000000000002E-3</v>
      </c>
      <c r="E77" s="29">
        <f>+(C77-C$7)/C$8</f>
        <v>26043.019935964876</v>
      </c>
      <c r="F77" s="1">
        <f>ROUND(2*E77,0)/2</f>
        <v>26043</v>
      </c>
      <c r="G77" s="1">
        <f>+C77-(C$7+F77*C$8)</f>
        <v>1.76066899948637E-2</v>
      </c>
      <c r="I77" s="1">
        <f>+G77</f>
        <v>1.76066899948637E-2</v>
      </c>
      <c r="O77" s="1">
        <f ca="1">+C$11+C$12*$F77</f>
        <v>1.1804017848750389E-2</v>
      </c>
      <c r="Q77" s="30">
        <f>+C77-15018.5</f>
        <v>35843.868999999999</v>
      </c>
    </row>
    <row r="78" spans="1:21" x14ac:dyDescent="0.2">
      <c r="A78" s="42" t="s">
        <v>68</v>
      </c>
      <c r="B78" s="42"/>
      <c r="C78" s="43">
        <v>50862.370499999997</v>
      </c>
      <c r="D78" s="43"/>
      <c r="E78" s="29">
        <f>+(C78-C$7)/C$8</f>
        <v>26043.021634407189</v>
      </c>
      <c r="F78" s="1">
        <f>ROUND(2*E78,0)/2</f>
        <v>26043</v>
      </c>
      <c r="G78" s="1">
        <f>+C78-(C$7+F78*C$8)</f>
        <v>1.9106689993350301E-2</v>
      </c>
      <c r="J78" s="1">
        <f>+G78</f>
        <v>1.9106689993350301E-2</v>
      </c>
      <c r="O78" s="1">
        <f ca="1">+C$11+C$12*$F78</f>
        <v>1.1804017848750389E-2</v>
      </c>
      <c r="Q78" s="30">
        <f>+C78-15018.5</f>
        <v>35843.870499999997</v>
      </c>
    </row>
    <row r="79" spans="1:21" x14ac:dyDescent="0.2">
      <c r="A79" s="42" t="s">
        <v>76</v>
      </c>
      <c r="B79" s="45" t="s">
        <v>45</v>
      </c>
      <c r="C79" s="43">
        <v>52265.715199999999</v>
      </c>
      <c r="D79" s="43">
        <v>2.0000000000000001E-4</v>
      </c>
      <c r="E79" s="29">
        <f>+(C79-C$7)/C$8</f>
        <v>27632.02164784753</v>
      </c>
      <c r="F79" s="1">
        <f>ROUND(2*E79,0)/2</f>
        <v>27632</v>
      </c>
      <c r="G79" s="1">
        <f>+C79-(C$7+F79*C$8)</f>
        <v>1.9118560005153995E-2</v>
      </c>
      <c r="K79" s="1">
        <f>+G79</f>
        <v>1.9118560005153995E-2</v>
      </c>
      <c r="O79" s="1">
        <f ca="1">+C$11+C$12*$F79</f>
        <v>1.7779181856297718E-2</v>
      </c>
      <c r="Q79" s="30">
        <f>+C79-15018.5</f>
        <v>37247.215199999999</v>
      </c>
    </row>
    <row r="80" spans="1:21" x14ac:dyDescent="0.2">
      <c r="A80" s="42" t="s">
        <v>77</v>
      </c>
      <c r="B80" s="45" t="s">
        <v>45</v>
      </c>
      <c r="C80" s="43">
        <v>52265.715199999999</v>
      </c>
      <c r="D80" s="43">
        <v>2.0000000000000001E-4</v>
      </c>
      <c r="E80" s="29">
        <f>+(C80-C$7)/C$8</f>
        <v>27632.02164784753</v>
      </c>
      <c r="F80" s="1">
        <f>ROUND(2*E80,0)/2</f>
        <v>27632</v>
      </c>
      <c r="G80" s="1">
        <f>+C80-(C$7+F80*C$8)</f>
        <v>1.9118560005153995E-2</v>
      </c>
      <c r="K80" s="1">
        <f>+G80</f>
        <v>1.9118560005153995E-2</v>
      </c>
      <c r="O80" s="1">
        <f ca="1">+C$11+C$12*$F80</f>
        <v>1.7779181856297718E-2</v>
      </c>
      <c r="Q80" s="30">
        <f>+C80-15018.5</f>
        <v>37247.215199999999</v>
      </c>
    </row>
    <row r="81" spans="1:17" x14ac:dyDescent="0.2">
      <c r="A81" s="65" t="s">
        <v>44</v>
      </c>
      <c r="B81" s="66" t="s">
        <v>45</v>
      </c>
      <c r="C81" s="67">
        <v>52276.3128</v>
      </c>
      <c r="D81" s="68"/>
      <c r="E81" s="29">
        <f>+(C81-C$7)/C$8</f>
        <v>27644.021256028213</v>
      </c>
      <c r="F81" s="1">
        <f>ROUND(2*E81,0)/2</f>
        <v>27644</v>
      </c>
      <c r="G81" s="1">
        <f>+C81-(C$7+F81*C$8)</f>
        <v>1.8772520001220983E-2</v>
      </c>
      <c r="K81" s="1">
        <f>+G81</f>
        <v>1.8772520001220983E-2</v>
      </c>
      <c r="O81" s="1">
        <f ca="1">+C$11+C$12*$F81</f>
        <v>1.7824305813560509E-2</v>
      </c>
      <c r="Q81" s="30">
        <f>+C81-15018.5</f>
        <v>37257.8128</v>
      </c>
    </row>
    <row r="82" spans="1:17" x14ac:dyDescent="0.2">
      <c r="A82" s="42" t="s">
        <v>76</v>
      </c>
      <c r="B82" s="45" t="s">
        <v>45</v>
      </c>
      <c r="C82" s="43">
        <v>52342.549599999998</v>
      </c>
      <c r="D82" s="43">
        <v>1E-4</v>
      </c>
      <c r="E82" s="29">
        <f>+(C82-C$7)/C$8</f>
        <v>27719.020845288243</v>
      </c>
      <c r="F82" s="1">
        <f>ROUND(2*E82,0)/2</f>
        <v>27719</v>
      </c>
      <c r="G82" s="1">
        <f>+C82-(C$7+F82*C$8)</f>
        <v>1.8409769996651448E-2</v>
      </c>
      <c r="K82" s="1">
        <f>+G82</f>
        <v>1.8409769996651448E-2</v>
      </c>
      <c r="O82" s="1">
        <f ca="1">+C$11+C$12*$F82</f>
        <v>1.8106330546452915E-2</v>
      </c>
      <c r="Q82" s="30">
        <f>+C82-15018.5</f>
        <v>37324.049599999998</v>
      </c>
    </row>
    <row r="83" spans="1:17" x14ac:dyDescent="0.2">
      <c r="A83" s="42" t="s">
        <v>77</v>
      </c>
      <c r="B83" s="45" t="s">
        <v>45</v>
      </c>
      <c r="C83" s="43">
        <v>52342.549599999998</v>
      </c>
      <c r="D83" s="43">
        <v>1E-4</v>
      </c>
      <c r="E83" s="29">
        <f>+(C83-C$7)/C$8</f>
        <v>27719.020845288243</v>
      </c>
      <c r="F83" s="1">
        <f>ROUND(2*E83,0)/2</f>
        <v>27719</v>
      </c>
      <c r="G83" s="1">
        <f>+C83-(C$7+F83*C$8)</f>
        <v>1.8409769996651448E-2</v>
      </c>
      <c r="K83" s="1">
        <f>+G83</f>
        <v>1.8409769996651448E-2</v>
      </c>
      <c r="O83" s="1">
        <f ca="1">+C$11+C$12*$F83</f>
        <v>1.8106330546452915E-2</v>
      </c>
      <c r="Q83" s="30">
        <f>+C83-15018.5</f>
        <v>37324.049599999998</v>
      </c>
    </row>
    <row r="84" spans="1:17" x14ac:dyDescent="0.2">
      <c r="A84" s="46" t="s">
        <v>69</v>
      </c>
      <c r="B84" s="42"/>
      <c r="C84" s="47">
        <v>52635.758500000004</v>
      </c>
      <c r="D84" s="47">
        <v>1E-4</v>
      </c>
      <c r="E84" s="29">
        <f>+(C84-C$7)/C$8</f>
        <v>28051.019780432856</v>
      </c>
      <c r="F84" s="1">
        <f>ROUND(2*E84,0)/2</f>
        <v>28051</v>
      </c>
      <c r="G84" s="1">
        <f>+C84-(C$7+F84*C$8)</f>
        <v>1.746932999958517E-2</v>
      </c>
      <c r="K84" s="1">
        <f>+G84</f>
        <v>1.746932999958517E-2</v>
      </c>
      <c r="O84" s="1">
        <f ca="1">+C$11+C$12*$F84</f>
        <v>1.9354760030723353E-2</v>
      </c>
      <c r="Q84" s="30">
        <f>+C84-15018.5</f>
        <v>37617.258500000004</v>
      </c>
    </row>
    <row r="85" spans="1:17" x14ac:dyDescent="0.2">
      <c r="A85" s="48" t="s">
        <v>70</v>
      </c>
      <c r="B85" s="49" t="s">
        <v>45</v>
      </c>
      <c r="C85" s="43">
        <v>53000.508699999998</v>
      </c>
      <c r="D85" s="50">
        <v>5.3E-3</v>
      </c>
      <c r="E85" s="29">
        <f>+(C85-C$7)/C$8</f>
        <v>28464.024563008625</v>
      </c>
      <c r="F85" s="1">
        <f>ROUND(2*E85,0)/2</f>
        <v>28464</v>
      </c>
      <c r="G85" s="1">
        <f>+C85-(C$7+F85*C$8)</f>
        <v>2.169312000478385E-2</v>
      </c>
      <c r="K85" s="1">
        <f>+G85</f>
        <v>2.169312000478385E-2</v>
      </c>
      <c r="O85" s="1">
        <f ca="1">+C$11+C$12*$F85</f>
        <v>2.0907776226517599E-2</v>
      </c>
      <c r="Q85" s="30">
        <f>+C85-15018.5</f>
        <v>37982.008699999998</v>
      </c>
    </row>
    <row r="86" spans="1:17" x14ac:dyDescent="0.2">
      <c r="A86" s="65" t="s">
        <v>88</v>
      </c>
      <c r="B86" s="66" t="s">
        <v>45</v>
      </c>
      <c r="C86" s="67">
        <v>53351.130599999997</v>
      </c>
      <c r="D86" s="68"/>
      <c r="E86" s="29">
        <f>+(C86-C$7)/C$8</f>
        <v>28861.031943884096</v>
      </c>
      <c r="F86" s="1">
        <f>ROUND(2*E86,0)/2</f>
        <v>28861</v>
      </c>
      <c r="G86" s="1">
        <f>+C86-(C$7+F86*C$8)</f>
        <v>2.8211630000441801E-2</v>
      </c>
      <c r="I86" s="1">
        <f>+G86</f>
        <v>2.8211630000441801E-2</v>
      </c>
      <c r="O86" s="1">
        <f ca="1">+C$11+C$12*$F86</f>
        <v>2.2400627145961458E-2</v>
      </c>
      <c r="Q86" s="30">
        <f>+C86-15018.5</f>
        <v>38332.630599999997</v>
      </c>
    </row>
    <row r="87" spans="1:17" x14ac:dyDescent="0.2">
      <c r="A87" s="42" t="s">
        <v>71</v>
      </c>
      <c r="B87" s="45" t="s">
        <v>45</v>
      </c>
      <c r="C87" s="43">
        <v>53354.653599999998</v>
      </c>
      <c r="D87" s="43">
        <v>6.9999999999999999E-4</v>
      </c>
      <c r="E87" s="29">
        <f>+(C87-C$7)/C$8</f>
        <v>28865.021018733172</v>
      </c>
      <c r="F87" s="1">
        <f>ROUND(2*E87,0)/2</f>
        <v>28865</v>
      </c>
      <c r="G87" s="1">
        <f>+C87-(C$7+F87*C$8)</f>
        <v>1.8562949997431133E-2</v>
      </c>
      <c r="K87" s="1">
        <f>+G87</f>
        <v>1.8562949997431133E-2</v>
      </c>
      <c r="O87" s="1">
        <f ca="1">+C$11+C$12*$F87</f>
        <v>2.2415668465049055E-2</v>
      </c>
      <c r="Q87" s="30">
        <f>+C87-15018.5</f>
        <v>38336.153599999998</v>
      </c>
    </row>
    <row r="88" spans="1:17" x14ac:dyDescent="0.2">
      <c r="A88" s="51" t="s">
        <v>83</v>
      </c>
      <c r="B88" s="52" t="s">
        <v>45</v>
      </c>
      <c r="C88" s="51">
        <v>53378.512999999999</v>
      </c>
      <c r="D88" s="51">
        <v>3.0000000000000001E-3</v>
      </c>
      <c r="E88" s="29">
        <f>+(C88-C$7)/C$8</f>
        <v>28892.036895103876</v>
      </c>
      <c r="F88" s="1">
        <f>ROUND(2*E88,0)/2</f>
        <v>28892</v>
      </c>
      <c r="G88" s="1">
        <f>+C88-(C$7+F88*C$8)</f>
        <v>3.2584360000328161E-2</v>
      </c>
      <c r="I88" s="1">
        <f>+G88</f>
        <v>3.2584360000328161E-2</v>
      </c>
      <c r="O88" s="1">
        <f ca="1">+C$11+C$12*$F88</f>
        <v>2.2517197368890324E-2</v>
      </c>
      <c r="Q88" s="30">
        <f>+C88-15018.5</f>
        <v>38360.012999999999</v>
      </c>
    </row>
    <row r="89" spans="1:17" x14ac:dyDescent="0.2">
      <c r="A89" s="65" t="s">
        <v>50</v>
      </c>
      <c r="B89" s="66" t="s">
        <v>45</v>
      </c>
      <c r="C89" s="67">
        <v>53409.417099999999</v>
      </c>
      <c r="D89" s="68"/>
      <c r="E89" s="29">
        <f>+(C89-C$7)/C$8</f>
        <v>28927.029449189384</v>
      </c>
      <c r="F89" s="1">
        <f>ROUND(2*E89,0)/2</f>
        <v>28927</v>
      </c>
      <c r="G89" s="1">
        <f>+C89-(C$7+F89*C$8)</f>
        <v>2.6008410000940785E-2</v>
      </c>
      <c r="K89" s="1">
        <f>+G89</f>
        <v>2.6008410000940785E-2</v>
      </c>
      <c r="O89" s="1">
        <f ca="1">+C$11+C$12*$F89</f>
        <v>2.2648808910906773E-2</v>
      </c>
      <c r="Q89" s="30">
        <f>+C89-15018.5</f>
        <v>38390.917099999999</v>
      </c>
    </row>
    <row r="90" spans="1:17" x14ac:dyDescent="0.2">
      <c r="A90" s="65" t="s">
        <v>89</v>
      </c>
      <c r="B90" s="66" t="s">
        <v>45</v>
      </c>
      <c r="C90" s="67">
        <v>53690.258900000001</v>
      </c>
      <c r="D90" s="68"/>
      <c r="E90" s="29">
        <f>+(C90-C$7)/C$8</f>
        <v>29245.025180369765</v>
      </c>
      <c r="F90" s="1">
        <f>ROUND(2*E90,0)/2</f>
        <v>29245</v>
      </c>
      <c r="G90" s="1">
        <f>+C90-(C$7+F90*C$8)</f>
        <v>2.2238350000407081E-2</v>
      </c>
      <c r="K90" s="1">
        <f>+G90</f>
        <v>2.2238350000407081E-2</v>
      </c>
      <c r="O90" s="1">
        <f ca="1">+C$11+C$12*$F90</f>
        <v>2.3844593778370629E-2</v>
      </c>
      <c r="Q90" s="30">
        <f>+C90-15018.5</f>
        <v>38671.758900000001</v>
      </c>
    </row>
    <row r="91" spans="1:17" x14ac:dyDescent="0.2">
      <c r="A91" s="61" t="s">
        <v>89</v>
      </c>
      <c r="B91" s="62" t="s">
        <v>45</v>
      </c>
      <c r="C91" s="63">
        <v>53705.2713</v>
      </c>
      <c r="D91" s="64"/>
      <c r="E91" s="29">
        <f>+(C91-C$7)/C$8</f>
        <v>29262.023643970169</v>
      </c>
      <c r="F91" s="1">
        <f>ROUND(2*E91,0)/2</f>
        <v>29262</v>
      </c>
      <c r="G91" s="1">
        <f>+C91-(C$7+F91*C$8)</f>
        <v>2.0881459997326601E-2</v>
      </c>
      <c r="K91" s="1">
        <f>+G91</f>
        <v>2.0881459997326601E-2</v>
      </c>
      <c r="O91" s="1">
        <f ca="1">+C$11+C$12*$F91</f>
        <v>2.3908519384492913E-2</v>
      </c>
      <c r="Q91" s="30">
        <f>+C91-15018.5</f>
        <v>38686.7713</v>
      </c>
    </row>
    <row r="92" spans="1:17" x14ac:dyDescent="0.2">
      <c r="A92" s="42" t="s">
        <v>76</v>
      </c>
      <c r="B92" s="45" t="s">
        <v>45</v>
      </c>
      <c r="C92" s="43">
        <v>54102.697699999997</v>
      </c>
      <c r="D92" s="43">
        <v>1E-4</v>
      </c>
      <c r="E92" s="29">
        <f>+(C92-C$7)/C$8</f>
        <v>29712.027520381675</v>
      </c>
      <c r="F92" s="1">
        <f>ROUND(2*E92,0)/2</f>
        <v>29712</v>
      </c>
      <c r="G92" s="1">
        <f>+C92-(C$7+F92*C$8)</f>
        <v>2.430496000306448E-2</v>
      </c>
      <c r="K92" s="1">
        <f>+G92</f>
        <v>2.430496000306448E-2</v>
      </c>
      <c r="O92" s="1">
        <f ca="1">+C$11+C$12*$F92</f>
        <v>2.5600667781847414E-2</v>
      </c>
      <c r="Q92" s="30">
        <f>+C92-15018.5</f>
        <v>39084.197699999997</v>
      </c>
    </row>
    <row r="93" spans="1:17" x14ac:dyDescent="0.2">
      <c r="A93" s="42" t="s">
        <v>77</v>
      </c>
      <c r="B93" s="45" t="s">
        <v>45</v>
      </c>
      <c r="C93" s="43">
        <v>54102.697699999997</v>
      </c>
      <c r="D93" s="43">
        <v>1E-4</v>
      </c>
      <c r="E93" s="29">
        <f>+(C93-C$7)/C$8</f>
        <v>29712.027520381675</v>
      </c>
      <c r="F93" s="1">
        <f>ROUND(2*E93,0)/2</f>
        <v>29712</v>
      </c>
      <c r="G93" s="1">
        <f>+C93-(C$7+F93*C$8)</f>
        <v>2.430496000306448E-2</v>
      </c>
      <c r="K93" s="1">
        <f>+G93</f>
        <v>2.430496000306448E-2</v>
      </c>
      <c r="O93" s="1">
        <f ca="1">+C$11+C$12*$F93</f>
        <v>2.5600667781847414E-2</v>
      </c>
      <c r="Q93" s="30">
        <f>+C93-15018.5</f>
        <v>39084.197699999997</v>
      </c>
    </row>
    <row r="94" spans="1:17" x14ac:dyDescent="0.2">
      <c r="A94" s="42" t="s">
        <v>76</v>
      </c>
      <c r="B94" s="45" t="s">
        <v>45</v>
      </c>
      <c r="C94" s="43">
        <v>54139.789299999997</v>
      </c>
      <c r="D94" s="43">
        <v>5.9999999999999995E-4</v>
      </c>
      <c r="E94" s="29">
        <f>+(C94-C$7)/C$8</f>
        <v>29754.026149014058</v>
      </c>
      <c r="F94" s="1">
        <f>ROUND(2*E94,0)/2</f>
        <v>29754</v>
      </c>
      <c r="G94" s="1">
        <f>+C94-(C$7+F94*C$8)</f>
        <v>2.3093819996574894E-2</v>
      </c>
      <c r="K94" s="1">
        <f>+G94</f>
        <v>2.3093819996574894E-2</v>
      </c>
      <c r="O94" s="1">
        <f ca="1">+C$11+C$12*$F94</f>
        <v>2.5758601632267161E-2</v>
      </c>
      <c r="Q94" s="30">
        <f>+C94-15018.5</f>
        <v>39121.289299999997</v>
      </c>
    </row>
    <row r="95" spans="1:17" x14ac:dyDescent="0.2">
      <c r="A95" s="42" t="s">
        <v>77</v>
      </c>
      <c r="B95" s="45" t="s">
        <v>45</v>
      </c>
      <c r="C95" s="43">
        <v>54139.789299999997</v>
      </c>
      <c r="D95" s="43">
        <v>5.9999999999999995E-4</v>
      </c>
      <c r="E95" s="29">
        <f>+(C95-C$7)/C$8</f>
        <v>29754.026149014058</v>
      </c>
      <c r="F95" s="1">
        <f>ROUND(2*E95,0)/2</f>
        <v>29754</v>
      </c>
      <c r="G95" s="1">
        <f>+C95-(C$7+F95*C$8)</f>
        <v>2.3093819996574894E-2</v>
      </c>
      <c r="K95" s="1">
        <f>+G95</f>
        <v>2.3093819996574894E-2</v>
      </c>
      <c r="O95" s="1">
        <f ca="1">+C$11+C$12*$F95</f>
        <v>2.5758601632267161E-2</v>
      </c>
      <c r="Q95" s="30">
        <f>+C95-15018.5</f>
        <v>39121.289299999997</v>
      </c>
    </row>
    <row r="96" spans="1:17" x14ac:dyDescent="0.2">
      <c r="A96" s="43" t="s">
        <v>84</v>
      </c>
      <c r="B96" s="45" t="s">
        <v>45</v>
      </c>
      <c r="C96" s="43">
        <v>54506.305659999998</v>
      </c>
      <c r="D96" s="43">
        <v>1E-4</v>
      </c>
      <c r="E96" s="29">
        <f>+(C96-C$7)/C$8</f>
        <v>30169.030745508495</v>
      </c>
      <c r="F96" s="1">
        <f>ROUND(2*E96,0)/2</f>
        <v>30169</v>
      </c>
      <c r="G96" s="1">
        <f>+C96-(C$7+F96*C$8)</f>
        <v>2.715326999896206E-2</v>
      </c>
      <c r="K96" s="1">
        <f>+G96</f>
        <v>2.715326999896206E-2</v>
      </c>
      <c r="O96" s="1">
        <f ca="1">+C$11+C$12*$F96</f>
        <v>2.7319138487605199E-2</v>
      </c>
      <c r="Q96" s="30">
        <f>+C96-15018.5</f>
        <v>39487.805659999998</v>
      </c>
    </row>
    <row r="97" spans="1:17" x14ac:dyDescent="0.2">
      <c r="A97" s="43" t="s">
        <v>72</v>
      </c>
      <c r="B97" s="45" t="s">
        <v>45</v>
      </c>
      <c r="C97" s="43">
        <v>54513.371200000001</v>
      </c>
      <c r="D97" s="43">
        <v>1E-4</v>
      </c>
      <c r="E97" s="29">
        <f>+(C97-C$7)/C$8</f>
        <v>30177.031020248527</v>
      </c>
      <c r="F97" s="1">
        <f>ROUND(2*E97,0)/2</f>
        <v>30177</v>
      </c>
      <c r="G97" s="1">
        <f>+C97-(C$7+F97*C$8)</f>
        <v>2.739591000135988E-2</v>
      </c>
      <c r="J97" s="1">
        <f>+G97</f>
        <v>2.739591000135988E-2</v>
      </c>
      <c r="O97" s="1">
        <f ca="1">+C$11+C$12*$F97</f>
        <v>2.7349221125780393E-2</v>
      </c>
      <c r="Q97" s="30">
        <f>+C97-15018.5</f>
        <v>39494.871200000001</v>
      </c>
    </row>
    <row r="98" spans="1:17" x14ac:dyDescent="0.2">
      <c r="A98" s="51" t="s">
        <v>73</v>
      </c>
      <c r="B98" s="52" t="s">
        <v>45</v>
      </c>
      <c r="C98" s="51">
        <v>54815.413</v>
      </c>
      <c r="D98" s="51">
        <v>2.0000000000000001E-4</v>
      </c>
      <c r="E98" s="29">
        <f>+(C98-C$7)/C$8</f>
        <v>30519.031402805671</v>
      </c>
      <c r="F98" s="1">
        <f>ROUND(2*E98,0)/2</f>
        <v>30519</v>
      </c>
      <c r="G98" s="1">
        <f>+C98-(C$7+F98*C$8)</f>
        <v>2.7733770002669189E-2</v>
      </c>
      <c r="J98" s="1">
        <f>+G98</f>
        <v>2.7733770002669189E-2</v>
      </c>
      <c r="O98" s="1">
        <f ca="1">+C$11+C$12*$F98</f>
        <v>2.8635253907769817E-2</v>
      </c>
      <c r="Q98" s="30">
        <f>+C98-15018.5</f>
        <v>39796.913</v>
      </c>
    </row>
    <row r="99" spans="1:17" x14ac:dyDescent="0.2">
      <c r="A99" s="65" t="s">
        <v>90</v>
      </c>
      <c r="B99" s="66" t="s">
        <v>49</v>
      </c>
      <c r="C99" s="67">
        <v>54845.014000000003</v>
      </c>
      <c r="D99" s="68"/>
      <c r="E99" s="29">
        <f>+(C99-C$7)/C$8</f>
        <v>30552.548463437925</v>
      </c>
      <c r="F99" s="1">
        <f>ROUND(2*E99,0)/2</f>
        <v>30552.5</v>
      </c>
      <c r="G99" s="1">
        <f>+C99-(C$7+F99*C$8)</f>
        <v>4.2801075003808364E-2</v>
      </c>
      <c r="K99" s="1">
        <f>+G99</f>
        <v>4.2801075003808364E-2</v>
      </c>
      <c r="O99" s="1">
        <f ca="1">+C$11+C$12*$F99</f>
        <v>2.8761224955128423E-2</v>
      </c>
      <c r="Q99" s="30">
        <f>+C99-15018.5</f>
        <v>39826.514000000003</v>
      </c>
    </row>
    <row r="100" spans="1:17" x14ac:dyDescent="0.2">
      <c r="A100" s="51" t="s">
        <v>73</v>
      </c>
      <c r="B100" s="52" t="s">
        <v>45</v>
      </c>
      <c r="C100" s="51">
        <v>54845.440799999997</v>
      </c>
      <c r="D100" s="51">
        <v>5.9999999999999995E-4</v>
      </c>
      <c r="E100" s="29">
        <f>+(C100-C$7)/C$8</f>
        <v>30553.031726891109</v>
      </c>
      <c r="F100" s="1">
        <f>ROUND(2*E100,0)/2</f>
        <v>30553</v>
      </c>
      <c r="G100" s="1">
        <f>+C100-(C$7+F100*C$8)</f>
        <v>2.8019990000757389E-2</v>
      </c>
      <c r="J100" s="1">
        <f>+G100</f>
        <v>2.8019990000757389E-2</v>
      </c>
      <c r="O100" s="1">
        <f ca="1">+C$11+C$12*$F100</f>
        <v>2.8763105120014371E-2</v>
      </c>
      <c r="Q100" s="30">
        <f>+C100-15018.5</f>
        <v>39826.940799999997</v>
      </c>
    </row>
    <row r="101" spans="1:17" x14ac:dyDescent="0.2">
      <c r="A101" s="65" t="s">
        <v>91</v>
      </c>
      <c r="B101" s="66" t="s">
        <v>45</v>
      </c>
      <c r="C101" s="67">
        <v>55566.101300000002</v>
      </c>
      <c r="D101" s="68"/>
      <c r="E101" s="29">
        <f>+(C101-C$7)/C$8</f>
        <v>31369.03191856599</v>
      </c>
      <c r="F101" s="1">
        <f>ROUND(2*E101,0)/2</f>
        <v>31369</v>
      </c>
      <c r="G101" s="1">
        <f>+C101-(C$7+F101*C$8)</f>
        <v>2.8189270007715095E-2</v>
      </c>
      <c r="K101" s="1">
        <f>+G101</f>
        <v>2.8189270007715095E-2</v>
      </c>
      <c r="O101" s="1">
        <f ca="1">+C$11+C$12*$F101</f>
        <v>3.1831534213883864E-2</v>
      </c>
      <c r="Q101" s="30">
        <f>+C101-15018.5</f>
        <v>40547.601300000002</v>
      </c>
    </row>
    <row r="102" spans="1:17" x14ac:dyDescent="0.2">
      <c r="A102" s="51" t="s">
        <v>86</v>
      </c>
      <c r="B102" s="52" t="s">
        <v>45</v>
      </c>
      <c r="C102" s="51">
        <v>55578.466999999997</v>
      </c>
      <c r="D102" s="51">
        <v>2E-3</v>
      </c>
      <c r="E102" s="29">
        <f>+(C102-C$7)/C$8</f>
        <v>31383.033537317384</v>
      </c>
      <c r="F102" s="1">
        <f>ROUND(2*E102,0)/2</f>
        <v>31383</v>
      </c>
      <c r="G102" s="1">
        <f>+C102-(C$7+F102*C$8)</f>
        <v>2.961889000289375E-2</v>
      </c>
      <c r="K102" s="1">
        <f>+G102</f>
        <v>2.961889000289375E-2</v>
      </c>
      <c r="O102" s="1">
        <f ca="1">+C$11+C$12*$F102</f>
        <v>3.1884178830690446E-2</v>
      </c>
      <c r="Q102" s="30">
        <f>+C102-15018.5</f>
        <v>40559.966999999997</v>
      </c>
    </row>
    <row r="103" spans="1:17" x14ac:dyDescent="0.2">
      <c r="A103" s="51" t="s">
        <v>74</v>
      </c>
      <c r="B103" s="52" t="s">
        <v>45</v>
      </c>
      <c r="C103" s="51">
        <v>55591.713799999998</v>
      </c>
      <c r="D103" s="51">
        <v>2.9999999999999997E-4</v>
      </c>
      <c r="E103" s="29">
        <f>+(C103-C$7)/C$8</f>
        <v>31398.032821084264</v>
      </c>
      <c r="F103" s="1">
        <f>ROUND(2*E103,0)/2</f>
        <v>31398</v>
      </c>
      <c r="G103" s="1">
        <f>+C103-(C$7+F103*C$8)</f>
        <v>2.8986339995753951E-2</v>
      </c>
      <c r="K103" s="1">
        <f>+G103</f>
        <v>2.8986339995753951E-2</v>
      </c>
      <c r="O103" s="1">
        <f ca="1">+C$11+C$12*$F103</f>
        <v>3.1940583777268938E-2</v>
      </c>
      <c r="Q103" s="30">
        <f>+C103-15018.5</f>
        <v>40573.213799999998</v>
      </c>
    </row>
    <row r="104" spans="1:17" x14ac:dyDescent="0.2">
      <c r="A104" s="42" t="s">
        <v>85</v>
      </c>
      <c r="B104" s="45" t="s">
        <v>45</v>
      </c>
      <c r="C104" s="43">
        <v>55625.273529999999</v>
      </c>
      <c r="D104" s="43">
        <v>1E-4</v>
      </c>
      <c r="E104" s="29">
        <f>+(C104-C$7)/C$8</f>
        <v>31436.032331412021</v>
      </c>
      <c r="F104" s="1">
        <f>ROUND(2*E104,0)/2</f>
        <v>31436</v>
      </c>
      <c r="G104" s="1">
        <f>+C104-(C$7+F104*C$8)</f>
        <v>2.8553880001709331E-2</v>
      </c>
      <c r="K104" s="1">
        <f>+G104</f>
        <v>2.8553880001709331E-2</v>
      </c>
      <c r="O104" s="1">
        <f ca="1">+C$11+C$12*$F104</f>
        <v>3.2083476308601089E-2</v>
      </c>
      <c r="Q104" s="30">
        <f>+C104-15018.5</f>
        <v>40606.773529999999</v>
      </c>
    </row>
    <row r="105" spans="1:17" x14ac:dyDescent="0.2">
      <c r="A105" s="42" t="s">
        <v>85</v>
      </c>
      <c r="B105" s="45" t="s">
        <v>45</v>
      </c>
      <c r="C105" s="43">
        <v>55625.273630000003</v>
      </c>
      <c r="D105" s="43">
        <v>2.0000000000000001E-4</v>
      </c>
      <c r="E105" s="29">
        <f>+(C105-C$7)/C$8</f>
        <v>31436.032444641514</v>
      </c>
      <c r="F105" s="1">
        <f>ROUND(2*E105,0)/2</f>
        <v>31436</v>
      </c>
      <c r="G105" s="1">
        <f>+C105-(C$7+F105*C$8)</f>
        <v>2.8653880006459076E-2</v>
      </c>
      <c r="K105" s="1">
        <f>+G105</f>
        <v>2.8653880006459076E-2</v>
      </c>
      <c r="O105" s="1">
        <f ca="1">+C$11+C$12*$F105</f>
        <v>3.2083476308601089E-2</v>
      </c>
      <c r="Q105" s="30">
        <f>+C105-15018.5</f>
        <v>40606.773630000003</v>
      </c>
    </row>
    <row r="106" spans="1:17" x14ac:dyDescent="0.2">
      <c r="A106" s="42" t="s">
        <v>85</v>
      </c>
      <c r="B106" s="45" t="s">
        <v>45</v>
      </c>
      <c r="C106" s="43">
        <v>55625.274129999998</v>
      </c>
      <c r="D106" s="43">
        <v>2.0000000000000001E-4</v>
      </c>
      <c r="E106" s="29">
        <f>+(C106-C$7)/C$8</f>
        <v>31436.033010788946</v>
      </c>
      <c r="F106" s="1">
        <f>ROUND(2*E106,0)/2</f>
        <v>31436</v>
      </c>
      <c r="G106" s="1">
        <f>+C106-(C$7+F106*C$8)</f>
        <v>2.9153880001103971E-2</v>
      </c>
      <c r="K106" s="1">
        <f>+G106</f>
        <v>2.9153880001103971E-2</v>
      </c>
      <c r="O106" s="1">
        <f ca="1">+C$11+C$12*$F106</f>
        <v>3.2083476308601089E-2</v>
      </c>
      <c r="Q106" s="30">
        <f>+C106-15018.5</f>
        <v>40606.774129999998</v>
      </c>
    </row>
    <row r="107" spans="1:17" x14ac:dyDescent="0.2">
      <c r="A107" s="42" t="s">
        <v>78</v>
      </c>
      <c r="B107" s="45" t="s">
        <v>45</v>
      </c>
      <c r="C107" s="43">
        <v>56310.611799999999</v>
      </c>
      <c r="D107" s="43">
        <v>1E-4</v>
      </c>
      <c r="E107" s="29">
        <f>+(C107-C$7)/C$8</f>
        <v>32212.037343039727</v>
      </c>
      <c r="F107" s="1">
        <f>ROUND(2*E107,0)/2</f>
        <v>32212</v>
      </c>
      <c r="G107" s="1">
        <f>+C107-(C$7+F107*C$8)</f>
        <v>3.2979960000375286E-2</v>
      </c>
      <c r="K107" s="1">
        <f>+G107</f>
        <v>3.2979960000375286E-2</v>
      </c>
      <c r="O107" s="1">
        <f ca="1">+C$11+C$12*$F107</f>
        <v>3.5001492211594626E-2</v>
      </c>
      <c r="Q107" s="30">
        <f>+C107-15018.5</f>
        <v>41292.111799999999</v>
      </c>
    </row>
    <row r="108" spans="1:17" x14ac:dyDescent="0.2">
      <c r="A108" s="61" t="s">
        <v>87</v>
      </c>
      <c r="B108" s="62" t="s">
        <v>45</v>
      </c>
      <c r="C108" s="63">
        <v>56560.544999999998</v>
      </c>
      <c r="D108" s="64"/>
      <c r="E108" s="29">
        <f>+(C108-C$7)/C$8</f>
        <v>32495.035424807655</v>
      </c>
      <c r="F108" s="1">
        <f>ROUND(2*E108,0)/2</f>
        <v>32495</v>
      </c>
      <c r="G108" s="1">
        <f>+C108-(C$7+F108*C$8)</f>
        <v>3.1285849996493198E-2</v>
      </c>
      <c r="I108" s="1">
        <f>+G108</f>
        <v>3.1285849996493198E-2</v>
      </c>
      <c r="O108" s="1">
        <f ca="1">+C$11+C$12*$F108</f>
        <v>3.6065665537042019E-2</v>
      </c>
      <c r="Q108" s="30">
        <f>+C108-15018.5</f>
        <v>41542.044999999998</v>
      </c>
    </row>
    <row r="109" spans="1:17" x14ac:dyDescent="0.2">
      <c r="A109" s="42" t="s">
        <v>79</v>
      </c>
      <c r="B109" s="45" t="s">
        <v>45</v>
      </c>
      <c r="C109" s="43">
        <v>56610.887999999999</v>
      </c>
      <c r="D109" s="43">
        <v>1E-4</v>
      </c>
      <c r="E109" s="29">
        <f>+(C109-C$7)/C$8</f>
        <v>32552.038545763346</v>
      </c>
      <c r="F109" s="1">
        <f>ROUND(2*E109,0)/2</f>
        <v>32552</v>
      </c>
      <c r="G109" s="1">
        <f>+C109-(C$7+F109*C$8)</f>
        <v>3.4042160004901234E-2</v>
      </c>
      <c r="K109" s="1">
        <f>+G109</f>
        <v>3.4042160004901234E-2</v>
      </c>
      <c r="O109" s="1">
        <f ca="1">+C$11+C$12*$F109</f>
        <v>3.6280004334040258E-2</v>
      </c>
      <c r="Q109" s="30">
        <f>+C109-15018.5</f>
        <v>41592.387999999999</v>
      </c>
    </row>
    <row r="110" spans="1:17" x14ac:dyDescent="0.2">
      <c r="A110" s="65" t="s">
        <v>48</v>
      </c>
      <c r="B110" s="66" t="s">
        <v>49</v>
      </c>
      <c r="C110" s="67">
        <v>56962.838900000002</v>
      </c>
      <c r="D110" s="68"/>
      <c r="E110" s="29">
        <f>+(C110-C$7)/C$8</f>
        <v>32950.550746529378</v>
      </c>
      <c r="F110" s="1">
        <f>ROUND(2*E110,0)/2</f>
        <v>32950.5</v>
      </c>
      <c r="G110" s="1">
        <f>+C110-(C$7+F110*C$8)</f>
        <v>4.4817415007855743E-2</v>
      </c>
      <c r="K110" s="1">
        <f>+G110</f>
        <v>4.4817415007855743E-2</v>
      </c>
      <c r="O110" s="1">
        <f ca="1">+C$11+C$12*$F110</f>
        <v>3.777849574814196E-2</v>
      </c>
      <c r="Q110" s="30">
        <f>+C110-15018.5</f>
        <v>41944.338900000002</v>
      </c>
    </row>
    <row r="111" spans="1:17" x14ac:dyDescent="0.2">
      <c r="A111" s="53" t="s">
        <v>75</v>
      </c>
      <c r="B111" s="54" t="s">
        <v>49</v>
      </c>
      <c r="C111" s="55">
        <v>56962.838900000002</v>
      </c>
      <c r="D111" s="55">
        <v>6.9999999999999999E-4</v>
      </c>
      <c r="E111" s="29">
        <f>+(C111-C$7)/C$8</f>
        <v>32950.550746529378</v>
      </c>
      <c r="F111" s="1">
        <f>ROUND(2*E111,0)/2</f>
        <v>32950.5</v>
      </c>
      <c r="G111" s="1">
        <f>+C111-(C$7+F111*C$8)</f>
        <v>4.4817415007855743E-2</v>
      </c>
      <c r="K111" s="1">
        <f>+G111</f>
        <v>4.4817415007855743E-2</v>
      </c>
      <c r="O111" s="1">
        <f ca="1">+C$11+C$12*$F111</f>
        <v>3.777849574814196E-2</v>
      </c>
      <c r="Q111" s="30">
        <f>+C111-15018.5</f>
        <v>41944.338900000002</v>
      </c>
    </row>
    <row r="112" spans="1:17" x14ac:dyDescent="0.2">
      <c r="A112" s="53" t="s">
        <v>80</v>
      </c>
      <c r="B112" s="54" t="s">
        <v>45</v>
      </c>
      <c r="C112" s="55">
        <v>57088.680500000002</v>
      </c>
      <c r="D112" s="55">
        <v>1E-4</v>
      </c>
      <c r="E112" s="29">
        <f>+(C112-C$7)/C$8</f>
        <v>33093.040545430071</v>
      </c>
      <c r="F112" s="1">
        <f>ROUND(2*E112,0)/2</f>
        <v>33093</v>
      </c>
      <c r="G112" s="1">
        <f>+C112-(C$7+F112*C$8)</f>
        <v>3.5808190004900098E-2</v>
      </c>
      <c r="K112" s="1">
        <f>+G112</f>
        <v>3.5808190004900098E-2</v>
      </c>
      <c r="O112" s="1">
        <f ca="1">+C$11+C$12*$F112</f>
        <v>3.8314342740637553E-2</v>
      </c>
      <c r="Q112" s="30">
        <f>+C112-15018.5</f>
        <v>42070.180500000002</v>
      </c>
    </row>
    <row r="113" spans="1:17" x14ac:dyDescent="0.2">
      <c r="A113" s="56" t="s">
        <v>80</v>
      </c>
      <c r="B113" s="57" t="s">
        <v>45</v>
      </c>
      <c r="C113" s="58">
        <v>57390.722199999997</v>
      </c>
      <c r="D113" s="58">
        <v>2.0000000000000001E-4</v>
      </c>
      <c r="E113" s="29">
        <f>+(C113-C$7)/C$8</f>
        <v>33435.040814757725</v>
      </c>
      <c r="F113" s="1">
        <f>ROUND(2*E113,0)/2</f>
        <v>33435</v>
      </c>
      <c r="G113" s="1">
        <f>+C113-(C$7+F113*C$8)</f>
        <v>3.6046050001459662E-2</v>
      </c>
      <c r="K113" s="1">
        <f>+G113</f>
        <v>3.6046050001459662E-2</v>
      </c>
      <c r="O113" s="1">
        <f ca="1">+C$11+C$12*$F113</f>
        <v>3.9600375522626977E-2</v>
      </c>
      <c r="Q113" s="30">
        <f>+C113-15018.5</f>
        <v>42372.222199999997</v>
      </c>
    </row>
    <row r="114" spans="1:17" x14ac:dyDescent="0.2">
      <c r="A114" s="53" t="s">
        <v>81</v>
      </c>
      <c r="B114" s="54" t="s">
        <v>45</v>
      </c>
      <c r="C114" s="55">
        <v>57768.720500000003</v>
      </c>
      <c r="D114" s="55">
        <v>1E-4</v>
      </c>
      <c r="E114" s="29">
        <f>+(C114-C$7)/C$8</f>
        <v>33863.046353083722</v>
      </c>
      <c r="F114" s="1">
        <f>ROUND(2*E114,0)/2</f>
        <v>33863</v>
      </c>
      <c r="G114" s="1">
        <f>+C114-(C$7+F114*C$8)</f>
        <v>4.0937290003057569E-2</v>
      </c>
      <c r="K114" s="1">
        <f>+G114</f>
        <v>4.0937290003057569E-2</v>
      </c>
      <c r="O114" s="1">
        <f ca="1">+C$11+C$12*$F114</f>
        <v>4.1209796664999701E-2</v>
      </c>
      <c r="Q114" s="30">
        <f>+C114-15018.5</f>
        <v>42750.220500000003</v>
      </c>
    </row>
    <row r="115" spans="1:17" x14ac:dyDescent="0.2">
      <c r="A115" s="59" t="s">
        <v>82</v>
      </c>
      <c r="B115" s="60" t="s">
        <v>45</v>
      </c>
      <c r="C115" s="59">
        <v>58031.902099999999</v>
      </c>
      <c r="D115" s="59">
        <v>1E-4</v>
      </c>
      <c r="E115" s="29">
        <f>+(C115-C$7)/C$8</f>
        <v>34161.045530290321</v>
      </c>
      <c r="F115" s="1">
        <f>ROUND(2*E115,0)/2</f>
        <v>34161</v>
      </c>
      <c r="G115" s="1">
        <f>+C115-(C$7+F115*C$8)</f>
        <v>4.0210630002547987E-2</v>
      </c>
      <c r="K115" s="1">
        <f>+G115</f>
        <v>4.0210630002547987E-2</v>
      </c>
      <c r="O115" s="1">
        <f ca="1">+C$11+C$12*$F115</f>
        <v>4.2330374937025558E-2</v>
      </c>
      <c r="Q115" s="30">
        <f>+C115-15018.5</f>
        <v>43013.402099999999</v>
      </c>
    </row>
    <row r="116" spans="1:17" x14ac:dyDescent="0.2">
      <c r="A116" s="69" t="s">
        <v>92</v>
      </c>
      <c r="B116" s="70" t="s">
        <v>45</v>
      </c>
      <c r="C116" s="69">
        <v>58470.8361</v>
      </c>
      <c r="D116" s="69">
        <v>2.0000000000000001E-4</v>
      </c>
      <c r="E116" s="29">
        <f>+(C116-C$7)/C$8</f>
        <v>34658.048249507789</v>
      </c>
      <c r="F116" s="1">
        <f>ROUND(2*E116,0)/2</f>
        <v>34658</v>
      </c>
      <c r="G116" s="1">
        <f>+C116-(C$7+F116*C$8)</f>
        <v>4.2612140001438092E-2</v>
      </c>
      <c r="K116" s="1">
        <f>+G116</f>
        <v>4.2612140001438092E-2</v>
      </c>
      <c r="O116" s="1">
        <f ca="1">+C$11+C$12*$F116</f>
        <v>4.4199258833659313E-2</v>
      </c>
      <c r="Q116" s="30">
        <f>+C116-15018.5</f>
        <v>43452.3361</v>
      </c>
    </row>
    <row r="117" spans="1:17" x14ac:dyDescent="0.2">
      <c r="A117" s="71" t="s">
        <v>93</v>
      </c>
      <c r="B117" s="72" t="s">
        <v>45</v>
      </c>
      <c r="C117" s="73">
        <v>58810.857199999999</v>
      </c>
      <c r="D117" s="73">
        <v>1E-4</v>
      </c>
      <c r="E117" s="29">
        <f>+(C117-C$7)/C$8</f>
        <v>35043.052398858978</v>
      </c>
      <c r="F117" s="1">
        <f>ROUND(2*E117,0)/2</f>
        <v>35043</v>
      </c>
      <c r="G117" s="1">
        <f>+C117-(C$7+F117*C$8)</f>
        <v>4.6276690001832321E-2</v>
      </c>
      <c r="K117" s="1">
        <f>+G117</f>
        <v>4.6276690001832321E-2</v>
      </c>
      <c r="O117" s="1">
        <f ca="1">+C$11+C$12*$F117</f>
        <v>4.5646985795840381E-2</v>
      </c>
      <c r="Q117" s="30">
        <f>+C117-15018.5</f>
        <v>43792.357199999999</v>
      </c>
    </row>
    <row r="118" spans="1:17" ht="12" customHeight="1" x14ac:dyDescent="0.2">
      <c r="A118" s="71" t="s">
        <v>94</v>
      </c>
      <c r="B118" s="72" t="s">
        <v>45</v>
      </c>
      <c r="C118" s="73">
        <v>58870.034399999997</v>
      </c>
      <c r="D118" s="73" t="s">
        <v>95</v>
      </c>
      <c r="E118" s="29">
        <f>+(C118-C$7)/C$8</f>
        <v>35110.058439210545</v>
      </c>
      <c r="F118" s="1">
        <f>ROUND(2*E118,0)/2</f>
        <v>35110</v>
      </c>
      <c r="G118" s="1">
        <f>+C118-(C$7+F118*C$8)</f>
        <v>5.1611299997603055E-2</v>
      </c>
      <c r="K118" s="1">
        <f>+G118</f>
        <v>5.1611299997603055E-2</v>
      </c>
      <c r="O118" s="1">
        <f ca="1">+C$11+C$12*$F118</f>
        <v>4.589892789055762E-2</v>
      </c>
      <c r="Q118" s="30">
        <f>+C118-15018.5</f>
        <v>43851.534399999997</v>
      </c>
    </row>
    <row r="119" spans="1:17" ht="12" customHeight="1" x14ac:dyDescent="0.2">
      <c r="A119" s="86" t="s">
        <v>427</v>
      </c>
      <c r="B119" s="87" t="s">
        <v>45</v>
      </c>
      <c r="C119" s="88">
        <v>58887.693099999997</v>
      </c>
      <c r="D119" s="88">
        <v>2.0000000000000001E-4</v>
      </c>
      <c r="E119" s="29">
        <f>+(C119-C$7)/C$8</f>
        <v>35130.053294742007</v>
      </c>
      <c r="F119" s="1">
        <f>ROUND(2*E119,0)/2</f>
        <v>35130</v>
      </c>
      <c r="G119" s="1">
        <f>+C119-(C$7+F119*C$8)</f>
        <v>4.7067899999092333E-2</v>
      </c>
      <c r="K119" s="1">
        <f>+G119</f>
        <v>4.7067899999092333E-2</v>
      </c>
      <c r="O119" s="1">
        <f ca="1">+C$11+C$12*$F119</f>
        <v>4.5974134485995591E-2</v>
      </c>
      <c r="Q119" s="30">
        <f>+C119-15018.5</f>
        <v>43869.193099999997</v>
      </c>
    </row>
    <row r="120" spans="1:17" ht="12" customHeight="1" x14ac:dyDescent="0.2">
      <c r="A120" s="86" t="s">
        <v>426</v>
      </c>
      <c r="B120" s="87" t="s">
        <v>45</v>
      </c>
      <c r="C120" s="88">
        <v>59127.913500000002</v>
      </c>
      <c r="D120" s="88">
        <v>1E-4</v>
      </c>
      <c r="E120" s="29">
        <f>+(C120-C$7)/C$8</f>
        <v>35402.053622835774</v>
      </c>
      <c r="F120" s="1">
        <f>ROUND(2*E120,0)/2</f>
        <v>35402</v>
      </c>
      <c r="G120" s="1">
        <f>+C120-(C$7+F120*C$8)</f>
        <v>4.7357660005218349E-2</v>
      </c>
      <c r="K120" s="1">
        <f>+G120</f>
        <v>4.7357660005218349E-2</v>
      </c>
      <c r="O120" s="1">
        <f ca="1">+C$11+C$12*$F120</f>
        <v>4.6996944183952075E-2</v>
      </c>
      <c r="Q120" s="30">
        <f>+C120-15018.5</f>
        <v>44109.413500000002</v>
      </c>
    </row>
    <row r="121" spans="1:17" ht="12" customHeight="1" x14ac:dyDescent="0.2">
      <c r="A121" s="89" t="s">
        <v>428</v>
      </c>
      <c r="B121" s="90" t="s">
        <v>45</v>
      </c>
      <c r="C121" s="91">
        <v>59544.768799999998</v>
      </c>
      <c r="D121" s="92">
        <v>1E-4</v>
      </c>
      <c r="E121" s="29">
        <f>+(C121-C$7)/C$8</f>
        <v>35874.056743168694</v>
      </c>
      <c r="F121" s="1">
        <f>ROUND(2*E121,0)/2</f>
        <v>35874</v>
      </c>
      <c r="G121" s="1">
        <f>+C121-(C$7+F121*C$8)</f>
        <v>5.0113419994886499E-2</v>
      </c>
      <c r="K121" s="1">
        <f>+G121</f>
        <v>5.0113419994886499E-2</v>
      </c>
      <c r="O121" s="1">
        <f ca="1">+C$11+C$12*$F121</f>
        <v>4.8771819836288352E-2</v>
      </c>
      <c r="Q121" s="30">
        <f>+C121-15018.5</f>
        <v>44526.268799999998</v>
      </c>
    </row>
    <row r="122" spans="1:17" ht="12" customHeight="1" x14ac:dyDescent="0.2"/>
    <row r="123" spans="1:17" ht="12" customHeight="1" x14ac:dyDescent="0.2"/>
  </sheetData>
  <sheetProtection selectLockedCells="1" selectUnlockedCells="1"/>
  <sortState xmlns:xlrd2="http://schemas.microsoft.com/office/spreadsheetml/2017/richdata2" ref="A21:U121">
    <sortCondition ref="C21:C12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opLeftCell="A49" workbookViewId="0">
      <selection activeCell="A74" sqref="A74"/>
    </sheetView>
  </sheetViews>
  <sheetFormatPr defaultRowHeight="12.75" x14ac:dyDescent="0.2"/>
  <cols>
    <col min="1" max="1" width="19.7109375" style="64" customWidth="1"/>
    <col min="2" max="2" width="4.42578125" style="4" customWidth="1"/>
    <col min="3" max="3" width="12.7109375" style="64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64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4" t="s">
        <v>96</v>
      </c>
      <c r="I1" s="75" t="s">
        <v>97</v>
      </c>
      <c r="J1" s="76" t="s">
        <v>36</v>
      </c>
    </row>
    <row r="2" spans="1:16" x14ac:dyDescent="0.2">
      <c r="I2" s="77" t="s">
        <v>98</v>
      </c>
      <c r="J2" s="78" t="s">
        <v>35</v>
      </c>
    </row>
    <row r="3" spans="1:16" x14ac:dyDescent="0.2">
      <c r="A3" s="79" t="s">
        <v>99</v>
      </c>
      <c r="I3" s="77" t="s">
        <v>100</v>
      </c>
      <c r="J3" s="78" t="s">
        <v>33</v>
      </c>
    </row>
    <row r="4" spans="1:16" x14ac:dyDescent="0.2">
      <c r="I4" s="77" t="s">
        <v>101</v>
      </c>
      <c r="J4" s="78" t="s">
        <v>33</v>
      </c>
    </row>
    <row r="5" spans="1:16" x14ac:dyDescent="0.2">
      <c r="I5" s="80" t="s">
        <v>95</v>
      </c>
      <c r="J5" s="81" t="s">
        <v>34</v>
      </c>
    </row>
    <row r="11" spans="1:16" ht="12.75" customHeight="1" x14ac:dyDescent="0.2">
      <c r="A11" s="64" t="str">
        <f t="shared" ref="A11:A42" si="0">P11</f>
        <v> CTAD 25 </v>
      </c>
      <c r="B11" s="20" t="str">
        <f t="shared" ref="B11:B42" si="1">IF(H11=INT(H11),"I","II")</f>
        <v>I</v>
      </c>
      <c r="C11" s="64">
        <f t="shared" ref="C11:C42" si="2">1*G11</f>
        <v>24845.289000000001</v>
      </c>
      <c r="D11" s="4" t="str">
        <f t="shared" ref="D11:D42" si="3">VLOOKUP(F11,I$1:J$5,2,FALSE)</f>
        <v>vis</v>
      </c>
      <c r="E11" s="4">
        <f>VLOOKUP(C11,Active!C$21:E$968,3,FALSE)</f>
        <v>-3415.9864433504881</v>
      </c>
      <c r="F11" s="20" t="s">
        <v>95</v>
      </c>
      <c r="G11" s="4" t="str">
        <f t="shared" ref="G11:G42" si="4">MID(I11,3,LEN(I11)-3)</f>
        <v>24845.289</v>
      </c>
      <c r="H11" s="64">
        <f t="shared" ref="H11:H42" si="5">1*K11</f>
        <v>-3416</v>
      </c>
      <c r="I11" s="82" t="s">
        <v>102</v>
      </c>
      <c r="J11" s="83" t="s">
        <v>103</v>
      </c>
      <c r="K11" s="82">
        <v>-3416</v>
      </c>
      <c r="L11" s="82" t="s">
        <v>104</v>
      </c>
      <c r="M11" s="83" t="s">
        <v>105</v>
      </c>
      <c r="N11" s="83"/>
      <c r="O11" s="84" t="s">
        <v>106</v>
      </c>
      <c r="P11" s="84" t="s">
        <v>107</v>
      </c>
    </row>
    <row r="12" spans="1:16" ht="12.75" customHeight="1" x14ac:dyDescent="0.2">
      <c r="A12" s="64" t="str">
        <f t="shared" si="0"/>
        <v> CTAD 25 </v>
      </c>
      <c r="B12" s="20" t="str">
        <f t="shared" si="1"/>
        <v>I</v>
      </c>
      <c r="C12" s="64">
        <f t="shared" si="2"/>
        <v>27846.276999999998</v>
      </c>
      <c r="D12" s="4" t="str">
        <f t="shared" si="3"/>
        <v>vis</v>
      </c>
      <c r="E12" s="4">
        <f>VLOOKUP(C12,Active!C$21:E$968,3,FALSE)</f>
        <v>-17.983107224804961</v>
      </c>
      <c r="F12" s="20" t="s">
        <v>95</v>
      </c>
      <c r="G12" s="4" t="str">
        <f t="shared" si="4"/>
        <v>27846.277</v>
      </c>
      <c r="H12" s="64">
        <f t="shared" si="5"/>
        <v>-18</v>
      </c>
      <c r="I12" s="82" t="s">
        <v>108</v>
      </c>
      <c r="J12" s="83" t="s">
        <v>109</v>
      </c>
      <c r="K12" s="82">
        <v>-18</v>
      </c>
      <c r="L12" s="82" t="s">
        <v>110</v>
      </c>
      <c r="M12" s="83" t="s">
        <v>111</v>
      </c>
      <c r="N12" s="83"/>
      <c r="O12" s="84" t="s">
        <v>106</v>
      </c>
      <c r="P12" s="84" t="s">
        <v>107</v>
      </c>
    </row>
    <row r="13" spans="1:16" ht="12.75" customHeight="1" x14ac:dyDescent="0.2">
      <c r="A13" s="64" t="str">
        <f t="shared" si="0"/>
        <v> CTAD 5.2 </v>
      </c>
      <c r="B13" s="20" t="str">
        <f t="shared" si="1"/>
        <v>I</v>
      </c>
      <c r="C13" s="64">
        <f t="shared" si="2"/>
        <v>27862.165000000001</v>
      </c>
      <c r="D13" s="4" t="str">
        <f t="shared" si="3"/>
        <v>vis</v>
      </c>
      <c r="E13" s="4">
        <f>VLOOKUP(C13,Active!C$21:E$968,3,FALSE)</f>
        <v>6.7937692589599497E-3</v>
      </c>
      <c r="F13" s="20" t="s">
        <v>95</v>
      </c>
      <c r="G13" s="4" t="str">
        <f t="shared" si="4"/>
        <v>27862.165</v>
      </c>
      <c r="H13" s="64">
        <f t="shared" si="5"/>
        <v>0</v>
      </c>
      <c r="I13" s="82" t="s">
        <v>112</v>
      </c>
      <c r="J13" s="83" t="s">
        <v>113</v>
      </c>
      <c r="K13" s="82">
        <v>0</v>
      </c>
      <c r="L13" s="82" t="s">
        <v>114</v>
      </c>
      <c r="M13" s="83" t="s">
        <v>111</v>
      </c>
      <c r="N13" s="83"/>
      <c r="O13" s="84" t="s">
        <v>106</v>
      </c>
      <c r="P13" s="84" t="s">
        <v>115</v>
      </c>
    </row>
    <row r="14" spans="1:16" ht="12.75" customHeight="1" x14ac:dyDescent="0.2">
      <c r="A14" s="64" t="str">
        <f t="shared" si="0"/>
        <v> CTAD 25 </v>
      </c>
      <c r="B14" s="20" t="str">
        <f t="shared" si="1"/>
        <v>I</v>
      </c>
      <c r="C14" s="64">
        <f t="shared" si="2"/>
        <v>27869.231</v>
      </c>
      <c r="D14" s="4" t="str">
        <f t="shared" si="3"/>
        <v>vis</v>
      </c>
      <c r="E14" s="4">
        <f>VLOOKUP(C14,Active!C$21:E$968,3,FALSE)</f>
        <v>8.0075893649295651</v>
      </c>
      <c r="F14" s="20" t="s">
        <v>95</v>
      </c>
      <c r="G14" s="4" t="str">
        <f t="shared" si="4"/>
        <v>27869.231</v>
      </c>
      <c r="H14" s="64">
        <f t="shared" si="5"/>
        <v>8</v>
      </c>
      <c r="I14" s="82" t="s">
        <v>116</v>
      </c>
      <c r="J14" s="83" t="s">
        <v>117</v>
      </c>
      <c r="K14" s="82">
        <v>8</v>
      </c>
      <c r="L14" s="82" t="s">
        <v>118</v>
      </c>
      <c r="M14" s="83" t="s">
        <v>111</v>
      </c>
      <c r="N14" s="83"/>
      <c r="O14" s="84" t="s">
        <v>106</v>
      </c>
      <c r="P14" s="84" t="s">
        <v>107</v>
      </c>
    </row>
    <row r="15" spans="1:16" ht="12.75" customHeight="1" x14ac:dyDescent="0.2">
      <c r="A15" s="64" t="str">
        <f t="shared" si="0"/>
        <v> CTAD 25 </v>
      </c>
      <c r="B15" s="20" t="str">
        <f t="shared" si="1"/>
        <v>I</v>
      </c>
      <c r="C15" s="64">
        <f t="shared" si="2"/>
        <v>27892.19</v>
      </c>
      <c r="D15" s="4" t="str">
        <f t="shared" si="3"/>
        <v>vis</v>
      </c>
      <c r="E15" s="4">
        <f>VLOOKUP(C15,Active!C$21:E$968,3,FALSE)</f>
        <v>34.003947429042441</v>
      </c>
      <c r="F15" s="20" t="s">
        <v>95</v>
      </c>
      <c r="G15" s="4" t="str">
        <f t="shared" si="4"/>
        <v>27892.190</v>
      </c>
      <c r="H15" s="64">
        <f t="shared" si="5"/>
        <v>34</v>
      </c>
      <c r="I15" s="82" t="s">
        <v>119</v>
      </c>
      <c r="J15" s="83" t="s">
        <v>120</v>
      </c>
      <c r="K15" s="82">
        <v>34</v>
      </c>
      <c r="L15" s="82" t="s">
        <v>121</v>
      </c>
      <c r="M15" s="83" t="s">
        <v>111</v>
      </c>
      <c r="N15" s="83"/>
      <c r="O15" s="84" t="s">
        <v>106</v>
      </c>
      <c r="P15" s="84" t="s">
        <v>107</v>
      </c>
    </row>
    <row r="16" spans="1:16" ht="12.75" customHeight="1" x14ac:dyDescent="0.2">
      <c r="A16" s="64" t="str">
        <f t="shared" si="0"/>
        <v> CTAD 25 </v>
      </c>
      <c r="B16" s="20" t="str">
        <f t="shared" si="1"/>
        <v>I</v>
      </c>
      <c r="C16" s="64">
        <f t="shared" si="2"/>
        <v>28155.363000000001</v>
      </c>
      <c r="D16" s="4" t="str">
        <f t="shared" si="3"/>
        <v>vis</v>
      </c>
      <c r="E16" s="4">
        <f>VLOOKUP(C16,Active!C$21:E$968,3,FALSE)</f>
        <v>331.99338689971466</v>
      </c>
      <c r="F16" s="20" t="s">
        <v>95</v>
      </c>
      <c r="G16" s="4" t="str">
        <f t="shared" si="4"/>
        <v>28155.363</v>
      </c>
      <c r="H16" s="64">
        <f t="shared" si="5"/>
        <v>332</v>
      </c>
      <c r="I16" s="82" t="s">
        <v>122</v>
      </c>
      <c r="J16" s="83" t="s">
        <v>123</v>
      </c>
      <c r="K16" s="82">
        <v>332</v>
      </c>
      <c r="L16" s="82" t="s">
        <v>124</v>
      </c>
      <c r="M16" s="83" t="s">
        <v>111</v>
      </c>
      <c r="N16" s="83"/>
      <c r="O16" s="84" t="s">
        <v>106</v>
      </c>
      <c r="P16" s="84" t="s">
        <v>107</v>
      </c>
    </row>
    <row r="17" spans="1:16" ht="12.75" customHeight="1" x14ac:dyDescent="0.2">
      <c r="A17" s="64" t="str">
        <f t="shared" si="0"/>
        <v> CTAD 25 </v>
      </c>
      <c r="B17" s="20" t="str">
        <f t="shared" si="1"/>
        <v>I</v>
      </c>
      <c r="C17" s="64">
        <f t="shared" si="2"/>
        <v>28488.32</v>
      </c>
      <c r="D17" s="4" t="str">
        <f t="shared" si="3"/>
        <v>vis</v>
      </c>
      <c r="E17" s="4">
        <f>VLOOKUP(C17,Active!C$21:E$968,3,FALSE)</f>
        <v>708.99889201549479</v>
      </c>
      <c r="F17" s="20" t="s">
        <v>95</v>
      </c>
      <c r="G17" s="4" t="str">
        <f t="shared" si="4"/>
        <v>28488.320</v>
      </c>
      <c r="H17" s="64">
        <f t="shared" si="5"/>
        <v>709</v>
      </c>
      <c r="I17" s="82" t="s">
        <v>125</v>
      </c>
      <c r="J17" s="83" t="s">
        <v>126</v>
      </c>
      <c r="K17" s="82">
        <v>709</v>
      </c>
      <c r="L17" s="82" t="s">
        <v>127</v>
      </c>
      <c r="M17" s="83" t="s">
        <v>111</v>
      </c>
      <c r="N17" s="83"/>
      <c r="O17" s="84" t="s">
        <v>106</v>
      </c>
      <c r="P17" s="84" t="s">
        <v>107</v>
      </c>
    </row>
    <row r="18" spans="1:16" ht="12.75" customHeight="1" x14ac:dyDescent="0.2">
      <c r="A18" s="64" t="str">
        <f t="shared" si="0"/>
        <v> CTAD 25 </v>
      </c>
      <c r="B18" s="20" t="str">
        <f t="shared" si="1"/>
        <v>I</v>
      </c>
      <c r="C18" s="64">
        <f t="shared" si="2"/>
        <v>28510.385999999999</v>
      </c>
      <c r="D18" s="4" t="str">
        <f t="shared" si="3"/>
        <v>vis</v>
      </c>
      <c r="E18" s="4">
        <f>VLOOKUP(C18,Active!C$21:E$968,3,FALSE)</f>
        <v>733.98411075510512</v>
      </c>
      <c r="F18" s="20" t="s">
        <v>95</v>
      </c>
      <c r="G18" s="4" t="str">
        <f t="shared" si="4"/>
        <v>28510.386</v>
      </c>
      <c r="H18" s="64">
        <f t="shared" si="5"/>
        <v>734</v>
      </c>
      <c r="I18" s="82" t="s">
        <v>128</v>
      </c>
      <c r="J18" s="83" t="s">
        <v>129</v>
      </c>
      <c r="K18" s="82">
        <v>734</v>
      </c>
      <c r="L18" s="82" t="s">
        <v>130</v>
      </c>
      <c r="M18" s="83" t="s">
        <v>111</v>
      </c>
      <c r="N18" s="83"/>
      <c r="O18" s="84" t="s">
        <v>106</v>
      </c>
      <c r="P18" s="84" t="s">
        <v>107</v>
      </c>
    </row>
    <row r="19" spans="1:16" ht="12.75" customHeight="1" x14ac:dyDescent="0.2">
      <c r="A19" s="64" t="str">
        <f t="shared" si="0"/>
        <v> PZ 8.50 </v>
      </c>
      <c r="B19" s="20" t="str">
        <f t="shared" si="1"/>
        <v>I</v>
      </c>
      <c r="C19" s="64">
        <f t="shared" si="2"/>
        <v>28824.806</v>
      </c>
      <c r="D19" s="4" t="str">
        <f t="shared" si="3"/>
        <v>vis</v>
      </c>
      <c r="E19" s="4">
        <f>VLOOKUP(C19,Active!C$21:E$968,3,FALSE)</f>
        <v>1090.0002657496084</v>
      </c>
      <c r="F19" s="20" t="s">
        <v>95</v>
      </c>
      <c r="G19" s="4" t="str">
        <f t="shared" si="4"/>
        <v>28824.806</v>
      </c>
      <c r="H19" s="64">
        <f t="shared" si="5"/>
        <v>1090</v>
      </c>
      <c r="I19" s="82" t="s">
        <v>131</v>
      </c>
      <c r="J19" s="83" t="s">
        <v>132</v>
      </c>
      <c r="K19" s="82">
        <v>1090</v>
      </c>
      <c r="L19" s="82" t="s">
        <v>133</v>
      </c>
      <c r="M19" s="83" t="s">
        <v>111</v>
      </c>
      <c r="N19" s="83"/>
      <c r="O19" s="84" t="s">
        <v>106</v>
      </c>
      <c r="P19" s="84" t="s">
        <v>134</v>
      </c>
    </row>
    <row r="20" spans="1:16" ht="12.75" customHeight="1" x14ac:dyDescent="0.2">
      <c r="A20" s="64" t="str">
        <f t="shared" si="0"/>
        <v> AAC 4.81 </v>
      </c>
      <c r="B20" s="20" t="str">
        <f t="shared" si="1"/>
        <v>I</v>
      </c>
      <c r="C20" s="64">
        <f t="shared" si="2"/>
        <v>32508.478999999999</v>
      </c>
      <c r="D20" s="4" t="str">
        <f t="shared" si="3"/>
        <v>vis</v>
      </c>
      <c r="E20" s="4">
        <f>VLOOKUP(C20,Active!C$21:E$968,3,FALSE)</f>
        <v>5261.0043294766574</v>
      </c>
      <c r="F20" s="20" t="s">
        <v>95</v>
      </c>
      <c r="G20" s="4" t="str">
        <f t="shared" si="4"/>
        <v>32508.479</v>
      </c>
      <c r="H20" s="64">
        <f t="shared" si="5"/>
        <v>5261</v>
      </c>
      <c r="I20" s="82" t="s">
        <v>135</v>
      </c>
      <c r="J20" s="83" t="s">
        <v>136</v>
      </c>
      <c r="K20" s="82">
        <v>5261</v>
      </c>
      <c r="L20" s="82" t="s">
        <v>137</v>
      </c>
      <c r="M20" s="83" t="s">
        <v>111</v>
      </c>
      <c r="N20" s="83"/>
      <c r="O20" s="84" t="s">
        <v>138</v>
      </c>
      <c r="P20" s="84" t="s">
        <v>139</v>
      </c>
    </row>
    <row r="21" spans="1:16" ht="12.75" customHeight="1" x14ac:dyDescent="0.2">
      <c r="A21" s="64" t="str">
        <f t="shared" si="0"/>
        <v> AAC 4.113 </v>
      </c>
      <c r="B21" s="20" t="str">
        <f t="shared" si="1"/>
        <v>I</v>
      </c>
      <c r="C21" s="64">
        <f t="shared" si="2"/>
        <v>32615.345000000001</v>
      </c>
      <c r="D21" s="4" t="str">
        <f t="shared" si="3"/>
        <v>vis</v>
      </c>
      <c r="E21" s="4">
        <f>VLOOKUP(C21,Active!C$21:E$968,3,FALSE)</f>
        <v>5382.0081537233436</v>
      </c>
      <c r="F21" s="20" t="s">
        <v>95</v>
      </c>
      <c r="G21" s="4" t="str">
        <f t="shared" si="4"/>
        <v>32615.345</v>
      </c>
      <c r="H21" s="64">
        <f t="shared" si="5"/>
        <v>5382</v>
      </c>
      <c r="I21" s="82" t="s">
        <v>140</v>
      </c>
      <c r="J21" s="83" t="s">
        <v>141</v>
      </c>
      <c r="K21" s="82">
        <v>5382</v>
      </c>
      <c r="L21" s="82" t="s">
        <v>118</v>
      </c>
      <c r="M21" s="83" t="s">
        <v>111</v>
      </c>
      <c r="N21" s="83"/>
      <c r="O21" s="84" t="s">
        <v>138</v>
      </c>
      <c r="P21" s="84" t="s">
        <v>142</v>
      </c>
    </row>
    <row r="22" spans="1:16" ht="12.75" customHeight="1" x14ac:dyDescent="0.2">
      <c r="A22" s="64" t="str">
        <f t="shared" si="0"/>
        <v> AAC 4.113 </v>
      </c>
      <c r="B22" s="20" t="str">
        <f t="shared" si="1"/>
        <v>I</v>
      </c>
      <c r="C22" s="64">
        <f t="shared" si="2"/>
        <v>32894.423999999999</v>
      </c>
      <c r="D22" s="4" t="str">
        <f t="shared" si="3"/>
        <v>vis</v>
      </c>
      <c r="E22" s="4">
        <f>VLOOKUP(C22,Active!C$21:E$968,3,FALSE)</f>
        <v>5698.007875495844</v>
      </c>
      <c r="F22" s="20" t="s">
        <v>95</v>
      </c>
      <c r="G22" s="4" t="str">
        <f t="shared" si="4"/>
        <v>32894.424</v>
      </c>
      <c r="H22" s="64">
        <f t="shared" si="5"/>
        <v>5698</v>
      </c>
      <c r="I22" s="82" t="s">
        <v>143</v>
      </c>
      <c r="J22" s="83" t="s">
        <v>144</v>
      </c>
      <c r="K22" s="82">
        <v>5698</v>
      </c>
      <c r="L22" s="82" t="s">
        <v>118</v>
      </c>
      <c r="M22" s="83" t="s">
        <v>111</v>
      </c>
      <c r="N22" s="83"/>
      <c r="O22" s="84" t="s">
        <v>138</v>
      </c>
      <c r="P22" s="84" t="s">
        <v>142</v>
      </c>
    </row>
    <row r="23" spans="1:16" ht="12.75" customHeight="1" x14ac:dyDescent="0.2">
      <c r="A23" s="64" t="str">
        <f t="shared" si="0"/>
        <v> AAC 5.5 </v>
      </c>
      <c r="B23" s="20" t="str">
        <f t="shared" si="1"/>
        <v>I</v>
      </c>
      <c r="C23" s="64">
        <f t="shared" si="2"/>
        <v>33265.339</v>
      </c>
      <c r="D23" s="4" t="str">
        <f t="shared" si="3"/>
        <v>vis</v>
      </c>
      <c r="E23" s="4">
        <f>VLOOKUP(C23,Active!C$21:E$968,3,FALSE)</f>
        <v>6117.993029524805</v>
      </c>
      <c r="F23" s="20" t="s">
        <v>95</v>
      </c>
      <c r="G23" s="4" t="str">
        <f t="shared" si="4"/>
        <v>33265.339</v>
      </c>
      <c r="H23" s="64">
        <f t="shared" si="5"/>
        <v>6118</v>
      </c>
      <c r="I23" s="82" t="s">
        <v>145</v>
      </c>
      <c r="J23" s="83" t="s">
        <v>146</v>
      </c>
      <c r="K23" s="82">
        <v>6118</v>
      </c>
      <c r="L23" s="82" t="s">
        <v>124</v>
      </c>
      <c r="M23" s="83" t="s">
        <v>111</v>
      </c>
      <c r="N23" s="83"/>
      <c r="O23" s="84" t="s">
        <v>138</v>
      </c>
      <c r="P23" s="84" t="s">
        <v>147</v>
      </c>
    </row>
    <row r="24" spans="1:16" ht="12.75" customHeight="1" x14ac:dyDescent="0.2">
      <c r="A24" s="64" t="str">
        <f t="shared" si="0"/>
        <v> AAC 5.7 </v>
      </c>
      <c r="B24" s="20" t="str">
        <f t="shared" si="1"/>
        <v>I</v>
      </c>
      <c r="C24" s="64">
        <f t="shared" si="2"/>
        <v>33596.529000000002</v>
      </c>
      <c r="D24" s="4" t="str">
        <f t="shared" si="3"/>
        <v>vis</v>
      </c>
      <c r="E24" s="4">
        <f>VLOOKUP(C24,Active!C$21:E$968,3,FALSE)</f>
        <v>6492.9977695942334</v>
      </c>
      <c r="F24" s="20" t="s">
        <v>95</v>
      </c>
      <c r="G24" s="4" t="str">
        <f t="shared" si="4"/>
        <v>33596.529</v>
      </c>
      <c r="H24" s="64">
        <f t="shared" si="5"/>
        <v>6493</v>
      </c>
      <c r="I24" s="82" t="s">
        <v>148</v>
      </c>
      <c r="J24" s="83" t="s">
        <v>149</v>
      </c>
      <c r="K24" s="82">
        <v>6493</v>
      </c>
      <c r="L24" s="82" t="s">
        <v>150</v>
      </c>
      <c r="M24" s="83" t="s">
        <v>111</v>
      </c>
      <c r="N24" s="83"/>
      <c r="O24" s="84" t="s">
        <v>138</v>
      </c>
      <c r="P24" s="84" t="s">
        <v>151</v>
      </c>
    </row>
    <row r="25" spans="1:16" ht="12.75" customHeight="1" x14ac:dyDescent="0.2">
      <c r="A25" s="64" t="str">
        <f t="shared" si="0"/>
        <v> AAC 5.11 </v>
      </c>
      <c r="B25" s="20" t="str">
        <f t="shared" si="1"/>
        <v>I</v>
      </c>
      <c r="C25" s="64">
        <f t="shared" si="2"/>
        <v>33681.311999999998</v>
      </c>
      <c r="D25" s="4" t="str">
        <f t="shared" si="3"/>
        <v>vis</v>
      </c>
      <c r="E25" s="4">
        <f>VLOOKUP(C25,Active!C$21:E$968,3,FALSE)</f>
        <v>6588.997126088404</v>
      </c>
      <c r="F25" s="20" t="s">
        <v>95</v>
      </c>
      <c r="G25" s="4" t="str">
        <f t="shared" si="4"/>
        <v>33681.312</v>
      </c>
      <c r="H25" s="64">
        <f t="shared" si="5"/>
        <v>6589</v>
      </c>
      <c r="I25" s="82" t="s">
        <v>152</v>
      </c>
      <c r="J25" s="83" t="s">
        <v>153</v>
      </c>
      <c r="K25" s="82">
        <v>6589</v>
      </c>
      <c r="L25" s="82" t="s">
        <v>154</v>
      </c>
      <c r="M25" s="83" t="s">
        <v>111</v>
      </c>
      <c r="N25" s="83"/>
      <c r="O25" s="84" t="s">
        <v>138</v>
      </c>
      <c r="P25" s="84" t="s">
        <v>155</v>
      </c>
    </row>
    <row r="26" spans="1:16" ht="12.75" customHeight="1" x14ac:dyDescent="0.2">
      <c r="A26" s="64" t="str">
        <f t="shared" si="0"/>
        <v> AAC 5.11 </v>
      </c>
      <c r="B26" s="20" t="str">
        <f t="shared" si="1"/>
        <v>I</v>
      </c>
      <c r="C26" s="64">
        <f t="shared" si="2"/>
        <v>33689.264999999999</v>
      </c>
      <c r="D26" s="4" t="str">
        <f t="shared" si="3"/>
        <v>vis</v>
      </c>
      <c r="E26" s="4">
        <f>VLOOKUP(C26,Active!C$21:E$968,3,FALSE)</f>
        <v>6598.0022672393225</v>
      </c>
      <c r="F26" s="20" t="s">
        <v>95</v>
      </c>
      <c r="G26" s="4" t="str">
        <f t="shared" si="4"/>
        <v>33689.265</v>
      </c>
      <c r="H26" s="64">
        <f t="shared" si="5"/>
        <v>6598</v>
      </c>
      <c r="I26" s="82" t="s">
        <v>156</v>
      </c>
      <c r="J26" s="83" t="s">
        <v>157</v>
      </c>
      <c r="K26" s="82">
        <v>6598</v>
      </c>
      <c r="L26" s="82" t="s">
        <v>158</v>
      </c>
      <c r="M26" s="83" t="s">
        <v>111</v>
      </c>
      <c r="N26" s="83"/>
      <c r="O26" s="84" t="s">
        <v>138</v>
      </c>
      <c r="P26" s="84" t="s">
        <v>155</v>
      </c>
    </row>
    <row r="27" spans="1:16" ht="12.75" customHeight="1" x14ac:dyDescent="0.2">
      <c r="A27" s="64" t="str">
        <f t="shared" si="0"/>
        <v> AAC 5.53 </v>
      </c>
      <c r="B27" s="20" t="str">
        <f t="shared" si="1"/>
        <v>I</v>
      </c>
      <c r="C27" s="64">
        <f t="shared" si="2"/>
        <v>34043.413</v>
      </c>
      <c r="D27" s="4" t="str">
        <f t="shared" si="3"/>
        <v>vis</v>
      </c>
      <c r="E27" s="4">
        <f>VLOOKUP(C27,Active!C$21:E$968,3,FALSE)</f>
        <v>6999.0022330779875</v>
      </c>
      <c r="F27" s="20" t="s">
        <v>95</v>
      </c>
      <c r="G27" s="4" t="str">
        <f t="shared" si="4"/>
        <v>34043.413</v>
      </c>
      <c r="H27" s="64">
        <f t="shared" si="5"/>
        <v>6999</v>
      </c>
      <c r="I27" s="82" t="s">
        <v>159</v>
      </c>
      <c r="J27" s="83" t="s">
        <v>160</v>
      </c>
      <c r="K27" s="82">
        <v>6999</v>
      </c>
      <c r="L27" s="82" t="s">
        <v>158</v>
      </c>
      <c r="M27" s="83" t="s">
        <v>111</v>
      </c>
      <c r="N27" s="83"/>
      <c r="O27" s="84" t="s">
        <v>138</v>
      </c>
      <c r="P27" s="84" t="s">
        <v>161</v>
      </c>
    </row>
    <row r="28" spans="1:16" ht="12.75" customHeight="1" x14ac:dyDescent="0.2">
      <c r="A28" s="64" t="str">
        <f t="shared" si="0"/>
        <v> AAC 5.191 </v>
      </c>
      <c r="B28" s="20" t="str">
        <f t="shared" si="1"/>
        <v>I</v>
      </c>
      <c r="C28" s="64">
        <f t="shared" si="2"/>
        <v>34452.313000000002</v>
      </c>
      <c r="D28" s="4" t="str">
        <f t="shared" si="3"/>
        <v>vis</v>
      </c>
      <c r="E28" s="4">
        <f>VLOOKUP(C28,Active!C$21:E$968,3,FALSE)</f>
        <v>7461.9976079817852</v>
      </c>
      <c r="F28" s="20" t="s">
        <v>95</v>
      </c>
      <c r="G28" s="4" t="str">
        <f t="shared" si="4"/>
        <v>34452.313</v>
      </c>
      <c r="H28" s="64">
        <f t="shared" si="5"/>
        <v>7462</v>
      </c>
      <c r="I28" s="82" t="s">
        <v>162</v>
      </c>
      <c r="J28" s="83" t="s">
        <v>163</v>
      </c>
      <c r="K28" s="82">
        <v>7462</v>
      </c>
      <c r="L28" s="82" t="s">
        <v>150</v>
      </c>
      <c r="M28" s="83" t="s">
        <v>111</v>
      </c>
      <c r="N28" s="83"/>
      <c r="O28" s="84" t="s">
        <v>138</v>
      </c>
      <c r="P28" s="84" t="s">
        <v>164</v>
      </c>
    </row>
    <row r="29" spans="1:16" ht="12.75" customHeight="1" x14ac:dyDescent="0.2">
      <c r="A29" s="64" t="str">
        <f t="shared" si="0"/>
        <v> AAC 5.191 </v>
      </c>
      <c r="B29" s="20" t="str">
        <f t="shared" si="1"/>
        <v>I</v>
      </c>
      <c r="C29" s="64">
        <f t="shared" si="2"/>
        <v>34685.468000000001</v>
      </c>
      <c r="D29" s="4" t="str">
        <f t="shared" si="3"/>
        <v>vis</v>
      </c>
      <c r="E29" s="4">
        <f>VLOOKUP(C29,Active!C$21:E$968,3,FALSE)</f>
        <v>7725.9978198568006</v>
      </c>
      <c r="F29" s="20" t="s">
        <v>95</v>
      </c>
      <c r="G29" s="4" t="str">
        <f t="shared" si="4"/>
        <v>34685.468</v>
      </c>
      <c r="H29" s="64">
        <f t="shared" si="5"/>
        <v>7726</v>
      </c>
      <c r="I29" s="82" t="s">
        <v>165</v>
      </c>
      <c r="J29" s="83" t="s">
        <v>166</v>
      </c>
      <c r="K29" s="82">
        <v>7726</v>
      </c>
      <c r="L29" s="82" t="s">
        <v>150</v>
      </c>
      <c r="M29" s="83" t="s">
        <v>111</v>
      </c>
      <c r="N29" s="83"/>
      <c r="O29" s="84" t="s">
        <v>138</v>
      </c>
      <c r="P29" s="84" t="s">
        <v>164</v>
      </c>
    </row>
    <row r="30" spans="1:16" ht="12.75" customHeight="1" x14ac:dyDescent="0.2">
      <c r="A30" s="64" t="str">
        <f t="shared" si="0"/>
        <v> AAC 5.194 </v>
      </c>
      <c r="B30" s="20" t="str">
        <f t="shared" si="1"/>
        <v>I</v>
      </c>
      <c r="C30" s="64">
        <f t="shared" si="2"/>
        <v>35071.417999999998</v>
      </c>
      <c r="D30" s="4" t="str">
        <f t="shared" si="3"/>
        <v>vis</v>
      </c>
      <c r="E30" s="4">
        <f>VLOOKUP(C30,Active!C$21:E$968,3,FALSE)</f>
        <v>8163.0070273503661</v>
      </c>
      <c r="F30" s="20" t="s">
        <v>95</v>
      </c>
      <c r="G30" s="4" t="str">
        <f t="shared" si="4"/>
        <v>35071.418</v>
      </c>
      <c r="H30" s="64">
        <f t="shared" si="5"/>
        <v>8163</v>
      </c>
      <c r="I30" s="82" t="s">
        <v>167</v>
      </c>
      <c r="J30" s="83" t="s">
        <v>168</v>
      </c>
      <c r="K30" s="82">
        <v>8163</v>
      </c>
      <c r="L30" s="82" t="s">
        <v>114</v>
      </c>
      <c r="M30" s="83" t="s">
        <v>111</v>
      </c>
      <c r="N30" s="83"/>
      <c r="O30" s="84" t="s">
        <v>138</v>
      </c>
      <c r="P30" s="84" t="s">
        <v>169</v>
      </c>
    </row>
    <row r="31" spans="1:16" ht="12.75" customHeight="1" x14ac:dyDescent="0.2">
      <c r="A31" s="64" t="str">
        <f t="shared" si="0"/>
        <v> AA 6.142 </v>
      </c>
      <c r="B31" s="20" t="str">
        <f t="shared" si="1"/>
        <v>I</v>
      </c>
      <c r="C31" s="64">
        <f t="shared" si="2"/>
        <v>35473.247000000003</v>
      </c>
      <c r="D31" s="4" t="str">
        <f t="shared" si="3"/>
        <v>vis</v>
      </c>
      <c r="E31" s="4">
        <f>VLOOKUP(C31,Active!C$21:E$968,3,FALSE)</f>
        <v>8617.995945184115</v>
      </c>
      <c r="F31" s="20" t="s">
        <v>95</v>
      </c>
      <c r="G31" s="4" t="str">
        <f t="shared" si="4"/>
        <v>35473.247</v>
      </c>
      <c r="H31" s="64">
        <f t="shared" si="5"/>
        <v>8618</v>
      </c>
      <c r="I31" s="82" t="s">
        <v>170</v>
      </c>
      <c r="J31" s="83" t="s">
        <v>171</v>
      </c>
      <c r="K31" s="82">
        <v>8618</v>
      </c>
      <c r="L31" s="82" t="s">
        <v>172</v>
      </c>
      <c r="M31" s="83" t="s">
        <v>111</v>
      </c>
      <c r="N31" s="83"/>
      <c r="O31" s="84" t="s">
        <v>138</v>
      </c>
      <c r="P31" s="84" t="s">
        <v>173</v>
      </c>
    </row>
    <row r="32" spans="1:16" ht="12.75" customHeight="1" x14ac:dyDescent="0.2">
      <c r="A32" s="64" t="str">
        <f t="shared" si="0"/>
        <v> AA 8.191 </v>
      </c>
      <c r="B32" s="20" t="str">
        <f t="shared" si="1"/>
        <v>I</v>
      </c>
      <c r="C32" s="64">
        <f t="shared" si="2"/>
        <v>35904.235999999997</v>
      </c>
      <c r="D32" s="4" t="str">
        <f t="shared" si="3"/>
        <v>vis</v>
      </c>
      <c r="E32" s="4">
        <f>VLOOKUP(C32,Active!C$21:E$968,3,FALSE)</f>
        <v>9106.0025816096695</v>
      </c>
      <c r="F32" s="20" t="s">
        <v>95</v>
      </c>
      <c r="G32" s="4" t="str">
        <f t="shared" si="4"/>
        <v>35904.236</v>
      </c>
      <c r="H32" s="64">
        <f t="shared" si="5"/>
        <v>9106</v>
      </c>
      <c r="I32" s="82" t="s">
        <v>174</v>
      </c>
      <c r="J32" s="83" t="s">
        <v>175</v>
      </c>
      <c r="K32" s="82">
        <v>9106</v>
      </c>
      <c r="L32" s="82" t="s">
        <v>158</v>
      </c>
      <c r="M32" s="83" t="s">
        <v>111</v>
      </c>
      <c r="N32" s="83"/>
      <c r="O32" s="84" t="s">
        <v>138</v>
      </c>
      <c r="P32" s="84" t="s">
        <v>176</v>
      </c>
    </row>
    <row r="33" spans="1:16" ht="12.75" customHeight="1" x14ac:dyDescent="0.2">
      <c r="A33" s="64" t="str">
        <f t="shared" si="0"/>
        <v> AA 10.70 </v>
      </c>
      <c r="B33" s="20" t="str">
        <f t="shared" si="1"/>
        <v>I</v>
      </c>
      <c r="C33" s="64">
        <f t="shared" si="2"/>
        <v>36629.311000000002</v>
      </c>
      <c r="D33" s="4" t="str">
        <f t="shared" si="3"/>
        <v>vis</v>
      </c>
      <c r="E33" s="4">
        <f>VLOOKUP(C33,Active!C$21:E$968,3,FALSE)</f>
        <v>9927.0012890158123</v>
      </c>
      <c r="F33" s="20" t="s">
        <v>95</v>
      </c>
      <c r="G33" s="4" t="str">
        <f t="shared" si="4"/>
        <v>36629.311</v>
      </c>
      <c r="H33" s="64">
        <f t="shared" si="5"/>
        <v>9927</v>
      </c>
      <c r="I33" s="82" t="s">
        <v>177</v>
      </c>
      <c r="J33" s="83" t="s">
        <v>178</v>
      </c>
      <c r="K33" s="82">
        <v>9927</v>
      </c>
      <c r="L33" s="82" t="s">
        <v>179</v>
      </c>
      <c r="M33" s="83" t="s">
        <v>111</v>
      </c>
      <c r="N33" s="83"/>
      <c r="O33" s="84" t="s">
        <v>138</v>
      </c>
      <c r="P33" s="84" t="s">
        <v>180</v>
      </c>
    </row>
    <row r="34" spans="1:16" ht="12.75" customHeight="1" x14ac:dyDescent="0.2">
      <c r="A34" s="64" t="str">
        <f t="shared" si="0"/>
        <v>IBVS 637 </v>
      </c>
      <c r="B34" s="20" t="str">
        <f t="shared" si="1"/>
        <v>I</v>
      </c>
      <c r="C34" s="64">
        <f t="shared" si="2"/>
        <v>41368.366000000002</v>
      </c>
      <c r="D34" s="4" t="str">
        <f t="shared" si="3"/>
        <v>vis</v>
      </c>
      <c r="E34" s="4">
        <f>VLOOKUP(C34,Active!C$21:E$968,3,FALSE)</f>
        <v>15293.008983842687</v>
      </c>
      <c r="F34" s="20" t="s">
        <v>95</v>
      </c>
      <c r="G34" s="4" t="str">
        <f t="shared" si="4"/>
        <v>41368.366</v>
      </c>
      <c r="H34" s="64">
        <f t="shared" si="5"/>
        <v>15293</v>
      </c>
      <c r="I34" s="82" t="s">
        <v>181</v>
      </c>
      <c r="J34" s="83" t="s">
        <v>182</v>
      </c>
      <c r="K34" s="82">
        <v>15293</v>
      </c>
      <c r="L34" s="82" t="s">
        <v>183</v>
      </c>
      <c r="M34" s="83" t="s">
        <v>111</v>
      </c>
      <c r="N34" s="83"/>
      <c r="O34" s="84" t="s">
        <v>184</v>
      </c>
      <c r="P34" s="85" t="s">
        <v>185</v>
      </c>
    </row>
    <row r="35" spans="1:16" ht="12.75" customHeight="1" x14ac:dyDescent="0.2">
      <c r="A35" s="64" t="str">
        <f t="shared" si="0"/>
        <v> AN 301.327 </v>
      </c>
      <c r="B35" s="20" t="str">
        <f t="shared" si="1"/>
        <v>I</v>
      </c>
      <c r="C35" s="64">
        <f t="shared" si="2"/>
        <v>42812.313999999998</v>
      </c>
      <c r="D35" s="4" t="str">
        <f t="shared" si="3"/>
        <v>vis</v>
      </c>
      <c r="E35" s="4">
        <f>VLOOKUP(C35,Active!C$21:E$968,3,FALSE)</f>
        <v>16927.983905832378</v>
      </c>
      <c r="F35" s="20" t="s">
        <v>95</v>
      </c>
      <c r="G35" s="4" t="str">
        <f t="shared" si="4"/>
        <v>42812.314</v>
      </c>
      <c r="H35" s="64">
        <f t="shared" si="5"/>
        <v>16928</v>
      </c>
      <c r="I35" s="82" t="s">
        <v>186</v>
      </c>
      <c r="J35" s="83" t="s">
        <v>187</v>
      </c>
      <c r="K35" s="82">
        <v>16928</v>
      </c>
      <c r="L35" s="82" t="s">
        <v>130</v>
      </c>
      <c r="M35" s="83" t="s">
        <v>111</v>
      </c>
      <c r="N35" s="83"/>
      <c r="O35" s="84" t="s">
        <v>188</v>
      </c>
      <c r="P35" s="84" t="s">
        <v>189</v>
      </c>
    </row>
    <row r="36" spans="1:16" ht="12.75" customHeight="1" x14ac:dyDescent="0.2">
      <c r="A36" s="64" t="str">
        <f t="shared" si="0"/>
        <v> BBS 86 </v>
      </c>
      <c r="B36" s="20" t="str">
        <f t="shared" si="1"/>
        <v>I</v>
      </c>
      <c r="C36" s="64">
        <f t="shared" si="2"/>
        <v>47156.595000000001</v>
      </c>
      <c r="D36" s="4" t="str">
        <f t="shared" si="3"/>
        <v>vis</v>
      </c>
      <c r="E36" s="4">
        <f>VLOOKUP(C36,Active!C$21:E$968,3,FALSE)</f>
        <v>21846.991023177547</v>
      </c>
      <c r="F36" s="20" t="s">
        <v>95</v>
      </c>
      <c r="G36" s="4" t="str">
        <f t="shared" si="4"/>
        <v>47156.595</v>
      </c>
      <c r="H36" s="64">
        <f t="shared" si="5"/>
        <v>21847</v>
      </c>
      <c r="I36" s="82" t="s">
        <v>190</v>
      </c>
      <c r="J36" s="83" t="s">
        <v>191</v>
      </c>
      <c r="K36" s="82">
        <v>21847</v>
      </c>
      <c r="L36" s="82" t="s">
        <v>192</v>
      </c>
      <c r="M36" s="83" t="s">
        <v>111</v>
      </c>
      <c r="N36" s="83"/>
      <c r="O36" s="84" t="s">
        <v>193</v>
      </c>
      <c r="P36" s="84" t="s">
        <v>194</v>
      </c>
    </row>
    <row r="37" spans="1:16" ht="12.75" customHeight="1" x14ac:dyDescent="0.2">
      <c r="A37" s="64" t="str">
        <f t="shared" si="0"/>
        <v> BBS 86 </v>
      </c>
      <c r="B37" s="20" t="str">
        <f t="shared" si="1"/>
        <v>I</v>
      </c>
      <c r="C37" s="64">
        <f t="shared" si="2"/>
        <v>47158.364000000001</v>
      </c>
      <c r="D37" s="4" t="str">
        <f t="shared" si="3"/>
        <v>vis</v>
      </c>
      <c r="E37" s="4">
        <f>VLOOKUP(C37,Active!C$21:E$968,3,FALSE)</f>
        <v>21848.994052813654</v>
      </c>
      <c r="F37" s="20" t="s">
        <v>95</v>
      </c>
      <c r="G37" s="4" t="str">
        <f t="shared" si="4"/>
        <v>47158.364</v>
      </c>
      <c r="H37" s="64">
        <f t="shared" si="5"/>
        <v>21849</v>
      </c>
      <c r="I37" s="82" t="s">
        <v>195</v>
      </c>
      <c r="J37" s="83" t="s">
        <v>196</v>
      </c>
      <c r="K37" s="82">
        <v>21849</v>
      </c>
      <c r="L37" s="82" t="s">
        <v>197</v>
      </c>
      <c r="M37" s="83" t="s">
        <v>111</v>
      </c>
      <c r="N37" s="83"/>
      <c r="O37" s="84" t="s">
        <v>193</v>
      </c>
      <c r="P37" s="84" t="s">
        <v>194</v>
      </c>
    </row>
    <row r="38" spans="1:16" ht="12.75" customHeight="1" x14ac:dyDescent="0.2">
      <c r="A38" s="64" t="str">
        <f t="shared" si="0"/>
        <v> BBS 87 </v>
      </c>
      <c r="B38" s="20" t="str">
        <f t="shared" si="1"/>
        <v>I</v>
      </c>
      <c r="C38" s="64">
        <f t="shared" si="2"/>
        <v>47211.356</v>
      </c>
      <c r="D38" s="4" t="str">
        <f t="shared" si="3"/>
        <v>vis</v>
      </c>
      <c r="E38" s="4">
        <f>VLOOKUP(C38,Active!C$21:E$968,3,FALSE)</f>
        <v>21908.996622896564</v>
      </c>
      <c r="F38" s="20" t="s">
        <v>95</v>
      </c>
      <c r="G38" s="4" t="str">
        <f t="shared" si="4"/>
        <v>47211.356</v>
      </c>
      <c r="H38" s="64">
        <f t="shared" si="5"/>
        <v>21909</v>
      </c>
      <c r="I38" s="82" t="s">
        <v>198</v>
      </c>
      <c r="J38" s="83" t="s">
        <v>199</v>
      </c>
      <c r="K38" s="82">
        <v>21909</v>
      </c>
      <c r="L38" s="82" t="s">
        <v>154</v>
      </c>
      <c r="M38" s="83" t="s">
        <v>111</v>
      </c>
      <c r="N38" s="83"/>
      <c r="O38" s="84" t="s">
        <v>200</v>
      </c>
      <c r="P38" s="84" t="s">
        <v>201</v>
      </c>
    </row>
    <row r="39" spans="1:16" ht="12.75" customHeight="1" x14ac:dyDescent="0.2">
      <c r="A39" s="64" t="str">
        <f t="shared" si="0"/>
        <v> BBS 88 </v>
      </c>
      <c r="B39" s="20" t="str">
        <f t="shared" si="1"/>
        <v>I</v>
      </c>
      <c r="C39" s="64">
        <f t="shared" si="2"/>
        <v>47234.345000000001</v>
      </c>
      <c r="D39" s="4" t="str">
        <f t="shared" si="3"/>
        <v>vis</v>
      </c>
      <c r="E39" s="4">
        <f>VLOOKUP(C39,Active!C$21:E$968,3,FALSE)</f>
        <v>21935.026949806968</v>
      </c>
      <c r="F39" s="20" t="s">
        <v>95</v>
      </c>
      <c r="G39" s="4" t="str">
        <f t="shared" si="4"/>
        <v>47234.345</v>
      </c>
      <c r="H39" s="64">
        <f t="shared" si="5"/>
        <v>21935</v>
      </c>
      <c r="I39" s="82" t="s">
        <v>202</v>
      </c>
      <c r="J39" s="83" t="s">
        <v>203</v>
      </c>
      <c r="K39" s="82">
        <v>21935</v>
      </c>
      <c r="L39" s="82" t="s">
        <v>204</v>
      </c>
      <c r="M39" s="83" t="s">
        <v>111</v>
      </c>
      <c r="N39" s="83"/>
      <c r="O39" s="84" t="s">
        <v>200</v>
      </c>
      <c r="P39" s="84" t="s">
        <v>205</v>
      </c>
    </row>
    <row r="40" spans="1:16" ht="12.75" customHeight="1" x14ac:dyDescent="0.2">
      <c r="A40" s="64" t="str">
        <f t="shared" si="0"/>
        <v> BBS 91 </v>
      </c>
      <c r="B40" s="20" t="str">
        <f t="shared" si="1"/>
        <v>I</v>
      </c>
      <c r="C40" s="64">
        <f t="shared" si="2"/>
        <v>47528.489000000001</v>
      </c>
      <c r="D40" s="4" t="str">
        <f t="shared" si="3"/>
        <v>vis</v>
      </c>
      <c r="E40" s="4">
        <f>VLOOKUP(C40,Active!C$21:E$968,3,FALSE)</f>
        <v>22268.084693890367</v>
      </c>
      <c r="F40" s="20" t="s">
        <v>95</v>
      </c>
      <c r="G40" s="4" t="str">
        <f t="shared" si="4"/>
        <v>47528.489</v>
      </c>
      <c r="H40" s="64">
        <f t="shared" si="5"/>
        <v>22268</v>
      </c>
      <c r="I40" s="82" t="s">
        <v>206</v>
      </c>
      <c r="J40" s="83" t="s">
        <v>207</v>
      </c>
      <c r="K40" s="82">
        <v>22268</v>
      </c>
      <c r="L40" s="82" t="s">
        <v>208</v>
      </c>
      <c r="M40" s="83" t="s">
        <v>111</v>
      </c>
      <c r="N40" s="83"/>
      <c r="O40" s="84" t="s">
        <v>200</v>
      </c>
      <c r="P40" s="84" t="s">
        <v>209</v>
      </c>
    </row>
    <row r="41" spans="1:16" ht="12.75" customHeight="1" x14ac:dyDescent="0.2">
      <c r="A41" s="64" t="str">
        <f t="shared" si="0"/>
        <v> BBS 91 </v>
      </c>
      <c r="B41" s="20" t="str">
        <f t="shared" si="1"/>
        <v>I</v>
      </c>
      <c r="C41" s="64">
        <f t="shared" si="2"/>
        <v>47529.389000000003</v>
      </c>
      <c r="D41" s="4" t="str">
        <f t="shared" si="3"/>
        <v>vis</v>
      </c>
      <c r="E41" s="4">
        <f>VLOOKUP(C41,Active!C$21:E$968,3,FALSE)</f>
        <v>22269.103759279005</v>
      </c>
      <c r="F41" s="20" t="s">
        <v>95</v>
      </c>
      <c r="G41" s="4" t="str">
        <f t="shared" si="4"/>
        <v>47529.389</v>
      </c>
      <c r="H41" s="64">
        <f t="shared" si="5"/>
        <v>22269</v>
      </c>
      <c r="I41" s="82" t="s">
        <v>210</v>
      </c>
      <c r="J41" s="83" t="s">
        <v>211</v>
      </c>
      <c r="K41" s="82">
        <v>22269</v>
      </c>
      <c r="L41" s="82" t="s">
        <v>212</v>
      </c>
      <c r="M41" s="83" t="s">
        <v>111</v>
      </c>
      <c r="N41" s="83"/>
      <c r="O41" s="84" t="s">
        <v>200</v>
      </c>
      <c r="P41" s="84" t="s">
        <v>209</v>
      </c>
    </row>
    <row r="42" spans="1:16" ht="12.75" customHeight="1" x14ac:dyDescent="0.2">
      <c r="A42" s="64" t="str">
        <f t="shared" si="0"/>
        <v> BRNO 30 </v>
      </c>
      <c r="B42" s="20" t="str">
        <f t="shared" si="1"/>
        <v>I</v>
      </c>
      <c r="C42" s="64">
        <f t="shared" si="2"/>
        <v>47868.428999999996</v>
      </c>
      <c r="D42" s="4" t="str">
        <f t="shared" si="3"/>
        <v>vis</v>
      </c>
      <c r="E42" s="4">
        <f>VLOOKUP(C42,Active!C$21:E$968,3,FALSE)</f>
        <v>22652.997014127086</v>
      </c>
      <c r="F42" s="20" t="s">
        <v>95</v>
      </c>
      <c r="G42" s="4" t="str">
        <f t="shared" si="4"/>
        <v>47868.429</v>
      </c>
      <c r="H42" s="64">
        <f t="shared" si="5"/>
        <v>22653</v>
      </c>
      <c r="I42" s="82" t="s">
        <v>213</v>
      </c>
      <c r="J42" s="83" t="s">
        <v>214</v>
      </c>
      <c r="K42" s="82">
        <v>22653</v>
      </c>
      <c r="L42" s="82" t="s">
        <v>154</v>
      </c>
      <c r="M42" s="83" t="s">
        <v>111</v>
      </c>
      <c r="N42" s="83"/>
      <c r="O42" s="84" t="s">
        <v>215</v>
      </c>
      <c r="P42" s="84" t="s">
        <v>216</v>
      </c>
    </row>
    <row r="43" spans="1:16" ht="12.75" customHeight="1" x14ac:dyDescent="0.2">
      <c r="A43" s="64" t="str">
        <f t="shared" ref="A43:A74" si="6">P43</f>
        <v> BBS 94 </v>
      </c>
      <c r="B43" s="20" t="str">
        <f t="shared" ref="B43:B74" si="7">IF(H43=INT(H43),"I","II")</f>
        <v>I</v>
      </c>
      <c r="C43" s="64">
        <f t="shared" ref="C43:C74" si="8">1*G43</f>
        <v>47945.339</v>
      </c>
      <c r="D43" s="4" t="str">
        <f t="shared" ref="D43:D74" si="9">VLOOKUP(F43,I$1:J$5,2,FALSE)</f>
        <v>vis</v>
      </c>
      <c r="E43" s="4">
        <f>VLOOKUP(C43,Active!C$21:E$968,3,FALSE)</f>
        <v>22740.081813060449</v>
      </c>
      <c r="F43" s="20" t="s">
        <v>95</v>
      </c>
      <c r="G43" s="4" t="str">
        <f t="shared" ref="G43:G74" si="10">MID(I43,3,LEN(I43)-3)</f>
        <v>47945.339</v>
      </c>
      <c r="H43" s="64">
        <f t="shared" ref="H43:H74" si="11">1*K43</f>
        <v>22740</v>
      </c>
      <c r="I43" s="82" t="s">
        <v>217</v>
      </c>
      <c r="J43" s="83" t="s">
        <v>218</v>
      </c>
      <c r="K43" s="82">
        <v>22740</v>
      </c>
      <c r="L43" s="82" t="s">
        <v>219</v>
      </c>
      <c r="M43" s="83" t="s">
        <v>111</v>
      </c>
      <c r="N43" s="83"/>
      <c r="O43" s="84" t="s">
        <v>200</v>
      </c>
      <c r="P43" s="84" t="s">
        <v>220</v>
      </c>
    </row>
    <row r="44" spans="1:16" ht="12.75" customHeight="1" x14ac:dyDescent="0.2">
      <c r="A44" s="64" t="str">
        <f t="shared" si="6"/>
        <v> BRNO 31 </v>
      </c>
      <c r="B44" s="20" t="str">
        <f t="shared" si="7"/>
        <v>I</v>
      </c>
      <c r="C44" s="64">
        <f t="shared" si="8"/>
        <v>48291.445</v>
      </c>
      <c r="D44" s="4" t="str">
        <f t="shared" si="9"/>
        <v>vis</v>
      </c>
      <c r="E44" s="4">
        <f>VLOOKUP(C44,Active!C$21:E$968,3,FALSE)</f>
        <v>23131.975863504209</v>
      </c>
      <c r="F44" s="20" t="s">
        <v>95</v>
      </c>
      <c r="G44" s="4" t="str">
        <f t="shared" si="10"/>
        <v>48291.445</v>
      </c>
      <c r="H44" s="64">
        <f t="shared" si="11"/>
        <v>23132</v>
      </c>
      <c r="I44" s="82" t="s">
        <v>221</v>
      </c>
      <c r="J44" s="83" t="s">
        <v>222</v>
      </c>
      <c r="K44" s="82">
        <v>23132</v>
      </c>
      <c r="L44" s="82" t="s">
        <v>223</v>
      </c>
      <c r="M44" s="83" t="s">
        <v>111</v>
      </c>
      <c r="N44" s="83"/>
      <c r="O44" s="84" t="s">
        <v>215</v>
      </c>
      <c r="P44" s="84" t="s">
        <v>224</v>
      </c>
    </row>
    <row r="45" spans="1:16" ht="12.75" customHeight="1" x14ac:dyDescent="0.2">
      <c r="A45" s="64" t="str">
        <f t="shared" si="6"/>
        <v>IBVS 4084 </v>
      </c>
      <c r="B45" s="20" t="str">
        <f t="shared" si="7"/>
        <v>I</v>
      </c>
      <c r="C45" s="64">
        <f t="shared" si="8"/>
        <v>48572.311000000002</v>
      </c>
      <c r="D45" s="4" t="str">
        <f t="shared" si="9"/>
        <v>vis</v>
      </c>
      <c r="E45" s="4">
        <f>VLOOKUP(C45,Active!C$21:E$968,3,FALSE)</f>
        <v>23449.998996220595</v>
      </c>
      <c r="F45" s="20" t="s">
        <v>95</v>
      </c>
      <c r="G45" s="4" t="str">
        <f t="shared" si="10"/>
        <v>48572.311</v>
      </c>
      <c r="H45" s="64">
        <f t="shared" si="11"/>
        <v>23450</v>
      </c>
      <c r="I45" s="82" t="s">
        <v>225</v>
      </c>
      <c r="J45" s="83" t="s">
        <v>226</v>
      </c>
      <c r="K45" s="82">
        <v>23450</v>
      </c>
      <c r="L45" s="82" t="s">
        <v>127</v>
      </c>
      <c r="M45" s="83" t="s">
        <v>227</v>
      </c>
      <c r="N45" s="83" t="s">
        <v>228</v>
      </c>
      <c r="O45" s="84" t="s">
        <v>229</v>
      </c>
      <c r="P45" s="85" t="s">
        <v>230</v>
      </c>
    </row>
    <row r="46" spans="1:16" ht="12.75" customHeight="1" x14ac:dyDescent="0.2">
      <c r="A46" s="64" t="str">
        <f t="shared" si="6"/>
        <v>BAVM 60 </v>
      </c>
      <c r="B46" s="20" t="str">
        <f t="shared" si="7"/>
        <v>I</v>
      </c>
      <c r="C46" s="64">
        <f t="shared" si="8"/>
        <v>48625.299200000001</v>
      </c>
      <c r="D46" s="4" t="str">
        <f t="shared" si="9"/>
        <v>vis</v>
      </c>
      <c r="E46" s="4">
        <f>VLOOKUP(C46,Active!C$21:E$968,3,FALSE)</f>
        <v>23509.997263582976</v>
      </c>
      <c r="F46" s="20" t="s">
        <v>95</v>
      </c>
      <c r="G46" s="4" t="str">
        <f t="shared" si="10"/>
        <v>48625.2992</v>
      </c>
      <c r="H46" s="64">
        <f t="shared" si="11"/>
        <v>23510</v>
      </c>
      <c r="I46" s="82" t="s">
        <v>231</v>
      </c>
      <c r="J46" s="83" t="s">
        <v>232</v>
      </c>
      <c r="K46" s="82">
        <v>23510</v>
      </c>
      <c r="L46" s="82" t="s">
        <v>233</v>
      </c>
      <c r="M46" s="83" t="s">
        <v>227</v>
      </c>
      <c r="N46" s="83" t="s">
        <v>234</v>
      </c>
      <c r="O46" s="84" t="s">
        <v>235</v>
      </c>
      <c r="P46" s="85" t="s">
        <v>236</v>
      </c>
    </row>
    <row r="47" spans="1:16" ht="12.75" customHeight="1" x14ac:dyDescent="0.2">
      <c r="A47" s="64" t="str">
        <f t="shared" si="6"/>
        <v>BAVM 60 </v>
      </c>
      <c r="B47" s="20" t="str">
        <f t="shared" si="7"/>
        <v>I</v>
      </c>
      <c r="C47" s="64">
        <f t="shared" si="8"/>
        <v>48625.3</v>
      </c>
      <c r="D47" s="4" t="str">
        <f t="shared" si="9"/>
        <v>vis</v>
      </c>
      <c r="E47" s="4">
        <f>VLOOKUP(C47,Active!C$21:E$968,3,FALSE)</f>
        <v>23509.998169418879</v>
      </c>
      <c r="F47" s="20" t="s">
        <v>95</v>
      </c>
      <c r="G47" s="4" t="str">
        <f t="shared" si="10"/>
        <v>48625.3000</v>
      </c>
      <c r="H47" s="64">
        <f t="shared" si="11"/>
        <v>23510</v>
      </c>
      <c r="I47" s="82" t="s">
        <v>237</v>
      </c>
      <c r="J47" s="83" t="s">
        <v>238</v>
      </c>
      <c r="K47" s="82">
        <v>23510</v>
      </c>
      <c r="L47" s="82" t="s">
        <v>239</v>
      </c>
      <c r="M47" s="83" t="s">
        <v>227</v>
      </c>
      <c r="N47" s="83" t="s">
        <v>240</v>
      </c>
      <c r="O47" s="84" t="s">
        <v>235</v>
      </c>
      <c r="P47" s="85" t="s">
        <v>236</v>
      </c>
    </row>
    <row r="48" spans="1:16" ht="12.75" customHeight="1" x14ac:dyDescent="0.2">
      <c r="A48" s="64" t="str">
        <f t="shared" si="6"/>
        <v> BBS 100 </v>
      </c>
      <c r="B48" s="20" t="str">
        <f t="shared" si="7"/>
        <v>I</v>
      </c>
      <c r="C48" s="64">
        <f t="shared" si="8"/>
        <v>48655.324999999997</v>
      </c>
      <c r="D48" s="4" t="str">
        <f t="shared" si="9"/>
        <v>vis</v>
      </c>
      <c r="E48" s="4">
        <f>VLOOKUP(C48,Active!C$21:E$968,3,FALSE)</f>
        <v>23543.995323078656</v>
      </c>
      <c r="F48" s="20" t="s">
        <v>95</v>
      </c>
      <c r="G48" s="4" t="str">
        <f t="shared" si="10"/>
        <v>48655.325</v>
      </c>
      <c r="H48" s="64">
        <f t="shared" si="11"/>
        <v>23544</v>
      </c>
      <c r="I48" s="82" t="s">
        <v>241</v>
      </c>
      <c r="J48" s="83" t="s">
        <v>242</v>
      </c>
      <c r="K48" s="82">
        <v>23544</v>
      </c>
      <c r="L48" s="82" t="s">
        <v>172</v>
      </c>
      <c r="M48" s="83" t="s">
        <v>227</v>
      </c>
      <c r="N48" s="83" t="s">
        <v>228</v>
      </c>
      <c r="O48" s="84" t="s">
        <v>193</v>
      </c>
      <c r="P48" s="84" t="s">
        <v>243</v>
      </c>
    </row>
    <row r="49" spans="1:16" ht="12.75" customHeight="1" x14ac:dyDescent="0.2">
      <c r="A49" s="64" t="str">
        <f t="shared" si="6"/>
        <v> BBS 101 </v>
      </c>
      <c r="B49" s="20" t="str">
        <f t="shared" si="7"/>
        <v>I</v>
      </c>
      <c r="C49" s="64">
        <f t="shared" si="8"/>
        <v>48686.339</v>
      </c>
      <c r="D49" s="4" t="str">
        <f t="shared" si="9"/>
        <v>vis</v>
      </c>
      <c r="E49" s="4">
        <f>VLOOKUP(C49,Active!C$21:E$968,3,FALSE)</f>
        <v>23579.112316371069</v>
      </c>
      <c r="F49" s="20" t="s">
        <v>95</v>
      </c>
      <c r="G49" s="4" t="str">
        <f t="shared" si="10"/>
        <v>48686.339</v>
      </c>
      <c r="H49" s="64">
        <f t="shared" si="11"/>
        <v>23579</v>
      </c>
      <c r="I49" s="82" t="s">
        <v>244</v>
      </c>
      <c r="J49" s="83" t="s">
        <v>245</v>
      </c>
      <c r="K49" s="82">
        <v>23579</v>
      </c>
      <c r="L49" s="82" t="s">
        <v>246</v>
      </c>
      <c r="M49" s="83" t="s">
        <v>111</v>
      </c>
      <c r="N49" s="83"/>
      <c r="O49" s="84" t="s">
        <v>200</v>
      </c>
      <c r="P49" s="84" t="s">
        <v>247</v>
      </c>
    </row>
    <row r="50" spans="1:16" ht="12.75" customHeight="1" x14ac:dyDescent="0.2">
      <c r="A50" s="64" t="str">
        <f t="shared" si="6"/>
        <v>IBVS 4084 </v>
      </c>
      <c r="B50" s="20" t="str">
        <f t="shared" si="7"/>
        <v>I</v>
      </c>
      <c r="C50" s="64">
        <f t="shared" si="8"/>
        <v>48926.457999999999</v>
      </c>
      <c r="D50" s="4" t="str">
        <f t="shared" si="9"/>
        <v>vis</v>
      </c>
      <c r="E50" s="4">
        <f>VLOOKUP(C50,Active!C$21:E$968,3,FALSE)</f>
        <v>23850.997829764379</v>
      </c>
      <c r="F50" s="20" t="s">
        <v>95</v>
      </c>
      <c r="G50" s="4" t="str">
        <f t="shared" si="10"/>
        <v>48926.458</v>
      </c>
      <c r="H50" s="64">
        <f t="shared" si="11"/>
        <v>23851</v>
      </c>
      <c r="I50" s="82" t="s">
        <v>248</v>
      </c>
      <c r="J50" s="83" t="s">
        <v>249</v>
      </c>
      <c r="K50" s="82">
        <v>23851</v>
      </c>
      <c r="L50" s="82" t="s">
        <v>150</v>
      </c>
      <c r="M50" s="83" t="s">
        <v>227</v>
      </c>
      <c r="N50" s="83" t="s">
        <v>228</v>
      </c>
      <c r="O50" s="84" t="s">
        <v>229</v>
      </c>
      <c r="P50" s="85" t="s">
        <v>230</v>
      </c>
    </row>
    <row r="51" spans="1:16" ht="12.75" customHeight="1" x14ac:dyDescent="0.2">
      <c r="A51" s="64" t="str">
        <f t="shared" si="6"/>
        <v>IBVS 4084 </v>
      </c>
      <c r="B51" s="20" t="str">
        <f t="shared" si="7"/>
        <v>I</v>
      </c>
      <c r="C51" s="64">
        <f t="shared" si="8"/>
        <v>48927.345000000001</v>
      </c>
      <c r="D51" s="4" t="str">
        <f t="shared" si="9"/>
        <v>vis</v>
      </c>
      <c r="E51" s="4">
        <f>VLOOKUP(C51,Active!C$21:E$968,3,FALSE)</f>
        <v>23852.002175319627</v>
      </c>
      <c r="F51" s="20" t="s">
        <v>95</v>
      </c>
      <c r="G51" s="4" t="str">
        <f t="shared" si="10"/>
        <v>48927.345</v>
      </c>
      <c r="H51" s="64">
        <f t="shared" si="11"/>
        <v>23852</v>
      </c>
      <c r="I51" s="82" t="s">
        <v>250</v>
      </c>
      <c r="J51" s="83" t="s">
        <v>251</v>
      </c>
      <c r="K51" s="82">
        <v>23852</v>
      </c>
      <c r="L51" s="82" t="s">
        <v>158</v>
      </c>
      <c r="M51" s="83" t="s">
        <v>227</v>
      </c>
      <c r="N51" s="83" t="s">
        <v>228</v>
      </c>
      <c r="O51" s="84" t="s">
        <v>229</v>
      </c>
      <c r="P51" s="85" t="s">
        <v>230</v>
      </c>
    </row>
    <row r="52" spans="1:16" ht="12.75" customHeight="1" x14ac:dyDescent="0.2">
      <c r="A52" s="64" t="str">
        <f t="shared" si="6"/>
        <v> BBS 107 </v>
      </c>
      <c r="B52" s="20" t="str">
        <f t="shared" si="7"/>
        <v>I</v>
      </c>
      <c r="C52" s="64">
        <f t="shared" si="8"/>
        <v>49310.652999999998</v>
      </c>
      <c r="D52" s="4" t="str">
        <f t="shared" si="9"/>
        <v>vis</v>
      </c>
      <c r="E52" s="4">
        <f>VLOOKUP(C52,Active!C$21:E$968,3,FALSE)</f>
        <v>24286.019859750108</v>
      </c>
      <c r="F52" s="20" t="s">
        <v>95</v>
      </c>
      <c r="G52" s="4" t="str">
        <f t="shared" si="10"/>
        <v>49310.653</v>
      </c>
      <c r="H52" s="64">
        <f t="shared" si="11"/>
        <v>24286</v>
      </c>
      <c r="I52" s="82" t="s">
        <v>252</v>
      </c>
      <c r="J52" s="83" t="s">
        <v>253</v>
      </c>
      <c r="K52" s="82">
        <v>24286</v>
      </c>
      <c r="L52" s="82" t="s">
        <v>254</v>
      </c>
      <c r="M52" s="83" t="s">
        <v>111</v>
      </c>
      <c r="N52" s="83"/>
      <c r="O52" s="84" t="s">
        <v>255</v>
      </c>
      <c r="P52" s="84" t="s">
        <v>256</v>
      </c>
    </row>
    <row r="53" spans="1:16" ht="12.75" customHeight="1" x14ac:dyDescent="0.2">
      <c r="A53" s="64" t="str">
        <f t="shared" si="6"/>
        <v> BBS 107 </v>
      </c>
      <c r="B53" s="20" t="str">
        <f t="shared" si="7"/>
        <v>I</v>
      </c>
      <c r="C53" s="64">
        <f t="shared" si="8"/>
        <v>49311.531000000003</v>
      </c>
      <c r="D53" s="4" t="str">
        <f t="shared" si="9"/>
        <v>vis</v>
      </c>
      <c r="E53" s="4">
        <f>VLOOKUP(C53,Active!C$21:E$968,3,FALSE)</f>
        <v>24287.014014651471</v>
      </c>
      <c r="F53" s="20" t="s">
        <v>95</v>
      </c>
      <c r="G53" s="4" t="str">
        <f t="shared" si="10"/>
        <v>49311.531</v>
      </c>
      <c r="H53" s="64">
        <f t="shared" si="11"/>
        <v>24287</v>
      </c>
      <c r="I53" s="82" t="s">
        <v>257</v>
      </c>
      <c r="J53" s="83" t="s">
        <v>258</v>
      </c>
      <c r="K53" s="82">
        <v>24287</v>
      </c>
      <c r="L53" s="82" t="s">
        <v>104</v>
      </c>
      <c r="M53" s="83" t="s">
        <v>111</v>
      </c>
      <c r="N53" s="83"/>
      <c r="O53" s="84" t="s">
        <v>255</v>
      </c>
      <c r="P53" s="84" t="s">
        <v>256</v>
      </c>
    </row>
    <row r="54" spans="1:16" ht="12.75" customHeight="1" x14ac:dyDescent="0.2">
      <c r="A54" s="64" t="str">
        <f t="shared" si="6"/>
        <v> BBS 108 </v>
      </c>
      <c r="B54" s="20" t="str">
        <f t="shared" si="7"/>
        <v>I</v>
      </c>
      <c r="C54" s="64">
        <f t="shared" si="8"/>
        <v>49781.366999999998</v>
      </c>
      <c r="D54" s="4" t="str">
        <f t="shared" si="9"/>
        <v>vis</v>
      </c>
      <c r="E54" s="4">
        <f>VLOOKUP(C54,Active!C$21:E$968,3,FALSE)</f>
        <v>24819.006910135202</v>
      </c>
      <c r="F54" s="20" t="s">
        <v>95</v>
      </c>
      <c r="G54" s="4" t="str">
        <f t="shared" si="10"/>
        <v>49781.367</v>
      </c>
      <c r="H54" s="64">
        <f t="shared" si="11"/>
        <v>24819</v>
      </c>
      <c r="I54" s="82" t="s">
        <v>259</v>
      </c>
      <c r="J54" s="83" t="s">
        <v>260</v>
      </c>
      <c r="K54" s="82">
        <v>24819</v>
      </c>
      <c r="L54" s="82" t="s">
        <v>114</v>
      </c>
      <c r="M54" s="83" t="s">
        <v>111</v>
      </c>
      <c r="N54" s="83"/>
      <c r="O54" s="84" t="s">
        <v>200</v>
      </c>
      <c r="P54" s="84" t="s">
        <v>261</v>
      </c>
    </row>
    <row r="55" spans="1:16" ht="12.75" customHeight="1" x14ac:dyDescent="0.2">
      <c r="A55" s="64" t="str">
        <f t="shared" si="6"/>
        <v> BBS 108 </v>
      </c>
      <c r="B55" s="20" t="str">
        <f t="shared" si="7"/>
        <v>I</v>
      </c>
      <c r="C55" s="64">
        <f t="shared" si="8"/>
        <v>49789.324000000001</v>
      </c>
      <c r="D55" s="4" t="str">
        <f t="shared" si="9"/>
        <v>vis</v>
      </c>
      <c r="E55" s="4">
        <f>VLOOKUP(C55,Active!C$21:E$968,3,FALSE)</f>
        <v>24828.016580465624</v>
      </c>
      <c r="F55" s="20" t="s">
        <v>95</v>
      </c>
      <c r="G55" s="4" t="str">
        <f t="shared" si="10"/>
        <v>49789.324</v>
      </c>
      <c r="H55" s="64">
        <f t="shared" si="11"/>
        <v>24828</v>
      </c>
      <c r="I55" s="82" t="s">
        <v>262</v>
      </c>
      <c r="J55" s="83" t="s">
        <v>263</v>
      </c>
      <c r="K55" s="82">
        <v>24828</v>
      </c>
      <c r="L55" s="82" t="s">
        <v>110</v>
      </c>
      <c r="M55" s="83" t="s">
        <v>111</v>
      </c>
      <c r="N55" s="83"/>
      <c r="O55" s="84" t="s">
        <v>200</v>
      </c>
      <c r="P55" s="84" t="s">
        <v>261</v>
      </c>
    </row>
    <row r="56" spans="1:16" ht="12.75" customHeight="1" x14ac:dyDescent="0.2">
      <c r="A56" s="64" t="str">
        <f t="shared" si="6"/>
        <v> BBS 117 </v>
      </c>
      <c r="B56" s="20" t="str">
        <f t="shared" si="7"/>
        <v>I</v>
      </c>
      <c r="C56" s="64">
        <f t="shared" si="8"/>
        <v>50855.303800000002</v>
      </c>
      <c r="D56" s="4" t="str">
        <f t="shared" si="9"/>
        <v>vis</v>
      </c>
      <c r="E56" s="4">
        <f>VLOOKUP(C56,Active!C$21:E$968,3,FALSE)</f>
        <v>26035.020046205107</v>
      </c>
      <c r="F56" s="20" t="s">
        <v>95</v>
      </c>
      <c r="G56" s="4" t="str">
        <f t="shared" si="10"/>
        <v>50855.3038</v>
      </c>
      <c r="H56" s="64">
        <f t="shared" si="11"/>
        <v>26035</v>
      </c>
      <c r="I56" s="82" t="s">
        <v>264</v>
      </c>
      <c r="J56" s="83" t="s">
        <v>265</v>
      </c>
      <c r="K56" s="82">
        <v>26035</v>
      </c>
      <c r="L56" s="82" t="s">
        <v>266</v>
      </c>
      <c r="M56" s="83" t="s">
        <v>227</v>
      </c>
      <c r="N56" s="83" t="s">
        <v>228</v>
      </c>
      <c r="O56" s="84" t="s">
        <v>267</v>
      </c>
      <c r="P56" s="84" t="s">
        <v>268</v>
      </c>
    </row>
    <row r="57" spans="1:16" ht="12.75" customHeight="1" x14ac:dyDescent="0.2">
      <c r="A57" s="64" t="str">
        <f t="shared" si="6"/>
        <v> BBS 117 </v>
      </c>
      <c r="B57" s="20" t="str">
        <f t="shared" si="7"/>
        <v>I</v>
      </c>
      <c r="C57" s="64">
        <f t="shared" si="8"/>
        <v>50862.368999999999</v>
      </c>
      <c r="D57" s="4" t="str">
        <f t="shared" si="9"/>
        <v>vis</v>
      </c>
      <c r="E57" s="4">
        <f>VLOOKUP(C57,Active!C$21:E$968,3,FALSE)</f>
        <v>26043.019935964876</v>
      </c>
      <c r="F57" s="20" t="s">
        <v>95</v>
      </c>
      <c r="G57" s="4" t="str">
        <f t="shared" si="10"/>
        <v>50862.369</v>
      </c>
      <c r="H57" s="64">
        <f t="shared" si="11"/>
        <v>26043</v>
      </c>
      <c r="I57" s="82" t="s">
        <v>269</v>
      </c>
      <c r="J57" s="83" t="s">
        <v>270</v>
      </c>
      <c r="K57" s="82">
        <v>26043</v>
      </c>
      <c r="L57" s="82" t="s">
        <v>254</v>
      </c>
      <c r="M57" s="83" t="s">
        <v>111</v>
      </c>
      <c r="N57" s="83"/>
      <c r="O57" s="84" t="s">
        <v>200</v>
      </c>
      <c r="P57" s="84" t="s">
        <v>268</v>
      </c>
    </row>
    <row r="58" spans="1:16" ht="12.75" customHeight="1" x14ac:dyDescent="0.2">
      <c r="A58" s="64" t="str">
        <f t="shared" si="6"/>
        <v>BAVM 118 </v>
      </c>
      <c r="B58" s="20" t="str">
        <f t="shared" si="7"/>
        <v>I</v>
      </c>
      <c r="C58" s="64">
        <f t="shared" si="8"/>
        <v>50862.370499999997</v>
      </c>
      <c r="D58" s="4" t="str">
        <f t="shared" si="9"/>
        <v>vis</v>
      </c>
      <c r="E58" s="4">
        <f>VLOOKUP(C58,Active!C$21:E$968,3,FALSE)</f>
        <v>26043.021634407189</v>
      </c>
      <c r="F58" s="20" t="s">
        <v>95</v>
      </c>
      <c r="G58" s="4" t="str">
        <f t="shared" si="10"/>
        <v>50862.3705</v>
      </c>
      <c r="H58" s="64">
        <f t="shared" si="11"/>
        <v>26043</v>
      </c>
      <c r="I58" s="82" t="s">
        <v>271</v>
      </c>
      <c r="J58" s="83" t="s">
        <v>272</v>
      </c>
      <c r="K58" s="82">
        <v>26043</v>
      </c>
      <c r="L58" s="82" t="s">
        <v>273</v>
      </c>
      <c r="M58" s="83" t="s">
        <v>227</v>
      </c>
      <c r="N58" s="83" t="s">
        <v>274</v>
      </c>
      <c r="O58" s="84" t="s">
        <v>275</v>
      </c>
      <c r="P58" s="85" t="s">
        <v>276</v>
      </c>
    </row>
    <row r="59" spans="1:16" ht="12.75" customHeight="1" x14ac:dyDescent="0.2">
      <c r="A59" s="64" t="str">
        <f t="shared" si="6"/>
        <v> JAAVSO 40;975 </v>
      </c>
      <c r="B59" s="20" t="str">
        <f t="shared" si="7"/>
        <v>I</v>
      </c>
      <c r="C59" s="64">
        <f t="shared" si="8"/>
        <v>52265.715199999999</v>
      </c>
      <c r="D59" s="4" t="str">
        <f t="shared" si="9"/>
        <v>vis</v>
      </c>
      <c r="E59" s="4">
        <f>VLOOKUP(C59,Active!C$21:E$968,3,FALSE)</f>
        <v>27632.02164784753</v>
      </c>
      <c r="F59" s="20" t="s">
        <v>95</v>
      </c>
      <c r="G59" s="4" t="str">
        <f t="shared" si="10"/>
        <v>52265.7152</v>
      </c>
      <c r="H59" s="64">
        <f t="shared" si="11"/>
        <v>27632</v>
      </c>
      <c r="I59" s="82" t="s">
        <v>277</v>
      </c>
      <c r="J59" s="83" t="s">
        <v>278</v>
      </c>
      <c r="K59" s="82">
        <v>27632</v>
      </c>
      <c r="L59" s="82" t="s">
        <v>273</v>
      </c>
      <c r="M59" s="83" t="s">
        <v>279</v>
      </c>
      <c r="N59" s="83" t="s">
        <v>95</v>
      </c>
      <c r="O59" s="84" t="s">
        <v>280</v>
      </c>
      <c r="P59" s="84" t="s">
        <v>281</v>
      </c>
    </row>
    <row r="60" spans="1:16" ht="12.75" customHeight="1" x14ac:dyDescent="0.2">
      <c r="A60" s="64" t="str">
        <f t="shared" si="6"/>
        <v> JAAVSO 40;975 </v>
      </c>
      <c r="B60" s="20" t="str">
        <f t="shared" si="7"/>
        <v>I</v>
      </c>
      <c r="C60" s="64">
        <f t="shared" si="8"/>
        <v>52342.549599999998</v>
      </c>
      <c r="D60" s="4" t="str">
        <f t="shared" si="9"/>
        <v>vis</v>
      </c>
      <c r="E60" s="4">
        <f>VLOOKUP(C60,Active!C$21:E$968,3,FALSE)</f>
        <v>27719.020845288243</v>
      </c>
      <c r="F60" s="20" t="s">
        <v>95</v>
      </c>
      <c r="G60" s="4" t="str">
        <f t="shared" si="10"/>
        <v>52342.5496</v>
      </c>
      <c r="H60" s="64">
        <f t="shared" si="11"/>
        <v>27719</v>
      </c>
      <c r="I60" s="82" t="s">
        <v>282</v>
      </c>
      <c r="J60" s="83" t="s">
        <v>283</v>
      </c>
      <c r="K60" s="82">
        <v>27719</v>
      </c>
      <c r="L60" s="82" t="s">
        <v>284</v>
      </c>
      <c r="M60" s="83" t="s">
        <v>279</v>
      </c>
      <c r="N60" s="83" t="s">
        <v>95</v>
      </c>
      <c r="O60" s="84" t="s">
        <v>280</v>
      </c>
      <c r="P60" s="84" t="s">
        <v>281</v>
      </c>
    </row>
    <row r="61" spans="1:16" ht="12.75" customHeight="1" x14ac:dyDescent="0.2">
      <c r="A61" s="64" t="str">
        <f t="shared" si="6"/>
        <v>IBVS 5371 </v>
      </c>
      <c r="B61" s="20" t="str">
        <f t="shared" si="7"/>
        <v>I</v>
      </c>
      <c r="C61" s="64">
        <f t="shared" si="8"/>
        <v>52635.758500000004</v>
      </c>
      <c r="D61" s="4" t="str">
        <f t="shared" si="9"/>
        <v>vis</v>
      </c>
      <c r="E61" s="4">
        <f>VLOOKUP(C61,Active!C$21:E$968,3,FALSE)</f>
        <v>28051.019780432856</v>
      </c>
      <c r="F61" s="20" t="s">
        <v>95</v>
      </c>
      <c r="G61" s="4" t="str">
        <f t="shared" si="10"/>
        <v>52635.7585</v>
      </c>
      <c r="H61" s="64">
        <f t="shared" si="11"/>
        <v>28051</v>
      </c>
      <c r="I61" s="82" t="s">
        <v>285</v>
      </c>
      <c r="J61" s="83" t="s">
        <v>286</v>
      </c>
      <c r="K61" s="82">
        <v>28051</v>
      </c>
      <c r="L61" s="82" t="s">
        <v>287</v>
      </c>
      <c r="M61" s="83" t="s">
        <v>227</v>
      </c>
      <c r="N61" s="83" t="s">
        <v>228</v>
      </c>
      <c r="O61" s="84" t="s">
        <v>288</v>
      </c>
      <c r="P61" s="85" t="s">
        <v>289</v>
      </c>
    </row>
    <row r="62" spans="1:16" ht="12.75" customHeight="1" x14ac:dyDescent="0.2">
      <c r="A62" s="64" t="str">
        <f t="shared" si="6"/>
        <v>IBVS 5583 </v>
      </c>
      <c r="B62" s="20" t="str">
        <f t="shared" si="7"/>
        <v>I</v>
      </c>
      <c r="C62" s="64">
        <f t="shared" si="8"/>
        <v>53000.508699999998</v>
      </c>
      <c r="D62" s="4" t="str">
        <f t="shared" si="9"/>
        <v>vis</v>
      </c>
      <c r="E62" s="4">
        <f>VLOOKUP(C62,Active!C$21:E$968,3,FALSE)</f>
        <v>28464.024563008625</v>
      </c>
      <c r="F62" s="20" t="s">
        <v>95</v>
      </c>
      <c r="G62" s="4" t="str">
        <f t="shared" si="10"/>
        <v>53000.5087</v>
      </c>
      <c r="H62" s="64">
        <f t="shared" si="11"/>
        <v>28464</v>
      </c>
      <c r="I62" s="82" t="s">
        <v>290</v>
      </c>
      <c r="J62" s="83" t="s">
        <v>291</v>
      </c>
      <c r="K62" s="82">
        <v>28464</v>
      </c>
      <c r="L62" s="82" t="s">
        <v>292</v>
      </c>
      <c r="M62" s="83" t="s">
        <v>227</v>
      </c>
      <c r="N62" s="83" t="s">
        <v>293</v>
      </c>
      <c r="O62" s="84" t="s">
        <v>294</v>
      </c>
      <c r="P62" s="85" t="s">
        <v>295</v>
      </c>
    </row>
    <row r="63" spans="1:16" ht="12.75" customHeight="1" x14ac:dyDescent="0.2">
      <c r="A63" s="64" t="str">
        <f t="shared" si="6"/>
        <v>IBVS 5843 </v>
      </c>
      <c r="B63" s="20" t="str">
        <f t="shared" si="7"/>
        <v>I</v>
      </c>
      <c r="C63" s="64">
        <f t="shared" si="8"/>
        <v>53354.653599999998</v>
      </c>
      <c r="D63" s="4" t="str">
        <f t="shared" si="9"/>
        <v>vis</v>
      </c>
      <c r="E63" s="4">
        <f>VLOOKUP(C63,Active!C$21:E$968,3,FALSE)</f>
        <v>28865.021018733172</v>
      </c>
      <c r="F63" s="20" t="s">
        <v>95</v>
      </c>
      <c r="G63" s="4" t="str">
        <f t="shared" si="10"/>
        <v>53354.6536</v>
      </c>
      <c r="H63" s="64">
        <f t="shared" si="11"/>
        <v>28865</v>
      </c>
      <c r="I63" s="82" t="s">
        <v>296</v>
      </c>
      <c r="J63" s="83" t="s">
        <v>297</v>
      </c>
      <c r="K63" s="82">
        <v>28865</v>
      </c>
      <c r="L63" s="82" t="s">
        <v>298</v>
      </c>
      <c r="M63" s="83" t="s">
        <v>279</v>
      </c>
      <c r="N63" s="83" t="s">
        <v>299</v>
      </c>
      <c r="O63" s="84" t="s">
        <v>300</v>
      </c>
      <c r="P63" s="85" t="s">
        <v>301</v>
      </c>
    </row>
    <row r="64" spans="1:16" ht="12.75" customHeight="1" x14ac:dyDescent="0.2">
      <c r="A64" s="64" t="str">
        <f t="shared" si="6"/>
        <v>OEJV 0003 </v>
      </c>
      <c r="B64" s="20" t="str">
        <f t="shared" si="7"/>
        <v>I</v>
      </c>
      <c r="C64" s="64">
        <f t="shared" si="8"/>
        <v>53378.512999999999</v>
      </c>
      <c r="D64" s="4" t="str">
        <f t="shared" si="9"/>
        <v>vis</v>
      </c>
      <c r="E64" s="4">
        <f>VLOOKUP(C64,Active!C$21:E$968,3,FALSE)</f>
        <v>28892.036895103876</v>
      </c>
      <c r="F64" s="20" t="s">
        <v>95</v>
      </c>
      <c r="G64" s="4" t="str">
        <f t="shared" si="10"/>
        <v>53378.513</v>
      </c>
      <c r="H64" s="64">
        <f t="shared" si="11"/>
        <v>28892</v>
      </c>
      <c r="I64" s="82" t="s">
        <v>302</v>
      </c>
      <c r="J64" s="83" t="s">
        <v>303</v>
      </c>
      <c r="K64" s="82" t="s">
        <v>304</v>
      </c>
      <c r="L64" s="82" t="s">
        <v>305</v>
      </c>
      <c r="M64" s="83" t="s">
        <v>111</v>
      </c>
      <c r="N64" s="83"/>
      <c r="O64" s="84" t="s">
        <v>306</v>
      </c>
      <c r="P64" s="85" t="s">
        <v>307</v>
      </c>
    </row>
    <row r="65" spans="1:16" ht="12.75" customHeight="1" x14ac:dyDescent="0.2">
      <c r="A65" s="64" t="str">
        <f t="shared" si="6"/>
        <v> JAAVSO 40;975 </v>
      </c>
      <c r="B65" s="20" t="str">
        <f t="shared" si="7"/>
        <v>I</v>
      </c>
      <c r="C65" s="64">
        <f t="shared" si="8"/>
        <v>54102.697699999997</v>
      </c>
      <c r="D65" s="4" t="str">
        <f t="shared" si="9"/>
        <v>vis</v>
      </c>
      <c r="E65" s="4">
        <f>VLOOKUP(C65,Active!C$21:E$968,3,FALSE)</f>
        <v>29712.027520381675</v>
      </c>
      <c r="F65" s="20" t="s">
        <v>95</v>
      </c>
      <c r="G65" s="4" t="str">
        <f t="shared" si="10"/>
        <v>54102.6977</v>
      </c>
      <c r="H65" s="64">
        <f t="shared" si="11"/>
        <v>29712</v>
      </c>
      <c r="I65" s="82" t="s">
        <v>308</v>
      </c>
      <c r="J65" s="83" t="s">
        <v>309</v>
      </c>
      <c r="K65" s="82" t="s">
        <v>310</v>
      </c>
      <c r="L65" s="82" t="s">
        <v>311</v>
      </c>
      <c r="M65" s="83" t="s">
        <v>279</v>
      </c>
      <c r="N65" s="83" t="s">
        <v>95</v>
      </c>
      <c r="O65" s="84" t="s">
        <v>312</v>
      </c>
      <c r="P65" s="84" t="s">
        <v>281</v>
      </c>
    </row>
    <row r="66" spans="1:16" ht="12.75" customHeight="1" x14ac:dyDescent="0.2">
      <c r="A66" s="64" t="str">
        <f t="shared" si="6"/>
        <v> JAAVSO 40;975 </v>
      </c>
      <c r="B66" s="20" t="str">
        <f t="shared" si="7"/>
        <v>I</v>
      </c>
      <c r="C66" s="64">
        <f t="shared" si="8"/>
        <v>54139.789299999997</v>
      </c>
      <c r="D66" s="4" t="str">
        <f t="shared" si="9"/>
        <v>vis</v>
      </c>
      <c r="E66" s="4">
        <f>VLOOKUP(C66,Active!C$21:E$968,3,FALSE)</f>
        <v>29754.026149014058</v>
      </c>
      <c r="F66" s="20" t="s">
        <v>95</v>
      </c>
      <c r="G66" s="4" t="str">
        <f t="shared" si="10"/>
        <v>54139.7893</v>
      </c>
      <c r="H66" s="64">
        <f t="shared" si="11"/>
        <v>29754</v>
      </c>
      <c r="I66" s="82" t="s">
        <v>313</v>
      </c>
      <c r="J66" s="83" t="s">
        <v>314</v>
      </c>
      <c r="K66" s="82" t="s">
        <v>315</v>
      </c>
      <c r="L66" s="82" t="s">
        <v>316</v>
      </c>
      <c r="M66" s="83" t="s">
        <v>279</v>
      </c>
      <c r="N66" s="83" t="s">
        <v>95</v>
      </c>
      <c r="O66" s="84" t="s">
        <v>317</v>
      </c>
      <c r="P66" s="84" t="s">
        <v>281</v>
      </c>
    </row>
    <row r="67" spans="1:16" ht="12.75" customHeight="1" x14ac:dyDescent="0.2">
      <c r="A67" s="64" t="str">
        <f t="shared" si="6"/>
        <v>BAVM 201 </v>
      </c>
      <c r="B67" s="20" t="str">
        <f t="shared" si="7"/>
        <v>I</v>
      </c>
      <c r="C67" s="64">
        <f t="shared" si="8"/>
        <v>54513.371200000001</v>
      </c>
      <c r="D67" s="4" t="str">
        <f t="shared" si="9"/>
        <v>CCD</v>
      </c>
      <c r="E67" s="4">
        <f>VLOOKUP(C67,Active!C$21:E$968,3,FALSE)</f>
        <v>30177.031020248527</v>
      </c>
      <c r="F67" s="20" t="str">
        <f>LEFT(M67,1)</f>
        <v>C</v>
      </c>
      <c r="G67" s="4" t="str">
        <f t="shared" si="10"/>
        <v>54513.3712</v>
      </c>
      <c r="H67" s="64">
        <f t="shared" si="11"/>
        <v>30177</v>
      </c>
      <c r="I67" s="82" t="s">
        <v>318</v>
      </c>
      <c r="J67" s="83" t="s">
        <v>319</v>
      </c>
      <c r="K67" s="82" t="s">
        <v>320</v>
      </c>
      <c r="L67" s="82" t="s">
        <v>321</v>
      </c>
      <c r="M67" s="83" t="s">
        <v>279</v>
      </c>
      <c r="N67" s="83" t="s">
        <v>299</v>
      </c>
      <c r="O67" s="84" t="s">
        <v>322</v>
      </c>
      <c r="P67" s="85" t="s">
        <v>323</v>
      </c>
    </row>
    <row r="68" spans="1:16" ht="12.75" customHeight="1" x14ac:dyDescent="0.2">
      <c r="A68" s="64" t="str">
        <f t="shared" si="6"/>
        <v>BAVM 209 </v>
      </c>
      <c r="B68" s="20" t="str">
        <f t="shared" si="7"/>
        <v>I</v>
      </c>
      <c r="C68" s="64">
        <f t="shared" si="8"/>
        <v>54815.413</v>
      </c>
      <c r="D68" s="4" t="str">
        <f t="shared" si="9"/>
        <v>CCD</v>
      </c>
      <c r="E68" s="4">
        <f>VLOOKUP(C68,Active!C$21:E$968,3,FALSE)</f>
        <v>30519.031402805671</v>
      </c>
      <c r="F68" s="20" t="str">
        <f>LEFT(M68,1)</f>
        <v>C</v>
      </c>
      <c r="G68" s="4" t="str">
        <f t="shared" si="10"/>
        <v>54815.4130</v>
      </c>
      <c r="H68" s="64">
        <f t="shared" si="11"/>
        <v>30519</v>
      </c>
      <c r="I68" s="82" t="s">
        <v>324</v>
      </c>
      <c r="J68" s="83" t="s">
        <v>325</v>
      </c>
      <c r="K68" s="82" t="s">
        <v>326</v>
      </c>
      <c r="L68" s="82" t="s">
        <v>327</v>
      </c>
      <c r="M68" s="83" t="s">
        <v>279</v>
      </c>
      <c r="N68" s="83" t="s">
        <v>328</v>
      </c>
      <c r="O68" s="84" t="s">
        <v>329</v>
      </c>
      <c r="P68" s="85" t="s">
        <v>330</v>
      </c>
    </row>
    <row r="69" spans="1:16" ht="12.75" customHeight="1" x14ac:dyDescent="0.2">
      <c r="A69" s="64" t="str">
        <f t="shared" si="6"/>
        <v>BAVM 209 </v>
      </c>
      <c r="B69" s="20" t="str">
        <f t="shared" si="7"/>
        <v>I</v>
      </c>
      <c r="C69" s="64">
        <f t="shared" si="8"/>
        <v>54845.440799999997</v>
      </c>
      <c r="D69" s="4" t="str">
        <f t="shared" si="9"/>
        <v>CCD</v>
      </c>
      <c r="E69" s="4">
        <f>VLOOKUP(C69,Active!C$21:E$968,3,FALSE)</f>
        <v>30553.031726891109</v>
      </c>
      <c r="F69" s="20" t="str">
        <f>LEFT(M69,1)</f>
        <v>C</v>
      </c>
      <c r="G69" s="4" t="str">
        <f t="shared" si="10"/>
        <v>54845.4408</v>
      </c>
      <c r="H69" s="64">
        <f t="shared" si="11"/>
        <v>30553</v>
      </c>
      <c r="I69" s="82" t="s">
        <v>331</v>
      </c>
      <c r="J69" s="83" t="s">
        <v>332</v>
      </c>
      <c r="K69" s="82" t="s">
        <v>333</v>
      </c>
      <c r="L69" s="82" t="s">
        <v>334</v>
      </c>
      <c r="M69" s="83" t="s">
        <v>279</v>
      </c>
      <c r="N69" s="83" t="s">
        <v>299</v>
      </c>
      <c r="O69" s="84" t="s">
        <v>235</v>
      </c>
      <c r="P69" s="85" t="s">
        <v>330</v>
      </c>
    </row>
    <row r="70" spans="1:16" ht="12.75" customHeight="1" x14ac:dyDescent="0.2">
      <c r="A70" s="64" t="str">
        <f t="shared" si="6"/>
        <v>OEJV 0142 </v>
      </c>
      <c r="B70" s="20" t="str">
        <f t="shared" si="7"/>
        <v>I</v>
      </c>
      <c r="C70" s="64">
        <f t="shared" si="8"/>
        <v>55578.466999999997</v>
      </c>
      <c r="D70" s="4" t="str">
        <f t="shared" si="9"/>
        <v>vis</v>
      </c>
      <c r="E70" s="4">
        <f>VLOOKUP(C70,Active!C$21:E$968,3,FALSE)</f>
        <v>31383.033537317384</v>
      </c>
      <c r="F70" s="20" t="s">
        <v>95</v>
      </c>
      <c r="G70" s="4" t="str">
        <f t="shared" si="10"/>
        <v>55578.467</v>
      </c>
      <c r="H70" s="64">
        <f t="shared" si="11"/>
        <v>31383</v>
      </c>
      <c r="I70" s="82" t="s">
        <v>335</v>
      </c>
      <c r="J70" s="83" t="s">
        <v>336</v>
      </c>
      <c r="K70" s="82" t="s">
        <v>337</v>
      </c>
      <c r="L70" s="82" t="s">
        <v>338</v>
      </c>
      <c r="M70" s="83" t="s">
        <v>279</v>
      </c>
      <c r="N70" s="83" t="s">
        <v>274</v>
      </c>
      <c r="O70" s="84" t="s">
        <v>193</v>
      </c>
      <c r="P70" s="85" t="s">
        <v>339</v>
      </c>
    </row>
    <row r="71" spans="1:16" ht="12.75" customHeight="1" x14ac:dyDescent="0.2">
      <c r="A71" s="64" t="str">
        <f t="shared" si="6"/>
        <v>IBVS 5992 </v>
      </c>
      <c r="B71" s="20" t="str">
        <f t="shared" si="7"/>
        <v>I</v>
      </c>
      <c r="C71" s="64">
        <f t="shared" si="8"/>
        <v>55591.713799999998</v>
      </c>
      <c r="D71" s="4" t="str">
        <f t="shared" si="9"/>
        <v>vis</v>
      </c>
      <c r="E71" s="4">
        <f>VLOOKUP(C71,Active!C$21:E$968,3,FALSE)</f>
        <v>31398.032821084264</v>
      </c>
      <c r="F71" s="20" t="s">
        <v>95</v>
      </c>
      <c r="G71" s="4" t="str">
        <f t="shared" si="10"/>
        <v>55591.7138</v>
      </c>
      <c r="H71" s="64">
        <f t="shared" si="11"/>
        <v>31398</v>
      </c>
      <c r="I71" s="82" t="s">
        <v>340</v>
      </c>
      <c r="J71" s="83" t="s">
        <v>341</v>
      </c>
      <c r="K71" s="82" t="s">
        <v>342</v>
      </c>
      <c r="L71" s="82" t="s">
        <v>343</v>
      </c>
      <c r="M71" s="83" t="s">
        <v>279</v>
      </c>
      <c r="N71" s="83" t="s">
        <v>95</v>
      </c>
      <c r="O71" s="84" t="s">
        <v>344</v>
      </c>
      <c r="P71" s="85" t="s">
        <v>345</v>
      </c>
    </row>
    <row r="72" spans="1:16" ht="12.75" customHeight="1" x14ac:dyDescent="0.2">
      <c r="A72" s="64" t="str">
        <f t="shared" si="6"/>
        <v> JAAVSO 41;328 </v>
      </c>
      <c r="B72" s="20" t="str">
        <f t="shared" si="7"/>
        <v>I</v>
      </c>
      <c r="C72" s="64">
        <f t="shared" si="8"/>
        <v>56310.611799999999</v>
      </c>
      <c r="D72" s="4" t="str">
        <f t="shared" si="9"/>
        <v>vis</v>
      </c>
      <c r="E72" s="4">
        <f>VLOOKUP(C72,Active!C$21:E$968,3,FALSE)</f>
        <v>32212.037343039727</v>
      </c>
      <c r="F72" s="20" t="s">
        <v>95</v>
      </c>
      <c r="G72" s="4" t="str">
        <f t="shared" si="10"/>
        <v>56310.6118</v>
      </c>
      <c r="H72" s="64">
        <f t="shared" si="11"/>
        <v>32212</v>
      </c>
      <c r="I72" s="82" t="s">
        <v>346</v>
      </c>
      <c r="J72" s="83" t="s">
        <v>347</v>
      </c>
      <c r="K72" s="82" t="s">
        <v>348</v>
      </c>
      <c r="L72" s="82" t="s">
        <v>349</v>
      </c>
      <c r="M72" s="83" t="s">
        <v>279</v>
      </c>
      <c r="N72" s="83" t="s">
        <v>95</v>
      </c>
      <c r="O72" s="84" t="s">
        <v>350</v>
      </c>
      <c r="P72" s="84" t="s">
        <v>351</v>
      </c>
    </row>
    <row r="73" spans="1:16" ht="12.75" customHeight="1" x14ac:dyDescent="0.2">
      <c r="A73" s="64" t="str">
        <f t="shared" si="6"/>
        <v> JAAVSO 42;426 </v>
      </c>
      <c r="B73" s="20" t="str">
        <f t="shared" si="7"/>
        <v>I</v>
      </c>
      <c r="C73" s="64">
        <f t="shared" si="8"/>
        <v>56610.887999999999</v>
      </c>
      <c r="D73" s="4" t="str">
        <f t="shared" si="9"/>
        <v>vis</v>
      </c>
      <c r="E73" s="4">
        <f>VLOOKUP(C73,Active!C$21:E$968,3,FALSE)</f>
        <v>32552.038545763346</v>
      </c>
      <c r="F73" s="20" t="s">
        <v>95</v>
      </c>
      <c r="G73" s="4" t="str">
        <f t="shared" si="10"/>
        <v>56610.8880</v>
      </c>
      <c r="H73" s="64">
        <f t="shared" si="11"/>
        <v>32552</v>
      </c>
      <c r="I73" s="82" t="s">
        <v>352</v>
      </c>
      <c r="J73" s="83" t="s">
        <v>353</v>
      </c>
      <c r="K73" s="82" t="s">
        <v>354</v>
      </c>
      <c r="L73" s="82" t="s">
        <v>355</v>
      </c>
      <c r="M73" s="83" t="s">
        <v>279</v>
      </c>
      <c r="N73" s="83" t="s">
        <v>95</v>
      </c>
      <c r="O73" s="84" t="s">
        <v>356</v>
      </c>
      <c r="P73" s="84" t="s">
        <v>357</v>
      </c>
    </row>
    <row r="74" spans="1:16" ht="12.75" customHeight="1" x14ac:dyDescent="0.2">
      <c r="A74" s="64" t="str">
        <f t="shared" si="6"/>
        <v> HA 113.75 </v>
      </c>
      <c r="B74" s="20" t="str">
        <f t="shared" si="7"/>
        <v>I</v>
      </c>
      <c r="C74" s="64">
        <f t="shared" si="8"/>
        <v>29950.89</v>
      </c>
      <c r="D74" s="4" t="str">
        <f t="shared" si="9"/>
        <v>vis</v>
      </c>
      <c r="E74" s="4">
        <f>VLOOKUP(C74,Active!C$21:E$968,3,FALSE)</f>
        <v>2365.0594091909529</v>
      </c>
      <c r="F74" s="20" t="s">
        <v>95</v>
      </c>
      <c r="G74" s="4" t="str">
        <f t="shared" si="10"/>
        <v>29950.890</v>
      </c>
      <c r="H74" s="64">
        <f t="shared" si="11"/>
        <v>2365</v>
      </c>
      <c r="I74" s="82" t="s">
        <v>358</v>
      </c>
      <c r="J74" s="83" t="s">
        <v>359</v>
      </c>
      <c r="K74" s="82">
        <v>2365</v>
      </c>
      <c r="L74" s="82" t="s">
        <v>360</v>
      </c>
      <c r="M74" s="83" t="s">
        <v>361</v>
      </c>
      <c r="N74" s="83"/>
      <c r="O74" s="84" t="s">
        <v>362</v>
      </c>
      <c r="P74" s="84" t="s">
        <v>46</v>
      </c>
    </row>
    <row r="75" spans="1:16" ht="12.75" customHeight="1" x14ac:dyDescent="0.2">
      <c r="A75" s="64" t="str">
        <f t="shared" ref="A75:A89" si="12">P75</f>
        <v> HABZ 96 </v>
      </c>
      <c r="B75" s="20" t="str">
        <f t="shared" ref="B75:B89" si="13">IF(H75=INT(H75),"I","II")</f>
        <v>I</v>
      </c>
      <c r="C75" s="64">
        <f t="shared" ref="C75:C89" si="14">1*G75</f>
        <v>36629.326000000001</v>
      </c>
      <c r="D75" s="4" t="str">
        <f t="shared" ref="D75:D89" si="15">VLOOKUP(F75,I$1:J$5,2,FALSE)</f>
        <v>vis</v>
      </c>
      <c r="E75" s="4">
        <f>VLOOKUP(C75,Active!C$21:E$968,3,FALSE)</f>
        <v>9927.0182734389564</v>
      </c>
      <c r="F75" s="20" t="s">
        <v>95</v>
      </c>
      <c r="G75" s="4" t="str">
        <f t="shared" ref="G75:G89" si="16">MID(I75,3,LEN(I75)-3)</f>
        <v>36629.326</v>
      </c>
      <c r="H75" s="64">
        <f t="shared" ref="H75:H89" si="17">1*K75</f>
        <v>9927</v>
      </c>
      <c r="I75" s="82" t="s">
        <v>363</v>
      </c>
      <c r="J75" s="83" t="s">
        <v>364</v>
      </c>
      <c r="K75" s="82">
        <v>9927</v>
      </c>
      <c r="L75" s="82" t="s">
        <v>365</v>
      </c>
      <c r="M75" s="83" t="s">
        <v>105</v>
      </c>
      <c r="N75" s="83"/>
      <c r="O75" s="84" t="s">
        <v>366</v>
      </c>
      <c r="P75" s="84" t="s">
        <v>47</v>
      </c>
    </row>
    <row r="76" spans="1:16" ht="12.75" customHeight="1" x14ac:dyDescent="0.2">
      <c r="A76" s="64" t="str">
        <f t="shared" si="12"/>
        <v> HABZ 96 </v>
      </c>
      <c r="B76" s="20" t="str">
        <f t="shared" si="13"/>
        <v>I</v>
      </c>
      <c r="C76" s="64">
        <f t="shared" si="14"/>
        <v>37346.410000000003</v>
      </c>
      <c r="D76" s="4" t="str">
        <f t="shared" si="15"/>
        <v>vis</v>
      </c>
      <c r="E76" s="4">
        <f>VLOOKUP(C76,Active!C$21:E$968,3,FALSE)</f>
        <v>10738.968812488882</v>
      </c>
      <c r="F76" s="20" t="s">
        <v>95</v>
      </c>
      <c r="G76" s="4" t="str">
        <f t="shared" si="16"/>
        <v>37346.410</v>
      </c>
      <c r="H76" s="64">
        <f t="shared" si="17"/>
        <v>10739</v>
      </c>
      <c r="I76" s="82" t="s">
        <v>367</v>
      </c>
      <c r="J76" s="83" t="s">
        <v>368</v>
      </c>
      <c r="K76" s="82">
        <v>10739</v>
      </c>
      <c r="L76" s="82" t="s">
        <v>369</v>
      </c>
      <c r="M76" s="83" t="s">
        <v>105</v>
      </c>
      <c r="N76" s="83"/>
      <c r="O76" s="84" t="s">
        <v>366</v>
      </c>
      <c r="P76" s="84" t="s">
        <v>47</v>
      </c>
    </row>
    <row r="77" spans="1:16" ht="12.75" customHeight="1" x14ac:dyDescent="0.2">
      <c r="A77" s="64" t="str">
        <f t="shared" si="12"/>
        <v> HABZ 96 </v>
      </c>
      <c r="B77" s="20" t="str">
        <f t="shared" si="13"/>
        <v>I</v>
      </c>
      <c r="C77" s="64">
        <f t="shared" si="14"/>
        <v>37732.351000000002</v>
      </c>
      <c r="D77" s="4" t="str">
        <f t="shared" si="15"/>
        <v>vis</v>
      </c>
      <c r="E77" s="4">
        <f>VLOOKUP(C77,Active!C$21:E$968,3,FALSE)</f>
        <v>11175.967829328563</v>
      </c>
      <c r="F77" s="20" t="s">
        <v>95</v>
      </c>
      <c r="G77" s="4" t="str">
        <f t="shared" si="16"/>
        <v>37732.351</v>
      </c>
      <c r="H77" s="64">
        <f t="shared" si="17"/>
        <v>11176</v>
      </c>
      <c r="I77" s="82" t="s">
        <v>370</v>
      </c>
      <c r="J77" s="83" t="s">
        <v>371</v>
      </c>
      <c r="K77" s="82">
        <v>11176</v>
      </c>
      <c r="L77" s="82" t="s">
        <v>369</v>
      </c>
      <c r="M77" s="83" t="s">
        <v>105</v>
      </c>
      <c r="N77" s="83"/>
      <c r="O77" s="84" t="s">
        <v>366</v>
      </c>
      <c r="P77" s="84" t="s">
        <v>47</v>
      </c>
    </row>
    <row r="78" spans="1:16" ht="12.75" customHeight="1" x14ac:dyDescent="0.2">
      <c r="A78" s="64" t="str">
        <f t="shared" si="12"/>
        <v> HABZ 96 </v>
      </c>
      <c r="B78" s="20" t="str">
        <f t="shared" si="13"/>
        <v>I</v>
      </c>
      <c r="C78" s="64">
        <f t="shared" si="14"/>
        <v>38753.298000000003</v>
      </c>
      <c r="D78" s="4" t="str">
        <f t="shared" si="15"/>
        <v>vis</v>
      </c>
      <c r="E78" s="4">
        <f>VLOOKUP(C78,Active!C$21:E$968,3,FALSE)</f>
        <v>12331.980886364283</v>
      </c>
      <c r="F78" s="20" t="s">
        <v>95</v>
      </c>
      <c r="G78" s="4" t="str">
        <f t="shared" si="16"/>
        <v>38753.298</v>
      </c>
      <c r="H78" s="64">
        <f t="shared" si="17"/>
        <v>12332</v>
      </c>
      <c r="I78" s="82" t="s">
        <v>372</v>
      </c>
      <c r="J78" s="83" t="s">
        <v>373</v>
      </c>
      <c r="K78" s="82">
        <v>12332</v>
      </c>
      <c r="L78" s="82" t="s">
        <v>374</v>
      </c>
      <c r="M78" s="83" t="s">
        <v>105</v>
      </c>
      <c r="N78" s="83"/>
      <c r="O78" s="84" t="s">
        <v>366</v>
      </c>
      <c r="P78" s="84" t="s">
        <v>47</v>
      </c>
    </row>
    <row r="79" spans="1:16" ht="12.75" customHeight="1" x14ac:dyDescent="0.2">
      <c r="A79" s="64" t="str">
        <f t="shared" si="12"/>
        <v> BBS 127 </v>
      </c>
      <c r="B79" s="20" t="str">
        <f t="shared" si="13"/>
        <v>I</v>
      </c>
      <c r="C79" s="64">
        <f t="shared" si="14"/>
        <v>52276.3128</v>
      </c>
      <c r="D79" s="4" t="str">
        <f t="shared" si="15"/>
        <v>vis</v>
      </c>
      <c r="E79" s="4">
        <f>VLOOKUP(C79,Active!C$21:E$968,3,FALSE)</f>
        <v>27644.021256028213</v>
      </c>
      <c r="F79" s="20" t="s">
        <v>95</v>
      </c>
      <c r="G79" s="4" t="str">
        <f t="shared" si="16"/>
        <v>52276.3128</v>
      </c>
      <c r="H79" s="64">
        <f t="shared" si="17"/>
        <v>27644</v>
      </c>
      <c r="I79" s="82" t="s">
        <v>375</v>
      </c>
      <c r="J79" s="83" t="s">
        <v>376</v>
      </c>
      <c r="K79" s="82">
        <v>27644</v>
      </c>
      <c r="L79" s="82" t="s">
        <v>377</v>
      </c>
      <c r="M79" s="83" t="s">
        <v>227</v>
      </c>
      <c r="N79" s="83" t="s">
        <v>228</v>
      </c>
      <c r="O79" s="84" t="s">
        <v>267</v>
      </c>
      <c r="P79" s="84" t="s">
        <v>44</v>
      </c>
    </row>
    <row r="80" spans="1:16" ht="12.75" customHeight="1" x14ac:dyDescent="0.2">
      <c r="A80" s="64" t="str">
        <f t="shared" si="12"/>
        <v>VSB 43 </v>
      </c>
      <c r="B80" s="20" t="str">
        <f t="shared" si="13"/>
        <v>I</v>
      </c>
      <c r="C80" s="64">
        <f t="shared" si="14"/>
        <v>53351.130599999997</v>
      </c>
      <c r="D80" s="4" t="str">
        <f t="shared" si="15"/>
        <v>vis</v>
      </c>
      <c r="E80" s="4">
        <f>VLOOKUP(C80,Active!C$21:E$968,3,FALSE)</f>
        <v>28861.031943884096</v>
      </c>
      <c r="F80" s="20" t="s">
        <v>95</v>
      </c>
      <c r="G80" s="4" t="str">
        <f t="shared" si="16"/>
        <v>53351.1306</v>
      </c>
      <c r="H80" s="64">
        <f t="shared" si="17"/>
        <v>28861</v>
      </c>
      <c r="I80" s="82" t="s">
        <v>378</v>
      </c>
      <c r="J80" s="83" t="s">
        <v>379</v>
      </c>
      <c r="K80" s="82">
        <v>28861</v>
      </c>
      <c r="L80" s="82" t="s">
        <v>380</v>
      </c>
      <c r="M80" s="83" t="s">
        <v>227</v>
      </c>
      <c r="N80" s="83" t="s">
        <v>228</v>
      </c>
      <c r="O80" s="84" t="s">
        <v>381</v>
      </c>
      <c r="P80" s="85" t="s">
        <v>88</v>
      </c>
    </row>
    <row r="81" spans="1:16" ht="12.75" customHeight="1" x14ac:dyDescent="0.2">
      <c r="A81" s="64" t="str">
        <f t="shared" si="12"/>
        <v>BAVM 4-5 </v>
      </c>
      <c r="B81" s="20" t="str">
        <f t="shared" si="13"/>
        <v>I</v>
      </c>
      <c r="C81" s="64">
        <f t="shared" si="14"/>
        <v>53409.417099999999</v>
      </c>
      <c r="D81" s="4" t="str">
        <f t="shared" si="15"/>
        <v>vis</v>
      </c>
      <c r="E81" s="4">
        <f>VLOOKUP(C81,Active!C$21:E$968,3,FALSE)</f>
        <v>28927.029449189384</v>
      </c>
      <c r="F81" s="20" t="s">
        <v>95</v>
      </c>
      <c r="G81" s="4" t="str">
        <f t="shared" si="16"/>
        <v>53409.4171</v>
      </c>
      <c r="H81" s="64">
        <f t="shared" si="17"/>
        <v>28927</v>
      </c>
      <c r="I81" s="82" t="s">
        <v>382</v>
      </c>
      <c r="J81" s="83" t="s">
        <v>383</v>
      </c>
      <c r="K81" s="82" t="s">
        <v>384</v>
      </c>
      <c r="L81" s="82" t="s">
        <v>385</v>
      </c>
      <c r="M81" s="83" t="s">
        <v>227</v>
      </c>
      <c r="N81" s="83" t="s">
        <v>274</v>
      </c>
      <c r="O81" s="84" t="s">
        <v>386</v>
      </c>
      <c r="P81" s="85" t="s">
        <v>50</v>
      </c>
    </row>
    <row r="82" spans="1:16" ht="12.75" customHeight="1" x14ac:dyDescent="0.2">
      <c r="A82" s="64" t="str">
        <f t="shared" si="12"/>
        <v>VSB 44 </v>
      </c>
      <c r="B82" s="20" t="str">
        <f t="shared" si="13"/>
        <v>I</v>
      </c>
      <c r="C82" s="64">
        <f t="shared" si="14"/>
        <v>53690.258900000001</v>
      </c>
      <c r="D82" s="4" t="str">
        <f t="shared" si="15"/>
        <v>vis</v>
      </c>
      <c r="E82" s="4">
        <f>VLOOKUP(C82,Active!C$21:E$968,3,FALSE)</f>
        <v>29245.025180369765</v>
      </c>
      <c r="F82" s="20" t="s">
        <v>95</v>
      </c>
      <c r="G82" s="4" t="str">
        <f t="shared" si="16"/>
        <v>53690.2589</v>
      </c>
      <c r="H82" s="64">
        <f t="shared" si="17"/>
        <v>29245</v>
      </c>
      <c r="I82" s="82" t="s">
        <v>387</v>
      </c>
      <c r="J82" s="83" t="s">
        <v>388</v>
      </c>
      <c r="K82" s="82" t="s">
        <v>389</v>
      </c>
      <c r="L82" s="82" t="s">
        <v>390</v>
      </c>
      <c r="M82" s="83" t="s">
        <v>227</v>
      </c>
      <c r="N82" s="83" t="s">
        <v>228</v>
      </c>
      <c r="O82" s="84" t="s">
        <v>391</v>
      </c>
      <c r="P82" s="85" t="s">
        <v>89</v>
      </c>
    </row>
    <row r="83" spans="1:16" ht="12.75" customHeight="1" x14ac:dyDescent="0.2">
      <c r="A83" s="64" t="str">
        <f t="shared" si="12"/>
        <v>VSB 44 </v>
      </c>
      <c r="B83" s="20" t="str">
        <f t="shared" si="13"/>
        <v>I</v>
      </c>
      <c r="C83" s="64">
        <f t="shared" si="14"/>
        <v>53705.2713</v>
      </c>
      <c r="D83" s="4" t="str">
        <f t="shared" si="15"/>
        <v>vis</v>
      </c>
      <c r="E83" s="4">
        <f>VLOOKUP(C83,Active!C$21:E$968,3,FALSE)</f>
        <v>29262.023643970169</v>
      </c>
      <c r="F83" s="20" t="s">
        <v>95</v>
      </c>
      <c r="G83" s="4" t="str">
        <f t="shared" si="16"/>
        <v>53705.2713</v>
      </c>
      <c r="H83" s="64">
        <f t="shared" si="17"/>
        <v>29262</v>
      </c>
      <c r="I83" s="82" t="s">
        <v>392</v>
      </c>
      <c r="J83" s="83" t="s">
        <v>393</v>
      </c>
      <c r="K83" s="82" t="s">
        <v>394</v>
      </c>
      <c r="L83" s="82" t="s">
        <v>395</v>
      </c>
      <c r="M83" s="83" t="s">
        <v>227</v>
      </c>
      <c r="N83" s="83" t="s">
        <v>228</v>
      </c>
      <c r="O83" s="84" t="s">
        <v>391</v>
      </c>
      <c r="P83" s="85" t="s">
        <v>89</v>
      </c>
    </row>
    <row r="84" spans="1:16" ht="12.75" customHeight="1" x14ac:dyDescent="0.2">
      <c r="A84" s="64" t="str">
        <f t="shared" si="12"/>
        <v>OEJV 0094 </v>
      </c>
      <c r="B84" s="20" t="str">
        <f t="shared" si="13"/>
        <v>I</v>
      </c>
      <c r="C84" s="64">
        <f t="shared" si="14"/>
        <v>54506.3056</v>
      </c>
      <c r="D84" s="4" t="str">
        <f t="shared" si="15"/>
        <v>vis</v>
      </c>
      <c r="E84" s="4" t="e">
        <f>VLOOKUP(C84,Active!C$21:E$968,3,FALSE)</f>
        <v>#N/A</v>
      </c>
      <c r="F84" s="20" t="s">
        <v>95</v>
      </c>
      <c r="G84" s="4" t="str">
        <f t="shared" si="16"/>
        <v>54506.3056</v>
      </c>
      <c r="H84" s="64">
        <f t="shared" si="17"/>
        <v>30169</v>
      </c>
      <c r="I84" s="82" t="s">
        <v>396</v>
      </c>
      <c r="J84" s="83" t="s">
        <v>397</v>
      </c>
      <c r="K84" s="82" t="s">
        <v>398</v>
      </c>
      <c r="L84" s="82" t="s">
        <v>399</v>
      </c>
      <c r="M84" s="83" t="s">
        <v>279</v>
      </c>
      <c r="N84" s="83" t="s">
        <v>97</v>
      </c>
      <c r="O84" s="84" t="s">
        <v>400</v>
      </c>
      <c r="P84" s="85" t="s">
        <v>401</v>
      </c>
    </row>
    <row r="85" spans="1:16" ht="12.75" customHeight="1" x14ac:dyDescent="0.2">
      <c r="A85" s="64" t="str">
        <f t="shared" si="12"/>
        <v>VSB 50 </v>
      </c>
      <c r="B85" s="20" t="str">
        <f t="shared" si="13"/>
        <v>II</v>
      </c>
      <c r="C85" s="64">
        <f t="shared" si="14"/>
        <v>54845.014000000003</v>
      </c>
      <c r="D85" s="4" t="str">
        <f t="shared" si="15"/>
        <v>CCD</v>
      </c>
      <c r="E85" s="4">
        <f>VLOOKUP(C85,Active!C$21:E$968,3,FALSE)</f>
        <v>30552.548463437925</v>
      </c>
      <c r="F85" s="20" t="str">
        <f>LEFT(M85,1)</f>
        <v>C</v>
      </c>
      <c r="G85" s="4" t="str">
        <f t="shared" si="16"/>
        <v>54845.0140</v>
      </c>
      <c r="H85" s="64">
        <f t="shared" si="17"/>
        <v>30552.5</v>
      </c>
      <c r="I85" s="82" t="s">
        <v>402</v>
      </c>
      <c r="J85" s="83" t="s">
        <v>403</v>
      </c>
      <c r="K85" s="82" t="s">
        <v>404</v>
      </c>
      <c r="L85" s="82" t="s">
        <v>405</v>
      </c>
      <c r="M85" s="83" t="s">
        <v>279</v>
      </c>
      <c r="N85" s="83" t="s">
        <v>406</v>
      </c>
      <c r="O85" s="84" t="s">
        <v>381</v>
      </c>
      <c r="P85" s="85" t="s">
        <v>90</v>
      </c>
    </row>
    <row r="86" spans="1:16" ht="12.75" customHeight="1" x14ac:dyDescent="0.2">
      <c r="A86" s="64" t="str">
        <f t="shared" si="12"/>
        <v>VSB 53 </v>
      </c>
      <c r="B86" s="20" t="str">
        <f t="shared" si="13"/>
        <v>I</v>
      </c>
      <c r="C86" s="64">
        <f t="shared" si="14"/>
        <v>55566.101300000002</v>
      </c>
      <c r="D86" s="4" t="str">
        <f t="shared" si="15"/>
        <v>CCD</v>
      </c>
      <c r="E86" s="4">
        <f>VLOOKUP(C86,Active!C$21:E$968,3,FALSE)</f>
        <v>31369.03191856599</v>
      </c>
      <c r="F86" s="20" t="str">
        <f>LEFT(M86,1)</f>
        <v>C</v>
      </c>
      <c r="G86" s="4" t="str">
        <f t="shared" si="16"/>
        <v>55566.1013</v>
      </c>
      <c r="H86" s="64">
        <f t="shared" si="17"/>
        <v>31369</v>
      </c>
      <c r="I86" s="82" t="s">
        <v>407</v>
      </c>
      <c r="J86" s="83" t="s">
        <v>408</v>
      </c>
      <c r="K86" s="82" t="s">
        <v>409</v>
      </c>
      <c r="L86" s="82" t="s">
        <v>380</v>
      </c>
      <c r="M86" s="83" t="s">
        <v>279</v>
      </c>
      <c r="N86" s="83" t="s">
        <v>406</v>
      </c>
      <c r="O86" s="84" t="s">
        <v>381</v>
      </c>
      <c r="P86" s="85" t="s">
        <v>91</v>
      </c>
    </row>
    <row r="87" spans="1:16" ht="12.75" customHeight="1" x14ac:dyDescent="0.2">
      <c r="A87" s="64" t="str">
        <f t="shared" si="12"/>
        <v>OEJV 0137 </v>
      </c>
      <c r="B87" s="20" t="str">
        <f t="shared" si="13"/>
        <v>I</v>
      </c>
      <c r="C87" s="64">
        <f t="shared" si="14"/>
        <v>55625.273500000003</v>
      </c>
      <c r="D87" s="4" t="str">
        <f t="shared" si="15"/>
        <v>vis</v>
      </c>
      <c r="E87" s="4" t="e">
        <f>VLOOKUP(C87,Active!C$21:E$968,3,FALSE)</f>
        <v>#N/A</v>
      </c>
      <c r="F87" s="20" t="s">
        <v>95</v>
      </c>
      <c r="G87" s="4" t="str">
        <f t="shared" si="16"/>
        <v>55625.2735</v>
      </c>
      <c r="H87" s="64">
        <f t="shared" si="17"/>
        <v>31436</v>
      </c>
      <c r="I87" s="82" t="s">
        <v>410</v>
      </c>
      <c r="J87" s="83" t="s">
        <v>411</v>
      </c>
      <c r="K87" s="82" t="s">
        <v>412</v>
      </c>
      <c r="L87" s="82" t="s">
        <v>413</v>
      </c>
      <c r="M87" s="83" t="s">
        <v>279</v>
      </c>
      <c r="N87" s="83" t="s">
        <v>293</v>
      </c>
      <c r="O87" s="84" t="s">
        <v>414</v>
      </c>
      <c r="P87" s="85" t="s">
        <v>415</v>
      </c>
    </row>
    <row r="88" spans="1:16" ht="12.75" customHeight="1" x14ac:dyDescent="0.2">
      <c r="A88" s="64" t="str">
        <f t="shared" si="12"/>
        <v>OEJV 0162 </v>
      </c>
      <c r="B88" s="20" t="str">
        <f t="shared" si="13"/>
        <v>I</v>
      </c>
      <c r="C88" s="64">
        <f t="shared" si="14"/>
        <v>56560.544999999998</v>
      </c>
      <c r="D88" s="4" t="str">
        <f t="shared" si="15"/>
        <v>vis</v>
      </c>
      <c r="E88" s="4">
        <f>VLOOKUP(C88,Active!C$21:E$968,3,FALSE)</f>
        <v>32495.035424807655</v>
      </c>
      <c r="F88" s="20" t="s">
        <v>95</v>
      </c>
      <c r="G88" s="4" t="str">
        <f t="shared" si="16"/>
        <v>56560.545</v>
      </c>
      <c r="H88" s="64">
        <f t="shared" si="17"/>
        <v>32495</v>
      </c>
      <c r="I88" s="82" t="s">
        <v>416</v>
      </c>
      <c r="J88" s="83" t="s">
        <v>417</v>
      </c>
      <c r="K88" s="82" t="s">
        <v>418</v>
      </c>
      <c r="L88" s="82" t="s">
        <v>419</v>
      </c>
      <c r="M88" s="83" t="s">
        <v>279</v>
      </c>
      <c r="N88" s="83" t="s">
        <v>274</v>
      </c>
      <c r="O88" s="84" t="s">
        <v>193</v>
      </c>
      <c r="P88" s="85" t="s">
        <v>420</v>
      </c>
    </row>
    <row r="89" spans="1:16" ht="12.75" customHeight="1" x14ac:dyDescent="0.2">
      <c r="A89" s="64" t="str">
        <f t="shared" si="12"/>
        <v> JAAVSO 43-1 </v>
      </c>
      <c r="B89" s="20" t="str">
        <f t="shared" si="13"/>
        <v>II</v>
      </c>
      <c r="C89" s="64">
        <f t="shared" si="14"/>
        <v>56962.838900000002</v>
      </c>
      <c r="D89" s="4" t="str">
        <f t="shared" si="15"/>
        <v>vis</v>
      </c>
      <c r="E89" s="4">
        <f>VLOOKUP(C89,Active!C$21:E$968,3,FALSE)</f>
        <v>32950.550746529378</v>
      </c>
      <c r="F89" s="20" t="s">
        <v>95</v>
      </c>
      <c r="G89" s="4" t="str">
        <f t="shared" si="16"/>
        <v>56962.8389</v>
      </c>
      <c r="H89" s="64">
        <f t="shared" si="17"/>
        <v>32950.5</v>
      </c>
      <c r="I89" s="82" t="s">
        <v>421</v>
      </c>
      <c r="J89" s="83" t="s">
        <v>422</v>
      </c>
      <c r="K89" s="82" t="s">
        <v>423</v>
      </c>
      <c r="L89" s="82" t="s">
        <v>424</v>
      </c>
      <c r="M89" s="83" t="s">
        <v>279</v>
      </c>
      <c r="N89" s="83" t="s">
        <v>95</v>
      </c>
      <c r="O89" s="84" t="s">
        <v>425</v>
      </c>
      <c r="P89" s="84" t="s">
        <v>48</v>
      </c>
    </row>
  </sheetData>
  <sheetProtection selectLockedCells="1" selectUnlockedCells="1"/>
  <hyperlinks>
    <hyperlink ref="P34" r:id="rId1"/>
    <hyperlink ref="P45" r:id="rId2"/>
    <hyperlink ref="P46" r:id="rId3"/>
    <hyperlink ref="P47" r:id="rId4"/>
    <hyperlink ref="P50" r:id="rId5"/>
    <hyperlink ref="P51" r:id="rId6"/>
    <hyperlink ref="P58" r:id="rId7"/>
    <hyperlink ref="P61" r:id="rId8"/>
    <hyperlink ref="P62" r:id="rId9"/>
    <hyperlink ref="P63" r:id="rId10"/>
    <hyperlink ref="P64" r:id="rId11"/>
    <hyperlink ref="P67" r:id="rId12"/>
    <hyperlink ref="P68" r:id="rId13"/>
    <hyperlink ref="P69" r:id="rId14"/>
    <hyperlink ref="P70" r:id="rId15"/>
    <hyperlink ref="P71" r:id="rId16"/>
    <hyperlink ref="P80" r:id="rId17"/>
    <hyperlink ref="P81" r:id="rId18"/>
    <hyperlink ref="P82" r:id="rId19"/>
    <hyperlink ref="P83" r:id="rId20"/>
    <hyperlink ref="P84" r:id="rId21"/>
    <hyperlink ref="P85" r:id="rId22"/>
    <hyperlink ref="P86" r:id="rId23"/>
    <hyperlink ref="P87" r:id="rId24"/>
    <hyperlink ref="P88" r:id="rId25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2022-03-30T04:50:55Z</dcterms:created>
  <dcterms:modified xsi:type="dcterms:W3CDTF">2023-01-21T03:26:41Z</dcterms:modified>
</cp:coreProperties>
</file>