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318E99CB-D535-493E-A973-170552F69DEA}" xr6:coauthVersionLast="47" xr6:coauthVersionMax="47" xr10:uidLastSave="{00000000-0000-0000-0000-000000000000}"/>
  <bookViews>
    <workbookView xWindow="13380" yWindow="390" windowWidth="12735" windowHeight="14595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Q59" i="1" l="1"/>
  <c r="Q57" i="1"/>
  <c r="Q58" i="1"/>
  <c r="D9" i="1"/>
  <c r="C9" i="1"/>
  <c r="Q55" i="1"/>
  <c r="C7" i="1"/>
  <c r="E22" i="1" s="1"/>
  <c r="F22" i="1" s="1"/>
  <c r="E59" i="1"/>
  <c r="F59" i="1" s="1"/>
  <c r="G59" i="1" s="1"/>
  <c r="K59" i="1" s="1"/>
  <c r="C8" i="1"/>
  <c r="E23" i="1" s="1"/>
  <c r="F23" i="1" s="1"/>
  <c r="G23" i="1" s="1"/>
  <c r="K23" i="1" s="1"/>
  <c r="Q56" i="1"/>
  <c r="Q32" i="1"/>
  <c r="Q31" i="1"/>
  <c r="Q30" i="1"/>
  <c r="Q24" i="1"/>
  <c r="Q23" i="1"/>
  <c r="Q54" i="1"/>
  <c r="Q53" i="1"/>
  <c r="Q52" i="1"/>
  <c r="Q51" i="1"/>
  <c r="Q50" i="1"/>
  <c r="Q49" i="1"/>
  <c r="Q48" i="1"/>
  <c r="Q47" i="1"/>
  <c r="Q46" i="1"/>
  <c r="Q45" i="1"/>
  <c r="Q44" i="1"/>
  <c r="Q42" i="1"/>
  <c r="Q40" i="1"/>
  <c r="Q38" i="1"/>
  <c r="Q37" i="1"/>
  <c r="Q36" i="1"/>
  <c r="Q34" i="1"/>
  <c r="Q33" i="1"/>
  <c r="Q27" i="1"/>
  <c r="Q26" i="1"/>
  <c r="Q25" i="1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16" i="3"/>
  <c r="C16" i="3"/>
  <c r="E16" i="3"/>
  <c r="G24" i="3"/>
  <c r="C24" i="3"/>
  <c r="E24" i="3"/>
  <c r="G23" i="3"/>
  <c r="C23" i="3"/>
  <c r="E23" i="3"/>
  <c r="G22" i="3"/>
  <c r="C22" i="3"/>
  <c r="E22" i="3"/>
  <c r="G15" i="3"/>
  <c r="C15" i="3"/>
  <c r="E15" i="3"/>
  <c r="G21" i="3"/>
  <c r="C21" i="3"/>
  <c r="E21" i="3"/>
  <c r="G20" i="3"/>
  <c r="C20" i="3"/>
  <c r="E20" i="3"/>
  <c r="G14" i="3"/>
  <c r="C14" i="3"/>
  <c r="E14" i="3"/>
  <c r="G13" i="3"/>
  <c r="C13" i="3"/>
  <c r="E13" i="3"/>
  <c r="G19" i="3"/>
  <c r="C19" i="3"/>
  <c r="E19" i="3"/>
  <c r="G18" i="3"/>
  <c r="C18" i="3"/>
  <c r="E18" i="3"/>
  <c r="G17" i="3"/>
  <c r="C17" i="3"/>
  <c r="E17" i="3"/>
  <c r="G12" i="3"/>
  <c r="C12" i="3"/>
  <c r="E12" i="3"/>
  <c r="G11" i="3"/>
  <c r="C11" i="3"/>
  <c r="E11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6" i="3"/>
  <c r="B16" i="3"/>
  <c r="D16" i="3"/>
  <c r="A16" i="3"/>
  <c r="H24" i="3"/>
  <c r="B24" i="3"/>
  <c r="D24" i="3"/>
  <c r="A24" i="3"/>
  <c r="H23" i="3"/>
  <c r="B23" i="3"/>
  <c r="D23" i="3"/>
  <c r="A23" i="3"/>
  <c r="H22" i="3"/>
  <c r="B22" i="3"/>
  <c r="D22" i="3"/>
  <c r="A22" i="3"/>
  <c r="H15" i="3"/>
  <c r="B15" i="3"/>
  <c r="D15" i="3"/>
  <c r="A15" i="3"/>
  <c r="H21" i="3"/>
  <c r="B21" i="3"/>
  <c r="D21" i="3"/>
  <c r="A21" i="3"/>
  <c r="H20" i="3"/>
  <c r="B20" i="3"/>
  <c r="D20" i="3"/>
  <c r="A20" i="3"/>
  <c r="H14" i="3"/>
  <c r="B14" i="3"/>
  <c r="D14" i="3"/>
  <c r="A14" i="3"/>
  <c r="H13" i="3"/>
  <c r="B13" i="3"/>
  <c r="D13" i="3"/>
  <c r="A13" i="3"/>
  <c r="H19" i="3"/>
  <c r="B19" i="3"/>
  <c r="D19" i="3"/>
  <c r="A19" i="3"/>
  <c r="H18" i="3"/>
  <c r="B18" i="3"/>
  <c r="D18" i="3"/>
  <c r="A18" i="3"/>
  <c r="H17" i="3"/>
  <c r="B17" i="3"/>
  <c r="D17" i="3"/>
  <c r="A17" i="3"/>
  <c r="H12" i="3"/>
  <c r="B12" i="3"/>
  <c r="D12" i="3"/>
  <c r="A12" i="3"/>
  <c r="H11" i="3"/>
  <c r="B11" i="3"/>
  <c r="D11" i="3"/>
  <c r="A11" i="3"/>
  <c r="Q39" i="1"/>
  <c r="Q43" i="1"/>
  <c r="C21" i="1"/>
  <c r="F16" i="1"/>
  <c r="F17" i="1" s="1"/>
  <c r="C17" i="1"/>
  <c r="Q41" i="1"/>
  <c r="Q22" i="1"/>
  <c r="Q35" i="1"/>
  <c r="Q29" i="1"/>
  <c r="Q28" i="1"/>
  <c r="Q21" i="1"/>
  <c r="E50" i="1"/>
  <c r="F50" i="1" s="1"/>
  <c r="G50" i="1" s="1"/>
  <c r="K50" i="1" s="1"/>
  <c r="E51" i="1"/>
  <c r="F51" i="1" s="1"/>
  <c r="G51" i="1" s="1"/>
  <c r="J51" i="1" s="1"/>
  <c r="E58" i="1"/>
  <c r="F58" i="1" s="1"/>
  <c r="G58" i="1" s="1"/>
  <c r="K58" i="1" s="1"/>
  <c r="E38" i="1"/>
  <c r="F38" i="1" s="1"/>
  <c r="G38" i="1" s="1"/>
  <c r="K38" i="1" s="1"/>
  <c r="E44" i="1"/>
  <c r="F44" i="1" s="1"/>
  <c r="G44" i="1" s="1"/>
  <c r="K44" i="1" s="1"/>
  <c r="E36" i="1"/>
  <c r="F36" i="1" s="1"/>
  <c r="G36" i="1" s="1"/>
  <c r="K36" i="1" s="1"/>
  <c r="E30" i="1"/>
  <c r="F30" i="1" s="1"/>
  <c r="G30" i="1" s="1"/>
  <c r="K30" i="1" s="1"/>
  <c r="E25" i="1"/>
  <c r="F25" i="1" s="1"/>
  <c r="G25" i="1" s="1"/>
  <c r="K25" i="1" s="1"/>
  <c r="E37" i="1"/>
  <c r="F37" i="1" s="1"/>
  <c r="G37" i="1" s="1"/>
  <c r="K37" i="1" s="1"/>
  <c r="E41" i="1"/>
  <c r="F41" i="1" s="1"/>
  <c r="G41" i="1" s="1"/>
  <c r="K41" i="1" s="1"/>
  <c r="E46" i="1"/>
  <c r="F46" i="1" s="1"/>
  <c r="G46" i="1" s="1"/>
  <c r="K46" i="1" s="1"/>
  <c r="E40" i="1"/>
  <c r="F40" i="1" s="1"/>
  <c r="G40" i="1" s="1"/>
  <c r="K40" i="1" s="1"/>
  <c r="E39" i="1"/>
  <c r="F39" i="1" s="1"/>
  <c r="G39" i="1" s="1"/>
  <c r="K39" i="1" s="1"/>
  <c r="E48" i="1"/>
  <c r="F48" i="1" s="1"/>
  <c r="G48" i="1" s="1"/>
  <c r="K48" i="1" s="1"/>
  <c r="E31" i="1"/>
  <c r="F31" i="1"/>
  <c r="G31" i="1" s="1"/>
  <c r="K31" i="1" s="1"/>
  <c r="E29" i="1"/>
  <c r="F29" i="1" s="1"/>
  <c r="G29" i="1" s="1"/>
  <c r="K29" i="1" s="1"/>
  <c r="E26" i="1"/>
  <c r="F26" i="1" s="1"/>
  <c r="G26" i="1" s="1"/>
  <c r="K26" i="1" s="1"/>
  <c r="E24" i="1"/>
  <c r="F24" i="1" s="1"/>
  <c r="G24" i="1" s="1"/>
  <c r="K24" i="1" s="1"/>
  <c r="E54" i="1"/>
  <c r="F54" i="1" s="1"/>
  <c r="G54" i="1" s="1"/>
  <c r="K54" i="1" s="1"/>
  <c r="E57" i="1"/>
  <c r="F57" i="1" s="1"/>
  <c r="G57" i="1" s="1"/>
  <c r="K57" i="1" s="1"/>
  <c r="E35" i="1" l="1"/>
  <c r="F35" i="1" s="1"/>
  <c r="G35" i="1" s="1"/>
  <c r="K35" i="1" s="1"/>
  <c r="E52" i="1"/>
  <c r="F52" i="1" s="1"/>
  <c r="G52" i="1" s="1"/>
  <c r="K52" i="1" s="1"/>
  <c r="E43" i="1"/>
  <c r="F43" i="1" s="1"/>
  <c r="G43" i="1" s="1"/>
  <c r="K43" i="1" s="1"/>
  <c r="E27" i="1"/>
  <c r="F27" i="1" s="1"/>
  <c r="G27" i="1" s="1"/>
  <c r="K27" i="1" s="1"/>
  <c r="E56" i="1"/>
  <c r="F56" i="1" s="1"/>
  <c r="G56" i="1" s="1"/>
  <c r="K56" i="1" s="1"/>
  <c r="E53" i="1"/>
  <c r="F53" i="1" s="1"/>
  <c r="G53" i="1" s="1"/>
  <c r="K53" i="1" s="1"/>
  <c r="E21" i="1"/>
  <c r="F21" i="1" s="1"/>
  <c r="E42" i="1"/>
  <c r="F42" i="1" s="1"/>
  <c r="G42" i="1" s="1"/>
  <c r="E49" i="1"/>
  <c r="F49" i="1" s="1"/>
  <c r="G49" i="1" s="1"/>
  <c r="K49" i="1" s="1"/>
  <c r="E32" i="1"/>
  <c r="F32" i="1" s="1"/>
  <c r="G32" i="1" s="1"/>
  <c r="K32" i="1" s="1"/>
  <c r="G22" i="1"/>
  <c r="K22" i="1" s="1"/>
  <c r="E55" i="1"/>
  <c r="F55" i="1" s="1"/>
  <c r="G55" i="1" s="1"/>
  <c r="K55" i="1" s="1"/>
  <c r="E34" i="1"/>
  <c r="F34" i="1" s="1"/>
  <c r="G34" i="1" s="1"/>
  <c r="K34" i="1" s="1"/>
  <c r="E47" i="1"/>
  <c r="F47" i="1" s="1"/>
  <c r="G47" i="1" s="1"/>
  <c r="K47" i="1" s="1"/>
  <c r="E45" i="1"/>
  <c r="F45" i="1" s="1"/>
  <c r="G45" i="1" s="1"/>
  <c r="K45" i="1" s="1"/>
  <c r="E33" i="1"/>
  <c r="F33" i="1" s="1"/>
  <c r="G33" i="1" s="1"/>
  <c r="K33" i="1" s="1"/>
  <c r="E28" i="1"/>
  <c r="F28" i="1" s="1"/>
  <c r="G28" i="1" s="1"/>
  <c r="C11" i="1"/>
  <c r="C12" i="1"/>
  <c r="C16" i="1" l="1"/>
  <c r="D18" i="1" s="1"/>
  <c r="O31" i="1"/>
  <c r="O35" i="1"/>
  <c r="O29" i="1"/>
  <c r="O26" i="1"/>
  <c r="O24" i="1"/>
  <c r="O42" i="1"/>
  <c r="O37" i="1"/>
  <c r="O40" i="1"/>
  <c r="O41" i="1"/>
  <c r="O21" i="1"/>
  <c r="O39" i="1"/>
  <c r="O57" i="1"/>
  <c r="O30" i="1"/>
  <c r="O59" i="1"/>
  <c r="O28" i="1"/>
  <c r="O43" i="1"/>
  <c r="O53" i="1"/>
  <c r="O54" i="1"/>
  <c r="O36" i="1"/>
  <c r="O38" i="1"/>
  <c r="O33" i="1"/>
  <c r="O44" i="1"/>
  <c r="O25" i="1"/>
  <c r="O22" i="1"/>
  <c r="O52" i="1"/>
  <c r="C15" i="1"/>
  <c r="O27" i="1"/>
  <c r="O48" i="1"/>
  <c r="O46" i="1"/>
  <c r="O56" i="1"/>
  <c r="O45" i="1"/>
  <c r="O50" i="1"/>
  <c r="O55" i="1"/>
  <c r="O47" i="1"/>
  <c r="O49" i="1"/>
  <c r="O32" i="1"/>
  <c r="O51" i="1"/>
  <c r="O34" i="1"/>
  <c r="O23" i="1"/>
  <c r="O58" i="1"/>
  <c r="K42" i="1"/>
  <c r="F18" i="1"/>
  <c r="F19" i="1" s="1"/>
  <c r="C18" i="1"/>
</calcChain>
</file>

<file path=xl/sharedStrings.xml><?xml version="1.0" encoding="utf-8"?>
<sst xmlns="http://schemas.openxmlformats.org/spreadsheetml/2006/main" count="350" uniqueCount="186">
  <si>
    <t>VSB-063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</si>
  <si>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</si>
  <si>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</si>
  <si>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</si>
  <si>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</si>
  <si>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</si>
  <si>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</si>
  <si>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</si>
  <si>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</si>
  <si>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</si>
  <si>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</si>
  <si>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</si>
  <si>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</si>
  <si>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</si>
  <si>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</si>
  <si>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</si>
  <si>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</si>
  <si>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</si>
  <si>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</si>
  <si>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</si>
  <si>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</si>
  <si>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</si>
  <si>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</si>
  <si>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</si>
  <si>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</si>
  <si>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</si>
  <si>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</si>
  <si>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</si>
  <si>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4702 Eph.</t>
  </si>
  <si>
    <t>IBVS 5603</t>
  </si>
  <si>
    <t>I</t>
  </si>
  <si>
    <t>EW</t>
  </si>
  <si>
    <t>IBVS 5672</t>
  </si>
  <si>
    <t>V1363 Ori / G4750-1040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</si>
  <si>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</si>
  <si>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</si>
  <si>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</si>
  <si>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</si>
  <si>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</si>
  <si>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</si>
  <si>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</si>
  <si>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</si>
  <si>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5898</t>
  </si>
  <si>
    <t>II</t>
  </si>
  <si>
    <t>OEJV 0137</t>
  </si>
  <si>
    <t>Add cycle</t>
  </si>
  <si>
    <t>Old Cycle</t>
  </si>
  <si>
    <t>IBVS 5938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</si>
  <si>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</si>
  <si>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</si>
  <si>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</si>
  <si>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</si>
  <si>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</si>
  <si>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</si>
  <si>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</si>
  <si>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</si>
  <si>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</si>
  <si>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</si>
  <si>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</si>
  <si>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2452237.2413 </t>
  </si>
  <si>
    <t> 23.11.2001 17:47 </t>
  </si>
  <si>
    <t> -0.0063 </t>
  </si>
  <si>
    <t>E </t>
  </si>
  <si>
    <t>?</t>
  </si>
  <si>
    <t> Kiyota </t>
  </si>
  <si>
    <t>VSB 39 </t>
  </si>
  <si>
    <t>2452618.6316 </t>
  </si>
  <si>
    <t> 10.12.2002 03:09 </t>
  </si>
  <si>
    <t> -0.0029 </t>
  </si>
  <si>
    <t>C </t>
  </si>
  <si>
    <t>o</t>
  </si>
  <si>
    <t> S.Parimucha et al. </t>
  </si>
  <si>
    <t>IBVS 5898 </t>
  </si>
  <si>
    <t>2452988.1425 </t>
  </si>
  <si>
    <t> 14.12.2003 15:25 </t>
  </si>
  <si>
    <t> -0.0010 </t>
  </si>
  <si>
    <t> Nagai </t>
  </si>
  <si>
    <t>VSB 42 </t>
  </si>
  <si>
    <t>2452989.0143 </t>
  </si>
  <si>
    <t> 15.12.2003 12:20 </t>
  </si>
  <si>
    <t> 0.0069 </t>
  </si>
  <si>
    <t>2452990.0946 </t>
  </si>
  <si>
    <t> 16.12.2003 14:16 </t>
  </si>
  <si>
    <t> 0.0074 </t>
  </si>
  <si>
    <t>2453317.7003 </t>
  </si>
  <si>
    <t> 08.11.2004 04:48 </t>
  </si>
  <si>
    <t> 0.0005 </t>
  </si>
  <si>
    <t> S.Dvorak </t>
  </si>
  <si>
    <t>IBVS 5603 </t>
  </si>
  <si>
    <t>2453374.7158 </t>
  </si>
  <si>
    <t> 04.01.2005 05:10 </t>
  </si>
  <si>
    <t> 0.0024 </t>
  </si>
  <si>
    <t> R.Nelson </t>
  </si>
  <si>
    <t>IBVS 5672 </t>
  </si>
  <si>
    <t>2453708.1365 </t>
  </si>
  <si>
    <t> 03.12.2005 15:16 </t>
  </si>
  <si>
    <t> -0.0205 </t>
  </si>
  <si>
    <t>VSB 44 </t>
  </si>
  <si>
    <t>2454074.2131 </t>
  </si>
  <si>
    <t> 04.12.2006 17:06 </t>
  </si>
  <si>
    <t> 0.0025 </t>
  </si>
  <si>
    <t> K.Nagai et al. </t>
  </si>
  <si>
    <t>VSB 45 </t>
  </si>
  <si>
    <t>2454091.698 </t>
  </si>
  <si>
    <t> 22.12.2006 04:45 </t>
  </si>
  <si>
    <t> -0.005 </t>
  </si>
  <si>
    <t>R</t>
  </si>
  <si>
    <t>IBVS 5760 </t>
  </si>
  <si>
    <t>2454423.2007 </t>
  </si>
  <si>
    <t> 18.11.2007 16:49 </t>
  </si>
  <si>
    <t> -0.0027 </t>
  </si>
  <si>
    <t>Ic</t>
  </si>
  <si>
    <t> K.Nakajima </t>
  </si>
  <si>
    <t>VSB 46 </t>
  </si>
  <si>
    <t>2454428.1614 </t>
  </si>
  <si>
    <t> 23.11.2007 15:52 </t>
  </si>
  <si>
    <t> -0.0091 </t>
  </si>
  <si>
    <t>2454820.9961 </t>
  </si>
  <si>
    <t> 20.12.2008 11:54 </t>
  </si>
  <si>
    <t> -0.0072 </t>
  </si>
  <si>
    <t> S.Kiyota </t>
  </si>
  <si>
    <t>VSB 48 </t>
  </si>
  <si>
    <t>2454872.6159 </t>
  </si>
  <si>
    <t> 10.02.2009 02:46 </t>
  </si>
  <si>
    <t> -0.0020 </t>
  </si>
  <si>
    <t>IBVS 5938 </t>
  </si>
  <si>
    <t>2455126.1520 </t>
  </si>
  <si>
    <t> 21.10.2009 15:38 </t>
  </si>
  <si>
    <t> -0.0039 </t>
  </si>
  <si>
    <t>VSB 50 </t>
  </si>
  <si>
    <t>2455470.6205 </t>
  </si>
  <si>
    <t> 01.10.2010 02:53 </t>
  </si>
  <si>
    <t> 0.0070 </t>
  </si>
  <si>
    <t> M.Mašek </t>
  </si>
  <si>
    <t>OEJV 0137 </t>
  </si>
  <si>
    <t>2455944.6503 </t>
  </si>
  <si>
    <t> 18.01.2012 03:36 </t>
  </si>
  <si>
    <t> 0.0027 </t>
  </si>
  <si>
    <t>IBVS 6050 </t>
  </si>
  <si>
    <t>2456294.9446 </t>
  </si>
  <si>
    <t> 02.01.2013 10:40 </t>
  </si>
  <si>
    <t> 0.0085 </t>
  </si>
  <si>
    <t> K.Nagai </t>
  </si>
  <si>
    <t>VSB 56 </t>
  </si>
  <si>
    <t>2456294.9458 </t>
  </si>
  <si>
    <t> 02.01.2013 10:41 </t>
  </si>
  <si>
    <t> 0.0097 </t>
  </si>
  <si>
    <t>B</t>
  </si>
  <si>
    <t>2456294.9461 </t>
  </si>
  <si>
    <t> 02.01.2013 10:42 </t>
  </si>
  <si>
    <t> 0.0100 </t>
  </si>
  <si>
    <t>2456659.0559 </t>
  </si>
  <si>
    <t> 01.01.2014 13:20 </t>
  </si>
  <si>
    <t> 0.0099 </t>
  </si>
  <si>
    <t>VSB 59 </t>
  </si>
  <si>
    <t>2456659.0585 </t>
  </si>
  <si>
    <t> 01.01.2014 13:24 </t>
  </si>
  <si>
    <t> 0.0125 </t>
  </si>
  <si>
    <t>2456659.0591 </t>
  </si>
  <si>
    <t> 01.01.2014 13:25 </t>
  </si>
  <si>
    <t> 0.0131 </t>
  </si>
  <si>
    <t>2456930.3163 </t>
  </si>
  <si>
    <t> 29.09.2014 19:35 </t>
  </si>
  <si>
    <t> 0.0234 </t>
  </si>
  <si>
    <t> H.Itoh </t>
  </si>
  <si>
    <t>2456985.3815 </t>
  </si>
  <si>
    <t> 23.11.2014 21:09 </t>
  </si>
  <si>
    <t> 0.0186 </t>
  </si>
  <si>
    <t> M.&amp; K.Rätz </t>
  </si>
  <si>
    <t>BAVM 241 (=IBVS 6157) </t>
  </si>
  <si>
    <t>2457014.1011 </t>
  </si>
  <si>
    <t> 22.12.2014 14:25 </t>
  </si>
  <si>
    <t> 0.0154 </t>
  </si>
  <si>
    <t>2457014.1028 </t>
  </si>
  <si>
    <t> 22.12.2014 14:28 </t>
  </si>
  <si>
    <t> 0.0171 </t>
  </si>
  <si>
    <t>2457014.1040 </t>
  </si>
  <si>
    <t> 22.12.2014 14:29 </t>
  </si>
  <si>
    <t> 0.0183 </t>
  </si>
  <si>
    <t>IBVS 6157</t>
  </si>
  <si>
    <t>IBVS 6158</t>
  </si>
  <si>
    <t>OEJV 0179</t>
  </si>
  <si>
    <t>IBVS 4702</t>
  </si>
  <si>
    <t>IBVS 6050</t>
  </si>
  <si>
    <t>RHN 2020</t>
  </si>
  <si>
    <t>IBVS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</si>
</sst>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V1363 Ori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1-4A2F-A9C1-BFD61BB088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1-4A2F-A9C1-BFD61BB088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0">
                  <c:v>4.8694500001147389E-2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1-4A2F-A9C1-BFD61BB088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2.0104499999433756E-2</c:v>
                </c:pt>
                <c:pt idx="2">
                  <c:v>2.0926999997755047E-2</c:v>
                </c:pt>
                <c:pt idx="3">
                  <c:v>2.0744000001286622E-2</c:v>
                </c:pt>
                <c:pt idx="4">
                  <c:v>2.2589000000152737E-2</c:v>
                </c:pt>
                <c:pt idx="5">
                  <c:v>3.0547000002115965E-2</c:v>
                </c:pt>
                <c:pt idx="6">
                  <c:v>3.10444999995525E-2</c:v>
                </c:pt>
                <c:pt idx="8">
                  <c:v>2.6593999995384365E-2</c:v>
                </c:pt>
                <c:pt idx="9">
                  <c:v>3.2798500003991649E-2</c:v>
                </c:pt>
                <c:pt idx="10">
                  <c:v>2.5851500002318062E-2</c:v>
                </c:pt>
                <c:pt idx="11">
                  <c:v>3.0465999996522442E-2</c:v>
                </c:pt>
                <c:pt idx="12">
                  <c:v>4.2820000016945414E-3</c:v>
                </c:pt>
                <c:pt idx="13">
                  <c:v>2.7834500004246365E-2</c:v>
                </c:pt>
                <c:pt idx="14">
                  <c:v>1.9933999996283092E-2</c:v>
                </c:pt>
                <c:pt idx="15">
                  <c:v>2.3266500000318047E-2</c:v>
                </c:pt>
                <c:pt idx="16">
                  <c:v>1.6875000001164153E-2</c:v>
                </c:pt>
                <c:pt idx="17">
                  <c:v>1.9425499995122664E-2</c:v>
                </c:pt>
                <c:pt idx="18">
                  <c:v>2.4665999997523613E-2</c:v>
                </c:pt>
                <c:pt idx="19">
                  <c:v>2.3139000004448462E-2</c:v>
                </c:pt>
                <c:pt idx="20">
                  <c:v>3.4691499997279607E-2</c:v>
                </c:pt>
                <c:pt idx="21">
                  <c:v>3.1144000000494998E-2</c:v>
                </c:pt>
                <c:pt idx="22">
                  <c:v>3.1243999997968785E-2</c:v>
                </c:pt>
                <c:pt idx="23">
                  <c:v>3.7513000002945773E-2</c:v>
                </c:pt>
                <c:pt idx="24">
                  <c:v>3.8713000001735054E-2</c:v>
                </c:pt>
                <c:pt idx="25">
                  <c:v>3.9013000001432374E-2</c:v>
                </c:pt>
                <c:pt idx="26">
                  <c:v>3.9409999997587875E-2</c:v>
                </c:pt>
                <c:pt idx="27">
                  <c:v>4.2009999997389968E-2</c:v>
                </c:pt>
                <c:pt idx="28">
                  <c:v>4.2609999996784609E-2</c:v>
                </c:pt>
                <c:pt idx="29">
                  <c:v>5.3421999997226521E-2</c:v>
                </c:pt>
                <c:pt idx="31">
                  <c:v>4.5548000001872424E-2</c:v>
                </c:pt>
                <c:pt idx="32">
                  <c:v>4.7248000002582557E-2</c:v>
                </c:pt>
                <c:pt idx="33">
                  <c:v>4.8448000001371838E-2</c:v>
                </c:pt>
                <c:pt idx="34">
                  <c:v>5.8134999999310821E-2</c:v>
                </c:pt>
                <c:pt idx="35">
                  <c:v>5.4272000001219567E-2</c:v>
                </c:pt>
                <c:pt idx="36">
                  <c:v>5.9646000001521315E-2</c:v>
                </c:pt>
                <c:pt idx="37">
                  <c:v>6.7345499999646563E-2</c:v>
                </c:pt>
                <c:pt idx="38">
                  <c:v>6.9704500005173031E-2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1-4A2F-A9C1-BFD61BB088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B1-4A2F-A9C1-BFD61BB088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B1-4A2F-A9C1-BFD61BB088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B1-4A2F-A9C1-BFD61BB088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-5.7192716831857789E-2</c:v>
                </c:pt>
                <c:pt idx="1">
                  <c:v>-6.3638148781338735E-3</c:v>
                </c:pt>
                <c:pt idx="2">
                  <c:v>-5.4176526321283169E-3</c:v>
                </c:pt>
                <c:pt idx="3">
                  <c:v>-5.2950513270121E-3</c:v>
                </c:pt>
                <c:pt idx="4">
                  <c:v>-1.8035793769634254E-3</c:v>
                </c:pt>
                <c:pt idx="5">
                  <c:v>-1.7929183939098398E-3</c:v>
                </c:pt>
                <c:pt idx="6">
                  <c:v>-1.7795921650928595E-3</c:v>
                </c:pt>
                <c:pt idx="7">
                  <c:v>2.2635856579787741E-3</c:v>
                </c:pt>
                <c:pt idx="8">
                  <c:v>2.9672105395153053E-3</c:v>
                </c:pt>
                <c:pt idx="9">
                  <c:v>3.6894921413955992E-3</c:v>
                </c:pt>
                <c:pt idx="10">
                  <c:v>3.7268055820831453E-3</c:v>
                </c:pt>
                <c:pt idx="11">
                  <c:v>3.8627331160163356E-3</c:v>
                </c:pt>
                <c:pt idx="12">
                  <c:v>7.0823499981986296E-3</c:v>
                </c:pt>
                <c:pt idx="13">
                  <c:v>1.1599941567154749E-2</c:v>
                </c:pt>
                <c:pt idx="14">
                  <c:v>1.1815826473989814E-2</c:v>
                </c:pt>
                <c:pt idx="15">
                  <c:v>1.590697872080258E-2</c:v>
                </c:pt>
                <c:pt idx="16">
                  <c:v>1.5968279373360685E-2</c:v>
                </c:pt>
                <c:pt idx="17">
                  <c:v>2.0816361416977895E-2</c:v>
                </c:pt>
                <c:pt idx="18">
                  <c:v>2.1453355154429525E-2</c:v>
                </c:pt>
                <c:pt idx="19">
                  <c:v>2.4582353680656359E-2</c:v>
                </c:pt>
                <c:pt idx="20">
                  <c:v>2.8833420673272873E-2</c:v>
                </c:pt>
                <c:pt idx="21">
                  <c:v>3.4683635123926949E-2</c:v>
                </c:pt>
                <c:pt idx="22">
                  <c:v>3.4683635123926949E-2</c:v>
                </c:pt>
                <c:pt idx="23">
                  <c:v>3.9006663752155162E-2</c:v>
                </c:pt>
                <c:pt idx="24">
                  <c:v>3.9006663752155162E-2</c:v>
                </c:pt>
                <c:pt idx="25">
                  <c:v>3.9006663752155162E-2</c:v>
                </c:pt>
                <c:pt idx="26">
                  <c:v>4.3500268109240715E-2</c:v>
                </c:pt>
                <c:pt idx="27">
                  <c:v>4.3500268109240715E-2</c:v>
                </c:pt>
                <c:pt idx="28">
                  <c:v>4.3500268109240715E-2</c:v>
                </c:pt>
                <c:pt idx="29">
                  <c:v>4.6847816788066009E-2</c:v>
                </c:pt>
                <c:pt idx="30">
                  <c:v>4.7527454457731981E-2</c:v>
                </c:pt>
                <c:pt idx="31">
                  <c:v>4.7881932144263638E-2</c:v>
                </c:pt>
                <c:pt idx="32">
                  <c:v>4.7881932144263638E-2</c:v>
                </c:pt>
                <c:pt idx="33">
                  <c:v>4.7881932144263638E-2</c:v>
                </c:pt>
                <c:pt idx="34">
                  <c:v>5.2961890569296295E-2</c:v>
                </c:pt>
                <c:pt idx="35">
                  <c:v>5.3244406620216254E-2</c:v>
                </c:pt>
                <c:pt idx="36">
                  <c:v>5.6741209061791732E-2</c:v>
                </c:pt>
                <c:pt idx="37">
                  <c:v>6.601892956417299E-2</c:v>
                </c:pt>
                <c:pt idx="38">
                  <c:v>7.4659656329102625E-2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B1-4A2F-A9C1-BFD61BB0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13472"/>
        <c:axId val="1"/>
      </c:scatterChart>
      <c:valAx>
        <c:axId val="86631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31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400050</xdr:colOff>
      <xdr:row>18</xdr:row>
      <xdr:rowOff>47625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E19614F2-E77C-E760-6FBC-3560E0D87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solj.cetus-net.org/no42.pdf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672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konkoly.hu/cgi-bin/IBVS?605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898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konkoly.hu/cgi-bin/IBVS?560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9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760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solj.cetus-net.org/vsoljno59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9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A59" sqref="A59:IV5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s="10" t="s">
        <v>31</v>
      </c>
    </row>
    <row r="3" spans="1:6" x14ac:dyDescent="0.2">
      <c r="A3" s="24"/>
    </row>
    <row r="4" spans="1:6" ht="14.25" thickTop="1" thickBot="1" x14ac:dyDescent="0.25">
      <c r="A4" s="7" t="s">
        <v>28</v>
      </c>
      <c r="C4" s="3">
        <v>48500.0288</v>
      </c>
      <c r="D4" s="4">
        <v>0.431921</v>
      </c>
    </row>
    <row r="5" spans="1:6" ht="13.5" thickTop="1" x14ac:dyDescent="0.2">
      <c r="A5" s="12" t="s">
        <v>35</v>
      </c>
      <c r="B5" s="13"/>
      <c r="C5" s="14">
        <v>-9.5</v>
      </c>
      <c r="D5" s="13" t="s">
        <v>36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48500.0288</v>
      </c>
    </row>
    <row r="8" spans="1:6" x14ac:dyDescent="0.2">
      <c r="A8" t="s">
        <v>4</v>
      </c>
      <c r="C8">
        <f>+D4</f>
        <v>0.431921</v>
      </c>
    </row>
    <row r="9" spans="1:6" x14ac:dyDescent="0.2">
      <c r="A9" s="25" t="s">
        <v>41</v>
      </c>
      <c r="B9" s="26">
        <v>40</v>
      </c>
      <c r="C9" s="23" t="str">
        <f>"F"&amp;B9</f>
        <v>F40</v>
      </c>
      <c r="D9" s="24" t="str">
        <f>"G"&amp;B9</f>
        <v>G40</v>
      </c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22">
        <f ca="1">INTERCEPT(INDIRECT($D$9):G990,INDIRECT($C$9):F990)</f>
        <v>-5.7192716831857789E-2</v>
      </c>
      <c r="D11" s="5"/>
      <c r="E11" s="13"/>
    </row>
    <row r="12" spans="1:6" x14ac:dyDescent="0.2">
      <c r="A12" s="13" t="s">
        <v>17</v>
      </c>
      <c r="B12" s="13"/>
      <c r="C12" s="22">
        <f ca="1">SLOPE(INDIRECT($D$9):G990,INDIRECT($C$9):F990)</f>
        <v>5.3304915267918742E-6</v>
      </c>
      <c r="D12" s="5"/>
      <c r="E12" s="13"/>
    </row>
    <row r="13" spans="1:6" x14ac:dyDescent="0.2">
      <c r="A13" s="13" t="s">
        <v>19</v>
      </c>
      <c r="B13" s="13"/>
      <c r="C13" s="5" t="s">
        <v>14</v>
      </c>
    </row>
    <row r="14" spans="1:6" x14ac:dyDescent="0.2">
      <c r="A14" s="13"/>
      <c r="B14" s="13"/>
      <c r="C14" s="13"/>
    </row>
    <row r="15" spans="1:6" x14ac:dyDescent="0.2">
      <c r="A15" s="15" t="s">
        <v>18</v>
      </c>
      <c r="B15" s="13"/>
      <c r="C15" s="16">
        <f ca="1">(C7+C11)+(C8+C12)*INT(MAX(F21:F3531))</f>
        <v>59183.669391991076</v>
      </c>
      <c r="E15" s="17" t="s">
        <v>45</v>
      </c>
      <c r="F15" s="14">
        <v>1</v>
      </c>
    </row>
    <row r="16" spans="1:6" x14ac:dyDescent="0.2">
      <c r="A16" s="19" t="s">
        <v>5</v>
      </c>
      <c r="B16" s="13"/>
      <c r="C16" s="20">
        <f ca="1">+C8+C12</f>
        <v>0.43192633049152679</v>
      </c>
      <c r="E16" s="17" t="s">
        <v>37</v>
      </c>
      <c r="F16" s="18">
        <f ca="1">NOW()+15018.5+$C$5/24</f>
        <v>59965.697632638883</v>
      </c>
    </row>
    <row r="17" spans="1:17" ht="13.5" thickBot="1" x14ac:dyDescent="0.25">
      <c r="A17" s="17" t="s">
        <v>34</v>
      </c>
      <c r="B17" s="13"/>
      <c r="C17" s="13">
        <f>COUNT(C21:C2189)</f>
        <v>39</v>
      </c>
      <c r="E17" s="17" t="s">
        <v>46</v>
      </c>
      <c r="F17" s="18">
        <f ca="1">ROUND(2*(F16-$C$7)/$C$8,0)/2+F15</f>
        <v>26547</v>
      </c>
    </row>
    <row r="18" spans="1:17" ht="14.25" thickTop="1" thickBot="1" x14ac:dyDescent="0.25">
      <c r="A18" s="19" t="s">
        <v>6</v>
      </c>
      <c r="B18" s="13"/>
      <c r="C18" s="47">
        <f ca="1">+C15</f>
        <v>59183.669391991076</v>
      </c>
      <c r="D18" s="48">
        <f ca="1">+C16</f>
        <v>0.43192633049152679</v>
      </c>
      <c r="E18" s="17" t="s">
        <v>38</v>
      </c>
      <c r="F18" s="24">
        <f ca="1">ROUND(2*(F16-$C$15)/$C$16,0)/2+F15</f>
        <v>1811.5</v>
      </c>
    </row>
    <row r="19" spans="1:17" ht="13.5" thickTop="1" x14ac:dyDescent="0.2">
      <c r="E19" s="17" t="s">
        <v>39</v>
      </c>
      <c r="F19" s="21">
        <f ca="1">+$C$15+$C$16*F18-15018.5-$C$5/24</f>
        <v>44947.999773009811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182</v>
      </c>
      <c r="C21" s="11">
        <f>+C4</f>
        <v>48500.0288</v>
      </c>
      <c r="D21" s="11" t="s">
        <v>14</v>
      </c>
      <c r="E21">
        <f>+(C21-C$7)/C$8</f>
        <v>0</v>
      </c>
      <c r="F21">
        <f>ROUND(2*E21,0)/2</f>
        <v>0</v>
      </c>
      <c r="H21">
        <v>0</v>
      </c>
      <c r="O21">
        <f ca="1">+C$11+C$12*$F21</f>
        <v>-5.7192716831857789E-2</v>
      </c>
      <c r="Q21" s="2">
        <f>+C21-15018.5</f>
        <v>33481.5288</v>
      </c>
    </row>
    <row r="22" spans="1:17" x14ac:dyDescent="0.2">
      <c r="A22" s="27" t="s">
        <v>42</v>
      </c>
      <c r="B22" s="28" t="s">
        <v>43</v>
      </c>
      <c r="C22" s="27">
        <v>52618.631600000001</v>
      </c>
      <c r="D22" s="27">
        <v>4.0000000000000002E-4</v>
      </c>
      <c r="E22">
        <f>+(C22-C$7)/C$8</f>
        <v>9535.5465467064587</v>
      </c>
      <c r="F22">
        <f>ROUND(2*E22,0)/2</f>
        <v>9535.5</v>
      </c>
      <c r="G22">
        <f>+C22-(C$7+F22*C$8)</f>
        <v>2.0104499999433756E-2</v>
      </c>
      <c r="K22">
        <f>+G22</f>
        <v>2.0104499999433756E-2</v>
      </c>
      <c r="O22">
        <f ca="1">+C$11+C$12*$F22</f>
        <v>-6.3638148781338735E-3</v>
      </c>
      <c r="Q22" s="2">
        <f>+C22-15018.5</f>
        <v>37600.131600000001</v>
      </c>
    </row>
    <row r="23" spans="1:17" x14ac:dyDescent="0.2">
      <c r="A23" s="49" t="s">
        <v>180</v>
      </c>
      <c r="B23" s="50" t="s">
        <v>30</v>
      </c>
      <c r="C23" s="49">
        <v>52695.2984</v>
      </c>
      <c r="D23" s="49">
        <v>8.0000000000000004E-4</v>
      </c>
      <c r="E23">
        <f>+(C23-C$7)/C$8</f>
        <v>9713.0484509898797</v>
      </c>
      <c r="F23">
        <f>ROUND(2*E23,0)/2</f>
        <v>9713</v>
      </c>
      <c r="G23">
        <f>+C23-(C$7+F23*C$8)</f>
        <v>2.0926999997755047E-2</v>
      </c>
      <c r="K23">
        <f>+G23</f>
        <v>2.0926999997755047E-2</v>
      </c>
      <c r="O23">
        <f ca="1">+C$11+C$12*$F23</f>
        <v>-5.4176526321283169E-3</v>
      </c>
      <c r="Q23" s="2">
        <f>+C23-15018.5</f>
        <v>37676.7984</v>
      </c>
    </row>
    <row r="24" spans="1:17" x14ac:dyDescent="0.2">
      <c r="A24" s="49" t="s">
        <v>180</v>
      </c>
      <c r="B24" s="50" t="s">
        <v>30</v>
      </c>
      <c r="C24" s="49">
        <v>52705.232400000001</v>
      </c>
      <c r="D24" s="49">
        <v>5.0000000000000001E-4</v>
      </c>
      <c r="E24">
        <f>+(C24-C$7)/C$8</f>
        <v>9736.0480273012909</v>
      </c>
      <c r="F24">
        <f>ROUND(2*E24,0)/2</f>
        <v>9736</v>
      </c>
      <c r="G24">
        <f>+C24-(C$7+F24*C$8)</f>
        <v>2.0744000001286622E-2</v>
      </c>
      <c r="K24">
        <f>+G24</f>
        <v>2.0744000001286622E-2</v>
      </c>
      <c r="O24">
        <f ca="1">+C$11+C$12*$F24</f>
        <v>-5.2950513270121E-3</v>
      </c>
      <c r="Q24" s="2">
        <f>+C24-15018.5</f>
        <v>37686.732400000001</v>
      </c>
    </row>
    <row r="25" spans="1:17" x14ac:dyDescent="0.2">
      <c r="A25" s="44" t="s">
        <v>77</v>
      </c>
      <c r="B25" s="46" t="s">
        <v>30</v>
      </c>
      <c r="C25" s="45">
        <v>52988.142500000002</v>
      </c>
      <c r="D25" s="11"/>
      <c r="E25">
        <f>+(C25-C$7)/C$8</f>
        <v>10391.052298915778</v>
      </c>
      <c r="F25">
        <f>ROUND(2*E25,0)/2</f>
        <v>10391</v>
      </c>
      <c r="G25">
        <f>+C25-(C$7+F25*C$8)</f>
        <v>2.2589000000152737E-2</v>
      </c>
      <c r="K25">
        <f>+G25</f>
        <v>2.2589000000152737E-2</v>
      </c>
      <c r="O25">
        <f ca="1">+C$11+C$12*$F25</f>
        <v>-1.8035793769634254E-3</v>
      </c>
      <c r="Q25" s="2">
        <f>+C25-15018.5</f>
        <v>37969.642500000002</v>
      </c>
    </row>
    <row r="26" spans="1:17" x14ac:dyDescent="0.2">
      <c r="A26" s="44" t="s">
        <v>77</v>
      </c>
      <c r="B26" s="46" t="s">
        <v>30</v>
      </c>
      <c r="C26" s="45">
        <v>52989.014300000003</v>
      </c>
      <c r="D26" s="11"/>
      <c r="E26">
        <f>+(C26-C$7)/C$8</f>
        <v>10393.070723581401</v>
      </c>
      <c r="F26">
        <f>ROUND(2*E26,0)/2</f>
        <v>10393</v>
      </c>
      <c r="G26">
        <f>+C26-(C$7+F26*C$8)</f>
        <v>3.0547000002115965E-2</v>
      </c>
      <c r="K26">
        <f>+G26</f>
        <v>3.0547000002115965E-2</v>
      </c>
      <c r="O26">
        <f ca="1">+C$11+C$12*$F26</f>
        <v>-1.7929183939098398E-3</v>
      </c>
      <c r="Q26" s="2">
        <f>+C26-15018.5</f>
        <v>37970.514300000003</v>
      </c>
    </row>
    <row r="27" spans="1:17" x14ac:dyDescent="0.2">
      <c r="A27" s="44" t="s">
        <v>77</v>
      </c>
      <c r="B27" s="46" t="s">
        <v>43</v>
      </c>
      <c r="C27" s="45">
        <v>52990.094599999997</v>
      </c>
      <c r="D27" s="11"/>
      <c r="E27">
        <f>+(C27-C$7)/C$8</f>
        <v>10395.571875412394</v>
      </c>
      <c r="F27">
        <f>ROUND(2*E27,0)/2</f>
        <v>10395.5</v>
      </c>
      <c r="G27">
        <f>+C27-(C$7+F27*C$8)</f>
        <v>3.10444999995525E-2</v>
      </c>
      <c r="K27">
        <f>+G27</f>
        <v>3.10444999995525E-2</v>
      </c>
      <c r="O27">
        <f ca="1">+C$11+C$12*$F27</f>
        <v>-1.7795921650928595E-3</v>
      </c>
      <c r="Q27" s="2">
        <f>+C27-15018.5</f>
        <v>37971.594599999997</v>
      </c>
    </row>
    <row r="28" spans="1:17" x14ac:dyDescent="0.2">
      <c r="A28" t="s">
        <v>29</v>
      </c>
      <c r="B28" s="5" t="s">
        <v>30</v>
      </c>
      <c r="C28" s="11">
        <v>53317.700299999997</v>
      </c>
      <c r="D28" s="11">
        <v>2.9999999999999997E-4</v>
      </c>
      <c r="E28">
        <f>+(C28-C$7)/C$8</f>
        <v>11154.057107665514</v>
      </c>
      <c r="F28">
        <f>ROUND(2*E28,0)/2</f>
        <v>11154</v>
      </c>
      <c r="G28">
        <f>+C28-(C$7+F28*C$8)</f>
        <v>2.4665999997523613E-2</v>
      </c>
      <c r="O28">
        <f ca="1">+C$11+C$12*$F28</f>
        <v>2.2635856579787741E-3</v>
      </c>
      <c r="Q28" s="2">
        <f>+C28-15018.5</f>
        <v>38299.200299999997</v>
      </c>
    </row>
    <row r="29" spans="1:17" x14ac:dyDescent="0.2">
      <c r="A29" s="7" t="s">
        <v>32</v>
      </c>
      <c r="C29" s="11">
        <v>53374.715799999998</v>
      </c>
      <c r="D29" s="11">
        <v>1E-4</v>
      </c>
      <c r="E29">
        <f>+(C29-C$7)/C$8</f>
        <v>11286.061571444774</v>
      </c>
      <c r="F29">
        <f>ROUND(2*E29,0)/2</f>
        <v>11286</v>
      </c>
      <c r="G29">
        <f>+C29-(C$7+F29*C$8)</f>
        <v>2.6593999995384365E-2</v>
      </c>
      <c r="K29">
        <f>+G29</f>
        <v>2.6593999995384365E-2</v>
      </c>
      <c r="O29">
        <f ca="1">+C$11+C$12*$F29</f>
        <v>2.9672105395153053E-3</v>
      </c>
      <c r="Q29" s="2">
        <f>+C29-15018.5</f>
        <v>38356.215799999998</v>
      </c>
    </row>
    <row r="30" spans="1:17" x14ac:dyDescent="0.2">
      <c r="A30" s="49" t="s">
        <v>180</v>
      </c>
      <c r="B30" s="50" t="s">
        <v>43</v>
      </c>
      <c r="C30" s="49">
        <v>53433.247300000003</v>
      </c>
      <c r="D30" s="49">
        <v>1E-3</v>
      </c>
      <c r="E30">
        <f>+(C30-C$7)/C$8</f>
        <v>11421.575936340216</v>
      </c>
      <c r="F30">
        <f>ROUND(2*E30,0)/2</f>
        <v>11421.5</v>
      </c>
      <c r="G30">
        <f>+C30-(C$7+F30*C$8)</f>
        <v>3.2798500003991649E-2</v>
      </c>
      <c r="K30">
        <f>+G30</f>
        <v>3.2798500003991649E-2</v>
      </c>
      <c r="O30">
        <f ca="1">+C$11+C$12*$F30</f>
        <v>3.6894921413955992E-3</v>
      </c>
      <c r="Q30" s="2">
        <f>+C30-15018.5</f>
        <v>38414.747300000003</v>
      </c>
    </row>
    <row r="31" spans="1:17" x14ac:dyDescent="0.2">
      <c r="A31" s="49" t="s">
        <v>180</v>
      </c>
      <c r="B31" s="50" t="s">
        <v>43</v>
      </c>
      <c r="C31" s="49">
        <v>53436.263800000001</v>
      </c>
      <c r="D31" s="49">
        <v>1.1999999999999999E-3</v>
      </c>
      <c r="E31">
        <f>+(C31-C$7)/C$8</f>
        <v>11428.559852380413</v>
      </c>
      <c r="F31">
        <f>ROUND(2*E31,0)/2</f>
        <v>11428.5</v>
      </c>
      <c r="G31">
        <f>+C31-(C$7+F31*C$8)</f>
        <v>2.5851500002318062E-2</v>
      </c>
      <c r="K31">
        <f>+G31</f>
        <v>2.5851500002318062E-2</v>
      </c>
      <c r="O31">
        <f ca="1">+C$11+C$12*$F31</f>
        <v>3.7268055820831453E-3</v>
      </c>
      <c r="Q31" s="2">
        <f>+C31-15018.5</f>
        <v>38417.763800000001</v>
      </c>
    </row>
    <row r="32" spans="1:17" x14ac:dyDescent="0.2">
      <c r="A32" s="49" t="s">
        <v>180</v>
      </c>
      <c r="B32" s="50" t="s">
        <v>30</v>
      </c>
      <c r="C32" s="49">
        <v>53447.282399999996</v>
      </c>
      <c r="D32" s="49">
        <v>6.9999999999999999E-4</v>
      </c>
      <c r="E32">
        <f>+(C32-C$7)/C$8</f>
        <v>11454.070536047093</v>
      </c>
      <c r="F32">
        <f>ROUND(2*E32,0)/2</f>
        <v>11454</v>
      </c>
      <c r="G32">
        <f>+C32-(C$7+F32*C$8)</f>
        <v>3.0465999996522442E-2</v>
      </c>
      <c r="K32">
        <f>+G32</f>
        <v>3.0465999996522442E-2</v>
      </c>
      <c r="O32">
        <f ca="1">+C$11+C$12*$F32</f>
        <v>3.8627331160163356E-3</v>
      </c>
      <c r="Q32" s="2">
        <f>+C32-15018.5</f>
        <v>38428.782399999996</v>
      </c>
    </row>
    <row r="33" spans="1:17" x14ac:dyDescent="0.2">
      <c r="A33" s="44" t="s">
        <v>97</v>
      </c>
      <c r="B33" s="46" t="s">
        <v>30</v>
      </c>
      <c r="C33" s="45">
        <v>53708.136500000001</v>
      </c>
      <c r="D33" s="11"/>
      <c r="E33">
        <f>+(C33-C$7)/C$8</f>
        <v>12058.009913849988</v>
      </c>
      <c r="F33">
        <f>ROUND(2*E33,0)/2</f>
        <v>12058</v>
      </c>
      <c r="G33">
        <f>+C33-(C$7+F33*C$8)</f>
        <v>4.2820000016945414E-3</v>
      </c>
      <c r="K33">
        <f>+G33</f>
        <v>4.2820000016945414E-3</v>
      </c>
      <c r="O33">
        <f ca="1">+C$11+C$12*$F33</f>
        <v>7.0823499981986296E-3</v>
      </c>
      <c r="Q33" s="2">
        <f>+C33-15018.5</f>
        <v>38689.636500000001</v>
      </c>
    </row>
    <row r="34" spans="1:17" x14ac:dyDescent="0.2">
      <c r="A34" s="44" t="s">
        <v>102</v>
      </c>
      <c r="B34" s="46" t="s">
        <v>43</v>
      </c>
      <c r="C34" s="45">
        <v>54074.213100000001</v>
      </c>
      <c r="D34" s="11"/>
      <c r="E34">
        <f>+(C34-C$7)/C$8</f>
        <v>12905.564443497771</v>
      </c>
      <c r="F34">
        <f>ROUND(2*E34,0)/2</f>
        <v>12905.5</v>
      </c>
      <c r="G34">
        <f>+C34-(C$7+F34*C$8)</f>
        <v>2.7834500004246365E-2</v>
      </c>
      <c r="K34">
        <f>+G34</f>
        <v>2.7834500004246365E-2</v>
      </c>
      <c r="O34">
        <f ca="1">+C$11+C$12*$F34</f>
        <v>1.1599941567154749E-2</v>
      </c>
      <c r="Q34" s="2">
        <f>+C34-15018.5</f>
        <v>39055.713100000001</v>
      </c>
    </row>
    <row r="35" spans="1:17" x14ac:dyDescent="0.2">
      <c r="A35" s="7" t="s">
        <v>40</v>
      </c>
      <c r="C35" s="11">
        <v>54091.697999999997</v>
      </c>
      <c r="D35" s="11">
        <v>1E-3</v>
      </c>
      <c r="E35">
        <f>+(C35-C$7)/C$8</f>
        <v>12946.046151958337</v>
      </c>
      <c r="F35">
        <f>ROUND(2*E35,0)/2</f>
        <v>12946</v>
      </c>
      <c r="G35">
        <f>+C35-(C$7+F35*C$8)</f>
        <v>1.9933999996283092E-2</v>
      </c>
      <c r="K35">
        <f>+G35</f>
        <v>1.9933999996283092E-2</v>
      </c>
      <c r="O35">
        <f ca="1">+C$11+C$12*$F35</f>
        <v>1.1815826473989814E-2</v>
      </c>
      <c r="Q35" s="2">
        <f>+C35-15018.5</f>
        <v>39073.197999999997</v>
      </c>
    </row>
    <row r="36" spans="1:17" x14ac:dyDescent="0.2">
      <c r="A36" s="44" t="s">
        <v>113</v>
      </c>
      <c r="B36" s="46" t="s">
        <v>43</v>
      </c>
      <c r="C36" s="45">
        <v>54423.200700000001</v>
      </c>
      <c r="D36" s="11"/>
      <c r="E36">
        <f>+(C36-C$7)/C$8</f>
        <v>13713.55386748966</v>
      </c>
      <c r="F36">
        <f>ROUND(2*E36,0)/2</f>
        <v>13713.5</v>
      </c>
      <c r="G36">
        <f>+C36-(C$7+F36*C$8)</f>
        <v>2.3266500000318047E-2</v>
      </c>
      <c r="K36">
        <f>+G36</f>
        <v>2.3266500000318047E-2</v>
      </c>
      <c r="O36">
        <f ca="1">+C$11+C$12*$F36</f>
        <v>1.590697872080258E-2</v>
      </c>
      <c r="Q36" s="2">
        <f>+C36-15018.5</f>
        <v>39404.700700000001</v>
      </c>
    </row>
    <row r="37" spans="1:17" x14ac:dyDescent="0.2">
      <c r="A37" s="44" t="s">
        <v>113</v>
      </c>
      <c r="B37" s="46" t="s">
        <v>30</v>
      </c>
      <c r="C37" s="45">
        <v>54428.161399999997</v>
      </c>
      <c r="D37" s="11"/>
      <c r="E37">
        <f>+(C37-C$7)/C$8</f>
        <v>13725.039069644674</v>
      </c>
      <c r="F37">
        <f>ROUND(2*E37,0)/2</f>
        <v>13725</v>
      </c>
      <c r="G37">
        <f>+C37-(C$7+F37*C$8)</f>
        <v>1.6875000001164153E-2</v>
      </c>
      <c r="K37">
        <f>+G37</f>
        <v>1.6875000001164153E-2</v>
      </c>
      <c r="O37">
        <f ca="1">+C$11+C$12*$F37</f>
        <v>1.5968279373360685E-2</v>
      </c>
      <c r="Q37" s="2">
        <f>+C37-15018.5</f>
        <v>39409.661399999997</v>
      </c>
    </row>
    <row r="38" spans="1:17" x14ac:dyDescent="0.2">
      <c r="A38" s="44" t="s">
        <v>121</v>
      </c>
      <c r="B38" s="46" t="s">
        <v>43</v>
      </c>
      <c r="C38" s="45">
        <v>54820.996099999997</v>
      </c>
      <c r="D38" s="11"/>
      <c r="E38">
        <f>+(C38-C$7)/C$8</f>
        <v>14634.54497465971</v>
      </c>
      <c r="F38">
        <f>ROUND(2*E38,0)/2</f>
        <v>14634.5</v>
      </c>
      <c r="G38">
        <f>+C38-(C$7+F38*C$8)</f>
        <v>1.9425499995122664E-2</v>
      </c>
      <c r="K38">
        <f>+G38</f>
        <v>1.9425499995122664E-2</v>
      </c>
      <c r="O38">
        <f ca="1">+C$11+C$12*$F38</f>
        <v>2.0816361416977895E-2</v>
      </c>
      <c r="Q38" s="2">
        <f>+C38-15018.5</f>
        <v>39802.496099999997</v>
      </c>
    </row>
    <row r="39" spans="1:17" x14ac:dyDescent="0.2">
      <c r="A39" s="29" t="s">
        <v>47</v>
      </c>
      <c r="B39" s="29" t="s">
        <v>30</v>
      </c>
      <c r="C39" s="30">
        <v>54872.615899999997</v>
      </c>
      <c r="D39" s="30">
        <v>1E-4</v>
      </c>
      <c r="E39">
        <f>+(C39-C$7)/C$8</f>
        <v>14754.057107665516</v>
      </c>
      <c r="F39">
        <f>ROUND(2*E39,0)/2</f>
        <v>14754</v>
      </c>
      <c r="G39">
        <f>+C39-(C$7+F39*C$8)</f>
        <v>2.4665999997523613E-2</v>
      </c>
      <c r="K39">
        <f>+G39</f>
        <v>2.4665999997523613E-2</v>
      </c>
      <c r="O39">
        <f ca="1">+C$11+C$12*$F39</f>
        <v>2.1453355154429525E-2</v>
      </c>
      <c r="Q39" s="2">
        <f>+C39-15018.5</f>
        <v>39854.115899999997</v>
      </c>
    </row>
    <row r="40" spans="1:17" x14ac:dyDescent="0.2">
      <c r="A40" s="44" t="s">
        <v>129</v>
      </c>
      <c r="B40" s="46" t="s">
        <v>30</v>
      </c>
      <c r="C40" s="45">
        <v>55126.152000000002</v>
      </c>
      <c r="D40" s="11"/>
      <c r="E40">
        <f>+(C40-C$7)/C$8</f>
        <v>15341.053572296791</v>
      </c>
      <c r="F40">
        <f>ROUND(2*E40,0)/2</f>
        <v>15341</v>
      </c>
      <c r="G40">
        <f>+C40-(C$7+F40*C$8)</f>
        <v>2.3139000004448462E-2</v>
      </c>
      <c r="K40">
        <f>+G40</f>
        <v>2.3139000004448462E-2</v>
      </c>
      <c r="O40">
        <f ca="1">+C$11+C$12*$F40</f>
        <v>2.4582353680656359E-2</v>
      </c>
      <c r="Q40" s="2">
        <f>+C40-15018.5</f>
        <v>40107.652000000002</v>
      </c>
    </row>
    <row r="41" spans="1:17" x14ac:dyDescent="0.2">
      <c r="A41" s="51" t="s">
        <v>44</v>
      </c>
      <c r="B41" s="51"/>
      <c r="C41" s="49">
        <v>55470.62055</v>
      </c>
      <c r="D41" s="49">
        <v>5.9999999999999995E-4</v>
      </c>
      <c r="E41">
        <f>+(C41-C$7)/C$8</f>
        <v>16138.580319086128</v>
      </c>
      <c r="F41">
        <f>ROUND(2*E41,0)/2</f>
        <v>16138.5</v>
      </c>
      <c r="G41">
        <f>+C41-(C$7+F41*C$8)</f>
        <v>3.4691499997279607E-2</v>
      </c>
      <c r="K41">
        <f>+G41</f>
        <v>3.4691499997279607E-2</v>
      </c>
      <c r="O41">
        <f ca="1">+C$11+C$12*$F41</f>
        <v>2.8833420673272873E-2</v>
      </c>
      <c r="Q41" s="2">
        <f>+C41-15018.5</f>
        <v>40452.12055</v>
      </c>
    </row>
    <row r="42" spans="1:17" x14ac:dyDescent="0.2">
      <c r="A42" s="44" t="s">
        <v>183</v>
      </c>
      <c r="B42" s="46" t="s">
        <v>30</v>
      </c>
      <c r="C42" s="45">
        <v>55944.650300000001</v>
      </c>
      <c r="D42" s="11"/>
      <c r="E42">
        <f>+(C42-C$7)/C$8</f>
        <v>17236.072105778607</v>
      </c>
      <c r="F42">
        <f>ROUND(2*E42,0)/2</f>
        <v>17236</v>
      </c>
      <c r="G42">
        <f>+C42-(C$7+F42*C$8)</f>
        <v>3.1144000000494998E-2</v>
      </c>
      <c r="K42">
        <f>+G42</f>
        <v>3.1144000000494998E-2</v>
      </c>
      <c r="O42">
        <f ca="1">+C$11+C$12*$F42</f>
        <v>3.4683635123926949E-2</v>
      </c>
      <c r="Q42" s="2">
        <f>+C42-15018.5</f>
        <v>40926.150300000001</v>
      </c>
    </row>
    <row r="43" spans="1:17" x14ac:dyDescent="0.2">
      <c r="A43" s="7" t="s">
        <v>183</v>
      </c>
      <c r="C43" s="11">
        <v>55944.650399999999</v>
      </c>
      <c r="D43" s="11">
        <v>2.0000000000000001E-4</v>
      </c>
      <c r="E43">
        <f>+(C43-C$7)/C$8</f>
        <v>17236.072337302419</v>
      </c>
      <c r="F43">
        <f>ROUND(2*E43,0)/2</f>
        <v>17236</v>
      </c>
      <c r="G43">
        <f>+C43-(C$7+F43*C$8)</f>
        <v>3.1243999997968785E-2</v>
      </c>
      <c r="K43">
        <f>+G43</f>
        <v>3.1243999997968785E-2</v>
      </c>
      <c r="O43">
        <f ca="1">+C$11+C$12*$F43</f>
        <v>3.4683635123926949E-2</v>
      </c>
      <c r="Q43" s="2">
        <f>+C43-15018.5</f>
        <v>40926.150399999999</v>
      </c>
    </row>
    <row r="44" spans="1:17" x14ac:dyDescent="0.2">
      <c r="A44" s="44" t="s">
        <v>143</v>
      </c>
      <c r="B44" s="46" t="s">
        <v>30</v>
      </c>
      <c r="C44" s="45">
        <v>56294.944600000003</v>
      </c>
      <c r="D44" s="11"/>
      <c r="E44">
        <f>+(C44-C$7)/C$8</f>
        <v>18047.086851530727</v>
      </c>
      <c r="F44">
        <f>ROUND(2*E44,0)/2</f>
        <v>18047</v>
      </c>
      <c r="G44">
        <f>+C44-(C$7+F44*C$8)</f>
        <v>3.7513000002945773E-2</v>
      </c>
      <c r="K44">
        <f>+G44</f>
        <v>3.7513000002945773E-2</v>
      </c>
      <c r="O44">
        <f ca="1">+C$11+C$12*$F44</f>
        <v>3.9006663752155162E-2</v>
      </c>
      <c r="Q44" s="2">
        <f>+C44-15018.5</f>
        <v>41276.444600000003</v>
      </c>
    </row>
    <row r="45" spans="1:17" x14ac:dyDescent="0.2">
      <c r="A45" s="44" t="s">
        <v>143</v>
      </c>
      <c r="B45" s="46" t="s">
        <v>30</v>
      </c>
      <c r="C45" s="45">
        <v>56294.945800000001</v>
      </c>
      <c r="D45" s="11"/>
      <c r="E45">
        <f>+(C45-C$7)/C$8</f>
        <v>18047.089629816568</v>
      </c>
      <c r="F45">
        <f>ROUND(2*E45,0)/2</f>
        <v>18047</v>
      </c>
      <c r="G45">
        <f>+C45-(C$7+F45*C$8)</f>
        <v>3.8713000001735054E-2</v>
      </c>
      <c r="K45">
        <f>+G45</f>
        <v>3.8713000001735054E-2</v>
      </c>
      <c r="O45">
        <f ca="1">+C$11+C$12*$F45</f>
        <v>3.9006663752155162E-2</v>
      </c>
      <c r="Q45" s="2">
        <f>+C45-15018.5</f>
        <v>41276.445800000001</v>
      </c>
    </row>
    <row r="46" spans="1:17" x14ac:dyDescent="0.2">
      <c r="A46" s="44" t="s">
        <v>143</v>
      </c>
      <c r="B46" s="46" t="s">
        <v>30</v>
      </c>
      <c r="C46" s="45">
        <v>56294.946100000001</v>
      </c>
      <c r="D46" s="11"/>
      <c r="E46">
        <f>+(C46-C$7)/C$8</f>
        <v>18047.090324388028</v>
      </c>
      <c r="F46">
        <f>ROUND(2*E46,0)/2</f>
        <v>18047</v>
      </c>
      <c r="G46">
        <f>+C46-(C$7+F46*C$8)</f>
        <v>3.9013000001432374E-2</v>
      </c>
      <c r="K46">
        <f>+G46</f>
        <v>3.9013000001432374E-2</v>
      </c>
      <c r="O46">
        <f ca="1">+C$11+C$12*$F46</f>
        <v>3.9006663752155162E-2</v>
      </c>
      <c r="Q46" s="2">
        <f>+C46-15018.5</f>
        <v>41276.446100000001</v>
      </c>
    </row>
    <row r="47" spans="1:17" x14ac:dyDescent="0.2">
      <c r="A47" s="44" t="s">
        <v>154</v>
      </c>
      <c r="B47" s="46" t="s">
        <v>30</v>
      </c>
      <c r="C47" s="45">
        <v>56659.055899999999</v>
      </c>
      <c r="D47" s="11"/>
      <c r="E47">
        <f>+(C47-C$7)/C$8</f>
        <v>18890.09124353759</v>
      </c>
      <c r="F47">
        <f>ROUND(2*E47,0)/2</f>
        <v>18890</v>
      </c>
      <c r="G47">
        <f>+C47-(C$7+F47*C$8)</f>
        <v>3.9409999997587875E-2</v>
      </c>
      <c r="K47">
        <f>+G47</f>
        <v>3.9409999997587875E-2</v>
      </c>
      <c r="O47">
        <f ca="1">+C$11+C$12*$F47</f>
        <v>4.3500268109240715E-2</v>
      </c>
      <c r="Q47" s="2">
        <f>+C47-15018.5</f>
        <v>41640.555899999999</v>
      </c>
    </row>
    <row r="48" spans="1:17" x14ac:dyDescent="0.2">
      <c r="A48" s="44" t="s">
        <v>154</v>
      </c>
      <c r="B48" s="46" t="s">
        <v>30</v>
      </c>
      <c r="C48" s="45">
        <v>56659.058499999999</v>
      </c>
      <c r="D48" s="11"/>
      <c r="E48">
        <f>+(C48-C$7)/C$8</f>
        <v>18890.097263156917</v>
      </c>
      <c r="F48">
        <f>ROUND(2*E48,0)/2</f>
        <v>18890</v>
      </c>
      <c r="G48">
        <f>+C48-(C$7+F48*C$8)</f>
        <v>4.2009999997389968E-2</v>
      </c>
      <c r="K48">
        <f>+G48</f>
        <v>4.2009999997389968E-2</v>
      </c>
      <c r="O48">
        <f ca="1">+C$11+C$12*$F48</f>
        <v>4.3500268109240715E-2</v>
      </c>
      <c r="Q48" s="2">
        <f>+C48-15018.5</f>
        <v>41640.558499999999</v>
      </c>
    </row>
    <row r="49" spans="1:17" x14ac:dyDescent="0.2">
      <c r="A49" s="44" t="s">
        <v>154</v>
      </c>
      <c r="B49" s="46" t="s">
        <v>30</v>
      </c>
      <c r="C49" s="45">
        <v>56659.059099999999</v>
      </c>
      <c r="D49" s="11"/>
      <c r="E49">
        <f>+(C49-C$7)/C$8</f>
        <v>18890.098652299839</v>
      </c>
      <c r="F49">
        <f>ROUND(2*E49,0)/2</f>
        <v>18890</v>
      </c>
      <c r="G49">
        <f>+C49-(C$7+F49*C$8)</f>
        <v>4.2609999996784609E-2</v>
      </c>
      <c r="K49">
        <f>+G49</f>
        <v>4.2609999996784609E-2</v>
      </c>
      <c r="O49">
        <f ca="1">+C$11+C$12*$F49</f>
        <v>4.3500268109240715E-2</v>
      </c>
      <c r="Q49" s="2">
        <f>+C49-15018.5</f>
        <v>41640.559099999999</v>
      </c>
    </row>
    <row r="50" spans="1:17" x14ac:dyDescent="0.2">
      <c r="A50" s="44" t="s">
        <v>154</v>
      </c>
      <c r="B50" s="46" t="s">
        <v>30</v>
      </c>
      <c r="C50" s="45">
        <v>56930.316299999999</v>
      </c>
      <c r="D50" s="11"/>
      <c r="E50">
        <f>+(C50-C$7)/C$8</f>
        <v>19518.123684655293</v>
      </c>
      <c r="F50">
        <f>ROUND(2*E50,0)/2</f>
        <v>19518</v>
      </c>
      <c r="G50">
        <f>+C50-(C$7+F50*C$8)</f>
        <v>5.3421999997226521E-2</v>
      </c>
      <c r="K50">
        <f>+G50</f>
        <v>5.3421999997226521E-2</v>
      </c>
      <c r="O50">
        <f ca="1">+C$11+C$12*$F50</f>
        <v>4.6847816788066009E-2</v>
      </c>
      <c r="Q50" s="2">
        <f>+C50-15018.5</f>
        <v>41911.816299999999</v>
      </c>
    </row>
    <row r="51" spans="1:17" x14ac:dyDescent="0.2">
      <c r="A51" s="49" t="s">
        <v>179</v>
      </c>
      <c r="B51" s="50"/>
      <c r="C51" s="49">
        <v>56985.381500000003</v>
      </c>
      <c r="D51" s="49">
        <v>1.5E-3</v>
      </c>
      <c r="E51">
        <f>+(C51-C$7)/C$8</f>
        <v>19645.612739366697</v>
      </c>
      <c r="F51">
        <f>ROUND(2*E51,0)/2</f>
        <v>19645.5</v>
      </c>
      <c r="G51">
        <f>+C51-(C$7+F51*C$8)</f>
        <v>4.8694500001147389E-2</v>
      </c>
      <c r="J51">
        <f>+G51</f>
        <v>4.8694500001147389E-2</v>
      </c>
      <c r="O51">
        <f ca="1">+C$11+C$12*$F51</f>
        <v>4.7527454457731981E-2</v>
      </c>
      <c r="Q51" s="2">
        <f>+C51-15018.5</f>
        <v>41966.881500000003</v>
      </c>
    </row>
    <row r="52" spans="1:17" x14ac:dyDescent="0.2">
      <c r="A52" s="44" t="s">
        <v>154</v>
      </c>
      <c r="B52" s="46" t="s">
        <v>30</v>
      </c>
      <c r="C52" s="45">
        <v>57014.1011</v>
      </c>
      <c r="D52" s="5"/>
      <c r="E52">
        <f>+(C52-C$7)/C$8</f>
        <v>19712.105454469682</v>
      </c>
      <c r="F52">
        <f>ROUND(2*E52,0)/2</f>
        <v>19712</v>
      </c>
      <c r="G52">
        <f>+C52-(C$7+F52*C$8)</f>
        <v>4.5548000001872424E-2</v>
      </c>
      <c r="K52">
        <f>+G52</f>
        <v>4.5548000001872424E-2</v>
      </c>
      <c r="O52">
        <f ca="1">+C$11+C$12*$F52</f>
        <v>4.7881932144263638E-2</v>
      </c>
      <c r="Q52" s="2">
        <f>+C52-15018.5</f>
        <v>41995.6011</v>
      </c>
    </row>
    <row r="53" spans="1:17" x14ac:dyDescent="0.2">
      <c r="A53" s="44" t="s">
        <v>154</v>
      </c>
      <c r="B53" s="46" t="s">
        <v>30</v>
      </c>
      <c r="C53" s="45">
        <v>57014.102800000001</v>
      </c>
      <c r="D53" s="5"/>
      <c r="E53">
        <f>+(C53-C$7)/C$8</f>
        <v>19712.10939037463</v>
      </c>
      <c r="F53">
        <f>ROUND(2*E53,0)/2</f>
        <v>19712</v>
      </c>
      <c r="G53">
        <f>+C53-(C$7+F53*C$8)</f>
        <v>4.7248000002582557E-2</v>
      </c>
      <c r="K53">
        <f>+G53</f>
        <v>4.7248000002582557E-2</v>
      </c>
      <c r="O53">
        <f ca="1">+C$11+C$12*$F53</f>
        <v>4.7881932144263638E-2</v>
      </c>
      <c r="Q53" s="2">
        <f>+C53-15018.5</f>
        <v>41995.602800000001</v>
      </c>
    </row>
    <row r="54" spans="1:17" x14ac:dyDescent="0.2">
      <c r="A54" s="44" t="s">
        <v>154</v>
      </c>
      <c r="B54" s="46" t="s">
        <v>30</v>
      </c>
      <c r="C54" s="45">
        <v>57014.103999999999</v>
      </c>
      <c r="D54" s="5"/>
      <c r="E54">
        <f>+(C54-C$7)/C$8</f>
        <v>19712.112168660471</v>
      </c>
      <c r="F54">
        <f>ROUND(2*E54,0)/2</f>
        <v>19712</v>
      </c>
      <c r="G54">
        <f>+C54-(C$7+F54*C$8)</f>
        <v>4.8448000001371838E-2</v>
      </c>
      <c r="K54">
        <f>+G54</f>
        <v>4.8448000001371838E-2</v>
      </c>
      <c r="O54">
        <f ca="1">+C$11+C$12*$F54</f>
        <v>4.7881932144263638E-2</v>
      </c>
      <c r="Q54" s="2">
        <f>+C54-15018.5</f>
        <v>41995.603999999999</v>
      </c>
    </row>
    <row r="55" spans="1:17" x14ac:dyDescent="0.2">
      <c r="A55" s="55" t="s">
        <v>1</v>
      </c>
      <c r="B55" s="56" t="s">
        <v>30</v>
      </c>
      <c r="C55" s="57">
        <v>57425.734400000001</v>
      </c>
      <c r="D55" s="57">
        <v>2.0000000000000001E-4</v>
      </c>
      <c r="E55">
        <f>+(C55-C$7)/C$8</f>
        <v>20665.134596372951</v>
      </c>
      <c r="F55">
        <f>ROUND(2*E55,0)/2</f>
        <v>20665</v>
      </c>
      <c r="G55">
        <f>+C55-(C$7+F55*C$8)</f>
        <v>5.8134999999310821E-2</v>
      </c>
      <c r="K55">
        <f>+G55</f>
        <v>5.8134999999310821E-2</v>
      </c>
      <c r="O55">
        <f ca="1">+C$11+C$12*$F55</f>
        <v>5.2961890569296295E-2</v>
      </c>
      <c r="Q55" s="2">
        <f>+C55-15018.5</f>
        <v>42407.234400000001</v>
      </c>
    </row>
    <row r="56" spans="1:17" x14ac:dyDescent="0.2">
      <c r="A56" s="52" t="s">
        <v>181</v>
      </c>
      <c r="B56" s="53" t="s">
        <v>30</v>
      </c>
      <c r="C56" s="54">
        <v>57448.622349999998</v>
      </c>
      <c r="D56" s="54">
        <v>2.0999999999999999E-3</v>
      </c>
      <c r="E56">
        <f>+(C56-C$7)/C$8</f>
        <v>20718.125652607763</v>
      </c>
      <c r="F56">
        <f>ROUND(2*E56,0)/2</f>
        <v>20718</v>
      </c>
      <c r="G56">
        <f>+C56-(C$7+F56*C$8)</f>
        <v>5.4272000001219567E-2</v>
      </c>
      <c r="K56">
        <f>+G56</f>
        <v>5.4272000001219567E-2</v>
      </c>
      <c r="O56">
        <f ca="1">+C$11+C$12*$F56</f>
        <v>5.3244406620216254E-2</v>
      </c>
      <c r="Q56" s="2">
        <f>+C56-15018.5</f>
        <v>42430.122349999998</v>
      </c>
    </row>
    <row r="57" spans="1:17" x14ac:dyDescent="0.2">
      <c r="A57" s="59" t="s">
        <v>0</v>
      </c>
      <c r="B57" s="60" t="s">
        <v>30</v>
      </c>
      <c r="C57" s="59">
        <v>57731.967900000003</v>
      </c>
      <c r="D57" s="59" t="s">
        <v>111</v>
      </c>
      <c r="E57">
        <f>+(C57-C$7)/C$8</f>
        <v>21374.138094697879</v>
      </c>
      <c r="F57">
        <f>ROUND(2*E57,0)/2</f>
        <v>21374</v>
      </c>
      <c r="G57">
        <f>+C57-(C$7+F57*C$8)</f>
        <v>5.9646000001521315E-2</v>
      </c>
      <c r="K57">
        <f>+G57</f>
        <v>5.9646000001521315E-2</v>
      </c>
      <c r="O57">
        <f ca="1">+C$11+C$12*$F57</f>
        <v>5.6741209061791732E-2</v>
      </c>
      <c r="Q57" s="2">
        <f>+C57-15018.5</f>
        <v>42713.467900000003</v>
      </c>
    </row>
    <row r="58" spans="1:17" x14ac:dyDescent="0.2">
      <c r="A58" s="58" t="s">
        <v>185</v>
      </c>
      <c r="C58" s="11">
        <v>58483.734100000001</v>
      </c>
      <c r="D58" s="11">
        <v>2.9999999999999997E-4</v>
      </c>
      <c r="E58">
        <f>+(C58-C$7)/C$8</f>
        <v>23114.655920874422</v>
      </c>
      <c r="F58">
        <f>ROUND(2*E58,0)/2</f>
        <v>23114.5</v>
      </c>
      <c r="G58">
        <f>+C58-(C$7+F58*C$8)</f>
        <v>6.7345499999646563E-2</v>
      </c>
      <c r="K58">
        <f>+G58</f>
        <v>6.7345499999646563E-2</v>
      </c>
      <c r="O58">
        <f ca="1">+C$11+C$12*$F58</f>
        <v>6.601892956417299E-2</v>
      </c>
      <c r="Q58" s="2">
        <f>+C58-15018.5</f>
        <v>43465.234100000001</v>
      </c>
    </row>
    <row r="59" spans="1:17" x14ac:dyDescent="0.2">
      <c r="A59" s="7" t="s">
        <v>184</v>
      </c>
      <c r="C59" s="61">
        <v>59183.880400000002</v>
      </c>
      <c r="D59" s="62">
        <v>2.9999999999999997E-4</v>
      </c>
      <c r="E59">
        <f>+(C59-C$7)/C$8</f>
        <v>24735.661382521346</v>
      </c>
      <c r="F59">
        <f>ROUND(2*E59,0)/2</f>
        <v>24735.5</v>
      </c>
      <c r="G59">
        <f>+C59-(C$7+F59*C$8)</f>
        <v>6.9704500005173031E-2</v>
      </c>
      <c r="K59">
        <f>+G59</f>
        <v>6.9704500005173031E-2</v>
      </c>
      <c r="O59">
        <f ca="1">+C$11+C$12*$F59</f>
        <v>7.4659656329102625E-2</v>
      </c>
      <c r="Q59" s="2">
        <f>+C59-15018.5</f>
        <v>44165.380400000002</v>
      </c>
    </row>
  </sheetData>
  <sortState xmlns:xlrd2="http://schemas.microsoft.com/office/spreadsheetml/2017/richdata2" ref="A21:Q59">
    <sortCondition ref="C21:C59"/>
  </sortState>
  <phoneticPr fontId="8" type="noConversion"/>
  <hyperlinks>
    <hyperlink ref="H62832" r:id="rId1" display="http://vsolj.cetus-net.org/bulletin.html"/>
    <hyperlink ref="H62825" r:id="rId2" display="http://vsolj.cetus-net.org/bulletin.html"/>
    <hyperlink ref="AP322" r:id="rId3" display="http://cdsbib.u-strasbg.fr/cgi-bin/cdsbib?1990RMxAA..21..381G"/>
    <hyperlink ref="AP325" r:id="rId4" display="http://cdsbib.u-strasbg.fr/cgi-bin/cdsbib?1990RMxAA..21..381G"/>
    <hyperlink ref="AP323" r:id="rId5" display="http://cdsbib.u-strasbg.fr/cgi-bin/cdsbib?1990RMxAA..21..381G"/>
    <hyperlink ref="AP301" r:id="rId6" display="http://cdsbib.u-strasbg.fr/cgi-bin/cdsbib?1990RMxAA..21..381G"/>
    <hyperlink ref="I62832" r:id="rId7" display="http://vsolj.cetus-net.org/bulletin.html"/>
    <hyperlink ref="AQ435" r:id="rId8" display="http://cdsbib.u-strasbg.fr/cgi-bin/cdsbib?1990RMxAA..21..381G"/>
    <hyperlink ref="AQ64240" r:id="rId9" display="http://cdsbib.u-strasbg.fr/cgi-bin/cdsbib?1990RMxAA..21..381G"/>
    <hyperlink ref="AQ436" r:id="rId10" display="http://cdsbib.u-strasbg.fr/cgi-bin/cdsbib?1990RMxAA..21..381G"/>
    <hyperlink ref="H62829" r:id="rId11" display="https://www.aavso.org/ejaavso"/>
    <hyperlink ref="H63539" r:id="rId12" display="http://vsolj.cetus-net.org/bulletin.html"/>
    <hyperlink ref="H63532" r:id="rId13" display="https://www.aavso.org/ejaavso"/>
    <hyperlink ref="I63539" r:id="rId14" display="http://vsolj.cetus-net.org/bulletin.html"/>
    <hyperlink ref="AQ57190" r:id="rId15" display="http://cdsbib.u-strasbg.fr/cgi-bin/cdsbib?1990RMxAA..21..381G"/>
    <hyperlink ref="H63536" r:id="rId16" display="https://www.aavso.org/ejaavso"/>
    <hyperlink ref="AP4554" r:id="rId17" display="http://cdsbib.u-strasbg.fr/cgi-bin/cdsbib?1990RMxAA..21..381G"/>
    <hyperlink ref="AP4557" r:id="rId18" display="http://cdsbib.u-strasbg.fr/cgi-bin/cdsbib?1990RMxAA..21..381G"/>
    <hyperlink ref="AP4555" r:id="rId19" display="http://cdsbib.u-strasbg.fr/cgi-bin/cdsbib?1990RMxAA..21..381G"/>
    <hyperlink ref="AP4539" r:id="rId20" display="http://cdsbib.u-strasbg.fr/cgi-bin/cdsbib?1990RMxAA..21..381G"/>
    <hyperlink ref="AQ4768" r:id="rId21" display="http://cdsbib.u-strasbg.fr/cgi-bin/cdsbib?1990RMxAA..21..381G"/>
    <hyperlink ref="AQ4772" r:id="rId22" display="http://cdsbib.u-strasbg.fr/cgi-bin/cdsbib?1990RMxAA..21..381G"/>
    <hyperlink ref="AQ64452" r:id="rId23" display="http://cdsbib.u-strasbg.fr/cgi-bin/cdsbib?1990RMxAA..21..381G"/>
    <hyperlink ref="I1660" r:id="rId24" display="http://vsolj.cetus-net.org/bulletin.html"/>
    <hyperlink ref="H1660" r:id="rId25" display="http://vsolj.cetus-net.org/bulletin.html"/>
    <hyperlink ref="AQ65113" r:id="rId26" display="http://cdsbib.u-strasbg.fr/cgi-bin/cdsbib?1990RMxAA..21..381G"/>
    <hyperlink ref="AQ65112" r:id="rId27" display="http://cdsbib.u-strasbg.fr/cgi-bin/cdsbib?1990RMxAA..21..381G"/>
    <hyperlink ref="AP2830" r:id="rId28" display="http://cdsbib.u-strasbg.fr/cgi-bin/cdsbib?1990RMxAA..21..381G"/>
    <hyperlink ref="AP2848" r:id="rId29" display="http://cdsbib.u-strasbg.fr/cgi-bin/cdsbib?1990RMxAA..21..381G"/>
    <hyperlink ref="AP2849" r:id="rId30" display="http://cdsbib.u-strasbg.fr/cgi-bin/cdsbib?1990RMxAA..21..381G"/>
    <hyperlink ref="AP2845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17" sqref="A17:C38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1" t="s">
        <v>48</v>
      </c>
      <c r="I1" s="32" t="s">
        <v>49</v>
      </c>
      <c r="J1" s="33" t="s">
        <v>50</v>
      </c>
    </row>
    <row r="2" spans="1:16" x14ac:dyDescent="0.2">
      <c r="I2" s="34" t="s">
        <v>51</v>
      </c>
      <c r="J2" s="35" t="s">
        <v>52</v>
      </c>
    </row>
    <row r="3" spans="1:16" x14ac:dyDescent="0.2">
      <c r="A3" s="36" t="s">
        <v>53</v>
      </c>
      <c r="I3" s="34" t="s">
        <v>54</v>
      </c>
      <c r="J3" s="35" t="s">
        <v>55</v>
      </c>
    </row>
    <row r="4" spans="1:16" x14ac:dyDescent="0.2">
      <c r="I4" s="34" t="s">
        <v>56</v>
      </c>
      <c r="J4" s="35" t="s">
        <v>55</v>
      </c>
    </row>
    <row r="5" spans="1:16" ht="13.5" thickBot="1" x14ac:dyDescent="0.25">
      <c r="I5" s="37" t="s">
        <v>57</v>
      </c>
      <c r="J5" s="38" t="s">
        <v>58</v>
      </c>
    </row>
    <row r="10" spans="1:16" ht="13.5" thickBot="1" x14ac:dyDescent="0.25"/>
    <row r="11" spans="1:16" ht="12.75" customHeight="1" thickBot="1" x14ac:dyDescent="0.25">
      <c r="A11" s="11" t="str">
        <f t="shared" ref="A11:A38" si="0">P11</f>
        <v>VSB 39 </v>
      </c>
      <c r="B11" s="5" t="str">
        <f t="shared" ref="B11:B38" si="1">IF(H11=INT(H11),"I","II")</f>
        <v>II</v>
      </c>
      <c r="C11" s="11">
        <f t="shared" ref="C11:C38" si="2">1*G11</f>
        <v>52237.241300000002</v>
      </c>
      <c r="D11" s="13" t="str">
        <f t="shared" ref="D11:D38" si="3">VLOOKUP(F11,I$1:J$5,2,FALSE)</f>
        <v>vis</v>
      </c>
      <c r="E11" s="39" t="e">
        <f>VLOOKUP(C11,#REF!,3,FALSE)</f>
        <v>#REF!</v>
      </c>
      <c r="F11" s="5" t="s">
        <v>57</v>
      </c>
      <c r="G11" s="13" t="str">
        <f t="shared" ref="G11:G38" si="4">MID(I11,3,LEN(I11)-3)</f>
        <v>52237.2413</v>
      </c>
      <c r="H11" s="11">
        <f t="shared" ref="H11:H38" si="5">1*K11</f>
        <v>-608.5</v>
      </c>
      <c r="I11" s="40" t="s">
        <v>59</v>
      </c>
      <c r="J11" s="41" t="s">
        <v>60</v>
      </c>
      <c r="K11" s="40">
        <v>-608.5</v>
      </c>
      <c r="L11" s="40" t="s">
        <v>61</v>
      </c>
      <c r="M11" s="41" t="s">
        <v>62</v>
      </c>
      <c r="N11" s="41" t="s">
        <v>63</v>
      </c>
      <c r="O11" s="42" t="s">
        <v>64</v>
      </c>
      <c r="P11" s="43" t="s">
        <v>65</v>
      </c>
    </row>
    <row r="12" spans="1:16" ht="12.75" customHeight="1" thickBot="1" x14ac:dyDescent="0.25">
      <c r="A12" s="11" t="str">
        <f t="shared" si="0"/>
        <v>IBVS 5898 </v>
      </c>
      <c r="B12" s="5" t="str">
        <f t="shared" si="1"/>
        <v>II</v>
      </c>
      <c r="C12" s="11">
        <f t="shared" si="2"/>
        <v>52618.631600000001</v>
      </c>
      <c r="D12" s="13" t="str">
        <f t="shared" si="3"/>
        <v>vis</v>
      </c>
      <c r="E12" s="39" t="e">
        <f>VLOOKUP(C12,#REF!,3,FALSE)</f>
        <v>#REF!</v>
      </c>
      <c r="F12" s="5" t="s">
        <v>57</v>
      </c>
      <c r="G12" s="13" t="str">
        <f t="shared" si="4"/>
        <v>52618.6316</v>
      </c>
      <c r="H12" s="11">
        <f t="shared" si="5"/>
        <v>274.5</v>
      </c>
      <c r="I12" s="40" t="s">
        <v>66</v>
      </c>
      <c r="J12" s="41" t="s">
        <v>67</v>
      </c>
      <c r="K12" s="40">
        <v>274.5</v>
      </c>
      <c r="L12" s="40" t="s">
        <v>68</v>
      </c>
      <c r="M12" s="41" t="s">
        <v>69</v>
      </c>
      <c r="N12" s="41" t="s">
        <v>70</v>
      </c>
      <c r="O12" s="42" t="s">
        <v>71</v>
      </c>
      <c r="P12" s="43" t="s">
        <v>72</v>
      </c>
    </row>
    <row r="13" spans="1:16" ht="12.75" customHeight="1" thickBot="1" x14ac:dyDescent="0.25">
      <c r="A13" s="11" t="str">
        <f t="shared" si="0"/>
        <v>IBVS 5603 </v>
      </c>
      <c r="B13" s="5" t="str">
        <f t="shared" si="1"/>
        <v>I</v>
      </c>
      <c r="C13" s="11">
        <f t="shared" si="2"/>
        <v>53317.700299999997</v>
      </c>
      <c r="D13" s="13" t="str">
        <f t="shared" si="3"/>
        <v>vis</v>
      </c>
      <c r="E13" s="39" t="e">
        <f>VLOOKUP(C13,#REF!,3,FALSE)</f>
        <v>#REF!</v>
      </c>
      <c r="F13" s="5" t="s">
        <v>57</v>
      </c>
      <c r="G13" s="13" t="str">
        <f t="shared" si="4"/>
        <v>53317.7003</v>
      </c>
      <c r="H13" s="11">
        <f t="shared" si="5"/>
        <v>1893</v>
      </c>
      <c r="I13" s="40" t="s">
        <v>84</v>
      </c>
      <c r="J13" s="41" t="s">
        <v>85</v>
      </c>
      <c r="K13" s="40">
        <v>1893</v>
      </c>
      <c r="L13" s="40" t="s">
        <v>86</v>
      </c>
      <c r="M13" s="41" t="s">
        <v>62</v>
      </c>
      <c r="N13" s="41" t="s">
        <v>63</v>
      </c>
      <c r="O13" s="42" t="s">
        <v>87</v>
      </c>
      <c r="P13" s="43" t="s">
        <v>88</v>
      </c>
    </row>
    <row r="14" spans="1:16" ht="12.75" customHeight="1" thickBot="1" x14ac:dyDescent="0.25">
      <c r="A14" s="11" t="str">
        <f t="shared" si="0"/>
        <v>IBVS 5672 </v>
      </c>
      <c r="B14" s="5" t="str">
        <f t="shared" si="1"/>
        <v>I</v>
      </c>
      <c r="C14" s="11">
        <f t="shared" si="2"/>
        <v>53374.715799999998</v>
      </c>
      <c r="D14" s="13" t="str">
        <f t="shared" si="3"/>
        <v>vis</v>
      </c>
      <c r="E14" s="39" t="e">
        <f>VLOOKUP(C14,#REF!,3,FALSE)</f>
        <v>#REF!</v>
      </c>
      <c r="F14" s="5" t="s">
        <v>57</v>
      </c>
      <c r="G14" s="13" t="str">
        <f t="shared" si="4"/>
        <v>53374.7158</v>
      </c>
      <c r="H14" s="11">
        <f t="shared" si="5"/>
        <v>2025</v>
      </c>
      <c r="I14" s="40" t="s">
        <v>89</v>
      </c>
      <c r="J14" s="41" t="s">
        <v>90</v>
      </c>
      <c r="K14" s="40">
        <v>2025</v>
      </c>
      <c r="L14" s="40" t="s">
        <v>91</v>
      </c>
      <c r="M14" s="41" t="s">
        <v>62</v>
      </c>
      <c r="N14" s="41" t="s">
        <v>63</v>
      </c>
      <c r="O14" s="42" t="s">
        <v>92</v>
      </c>
      <c r="P14" s="43" t="s">
        <v>93</v>
      </c>
    </row>
    <row r="15" spans="1:16" ht="12.75" customHeight="1" thickBot="1" x14ac:dyDescent="0.25">
      <c r="A15" s="11" t="str">
        <f t="shared" si="0"/>
        <v>IBVS 5760 </v>
      </c>
      <c r="B15" s="5" t="str">
        <f t="shared" si="1"/>
        <v>I</v>
      </c>
      <c r="C15" s="11">
        <f t="shared" si="2"/>
        <v>54091.697999999997</v>
      </c>
      <c r="D15" s="13" t="str">
        <f t="shared" si="3"/>
        <v>vis</v>
      </c>
      <c r="E15" s="39" t="e">
        <f>VLOOKUP(C15,#REF!,3,FALSE)</f>
        <v>#REF!</v>
      </c>
      <c r="F15" s="5" t="s">
        <v>57</v>
      </c>
      <c r="G15" s="13" t="str">
        <f t="shared" si="4"/>
        <v>54091.698</v>
      </c>
      <c r="H15" s="11">
        <f t="shared" si="5"/>
        <v>3685</v>
      </c>
      <c r="I15" s="40" t="s">
        <v>103</v>
      </c>
      <c r="J15" s="41" t="s">
        <v>104</v>
      </c>
      <c r="K15" s="40">
        <v>3685</v>
      </c>
      <c r="L15" s="40" t="s">
        <v>105</v>
      </c>
      <c r="M15" s="41" t="s">
        <v>69</v>
      </c>
      <c r="N15" s="41" t="s">
        <v>106</v>
      </c>
      <c r="O15" s="42" t="s">
        <v>92</v>
      </c>
      <c r="P15" s="43" t="s">
        <v>107</v>
      </c>
    </row>
    <row r="16" spans="1:16" ht="12.75" customHeight="1" thickBot="1" x14ac:dyDescent="0.25">
      <c r="A16" s="11" t="str">
        <f t="shared" si="0"/>
        <v>IBVS 5938 </v>
      </c>
      <c r="B16" s="5" t="str">
        <f t="shared" si="1"/>
        <v>I</v>
      </c>
      <c r="C16" s="11">
        <f t="shared" si="2"/>
        <v>54872.615899999997</v>
      </c>
      <c r="D16" s="13" t="str">
        <f t="shared" si="3"/>
        <v>vis</v>
      </c>
      <c r="E16" s="39" t="e">
        <f>VLOOKUP(C16,#REF!,3,FALSE)</f>
        <v>#REF!</v>
      </c>
      <c r="F16" s="5" t="s">
        <v>57</v>
      </c>
      <c r="G16" s="13" t="str">
        <f t="shared" si="4"/>
        <v>54872.6159</v>
      </c>
      <c r="H16" s="11">
        <f t="shared" si="5"/>
        <v>5493</v>
      </c>
      <c r="I16" s="40" t="s">
        <v>122</v>
      </c>
      <c r="J16" s="41" t="s">
        <v>123</v>
      </c>
      <c r="K16" s="40">
        <v>5493</v>
      </c>
      <c r="L16" s="40" t="s">
        <v>124</v>
      </c>
      <c r="M16" s="41" t="s">
        <v>69</v>
      </c>
      <c r="N16" s="41" t="s">
        <v>57</v>
      </c>
      <c r="O16" s="42" t="s">
        <v>87</v>
      </c>
      <c r="P16" s="43" t="s">
        <v>125</v>
      </c>
    </row>
    <row r="17" spans="1:16" ht="12.75" customHeight="1" thickBot="1" x14ac:dyDescent="0.25">
      <c r="A17" s="11" t="str">
        <f t="shared" si="0"/>
        <v>VSB 42 </v>
      </c>
      <c r="B17" s="5" t="str">
        <f t="shared" si="1"/>
        <v>I</v>
      </c>
      <c r="C17" s="11">
        <f t="shared" si="2"/>
        <v>52988.142500000002</v>
      </c>
      <c r="D17" s="13" t="str">
        <f t="shared" si="3"/>
        <v>vis</v>
      </c>
      <c r="E17" s="39" t="e">
        <f>VLOOKUP(C17,#REF!,3,FALSE)</f>
        <v>#REF!</v>
      </c>
      <c r="F17" s="5" t="s">
        <v>57</v>
      </c>
      <c r="G17" s="13" t="str">
        <f t="shared" si="4"/>
        <v>52988.1425</v>
      </c>
      <c r="H17" s="11">
        <f t="shared" si="5"/>
        <v>1130</v>
      </c>
      <c r="I17" s="40" t="s">
        <v>73</v>
      </c>
      <c r="J17" s="41" t="s">
        <v>74</v>
      </c>
      <c r="K17" s="40">
        <v>1130</v>
      </c>
      <c r="L17" s="40" t="s">
        <v>75</v>
      </c>
      <c r="M17" s="41" t="s">
        <v>62</v>
      </c>
      <c r="N17" s="41" t="s">
        <v>63</v>
      </c>
      <c r="O17" s="42" t="s">
        <v>76</v>
      </c>
      <c r="P17" s="43" t="s">
        <v>77</v>
      </c>
    </row>
    <row r="18" spans="1:16" ht="12.75" customHeight="1" thickBot="1" x14ac:dyDescent="0.25">
      <c r="A18" s="11" t="str">
        <f t="shared" si="0"/>
        <v>VSB 42 </v>
      </c>
      <c r="B18" s="5" t="str">
        <f t="shared" si="1"/>
        <v>I</v>
      </c>
      <c r="C18" s="11">
        <f t="shared" si="2"/>
        <v>52989.014300000003</v>
      </c>
      <c r="D18" s="13" t="str">
        <f t="shared" si="3"/>
        <v>vis</v>
      </c>
      <c r="E18" s="39" t="e">
        <f>VLOOKUP(C18,#REF!,3,FALSE)</f>
        <v>#REF!</v>
      </c>
      <c r="F18" s="5" t="s">
        <v>57</v>
      </c>
      <c r="G18" s="13" t="str">
        <f t="shared" si="4"/>
        <v>52989.0143</v>
      </c>
      <c r="H18" s="11">
        <f t="shared" si="5"/>
        <v>1132</v>
      </c>
      <c r="I18" s="40" t="s">
        <v>78</v>
      </c>
      <c r="J18" s="41" t="s">
        <v>79</v>
      </c>
      <c r="K18" s="40">
        <v>1132</v>
      </c>
      <c r="L18" s="40" t="s">
        <v>80</v>
      </c>
      <c r="M18" s="41" t="s">
        <v>62</v>
      </c>
      <c r="N18" s="41" t="s">
        <v>63</v>
      </c>
      <c r="O18" s="42" t="s">
        <v>76</v>
      </c>
      <c r="P18" s="43" t="s">
        <v>77</v>
      </c>
    </row>
    <row r="19" spans="1:16" ht="12.75" customHeight="1" thickBot="1" x14ac:dyDescent="0.25">
      <c r="A19" s="11" t="str">
        <f t="shared" si="0"/>
        <v>VSB 42 </v>
      </c>
      <c r="B19" s="5" t="str">
        <f t="shared" si="1"/>
        <v>II</v>
      </c>
      <c r="C19" s="11">
        <f t="shared" si="2"/>
        <v>52990.094599999997</v>
      </c>
      <c r="D19" s="13" t="str">
        <f t="shared" si="3"/>
        <v>vis</v>
      </c>
      <c r="E19" s="39" t="e">
        <f>VLOOKUP(C19,#REF!,3,FALSE)</f>
        <v>#REF!</v>
      </c>
      <c r="F19" s="5" t="s">
        <v>57</v>
      </c>
      <c r="G19" s="13" t="str">
        <f t="shared" si="4"/>
        <v>52990.0946</v>
      </c>
      <c r="H19" s="11">
        <f t="shared" si="5"/>
        <v>1134.5</v>
      </c>
      <c r="I19" s="40" t="s">
        <v>81</v>
      </c>
      <c r="J19" s="41" t="s">
        <v>82</v>
      </c>
      <c r="K19" s="40">
        <v>1134.5</v>
      </c>
      <c r="L19" s="40" t="s">
        <v>83</v>
      </c>
      <c r="M19" s="41" t="s">
        <v>62</v>
      </c>
      <c r="N19" s="41" t="s">
        <v>63</v>
      </c>
      <c r="O19" s="42" t="s">
        <v>76</v>
      </c>
      <c r="P19" s="43" t="s">
        <v>77</v>
      </c>
    </row>
    <row r="20" spans="1:16" ht="12.75" customHeight="1" thickBot="1" x14ac:dyDescent="0.25">
      <c r="A20" s="11" t="str">
        <f t="shared" si="0"/>
        <v>VSB 44 </v>
      </c>
      <c r="B20" s="5" t="str">
        <f t="shared" si="1"/>
        <v>I</v>
      </c>
      <c r="C20" s="11">
        <f t="shared" si="2"/>
        <v>53708.136500000001</v>
      </c>
      <c r="D20" s="13" t="str">
        <f t="shared" si="3"/>
        <v>vis</v>
      </c>
      <c r="E20" s="39" t="e">
        <f>VLOOKUP(C20,#REF!,3,FALSE)</f>
        <v>#REF!</v>
      </c>
      <c r="F20" s="5" t="s">
        <v>57</v>
      </c>
      <c r="G20" s="13" t="str">
        <f t="shared" si="4"/>
        <v>53708.1365</v>
      </c>
      <c r="H20" s="11">
        <f t="shared" si="5"/>
        <v>2797</v>
      </c>
      <c r="I20" s="40" t="s">
        <v>94</v>
      </c>
      <c r="J20" s="41" t="s">
        <v>95</v>
      </c>
      <c r="K20" s="40">
        <v>2797</v>
      </c>
      <c r="L20" s="40" t="s">
        <v>96</v>
      </c>
      <c r="M20" s="41" t="s">
        <v>62</v>
      </c>
      <c r="N20" s="41" t="s">
        <v>63</v>
      </c>
      <c r="O20" s="42" t="s">
        <v>64</v>
      </c>
      <c r="P20" s="43" t="s">
        <v>97</v>
      </c>
    </row>
    <row r="21" spans="1:16" ht="12.75" customHeight="1" thickBot="1" x14ac:dyDescent="0.25">
      <c r="A21" s="11" t="str">
        <f t="shared" si="0"/>
        <v>VSB 45 </v>
      </c>
      <c r="B21" s="5" t="str">
        <f t="shared" si="1"/>
        <v>II</v>
      </c>
      <c r="C21" s="11">
        <f t="shared" si="2"/>
        <v>54074.213100000001</v>
      </c>
      <c r="D21" s="13" t="str">
        <f t="shared" si="3"/>
        <v>vis</v>
      </c>
      <c r="E21" s="39" t="e">
        <f>VLOOKUP(C21,#REF!,3,FALSE)</f>
        <v>#REF!</v>
      </c>
      <c r="F21" s="5" t="s">
        <v>57</v>
      </c>
      <c r="G21" s="13" t="str">
        <f t="shared" si="4"/>
        <v>54074.2131</v>
      </c>
      <c r="H21" s="11">
        <f t="shared" si="5"/>
        <v>3644.5</v>
      </c>
      <c r="I21" s="40" t="s">
        <v>98</v>
      </c>
      <c r="J21" s="41" t="s">
        <v>99</v>
      </c>
      <c r="K21" s="40">
        <v>3644.5</v>
      </c>
      <c r="L21" s="40" t="s">
        <v>100</v>
      </c>
      <c r="M21" s="41" t="s">
        <v>62</v>
      </c>
      <c r="N21" s="41" t="s">
        <v>63</v>
      </c>
      <c r="O21" s="42" t="s">
        <v>101</v>
      </c>
      <c r="P21" s="43" t="s">
        <v>102</v>
      </c>
    </row>
    <row r="22" spans="1:16" ht="12.75" customHeight="1" thickBot="1" x14ac:dyDescent="0.25">
      <c r="A22" s="11" t="str">
        <f t="shared" si="0"/>
        <v>VSB 46 </v>
      </c>
      <c r="B22" s="5" t="str">
        <f t="shared" si="1"/>
        <v>II</v>
      </c>
      <c r="C22" s="11">
        <f t="shared" si="2"/>
        <v>54423.200700000001</v>
      </c>
      <c r="D22" s="13" t="str">
        <f t="shared" si="3"/>
        <v>vis</v>
      </c>
      <c r="E22" s="39" t="e">
        <f>VLOOKUP(C22,#REF!,3,FALSE)</f>
        <v>#REF!</v>
      </c>
      <c r="F22" s="5" t="s">
        <v>57</v>
      </c>
      <c r="G22" s="13" t="str">
        <f t="shared" si="4"/>
        <v>54423.2007</v>
      </c>
      <c r="H22" s="11">
        <f t="shared" si="5"/>
        <v>4452.5</v>
      </c>
      <c r="I22" s="40" t="s">
        <v>108</v>
      </c>
      <c r="J22" s="41" t="s">
        <v>109</v>
      </c>
      <c r="K22" s="40">
        <v>4452.5</v>
      </c>
      <c r="L22" s="40" t="s">
        <v>110</v>
      </c>
      <c r="M22" s="41" t="s">
        <v>69</v>
      </c>
      <c r="N22" s="41" t="s">
        <v>111</v>
      </c>
      <c r="O22" s="42" t="s">
        <v>112</v>
      </c>
      <c r="P22" s="43" t="s">
        <v>113</v>
      </c>
    </row>
    <row r="23" spans="1:16" ht="12.75" customHeight="1" thickBot="1" x14ac:dyDescent="0.25">
      <c r="A23" s="11" t="str">
        <f t="shared" si="0"/>
        <v>VSB 46 </v>
      </c>
      <c r="B23" s="5" t="str">
        <f t="shared" si="1"/>
        <v>I</v>
      </c>
      <c r="C23" s="11">
        <f t="shared" si="2"/>
        <v>54428.161399999997</v>
      </c>
      <c r="D23" s="13" t="str">
        <f t="shared" si="3"/>
        <v>vis</v>
      </c>
      <c r="E23" s="39" t="e">
        <f>VLOOKUP(C23,#REF!,3,FALSE)</f>
        <v>#REF!</v>
      </c>
      <c r="F23" s="5" t="s">
        <v>57</v>
      </c>
      <c r="G23" s="13" t="str">
        <f t="shared" si="4"/>
        <v>54428.1614</v>
      </c>
      <c r="H23" s="11">
        <f t="shared" si="5"/>
        <v>4464</v>
      </c>
      <c r="I23" s="40" t="s">
        <v>114</v>
      </c>
      <c r="J23" s="41" t="s">
        <v>115</v>
      </c>
      <c r="K23" s="40">
        <v>4464</v>
      </c>
      <c r="L23" s="40" t="s">
        <v>116</v>
      </c>
      <c r="M23" s="41" t="s">
        <v>69</v>
      </c>
      <c r="N23" s="41" t="s">
        <v>111</v>
      </c>
      <c r="O23" s="42" t="s">
        <v>112</v>
      </c>
      <c r="P23" s="43" t="s">
        <v>113</v>
      </c>
    </row>
    <row r="24" spans="1:16" ht="12.75" customHeight="1" thickBot="1" x14ac:dyDescent="0.25">
      <c r="A24" s="11" t="str">
        <f t="shared" si="0"/>
        <v>VSB 48 </v>
      </c>
      <c r="B24" s="5" t="str">
        <f t="shared" si="1"/>
        <v>II</v>
      </c>
      <c r="C24" s="11">
        <f t="shared" si="2"/>
        <v>54820.996099999997</v>
      </c>
      <c r="D24" s="13" t="str">
        <f t="shared" si="3"/>
        <v>vis</v>
      </c>
      <c r="E24" s="39" t="e">
        <f>VLOOKUP(C24,#REF!,3,FALSE)</f>
        <v>#REF!</v>
      </c>
      <c r="F24" s="5" t="s">
        <v>57</v>
      </c>
      <c r="G24" s="13" t="str">
        <f t="shared" si="4"/>
        <v>54820.9961</v>
      </c>
      <c r="H24" s="11">
        <f t="shared" si="5"/>
        <v>5373.5</v>
      </c>
      <c r="I24" s="40" t="s">
        <v>117</v>
      </c>
      <c r="J24" s="41" t="s">
        <v>118</v>
      </c>
      <c r="K24" s="40">
        <v>5373.5</v>
      </c>
      <c r="L24" s="40" t="s">
        <v>119</v>
      </c>
      <c r="M24" s="41" t="s">
        <v>69</v>
      </c>
      <c r="N24" s="41" t="s">
        <v>111</v>
      </c>
      <c r="O24" s="42" t="s">
        <v>120</v>
      </c>
      <c r="P24" s="43" t="s">
        <v>121</v>
      </c>
    </row>
    <row r="25" spans="1:16" ht="12.75" customHeight="1" thickBot="1" x14ac:dyDescent="0.25">
      <c r="A25" s="11" t="str">
        <f t="shared" si="0"/>
        <v>VSB 50 </v>
      </c>
      <c r="B25" s="5" t="str">
        <f t="shared" si="1"/>
        <v>I</v>
      </c>
      <c r="C25" s="11">
        <f t="shared" si="2"/>
        <v>55126.152000000002</v>
      </c>
      <c r="D25" s="13" t="str">
        <f t="shared" si="3"/>
        <v>vis</v>
      </c>
      <c r="E25" s="39" t="e">
        <f>VLOOKUP(C25,#REF!,3,FALSE)</f>
        <v>#REF!</v>
      </c>
      <c r="F25" s="5" t="s">
        <v>57</v>
      </c>
      <c r="G25" s="13" t="str">
        <f t="shared" si="4"/>
        <v>55126.1520</v>
      </c>
      <c r="H25" s="11">
        <f t="shared" si="5"/>
        <v>6080</v>
      </c>
      <c r="I25" s="40" t="s">
        <v>126</v>
      </c>
      <c r="J25" s="41" t="s">
        <v>127</v>
      </c>
      <c r="K25" s="40">
        <v>6080</v>
      </c>
      <c r="L25" s="40" t="s">
        <v>128</v>
      </c>
      <c r="M25" s="41" t="s">
        <v>69</v>
      </c>
      <c r="N25" s="41" t="s">
        <v>57</v>
      </c>
      <c r="O25" s="42" t="s">
        <v>120</v>
      </c>
      <c r="P25" s="43" t="s">
        <v>129</v>
      </c>
    </row>
    <row r="26" spans="1:16" ht="12.75" customHeight="1" thickBot="1" x14ac:dyDescent="0.25">
      <c r="A26" s="11" t="str">
        <f t="shared" si="0"/>
        <v>OEJV 0137 </v>
      </c>
      <c r="B26" s="5" t="str">
        <f t="shared" si="1"/>
        <v>II</v>
      </c>
      <c r="C26" s="11">
        <f t="shared" si="2"/>
        <v>55470.620499999997</v>
      </c>
      <c r="D26" s="13" t="str">
        <f t="shared" si="3"/>
        <v>vis</v>
      </c>
      <c r="E26" s="39" t="e">
        <f>VLOOKUP(C26,#REF!,3,FALSE)</f>
        <v>#REF!</v>
      </c>
      <c r="F26" s="5" t="s">
        <v>57</v>
      </c>
      <c r="G26" s="13" t="str">
        <f t="shared" si="4"/>
        <v>55470.6205</v>
      </c>
      <c r="H26" s="11">
        <f t="shared" si="5"/>
        <v>6877.5</v>
      </c>
      <c r="I26" s="40" t="s">
        <v>130</v>
      </c>
      <c r="J26" s="41" t="s">
        <v>131</v>
      </c>
      <c r="K26" s="40">
        <v>6877.5</v>
      </c>
      <c r="L26" s="40" t="s">
        <v>132</v>
      </c>
      <c r="M26" s="41" t="s">
        <v>69</v>
      </c>
      <c r="N26" s="41" t="s">
        <v>49</v>
      </c>
      <c r="O26" s="42" t="s">
        <v>133</v>
      </c>
      <c r="P26" s="43" t="s">
        <v>134</v>
      </c>
    </row>
    <row r="27" spans="1:16" ht="12.75" customHeight="1" thickBot="1" x14ac:dyDescent="0.25">
      <c r="A27" s="11" t="str">
        <f t="shared" si="0"/>
        <v>IBVS 6050 </v>
      </c>
      <c r="B27" s="5" t="str">
        <f t="shared" si="1"/>
        <v>I</v>
      </c>
      <c r="C27" s="11">
        <f t="shared" si="2"/>
        <v>55944.650300000001</v>
      </c>
      <c r="D27" s="13" t="str">
        <f t="shared" si="3"/>
        <v>vis</v>
      </c>
      <c r="E27" s="39" t="e">
        <f>VLOOKUP(C27,#REF!,3,FALSE)</f>
        <v>#REF!</v>
      </c>
      <c r="F27" s="5" t="s">
        <v>57</v>
      </c>
      <c r="G27" s="13" t="str">
        <f t="shared" si="4"/>
        <v>55944.6503</v>
      </c>
      <c r="H27" s="11">
        <f t="shared" si="5"/>
        <v>7975</v>
      </c>
      <c r="I27" s="40" t="s">
        <v>135</v>
      </c>
      <c r="J27" s="41" t="s">
        <v>136</v>
      </c>
      <c r="K27" s="40">
        <v>7975</v>
      </c>
      <c r="L27" s="40" t="s">
        <v>137</v>
      </c>
      <c r="M27" s="41" t="s">
        <v>69</v>
      </c>
      <c r="N27" s="41" t="s">
        <v>49</v>
      </c>
      <c r="O27" s="42" t="s">
        <v>92</v>
      </c>
      <c r="P27" s="43" t="s">
        <v>138</v>
      </c>
    </row>
    <row r="28" spans="1:16" ht="12.75" customHeight="1" thickBot="1" x14ac:dyDescent="0.25">
      <c r="A28" s="11" t="str">
        <f t="shared" si="0"/>
        <v>VSB 56 </v>
      </c>
      <c r="B28" s="5" t="str">
        <f t="shared" si="1"/>
        <v>I</v>
      </c>
      <c r="C28" s="11">
        <f t="shared" si="2"/>
        <v>56294.944600000003</v>
      </c>
      <c r="D28" s="13" t="str">
        <f t="shared" si="3"/>
        <v>vis</v>
      </c>
      <c r="E28" s="39" t="e">
        <f>VLOOKUP(C28,#REF!,3,FALSE)</f>
        <v>#REF!</v>
      </c>
      <c r="F28" s="5" t="s">
        <v>57</v>
      </c>
      <c r="G28" s="13" t="str">
        <f t="shared" si="4"/>
        <v>56294.9446</v>
      </c>
      <c r="H28" s="11">
        <f t="shared" si="5"/>
        <v>8786</v>
      </c>
      <c r="I28" s="40" t="s">
        <v>139</v>
      </c>
      <c r="J28" s="41" t="s">
        <v>140</v>
      </c>
      <c r="K28" s="40">
        <v>8786</v>
      </c>
      <c r="L28" s="40" t="s">
        <v>141</v>
      </c>
      <c r="M28" s="41" t="s">
        <v>69</v>
      </c>
      <c r="N28" s="41" t="s">
        <v>57</v>
      </c>
      <c r="O28" s="42" t="s">
        <v>142</v>
      </c>
      <c r="P28" s="43" t="s">
        <v>143</v>
      </c>
    </row>
    <row r="29" spans="1:16" ht="12.75" customHeight="1" thickBot="1" x14ac:dyDescent="0.25">
      <c r="A29" s="11" t="str">
        <f t="shared" si="0"/>
        <v>VSB 56 </v>
      </c>
      <c r="B29" s="5" t="str">
        <f t="shared" si="1"/>
        <v>I</v>
      </c>
      <c r="C29" s="11">
        <f t="shared" si="2"/>
        <v>56294.945800000001</v>
      </c>
      <c r="D29" s="13" t="str">
        <f t="shared" si="3"/>
        <v>vis</v>
      </c>
      <c r="E29" s="39" t="e">
        <f>VLOOKUP(C29,#REF!,3,FALSE)</f>
        <v>#REF!</v>
      </c>
      <c r="F29" s="5" t="s">
        <v>57</v>
      </c>
      <c r="G29" s="13" t="str">
        <f t="shared" si="4"/>
        <v>56294.9458</v>
      </c>
      <c r="H29" s="11">
        <f t="shared" si="5"/>
        <v>8786</v>
      </c>
      <c r="I29" s="40" t="s">
        <v>144</v>
      </c>
      <c r="J29" s="41" t="s">
        <v>145</v>
      </c>
      <c r="K29" s="40">
        <v>8786</v>
      </c>
      <c r="L29" s="40" t="s">
        <v>146</v>
      </c>
      <c r="M29" s="41" t="s">
        <v>69</v>
      </c>
      <c r="N29" s="41" t="s">
        <v>147</v>
      </c>
      <c r="O29" s="42" t="s">
        <v>142</v>
      </c>
      <c r="P29" s="43" t="s">
        <v>143</v>
      </c>
    </row>
    <row r="30" spans="1:16" ht="12.75" customHeight="1" thickBot="1" x14ac:dyDescent="0.25">
      <c r="A30" s="11" t="str">
        <f t="shared" si="0"/>
        <v>VSB 56 </v>
      </c>
      <c r="B30" s="5" t="str">
        <f t="shared" si="1"/>
        <v>I</v>
      </c>
      <c r="C30" s="11">
        <f t="shared" si="2"/>
        <v>56294.946100000001</v>
      </c>
      <c r="D30" s="13" t="str">
        <f t="shared" si="3"/>
        <v>vis</v>
      </c>
      <c r="E30" s="39" t="e">
        <f>VLOOKUP(C30,#REF!,3,FALSE)</f>
        <v>#REF!</v>
      </c>
      <c r="F30" s="5" t="s">
        <v>57</v>
      </c>
      <c r="G30" s="13" t="str">
        <f t="shared" si="4"/>
        <v>56294.9461</v>
      </c>
      <c r="H30" s="11">
        <f t="shared" si="5"/>
        <v>8786</v>
      </c>
      <c r="I30" s="40" t="s">
        <v>148</v>
      </c>
      <c r="J30" s="41" t="s">
        <v>149</v>
      </c>
      <c r="K30" s="40">
        <v>8786</v>
      </c>
      <c r="L30" s="40" t="s">
        <v>150</v>
      </c>
      <c r="M30" s="41" t="s">
        <v>69</v>
      </c>
      <c r="N30" s="41" t="s">
        <v>111</v>
      </c>
      <c r="O30" s="42" t="s">
        <v>142</v>
      </c>
      <c r="P30" s="43" t="s">
        <v>143</v>
      </c>
    </row>
    <row r="31" spans="1:16" ht="12.75" customHeight="1" thickBot="1" x14ac:dyDescent="0.25">
      <c r="A31" s="11" t="str">
        <f t="shared" si="0"/>
        <v>VSB 59 </v>
      </c>
      <c r="B31" s="5" t="str">
        <f t="shared" si="1"/>
        <v>I</v>
      </c>
      <c r="C31" s="11">
        <f t="shared" si="2"/>
        <v>56659.055899999999</v>
      </c>
      <c r="D31" s="13" t="str">
        <f t="shared" si="3"/>
        <v>vis</v>
      </c>
      <c r="E31" s="39" t="e">
        <f>VLOOKUP(C31,#REF!,3,FALSE)</f>
        <v>#REF!</v>
      </c>
      <c r="F31" s="5" t="s">
        <v>57</v>
      </c>
      <c r="G31" s="13" t="str">
        <f t="shared" si="4"/>
        <v>56659.0559</v>
      </c>
      <c r="H31" s="11">
        <f t="shared" si="5"/>
        <v>9629</v>
      </c>
      <c r="I31" s="40" t="s">
        <v>151</v>
      </c>
      <c r="J31" s="41" t="s">
        <v>152</v>
      </c>
      <c r="K31" s="40">
        <v>9629</v>
      </c>
      <c r="L31" s="40" t="s">
        <v>153</v>
      </c>
      <c r="M31" s="41" t="s">
        <v>69</v>
      </c>
      <c r="N31" s="41" t="s">
        <v>147</v>
      </c>
      <c r="O31" s="42" t="s">
        <v>142</v>
      </c>
      <c r="P31" s="43" t="s">
        <v>154</v>
      </c>
    </row>
    <row r="32" spans="1:16" ht="12.75" customHeight="1" thickBot="1" x14ac:dyDescent="0.25">
      <c r="A32" s="11" t="str">
        <f t="shared" si="0"/>
        <v>VSB 59 </v>
      </c>
      <c r="B32" s="5" t="str">
        <f t="shared" si="1"/>
        <v>I</v>
      </c>
      <c r="C32" s="11">
        <f t="shared" si="2"/>
        <v>56659.058499999999</v>
      </c>
      <c r="D32" s="13" t="str">
        <f t="shared" si="3"/>
        <v>vis</v>
      </c>
      <c r="E32" s="39" t="e">
        <f>VLOOKUP(C32,#REF!,3,FALSE)</f>
        <v>#REF!</v>
      </c>
      <c r="F32" s="5" t="s">
        <v>57</v>
      </c>
      <c r="G32" s="13" t="str">
        <f t="shared" si="4"/>
        <v>56659.0585</v>
      </c>
      <c r="H32" s="11">
        <f t="shared" si="5"/>
        <v>9629</v>
      </c>
      <c r="I32" s="40" t="s">
        <v>155</v>
      </c>
      <c r="J32" s="41" t="s">
        <v>156</v>
      </c>
      <c r="K32" s="40">
        <v>9629</v>
      </c>
      <c r="L32" s="40" t="s">
        <v>157</v>
      </c>
      <c r="M32" s="41" t="s">
        <v>69</v>
      </c>
      <c r="N32" s="41" t="s">
        <v>111</v>
      </c>
      <c r="O32" s="42" t="s">
        <v>142</v>
      </c>
      <c r="P32" s="43" t="s">
        <v>154</v>
      </c>
    </row>
    <row r="33" spans="1:16" ht="12.75" customHeight="1" thickBot="1" x14ac:dyDescent="0.25">
      <c r="A33" s="11" t="str">
        <f t="shared" si="0"/>
        <v>VSB 59 </v>
      </c>
      <c r="B33" s="5" t="str">
        <f t="shared" si="1"/>
        <v>I</v>
      </c>
      <c r="C33" s="11">
        <f t="shared" si="2"/>
        <v>56659.059099999999</v>
      </c>
      <c r="D33" s="13" t="str">
        <f t="shared" si="3"/>
        <v>vis</v>
      </c>
      <c r="E33" s="39" t="e">
        <f>VLOOKUP(C33,#REF!,3,FALSE)</f>
        <v>#REF!</v>
      </c>
      <c r="F33" s="5" t="s">
        <v>57</v>
      </c>
      <c r="G33" s="13" t="str">
        <f t="shared" si="4"/>
        <v>56659.0591</v>
      </c>
      <c r="H33" s="11">
        <f t="shared" si="5"/>
        <v>9629</v>
      </c>
      <c r="I33" s="40" t="s">
        <v>158</v>
      </c>
      <c r="J33" s="41" t="s">
        <v>159</v>
      </c>
      <c r="K33" s="40">
        <v>9629</v>
      </c>
      <c r="L33" s="40" t="s">
        <v>160</v>
      </c>
      <c r="M33" s="41" t="s">
        <v>69</v>
      </c>
      <c r="N33" s="41" t="s">
        <v>57</v>
      </c>
      <c r="O33" s="42" t="s">
        <v>142</v>
      </c>
      <c r="P33" s="43" t="s">
        <v>154</v>
      </c>
    </row>
    <row r="34" spans="1:16" ht="12.75" customHeight="1" thickBot="1" x14ac:dyDescent="0.25">
      <c r="A34" s="11" t="str">
        <f t="shared" si="0"/>
        <v>VSB 59 </v>
      </c>
      <c r="B34" s="5" t="str">
        <f t="shared" si="1"/>
        <v>I</v>
      </c>
      <c r="C34" s="11">
        <f t="shared" si="2"/>
        <v>56930.316299999999</v>
      </c>
      <c r="D34" s="13" t="str">
        <f t="shared" si="3"/>
        <v>vis</v>
      </c>
      <c r="E34" s="39" t="e">
        <f>VLOOKUP(C34,#REF!,3,FALSE)</f>
        <v>#REF!</v>
      </c>
      <c r="F34" s="5" t="s">
        <v>57</v>
      </c>
      <c r="G34" s="13" t="str">
        <f t="shared" si="4"/>
        <v>56930.3163</v>
      </c>
      <c r="H34" s="11">
        <f t="shared" si="5"/>
        <v>10257</v>
      </c>
      <c r="I34" s="40" t="s">
        <v>161</v>
      </c>
      <c r="J34" s="41" t="s">
        <v>162</v>
      </c>
      <c r="K34" s="40">
        <v>10257</v>
      </c>
      <c r="L34" s="40" t="s">
        <v>163</v>
      </c>
      <c r="M34" s="41" t="s">
        <v>69</v>
      </c>
      <c r="N34" s="41" t="s">
        <v>57</v>
      </c>
      <c r="O34" s="42" t="s">
        <v>164</v>
      </c>
      <c r="P34" s="43" t="s">
        <v>154</v>
      </c>
    </row>
    <row r="35" spans="1:16" ht="12.75" customHeight="1" thickBot="1" x14ac:dyDescent="0.25">
      <c r="A35" s="11" t="str">
        <f t="shared" si="0"/>
        <v>BAVM 241 (=IBVS 6157) </v>
      </c>
      <c r="B35" s="5" t="str">
        <f t="shared" si="1"/>
        <v>II</v>
      </c>
      <c r="C35" s="11">
        <f t="shared" si="2"/>
        <v>56985.381500000003</v>
      </c>
      <c r="D35" s="13" t="str">
        <f t="shared" si="3"/>
        <v>vis</v>
      </c>
      <c r="E35" s="39" t="e">
        <f>VLOOKUP(C35,#REF!,3,FALSE)</f>
        <v>#REF!</v>
      </c>
      <c r="F35" s="5" t="s">
        <v>57</v>
      </c>
      <c r="G35" s="13" t="str">
        <f t="shared" si="4"/>
        <v>56985.3815</v>
      </c>
      <c r="H35" s="11">
        <f t="shared" si="5"/>
        <v>10384.5</v>
      </c>
      <c r="I35" s="40" t="s">
        <v>165</v>
      </c>
      <c r="J35" s="41" t="s">
        <v>166</v>
      </c>
      <c r="K35" s="40">
        <v>10384.5</v>
      </c>
      <c r="L35" s="40" t="s">
        <v>167</v>
      </c>
      <c r="M35" s="41" t="s">
        <v>69</v>
      </c>
      <c r="N35" s="41" t="s">
        <v>57</v>
      </c>
      <c r="O35" s="42" t="s">
        <v>168</v>
      </c>
      <c r="P35" s="43" t="s">
        <v>169</v>
      </c>
    </row>
    <row r="36" spans="1:16" ht="12.75" customHeight="1" thickBot="1" x14ac:dyDescent="0.25">
      <c r="A36" s="11" t="str">
        <f t="shared" si="0"/>
        <v>VSB 59 </v>
      </c>
      <c r="B36" s="5" t="str">
        <f t="shared" si="1"/>
        <v>I</v>
      </c>
      <c r="C36" s="11">
        <f t="shared" si="2"/>
        <v>57014.1011</v>
      </c>
      <c r="D36" s="13" t="str">
        <f t="shared" si="3"/>
        <v>vis</v>
      </c>
      <c r="E36" s="39" t="e">
        <f>VLOOKUP(C36,#REF!,3,FALSE)</f>
        <v>#REF!</v>
      </c>
      <c r="F36" s="5" t="s">
        <v>57</v>
      </c>
      <c r="G36" s="13" t="str">
        <f t="shared" si="4"/>
        <v>57014.1011</v>
      </c>
      <c r="H36" s="11">
        <f t="shared" si="5"/>
        <v>10451</v>
      </c>
      <c r="I36" s="40" t="s">
        <v>170</v>
      </c>
      <c r="J36" s="41" t="s">
        <v>171</v>
      </c>
      <c r="K36" s="40">
        <v>10451</v>
      </c>
      <c r="L36" s="40" t="s">
        <v>172</v>
      </c>
      <c r="M36" s="41" t="s">
        <v>69</v>
      </c>
      <c r="N36" s="41" t="s">
        <v>147</v>
      </c>
      <c r="O36" s="42" t="s">
        <v>142</v>
      </c>
      <c r="P36" s="43" t="s">
        <v>154</v>
      </c>
    </row>
    <row r="37" spans="1:16" ht="12.75" customHeight="1" thickBot="1" x14ac:dyDescent="0.25">
      <c r="A37" s="11" t="str">
        <f t="shared" si="0"/>
        <v>VSB 59 </v>
      </c>
      <c r="B37" s="5" t="str">
        <f t="shared" si="1"/>
        <v>I</v>
      </c>
      <c r="C37" s="11">
        <f t="shared" si="2"/>
        <v>57014.102800000001</v>
      </c>
      <c r="D37" s="13" t="str">
        <f t="shared" si="3"/>
        <v>vis</v>
      </c>
      <c r="E37" s="39" t="e">
        <f>VLOOKUP(C37,#REF!,3,FALSE)</f>
        <v>#REF!</v>
      </c>
      <c r="F37" s="5" t="s">
        <v>57</v>
      </c>
      <c r="G37" s="13" t="str">
        <f t="shared" si="4"/>
        <v>57014.1028</v>
      </c>
      <c r="H37" s="11">
        <f t="shared" si="5"/>
        <v>10451</v>
      </c>
      <c r="I37" s="40" t="s">
        <v>173</v>
      </c>
      <c r="J37" s="41" t="s">
        <v>174</v>
      </c>
      <c r="K37" s="40">
        <v>10451</v>
      </c>
      <c r="L37" s="40" t="s">
        <v>175</v>
      </c>
      <c r="M37" s="41" t="s">
        <v>69</v>
      </c>
      <c r="N37" s="41" t="s">
        <v>57</v>
      </c>
      <c r="O37" s="42" t="s">
        <v>142</v>
      </c>
      <c r="P37" s="43" t="s">
        <v>154</v>
      </c>
    </row>
    <row r="38" spans="1:16" ht="12.75" customHeight="1" thickBot="1" x14ac:dyDescent="0.25">
      <c r="A38" s="11" t="str">
        <f t="shared" si="0"/>
        <v>VSB 59 </v>
      </c>
      <c r="B38" s="5" t="str">
        <f t="shared" si="1"/>
        <v>I</v>
      </c>
      <c r="C38" s="11">
        <f t="shared" si="2"/>
        <v>57014.103999999999</v>
      </c>
      <c r="D38" s="13" t="str">
        <f t="shared" si="3"/>
        <v>vis</v>
      </c>
      <c r="E38" s="39" t="e">
        <f>VLOOKUP(C38,#REF!,3,FALSE)</f>
        <v>#REF!</v>
      </c>
      <c r="F38" s="5" t="s">
        <v>57</v>
      </c>
      <c r="G38" s="13" t="str">
        <f t="shared" si="4"/>
        <v>57014.1040</v>
      </c>
      <c r="H38" s="11">
        <f t="shared" si="5"/>
        <v>10451</v>
      </c>
      <c r="I38" s="40" t="s">
        <v>176</v>
      </c>
      <c r="J38" s="41" t="s">
        <v>177</v>
      </c>
      <c r="K38" s="40">
        <v>10451</v>
      </c>
      <c r="L38" s="40" t="s">
        <v>178</v>
      </c>
      <c r="M38" s="41" t="s">
        <v>69</v>
      </c>
      <c r="N38" s="41" t="s">
        <v>111</v>
      </c>
      <c r="O38" s="42" t="s">
        <v>142</v>
      </c>
      <c r="P38" s="43" t="s">
        <v>154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</sheetData>
  <phoneticPr fontId="8" type="noConversion"/>
  <hyperlinks>
    <hyperlink ref="P11" r:id="rId1" display="http://vsolj.cetus-net.org/no39.pdf"/>
    <hyperlink ref="P12" r:id="rId2" display="http://www.konkoly.hu/cgi-bin/IBVS?5898"/>
    <hyperlink ref="P17" r:id="rId3" display="http://vsolj.cetus-net.org/no42.pdf"/>
    <hyperlink ref="P18" r:id="rId4" display="http://vsolj.cetus-net.org/no42.pdf"/>
    <hyperlink ref="P19" r:id="rId5" display="http://vsolj.cetus-net.org/no42.pdf"/>
    <hyperlink ref="P13" r:id="rId6" display="http://www.konkoly.hu/cgi-bin/IBVS?5603"/>
    <hyperlink ref="P14" r:id="rId7" display="http://www.konkoly.hu/cgi-bin/IBVS?5672"/>
    <hyperlink ref="P20" r:id="rId8" display="http://vsolj.cetus-net.org/no44.pdf"/>
    <hyperlink ref="P21" r:id="rId9" display="http://vsolj.cetus-net.org/no45.pdf"/>
    <hyperlink ref="P15" r:id="rId10" display="http://www.konkoly.hu/cgi-bin/IBVS?5760"/>
    <hyperlink ref="P22" r:id="rId11" display="http://vsolj.cetus-net.org/no46.pdf"/>
    <hyperlink ref="P23" r:id="rId12" display="http://vsolj.cetus-net.org/no46.pdf"/>
    <hyperlink ref="P24" r:id="rId13" display="http://vsolj.cetus-net.org/no48.pdf"/>
    <hyperlink ref="P16" r:id="rId14" display="http://www.konkoly.hu/cgi-bin/IBVS?5938"/>
    <hyperlink ref="P25" r:id="rId15" display="http://vsolj.cetus-net.org/vsoljno50.pdf"/>
    <hyperlink ref="P26" r:id="rId16" display="http://var.astro.cz/oejv/issues/oejv0137.pdf"/>
    <hyperlink ref="P27" r:id="rId17" display="http://www.konkoly.hu/cgi-bin/IBVS?6050"/>
    <hyperlink ref="P28" r:id="rId18" display="http://vsolj.cetus-net.org/vsoljno56.pdf"/>
    <hyperlink ref="P29" r:id="rId19" display="http://vsolj.cetus-net.org/vsoljno56.pdf"/>
    <hyperlink ref="P30" r:id="rId20" display="http://vsolj.cetus-net.org/vsoljno56.pdf"/>
    <hyperlink ref="P31" r:id="rId21" display="http://vsolj.cetus-net.org/vsoljno59.pdf"/>
    <hyperlink ref="P32" r:id="rId22" display="http://vsolj.cetus-net.org/vsoljno59.pdf"/>
    <hyperlink ref="P33" r:id="rId23" display="http://vsolj.cetus-net.org/vsoljno59.pdf"/>
    <hyperlink ref="P34" r:id="rId24" display="http://vsolj.cetus-net.org/vsoljno59.pdf"/>
    <hyperlink ref="P35" r:id="rId25" display="http://www.bav-astro.de/sfs/BAVM_link.php?BAVMnr=241"/>
    <hyperlink ref="P36" r:id="rId26" display="http://vsolj.cetus-net.org/vsoljno59.pdf"/>
    <hyperlink ref="P37" r:id="rId27" display="http://vsolj.cetus-net.org/vsoljno59.pdf"/>
    <hyperlink ref="P38" r:id="rId28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2023-01-21T03:44:35Z</dcterms:modified>
</cp:coreProperties>
</file>