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14F6AA2-921C-4F1D-837D-D2619A22B85E}" xr6:coauthVersionLast="47" xr6:coauthVersionMax="47" xr10:uidLastSave="{00000000-0000-0000-0000-000000000000}"/>
  <bookViews>
    <workbookView xWindow="13605" yWindow="840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/>
  <c r="K54" i="1"/>
  <c r="Q54" i="1"/>
  <c r="E55" i="1"/>
  <c r="F55" i="1"/>
  <c r="G55" i="1" s="1"/>
  <c r="K55" i="1" s="1"/>
  <c r="Q55" i="1"/>
  <c r="E56" i="1"/>
  <c r="F56" i="1"/>
  <c r="G56" i="1" s="1"/>
  <c r="K56" i="1" s="1"/>
  <c r="Q56" i="1"/>
  <c r="E57" i="1"/>
  <c r="F57" i="1"/>
  <c r="G57" i="1" s="1"/>
  <c r="K57" i="1" s="1"/>
  <c r="Q57" i="1"/>
  <c r="E42" i="1"/>
  <c r="F42" i="1"/>
  <c r="Q48" i="1"/>
  <c r="Q49" i="1"/>
  <c r="D9" i="1"/>
  <c r="C9" i="1"/>
  <c r="Q51" i="1"/>
  <c r="Q50" i="1"/>
  <c r="Q47" i="1"/>
  <c r="C21" i="1"/>
  <c r="E21" i="1"/>
  <c r="F21" i="1"/>
  <c r="G21" i="1"/>
  <c r="H21" i="1"/>
  <c r="F16" i="1"/>
  <c r="C17" i="1"/>
  <c r="Q46" i="1"/>
  <c r="Q45" i="1"/>
  <c r="Q44" i="1"/>
  <c r="E22" i="1"/>
  <c r="F22" i="1"/>
  <c r="E23" i="1"/>
  <c r="F23" i="1"/>
  <c r="E30" i="1"/>
  <c r="F30" i="1"/>
  <c r="E31" i="1"/>
  <c r="F31" i="1"/>
  <c r="Q43" i="1"/>
  <c r="Q40" i="1"/>
  <c r="Q41" i="1"/>
  <c r="Q23" i="1"/>
  <c r="Q42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24" i="1"/>
  <c r="Q22" i="1"/>
  <c r="C7" i="1"/>
  <c r="E48" i="1"/>
  <c r="F48" i="1"/>
  <c r="C8" i="1"/>
  <c r="Q21" i="1"/>
  <c r="G47" i="1"/>
  <c r="K47" i="1"/>
  <c r="E45" i="1"/>
  <c r="F45" i="1"/>
  <c r="G39" i="1"/>
  <c r="K39" i="1"/>
  <c r="E37" i="1"/>
  <c r="F37" i="1"/>
  <c r="E28" i="1"/>
  <c r="F28" i="1"/>
  <c r="E44" i="1"/>
  <c r="F44" i="1"/>
  <c r="G44" i="1"/>
  <c r="K44" i="1"/>
  <c r="E36" i="1"/>
  <c r="F36" i="1"/>
  <c r="G36" i="1"/>
  <c r="K36" i="1"/>
  <c r="G28" i="1"/>
  <c r="K28" i="1"/>
  <c r="G24" i="1"/>
  <c r="K24" i="1"/>
  <c r="E49" i="1"/>
  <c r="F49" i="1"/>
  <c r="G49" i="1"/>
  <c r="K49" i="1"/>
  <c r="E29" i="1"/>
  <c r="F29" i="1"/>
  <c r="G29" i="1"/>
  <c r="K29" i="1"/>
  <c r="E47" i="1"/>
  <c r="F47" i="1"/>
  <c r="E39" i="1"/>
  <c r="F39" i="1"/>
  <c r="E27" i="1"/>
  <c r="F27" i="1"/>
  <c r="E51" i="1"/>
  <c r="F51" i="1"/>
  <c r="G51" i="1"/>
  <c r="K51" i="1"/>
  <c r="G43" i="1"/>
  <c r="K43" i="1"/>
  <c r="E41" i="1"/>
  <c r="F41" i="1"/>
  <c r="G41" i="1"/>
  <c r="K41" i="1"/>
  <c r="G35" i="1"/>
  <c r="K35" i="1"/>
  <c r="E46" i="1"/>
  <c r="F46" i="1"/>
  <c r="G46" i="1"/>
  <c r="K46" i="1"/>
  <c r="E38" i="1"/>
  <c r="F38" i="1"/>
  <c r="G38" i="1"/>
  <c r="K38" i="1"/>
  <c r="G31" i="1"/>
  <c r="K31" i="1"/>
  <c r="G27" i="1"/>
  <c r="K27" i="1"/>
  <c r="G23" i="1"/>
  <c r="K23" i="1"/>
  <c r="G48" i="1"/>
  <c r="K48" i="1"/>
  <c r="E26" i="1"/>
  <c r="F26" i="1"/>
  <c r="E33" i="1"/>
  <c r="F33" i="1"/>
  <c r="G33" i="1"/>
  <c r="K33" i="1"/>
  <c r="E25" i="1"/>
  <c r="F25" i="1"/>
  <c r="G25" i="1"/>
  <c r="K25" i="1"/>
  <c r="G45" i="1"/>
  <c r="K45" i="1"/>
  <c r="E43" i="1"/>
  <c r="F43" i="1"/>
  <c r="G37" i="1"/>
  <c r="K37" i="1"/>
  <c r="E35" i="1"/>
  <c r="F35" i="1"/>
  <c r="E34" i="1"/>
  <c r="F34" i="1"/>
  <c r="G34" i="1"/>
  <c r="K34" i="1"/>
  <c r="E32" i="1"/>
  <c r="F32" i="1"/>
  <c r="G32" i="1"/>
  <c r="K32" i="1"/>
  <c r="E24" i="1"/>
  <c r="F24" i="1"/>
  <c r="E50" i="1"/>
  <c r="F50" i="1"/>
  <c r="G50" i="1"/>
  <c r="K50" i="1"/>
  <c r="G42" i="1"/>
  <c r="K42" i="1"/>
  <c r="E40" i="1"/>
  <c r="F40" i="1"/>
  <c r="G40" i="1"/>
  <c r="J40" i="1"/>
  <c r="G30" i="1"/>
  <c r="K30" i="1"/>
  <c r="G26" i="1"/>
  <c r="K26" i="1"/>
  <c r="G22" i="1"/>
  <c r="K22" i="1"/>
  <c r="C11" i="1"/>
  <c r="C12" i="1"/>
  <c r="O54" i="1" l="1"/>
  <c r="O52" i="1"/>
  <c r="O56" i="1"/>
  <c r="O55" i="1"/>
  <c r="O53" i="1"/>
  <c r="O57" i="1"/>
  <c r="C16" i="1"/>
  <c r="D18" i="1" s="1"/>
  <c r="O45" i="1"/>
  <c r="O42" i="1"/>
  <c r="O50" i="1"/>
  <c r="O26" i="1"/>
  <c r="O41" i="1"/>
  <c r="O43" i="1"/>
  <c r="O30" i="1"/>
  <c r="O23" i="1"/>
  <c r="O29" i="1"/>
  <c r="C15" i="1"/>
  <c r="O27" i="1"/>
  <c r="O21" i="1"/>
  <c r="O44" i="1"/>
  <c r="O32" i="1"/>
  <c r="O35" i="1"/>
  <c r="O24" i="1"/>
  <c r="O38" i="1"/>
  <c r="O28" i="1"/>
  <c r="O39" i="1"/>
  <c r="O37" i="1"/>
  <c r="O51" i="1"/>
  <c r="O33" i="1"/>
  <c r="O22" i="1"/>
  <c r="O36" i="1"/>
  <c r="O46" i="1"/>
  <c r="O47" i="1"/>
  <c r="O25" i="1"/>
  <c r="O31" i="1"/>
  <c r="O34" i="1"/>
  <c r="O48" i="1"/>
  <c r="O40" i="1"/>
  <c r="O49" i="1"/>
  <c r="F17" i="1"/>
  <c r="C18" i="1" l="1"/>
  <c r="F18" i="1"/>
  <c r="F19" i="1" s="1"/>
</calcChain>
</file>

<file path=xl/sharedStrings.xml><?xml version="1.0" encoding="utf-8"?>
<sst xmlns="http://schemas.openxmlformats.org/spreadsheetml/2006/main" count="117" uniqueCount="58">
  <si>
    <t>VSB-063</t>
  </si>
  <si>
    <t>V</t>
  </si>
  <si>
    <t>IBVS 6244</t>
  </si>
  <si>
    <t>s5</t>
  </si>
  <si>
    <t>s6</t>
  </si>
  <si>
    <t>s7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</si>
  <si>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</si>
  <si>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</si>
  <si>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</si>
  <si>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</si>
  <si>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</si>
  <si>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</si>
  <si>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</si>
  <si>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</si>
  <si>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</si>
  <si>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</si>
  <si>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</si>
  <si>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</si>
  <si>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</si>
  <si>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</si>
  <si>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</si>
  <si>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</si>
  <si>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</si>
  <si>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</si>
  <si>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</si>
  <si>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</si>
  <si>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</si>
  <si>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</si>
  <si>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</si>
  <si>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</si>
  <si>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</si>
  <si>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</si>
  <si>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TASS</t>
  </si>
  <si>
    <t>TASS ephem.</t>
  </si>
  <si>
    <t># of data points:</t>
  </si>
  <si>
    <t>EW?</t>
  </si>
  <si>
    <t>IBVS 5493</t>
  </si>
  <si>
    <t>IBVS 5781</t>
  </si>
  <si>
    <t>I</t>
  </si>
  <si>
    <t>II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</si>
  <si>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</si>
  <si>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</si>
  <si>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</si>
  <si>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</si>
  <si>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</si>
  <si>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</si>
  <si>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5837</t>
  </si>
  <si>
    <t>IBVS 5871</t>
  </si>
  <si>
    <t>IBVS 5894</t>
  </si>
  <si>
    <t>IBVS 5920</t>
  </si>
  <si>
    <t>V1851 Ori / GSC 0702-1892</t>
  </si>
  <si>
    <t>IBVS 5992</t>
  </si>
  <si>
    <t>IBVS 6029</t>
  </si>
  <si>
    <t>Add cycle</t>
  </si>
  <si>
    <t>Old Cycle</t>
  </si>
  <si>
    <t>IBVS 6042</t>
  </si>
  <si>
    <t>vis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</si>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</sst>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72" fontId="30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V1851 Ori - O-C Diagr.</a:t>
            </a:r>
          </a:p>
        </c:rich>
      </c:tx>
      <c:layout>
        <c:manualLayout>
          <c:xMode val="edge"/>
          <c:yMode val="edge"/>
          <c:x val="0.342007825230024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9270844772709"/>
          <c:y val="0.14769252958613219"/>
          <c:w val="0.7843873289993038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3D-47B5-B886-975004A1C0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  <c:pt idx="0">
                    <c:v>1E-4</c:v>
                  </c:pt>
                  <c:pt idx="1">
                    <c:v>1E-4</c:v>
                  </c:pt>
                  <c:pt idx="2">
                    <c:v>8.9999999999999998E-4</c:v>
                  </c:pt>
                  <c:pt idx="3">
                    <c:v>4.0000000000000002E-4</c:v>
                  </c:pt>
                  <c:pt idx="4">
                    <c:v>1.1000000000000001E-3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1.1999999999999999E-3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0">
                    <c:v>1E-3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3">
                    <c:v>8.0000000000000004E-4</c:v>
                  </c:pt>
                  <c:pt idx="14">
                    <c:v>5.0000000000000001E-4</c:v>
                  </c:pt>
                  <c:pt idx="15">
                    <c:v>1.5E-3</c:v>
                  </c:pt>
                  <c:pt idx="16">
                    <c:v>4.0000000000000002E-4</c:v>
                  </c:pt>
                  <c:pt idx="17">
                    <c:v>1.1000000000000001E-3</c:v>
                  </c:pt>
                  <c:pt idx="19">
                    <c:v>2.9999999999999997E-4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4.0000000000000002E-4</c:v>
                  </c:pt>
                  <c:pt idx="24">
                    <c:v>2.0000000000000001E-4</c:v>
                  </c:pt>
                  <c:pt idx="25">
                    <c:v>4.0000000000000002E-4</c:v>
                  </c:pt>
                  <c:pt idx="26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3D-47B5-B886-975004A1C0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9">
                  <c:v>-1.9724999998288695E-2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3D-47B5-B886-975004A1C0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6.3250000021071173E-3</c:v>
                </c:pt>
                <c:pt idx="2">
                  <c:v>6.3250000021071173E-3</c:v>
                </c:pt>
                <c:pt idx="3">
                  <c:v>-1.1474999992060475E-2</c:v>
                </c:pt>
                <c:pt idx="4">
                  <c:v>-1.1349999993399251E-2</c:v>
                </c:pt>
                <c:pt idx="5">
                  <c:v>-1.4224999991711229E-2</c:v>
                </c:pt>
                <c:pt idx="6">
                  <c:v>-9.1000000029453076E-3</c:v>
                </c:pt>
                <c:pt idx="7">
                  <c:v>-1.0874999999941792E-2</c:v>
                </c:pt>
                <c:pt idx="8">
                  <c:v>-1.404999999795109E-2</c:v>
                </c:pt>
                <c:pt idx="9">
                  <c:v>-9.9499999996623956E-3</c:v>
                </c:pt>
                <c:pt idx="10">
                  <c:v>-1.4924999995855615E-2</c:v>
                </c:pt>
                <c:pt idx="11">
                  <c:v>-8.3999999988009222E-3</c:v>
                </c:pt>
                <c:pt idx="12">
                  <c:v>-1.3149999991583172E-2</c:v>
                </c:pt>
                <c:pt idx="13">
                  <c:v>-8.8249999971594661E-3</c:v>
                </c:pt>
                <c:pt idx="14">
                  <c:v>-1.3699999995878898E-2</c:v>
                </c:pt>
                <c:pt idx="15">
                  <c:v>-1.0774999995192047E-2</c:v>
                </c:pt>
                <c:pt idx="16">
                  <c:v>-1.5449999998963904E-2</c:v>
                </c:pt>
                <c:pt idx="17">
                  <c:v>-1.20249999963562E-2</c:v>
                </c:pt>
                <c:pt idx="18">
                  <c:v>-1.5099999996891711E-2</c:v>
                </c:pt>
                <c:pt idx="20">
                  <c:v>-2.5924999994458631E-2</c:v>
                </c:pt>
                <c:pt idx="21">
                  <c:v>-2.599999999802094E-2</c:v>
                </c:pt>
                <c:pt idx="22">
                  <c:v>-2.9999999998835847E-2</c:v>
                </c:pt>
                <c:pt idx="23">
                  <c:v>-3.0249999996158294E-2</c:v>
                </c:pt>
                <c:pt idx="24">
                  <c:v>-3.6399999997229315E-2</c:v>
                </c:pt>
                <c:pt idx="25">
                  <c:v>-4.2599999993399251E-2</c:v>
                </c:pt>
                <c:pt idx="26">
                  <c:v>-4.3499999999767169E-2</c:v>
                </c:pt>
                <c:pt idx="27">
                  <c:v>-6.2199999993026722E-2</c:v>
                </c:pt>
                <c:pt idx="28">
                  <c:v>-6.2374999994062819E-2</c:v>
                </c:pt>
                <c:pt idx="29">
                  <c:v>-6.5399999992223457E-2</c:v>
                </c:pt>
                <c:pt idx="30">
                  <c:v>-6.542500000068685E-2</c:v>
                </c:pt>
                <c:pt idx="31">
                  <c:v>4.3325000006007031E-2</c:v>
                </c:pt>
                <c:pt idx="32">
                  <c:v>4.3625000005704351E-2</c:v>
                </c:pt>
                <c:pt idx="33">
                  <c:v>4.3625000005704351E-2</c:v>
                </c:pt>
                <c:pt idx="34">
                  <c:v>4.2850000005273614E-2</c:v>
                </c:pt>
                <c:pt idx="35">
                  <c:v>4.3150000004970934E-2</c:v>
                </c:pt>
                <c:pt idx="36">
                  <c:v>4.3250000009720679E-2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3D-47B5-B886-975004A1C0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3D-47B5-B886-975004A1C0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3D-47B5-B886-975004A1C0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plus>
            <c:minus>
              <c:numRef>
                <c:f>Active!$D$21:$D$99</c:f>
                <c:numCache>
                  <c:formatCode>General</c:formatCode>
                  <c:ptCount val="79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1.1000000000000001E-3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1.1999999999999999E-3</c:v>
                  </c:pt>
                  <c:pt idx="9">
                    <c:v>4.0000000000000002E-4</c:v>
                  </c:pt>
                  <c:pt idx="10">
                    <c:v>8.0000000000000004E-4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4.0000000000000002E-4</c:v>
                  </c:pt>
                  <c:pt idx="18">
                    <c:v>1.1000000000000001E-3</c:v>
                  </c:pt>
                  <c:pt idx="20">
                    <c:v>2.9999999999999997E-4</c:v>
                  </c:pt>
                  <c:pt idx="21">
                    <c:v>5.0000000000000001E-4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2.0000000000000001E-4</c:v>
                  </c:pt>
                  <c:pt idx="26">
                    <c:v>4.0000000000000002E-4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2.0000000000000001E-4</c:v>
                  </c:pt>
                  <c:pt idx="32">
                    <c:v>5.0000000000000001E-4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3D-47B5-B886-975004A1C0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1202.5</c:v>
                </c:pt>
                <c:pt idx="2">
                  <c:v>1202.5</c:v>
                </c:pt>
                <c:pt idx="3">
                  <c:v>5230.5</c:v>
                </c:pt>
                <c:pt idx="4">
                  <c:v>5231</c:v>
                </c:pt>
                <c:pt idx="5">
                  <c:v>5231.5</c:v>
                </c:pt>
                <c:pt idx="6">
                  <c:v>5292</c:v>
                </c:pt>
                <c:pt idx="7">
                  <c:v>5292.5</c:v>
                </c:pt>
                <c:pt idx="8">
                  <c:v>5293</c:v>
                </c:pt>
                <c:pt idx="9">
                  <c:v>5299</c:v>
                </c:pt>
                <c:pt idx="10">
                  <c:v>5299.5</c:v>
                </c:pt>
                <c:pt idx="11">
                  <c:v>5300</c:v>
                </c:pt>
                <c:pt idx="12">
                  <c:v>5317</c:v>
                </c:pt>
                <c:pt idx="13">
                  <c:v>5317.5</c:v>
                </c:pt>
                <c:pt idx="14">
                  <c:v>5318</c:v>
                </c:pt>
                <c:pt idx="15">
                  <c:v>5342.5</c:v>
                </c:pt>
                <c:pt idx="16">
                  <c:v>5343</c:v>
                </c:pt>
                <c:pt idx="17">
                  <c:v>5403.5</c:v>
                </c:pt>
                <c:pt idx="18">
                  <c:v>5404</c:v>
                </c:pt>
                <c:pt idx="19">
                  <c:v>6703.5</c:v>
                </c:pt>
                <c:pt idx="20">
                  <c:v>7799.5</c:v>
                </c:pt>
                <c:pt idx="21">
                  <c:v>7800</c:v>
                </c:pt>
                <c:pt idx="22">
                  <c:v>8106</c:v>
                </c:pt>
                <c:pt idx="23">
                  <c:v>9125</c:v>
                </c:pt>
                <c:pt idx="24">
                  <c:v>10648</c:v>
                </c:pt>
                <c:pt idx="25">
                  <c:v>12020</c:v>
                </c:pt>
                <c:pt idx="26">
                  <c:v>13104</c:v>
                </c:pt>
                <c:pt idx="27">
                  <c:v>17232</c:v>
                </c:pt>
                <c:pt idx="28">
                  <c:v>17232.5</c:v>
                </c:pt>
                <c:pt idx="29">
                  <c:v>18432</c:v>
                </c:pt>
                <c:pt idx="30">
                  <c:v>18507.5</c:v>
                </c:pt>
                <c:pt idx="31">
                  <c:v>25148.5</c:v>
                </c:pt>
                <c:pt idx="32">
                  <c:v>25148.5</c:v>
                </c:pt>
                <c:pt idx="33">
                  <c:v>25148.5</c:v>
                </c:pt>
                <c:pt idx="34">
                  <c:v>25149</c:v>
                </c:pt>
                <c:pt idx="35">
                  <c:v>25149</c:v>
                </c:pt>
                <c:pt idx="36">
                  <c:v>25149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-2.7048952861551338E-2</c:v>
                </c:pt>
                <c:pt idx="1">
                  <c:v>-2.5352421045894632E-2</c:v>
                </c:pt>
                <c:pt idx="2">
                  <c:v>-2.5352421045894632E-2</c:v>
                </c:pt>
                <c:pt idx="3">
                  <c:v>-1.9669568527420443E-2</c:v>
                </c:pt>
                <c:pt idx="4">
                  <c:v>-1.9668863108786072E-2</c:v>
                </c:pt>
                <c:pt idx="5">
                  <c:v>-1.9668157690151705E-2</c:v>
                </c:pt>
                <c:pt idx="6">
                  <c:v>-1.9582802035393095E-2</c:v>
                </c:pt>
                <c:pt idx="7">
                  <c:v>-1.9582096616758724E-2</c:v>
                </c:pt>
                <c:pt idx="8">
                  <c:v>-1.9581391198124354E-2</c:v>
                </c:pt>
                <c:pt idx="9">
                  <c:v>-1.957292617451193E-2</c:v>
                </c:pt>
                <c:pt idx="10">
                  <c:v>-1.9572220755877563E-2</c:v>
                </c:pt>
                <c:pt idx="11">
                  <c:v>-1.9571515337243193E-2</c:v>
                </c:pt>
                <c:pt idx="12">
                  <c:v>-1.9547531103674659E-2</c:v>
                </c:pt>
                <c:pt idx="13">
                  <c:v>-1.9546825685040289E-2</c:v>
                </c:pt>
                <c:pt idx="14">
                  <c:v>-1.9546120266405922E-2</c:v>
                </c:pt>
                <c:pt idx="15">
                  <c:v>-1.9511554753321857E-2</c:v>
                </c:pt>
                <c:pt idx="16">
                  <c:v>-1.9510849334687486E-2</c:v>
                </c:pt>
                <c:pt idx="17">
                  <c:v>-1.9425493679928872E-2</c:v>
                </c:pt>
                <c:pt idx="18">
                  <c:v>-1.9424788261294505E-2</c:v>
                </c:pt>
                <c:pt idx="19">
                  <c:v>-1.7591405230570272E-2</c:v>
                </c:pt>
                <c:pt idx="20">
                  <c:v>-1.6045127584034098E-2</c:v>
                </c:pt>
                <c:pt idx="21">
                  <c:v>-1.6044422165399731E-2</c:v>
                </c:pt>
                <c:pt idx="22">
                  <c:v>-1.5612705961166089E-2</c:v>
                </c:pt>
                <c:pt idx="23">
                  <c:v>-1.4175062784322692E-2</c:v>
                </c:pt>
                <c:pt idx="24">
                  <c:v>-1.2026357624035654E-2</c:v>
                </c:pt>
                <c:pt idx="25">
                  <c:v>-1.009068889132796E-2</c:v>
                </c:pt>
                <c:pt idx="26">
                  <c:v>-8.5613412920166332E-3</c:v>
                </c:pt>
                <c:pt idx="27">
                  <c:v>-2.7374050466687054E-3</c:v>
                </c:pt>
                <c:pt idx="28">
                  <c:v>-2.7366996280343385E-3</c:v>
                </c:pt>
                <c:pt idx="29">
                  <c:v>-1.0444003241838438E-3</c:v>
                </c:pt>
                <c:pt idx="30">
                  <c:v>-9.3788211039417049E-4</c:v>
                </c:pt>
                <c:pt idx="31">
                  <c:v>8.4314881912908105E-3</c:v>
                </c:pt>
                <c:pt idx="32">
                  <c:v>8.4314881912908105E-3</c:v>
                </c:pt>
                <c:pt idx="33">
                  <c:v>8.4314881912908105E-3</c:v>
                </c:pt>
                <c:pt idx="34">
                  <c:v>8.4321936099251774E-3</c:v>
                </c:pt>
                <c:pt idx="35">
                  <c:v>8.4321936099251774E-3</c:v>
                </c:pt>
                <c:pt idx="36">
                  <c:v>8.4321936099251774E-3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3D-47B5-B886-975004A1C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992"/>
        <c:axId val="1"/>
      </c:scatterChart>
      <c:valAx>
        <c:axId val="364975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39590590209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86264867449189"/>
          <c:y val="0.92000129214617399"/>
          <c:w val="0.7546476207202723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15</xdr:col>
      <xdr:colOff>57150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DD4D70-8F39-DB31-D180-5AE9F3E9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84"/>
  <sheetViews>
    <sheetView tabSelected="1" workbookViewId="0">
      <pane xSplit="13" ySplit="22" topLeftCell="N42" activePane="bottomRight" state="frozen"/>
      <selection pane="topRight" activeCell="N1" sqref="N1"/>
      <selection pane="bottomLeft" activeCell="A23" sqref="A23"/>
      <selection pane="bottomRight" activeCell="F11" sqref="F10:F11"/>
    </sheetView>
  </sheetViews>
  <sheetFormatPr defaultColWidth="10.28515625" defaultRowHeight="12.75" x14ac:dyDescent="0.2"/>
  <cols>
    <col min="1" max="1" width="19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31</v>
      </c>
      <c r="B2" t="s">
        <v>35</v>
      </c>
    </row>
    <row r="4" spans="1:6" ht="14.25" thickTop="1" thickBot="1" x14ac:dyDescent="0.25">
      <c r="A4" s="6" t="s">
        <v>33</v>
      </c>
      <c r="C4" s="3">
        <v>52617.77</v>
      </c>
      <c r="D4" s="4">
        <v>0.27694999999999997</v>
      </c>
    </row>
    <row r="5" spans="1:6" ht="13.5" thickTop="1" x14ac:dyDescent="0.2">
      <c r="A5" s="13" t="s">
        <v>40</v>
      </c>
      <c r="B5" s="14"/>
      <c r="C5" s="15">
        <v>-9.5</v>
      </c>
      <c r="D5" s="14" t="s">
        <v>41</v>
      </c>
    </row>
    <row r="6" spans="1:6" x14ac:dyDescent="0.2">
      <c r="A6" s="6" t="s">
        <v>9</v>
      </c>
    </row>
    <row r="7" spans="1:6" x14ac:dyDescent="0.2">
      <c r="A7" t="s">
        <v>10</v>
      </c>
      <c r="C7">
        <f>+C4</f>
        <v>52617.77</v>
      </c>
    </row>
    <row r="8" spans="1:6" x14ac:dyDescent="0.2">
      <c r="A8" t="s">
        <v>11</v>
      </c>
      <c r="C8">
        <f>+D4</f>
        <v>0.27694999999999997</v>
      </c>
    </row>
    <row r="9" spans="1:6" x14ac:dyDescent="0.2">
      <c r="A9" s="28" t="s">
        <v>45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14"/>
      <c r="B10" s="14"/>
      <c r="C10" s="5" t="s">
        <v>27</v>
      </c>
      <c r="D10" s="5" t="s">
        <v>28</v>
      </c>
      <c r="E10" s="14"/>
    </row>
    <row r="11" spans="1:6" x14ac:dyDescent="0.2">
      <c r="A11" s="14" t="s">
        <v>23</v>
      </c>
      <c r="B11" s="14"/>
      <c r="C11" s="16">
        <f ca="1">INTERCEPT(INDIRECT($D$9):G992,INDIRECT($C$9):F992)</f>
        <v>-2.7048952861551338E-2</v>
      </c>
      <c r="D11" s="11"/>
      <c r="E11" s="14"/>
    </row>
    <row r="12" spans="1:6" x14ac:dyDescent="0.2">
      <c r="A12" s="14" t="s">
        <v>24</v>
      </c>
      <c r="B12" s="14"/>
      <c r="C12" s="16">
        <f ca="1">SLOPE(INDIRECT($D$9):G992,INDIRECT($C$9):F992)</f>
        <v>1.4108372687373858E-6</v>
      </c>
      <c r="D12" s="11"/>
      <c r="E12" s="14"/>
    </row>
    <row r="13" spans="1:6" x14ac:dyDescent="0.2">
      <c r="A13" s="14" t="s">
        <v>26</v>
      </c>
      <c r="B13" s="14"/>
      <c r="C13" s="11" t="s">
        <v>21</v>
      </c>
    </row>
    <row r="14" spans="1:6" x14ac:dyDescent="0.2">
      <c r="A14" s="14"/>
      <c r="B14" s="14"/>
      <c r="C14" s="14"/>
    </row>
    <row r="15" spans="1:6" x14ac:dyDescent="0.2">
      <c r="A15" s="19" t="s">
        <v>25</v>
      </c>
      <c r="B15" s="14"/>
      <c r="C15" s="20">
        <f ca="1">(C7+C11)+(C8+C12)*INT(MAX(F21:F3533))</f>
        <v>59582.793982193602</v>
      </c>
      <c r="E15" s="21" t="s">
        <v>53</v>
      </c>
      <c r="F15" s="15">
        <v>1</v>
      </c>
    </row>
    <row r="16" spans="1:6" x14ac:dyDescent="0.2">
      <c r="A16" s="23" t="s">
        <v>12</v>
      </c>
      <c r="B16" s="14"/>
      <c r="C16" s="24">
        <f ca="1">+C8+C12</f>
        <v>0.27695141083726871</v>
      </c>
      <c r="E16" s="21" t="s">
        <v>42</v>
      </c>
      <c r="F16" s="22">
        <f ca="1">NOW()+15018.5+$C$5/24</f>
        <v>59965.705008217592</v>
      </c>
    </row>
    <row r="17" spans="1:17" ht="13.5" thickBot="1" x14ac:dyDescent="0.25">
      <c r="A17" s="21" t="s">
        <v>34</v>
      </c>
      <c r="B17" s="14"/>
      <c r="C17" s="14">
        <f>COUNT(C21:C2191)</f>
        <v>37</v>
      </c>
      <c r="E17" s="21" t="s">
        <v>54</v>
      </c>
      <c r="F17" s="22">
        <f ca="1">ROUND(2*(F16-$C$7)/$C$8,0)/2+F15</f>
        <v>26532.5</v>
      </c>
    </row>
    <row r="18" spans="1:17" ht="14.25" thickTop="1" thickBot="1" x14ac:dyDescent="0.25">
      <c r="A18" s="23" t="s">
        <v>13</v>
      </c>
      <c r="B18" s="14"/>
      <c r="C18" s="26">
        <f ca="1">+C15</f>
        <v>59582.793982193602</v>
      </c>
      <c r="D18" s="27">
        <f ca="1">+C16</f>
        <v>0.27695141083726871</v>
      </c>
      <c r="E18" s="21" t="s">
        <v>43</v>
      </c>
      <c r="F18" s="18">
        <f ca="1">ROUND(2*(F16-$C$15)/$C$16,0)/2+F15</f>
        <v>1383.5</v>
      </c>
    </row>
    <row r="19" spans="1:17" ht="13.5" thickTop="1" x14ac:dyDescent="0.2">
      <c r="E19" s="21" t="s">
        <v>44</v>
      </c>
      <c r="F19" s="25">
        <f ca="1">+$C$15+$C$16*F18-15018.5-$C$5/24</f>
        <v>44947.852092420297</v>
      </c>
    </row>
    <row r="20" spans="1:17" ht="13.5" thickBot="1" x14ac:dyDescent="0.25">
      <c r="A20" s="5" t="s">
        <v>14</v>
      </c>
      <c r="B20" s="5" t="s">
        <v>15</v>
      </c>
      <c r="C20" s="5" t="s">
        <v>16</v>
      </c>
      <c r="D20" s="5" t="s">
        <v>20</v>
      </c>
      <c r="E20" s="5" t="s">
        <v>17</v>
      </c>
      <c r="F20" s="5" t="s">
        <v>18</v>
      </c>
      <c r="G20" s="5" t="s">
        <v>19</v>
      </c>
      <c r="H20" s="8" t="s">
        <v>8</v>
      </c>
      <c r="I20" s="8" t="s">
        <v>56</v>
      </c>
      <c r="J20" s="8" t="s">
        <v>6</v>
      </c>
      <c r="K20" s="8" t="s">
        <v>7</v>
      </c>
      <c r="L20" s="8" t="s">
        <v>3</v>
      </c>
      <c r="M20" s="8" t="s">
        <v>4</v>
      </c>
      <c r="N20" s="8" t="s">
        <v>5</v>
      </c>
      <c r="O20" s="8" t="s">
        <v>30</v>
      </c>
      <c r="P20" s="7" t="s">
        <v>29</v>
      </c>
      <c r="Q20" s="5" t="s">
        <v>22</v>
      </c>
    </row>
    <row r="21" spans="1:17" x14ac:dyDescent="0.2">
      <c r="A21" t="s">
        <v>32</v>
      </c>
      <c r="C21" s="9">
        <f>+C4</f>
        <v>52617.77</v>
      </c>
      <c r="D21" s="9" t="s">
        <v>21</v>
      </c>
      <c r="E21">
        <f t="shared" ref="E21:E34" si="0">+(C21-C$7)/C$8</f>
        <v>0</v>
      </c>
      <c r="F21">
        <f t="shared" ref="F21:F51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+C$11+C$12*F21</f>
        <v>-2.7048952861551338E-2</v>
      </c>
      <c r="Q21" s="2">
        <f t="shared" ref="Q21:Q34" si="4">+C21-15018.5</f>
        <v>37599.269999999997</v>
      </c>
    </row>
    <row r="22" spans="1:17" x14ac:dyDescent="0.2">
      <c r="A22" s="6" t="s">
        <v>36</v>
      </c>
      <c r="C22" s="9">
        <v>52950.808700000001</v>
      </c>
      <c r="D22" s="9">
        <v>1E-4</v>
      </c>
      <c r="E22">
        <f t="shared" si="0"/>
        <v>1202.5228380574279</v>
      </c>
      <c r="F22">
        <f t="shared" si="1"/>
        <v>1202.5</v>
      </c>
      <c r="G22">
        <f t="shared" si="2"/>
        <v>6.3250000021071173E-3</v>
      </c>
      <c r="K22">
        <f t="shared" ref="K22:K34" si="5">G22</f>
        <v>6.3250000021071173E-3</v>
      </c>
      <c r="O22">
        <f t="shared" ca="1" si="3"/>
        <v>-2.5352421045894632E-2</v>
      </c>
      <c r="Q22" s="2">
        <f t="shared" si="4"/>
        <v>37932.308700000001</v>
      </c>
    </row>
    <row r="23" spans="1:17" x14ac:dyDescent="0.2">
      <c r="A23" s="32" t="s">
        <v>36</v>
      </c>
      <c r="B23" s="30" t="s">
        <v>39</v>
      </c>
      <c r="C23" s="33">
        <v>52950.808700000001</v>
      </c>
      <c r="D23" s="33">
        <v>1E-4</v>
      </c>
      <c r="E23">
        <f t="shared" si="0"/>
        <v>1202.5228380574279</v>
      </c>
      <c r="F23">
        <f t="shared" si="1"/>
        <v>1202.5</v>
      </c>
      <c r="G23">
        <f t="shared" si="2"/>
        <v>6.3250000021071173E-3</v>
      </c>
      <c r="K23">
        <f t="shared" si="5"/>
        <v>6.3250000021071173E-3</v>
      </c>
      <c r="O23">
        <f t="shared" ca="1" si="3"/>
        <v>-2.5352421045894632E-2</v>
      </c>
      <c r="Q23" s="2">
        <f t="shared" si="4"/>
        <v>37932.308700000001</v>
      </c>
    </row>
    <row r="24" spans="1:17" x14ac:dyDescent="0.2">
      <c r="A24" s="10" t="s">
        <v>37</v>
      </c>
      <c r="B24" s="11" t="s">
        <v>38</v>
      </c>
      <c r="C24" s="12">
        <v>54066.345500000003</v>
      </c>
      <c r="D24" s="9">
        <v>8.9999999999999998E-4</v>
      </c>
      <c r="E24">
        <f t="shared" si="0"/>
        <v>5230.4585665282775</v>
      </c>
      <c r="F24">
        <f t="shared" si="1"/>
        <v>5230.5</v>
      </c>
      <c r="G24">
        <f t="shared" si="2"/>
        <v>-1.1474999992060475E-2</v>
      </c>
      <c r="K24">
        <f t="shared" si="5"/>
        <v>-1.1474999992060475E-2</v>
      </c>
      <c r="O24">
        <f t="shared" ca="1" si="3"/>
        <v>-1.9669568527420443E-2</v>
      </c>
      <c r="Q24" s="2">
        <f t="shared" si="4"/>
        <v>39047.845500000003</v>
      </c>
    </row>
    <row r="25" spans="1:17" x14ac:dyDescent="0.2">
      <c r="A25" s="10" t="s">
        <v>37</v>
      </c>
      <c r="B25" s="11" t="s">
        <v>39</v>
      </c>
      <c r="C25" s="12">
        <v>54066.484100000001</v>
      </c>
      <c r="D25" s="9">
        <v>4.0000000000000002E-4</v>
      </c>
      <c r="E25">
        <f t="shared" si="0"/>
        <v>5230.9590178732797</v>
      </c>
      <c r="F25">
        <f t="shared" si="1"/>
        <v>5231</v>
      </c>
      <c r="G25">
        <f t="shared" si="2"/>
        <v>-1.1349999993399251E-2</v>
      </c>
      <c r="K25">
        <f t="shared" si="5"/>
        <v>-1.1349999993399251E-2</v>
      </c>
      <c r="O25">
        <f t="shared" ca="1" si="3"/>
        <v>-1.9668863108786072E-2</v>
      </c>
      <c r="Q25" s="2">
        <f t="shared" si="4"/>
        <v>39047.984100000001</v>
      </c>
    </row>
    <row r="26" spans="1:17" x14ac:dyDescent="0.2">
      <c r="A26" s="10" t="s">
        <v>37</v>
      </c>
      <c r="B26" s="11" t="s">
        <v>38</v>
      </c>
      <c r="C26" s="12">
        <v>54066.619700000003</v>
      </c>
      <c r="D26" s="9">
        <v>1.1000000000000001E-3</v>
      </c>
      <c r="E26">
        <f t="shared" si="0"/>
        <v>5231.4486369380984</v>
      </c>
      <c r="F26">
        <f t="shared" si="1"/>
        <v>5231.5</v>
      </c>
      <c r="G26">
        <f t="shared" si="2"/>
        <v>-1.4224999991711229E-2</v>
      </c>
      <c r="K26">
        <f t="shared" si="5"/>
        <v>-1.4224999991711229E-2</v>
      </c>
      <c r="O26">
        <f t="shared" ca="1" si="3"/>
        <v>-1.9668157690151705E-2</v>
      </c>
      <c r="Q26" s="2">
        <f t="shared" si="4"/>
        <v>39048.119700000003</v>
      </c>
    </row>
    <row r="27" spans="1:17" x14ac:dyDescent="0.2">
      <c r="A27" s="10" t="s">
        <v>37</v>
      </c>
      <c r="B27" s="11" t="s">
        <v>39</v>
      </c>
      <c r="C27" s="12">
        <v>54083.380299999997</v>
      </c>
      <c r="D27" s="9">
        <v>5.0000000000000001E-4</v>
      </c>
      <c r="E27">
        <f t="shared" si="0"/>
        <v>5291.9671420834102</v>
      </c>
      <c r="F27">
        <f t="shared" si="1"/>
        <v>5292</v>
      </c>
      <c r="G27">
        <f t="shared" si="2"/>
        <v>-9.1000000029453076E-3</v>
      </c>
      <c r="K27">
        <f t="shared" si="5"/>
        <v>-9.1000000029453076E-3</v>
      </c>
      <c r="O27">
        <f t="shared" ca="1" si="3"/>
        <v>-1.9582802035393095E-2</v>
      </c>
      <c r="Q27" s="2">
        <f t="shared" si="4"/>
        <v>39064.880299999997</v>
      </c>
    </row>
    <row r="28" spans="1:17" x14ac:dyDescent="0.2">
      <c r="A28" s="10" t="s">
        <v>37</v>
      </c>
      <c r="B28" s="11" t="s">
        <v>38</v>
      </c>
      <c r="C28" s="12">
        <v>54083.517</v>
      </c>
      <c r="D28" s="9">
        <v>2.9999999999999997E-4</v>
      </c>
      <c r="E28">
        <f t="shared" si="0"/>
        <v>5292.4607329843047</v>
      </c>
      <c r="F28">
        <f t="shared" si="1"/>
        <v>5292.5</v>
      </c>
      <c r="G28">
        <f t="shared" si="2"/>
        <v>-1.0874999999941792E-2</v>
      </c>
      <c r="K28">
        <f t="shared" si="5"/>
        <v>-1.0874999999941792E-2</v>
      </c>
      <c r="O28">
        <f t="shared" ca="1" si="3"/>
        <v>-1.9582096616758724E-2</v>
      </c>
      <c r="Q28" s="2">
        <f t="shared" si="4"/>
        <v>39065.017</v>
      </c>
    </row>
    <row r="29" spans="1:17" x14ac:dyDescent="0.2">
      <c r="A29" s="10" t="s">
        <v>37</v>
      </c>
      <c r="B29" s="11" t="s">
        <v>39</v>
      </c>
      <c r="C29" s="12">
        <v>54083.652300000002</v>
      </c>
      <c r="D29" s="9">
        <v>1.1999999999999999E-3</v>
      </c>
      <c r="E29">
        <f t="shared" si="0"/>
        <v>5292.9492688211049</v>
      </c>
      <c r="F29">
        <f t="shared" si="1"/>
        <v>5293</v>
      </c>
      <c r="G29">
        <f t="shared" si="2"/>
        <v>-1.404999999795109E-2</v>
      </c>
      <c r="K29">
        <f t="shared" si="5"/>
        <v>-1.404999999795109E-2</v>
      </c>
      <c r="O29">
        <f t="shared" ca="1" si="3"/>
        <v>-1.9581391198124354E-2</v>
      </c>
      <c r="Q29" s="2">
        <f t="shared" si="4"/>
        <v>39065.152300000002</v>
      </c>
    </row>
    <row r="30" spans="1:17" x14ac:dyDescent="0.2">
      <c r="A30" s="10" t="s">
        <v>37</v>
      </c>
      <c r="B30" s="11" t="s">
        <v>39</v>
      </c>
      <c r="C30" s="12">
        <v>54085.318099999997</v>
      </c>
      <c r="D30" s="9">
        <v>4.0000000000000002E-4</v>
      </c>
      <c r="E30">
        <f t="shared" si="0"/>
        <v>5298.9640729373541</v>
      </c>
      <c r="F30">
        <f t="shared" si="1"/>
        <v>5299</v>
      </c>
      <c r="G30">
        <f t="shared" si="2"/>
        <v>-9.9499999996623956E-3</v>
      </c>
      <c r="K30">
        <f t="shared" si="5"/>
        <v>-9.9499999996623956E-3</v>
      </c>
      <c r="O30">
        <f t="shared" ca="1" si="3"/>
        <v>-1.957292617451193E-2</v>
      </c>
      <c r="Q30" s="2">
        <f t="shared" si="4"/>
        <v>39066.818099999997</v>
      </c>
    </row>
    <row r="31" spans="1:17" x14ac:dyDescent="0.2">
      <c r="A31" s="10" t="s">
        <v>37</v>
      </c>
      <c r="B31" s="11" t="s">
        <v>38</v>
      </c>
      <c r="C31" s="12">
        <v>54085.4516</v>
      </c>
      <c r="D31" s="9">
        <v>8.0000000000000004E-4</v>
      </c>
      <c r="E31">
        <f t="shared" si="0"/>
        <v>5299.4461094060434</v>
      </c>
      <c r="F31">
        <f t="shared" si="1"/>
        <v>5299.5</v>
      </c>
      <c r="G31">
        <f t="shared" si="2"/>
        <v>-1.4924999995855615E-2</v>
      </c>
      <c r="K31">
        <f t="shared" si="5"/>
        <v>-1.4924999995855615E-2</v>
      </c>
      <c r="O31">
        <f t="shared" ca="1" si="3"/>
        <v>-1.9572220755877563E-2</v>
      </c>
      <c r="Q31" s="2">
        <f t="shared" si="4"/>
        <v>39066.9516</v>
      </c>
    </row>
    <row r="32" spans="1:17" x14ac:dyDescent="0.2">
      <c r="A32" s="10" t="s">
        <v>37</v>
      </c>
      <c r="B32" s="11" t="s">
        <v>39</v>
      </c>
      <c r="C32" s="12">
        <v>54085.596599999997</v>
      </c>
      <c r="D32" s="9">
        <v>1E-3</v>
      </c>
      <c r="E32">
        <f t="shared" si="0"/>
        <v>5299.969669615456</v>
      </c>
      <c r="F32">
        <f t="shared" si="1"/>
        <v>5300</v>
      </c>
      <c r="G32">
        <f t="shared" si="2"/>
        <v>-8.3999999988009222E-3</v>
      </c>
      <c r="K32">
        <f t="shared" si="5"/>
        <v>-8.3999999988009222E-3</v>
      </c>
      <c r="O32">
        <f t="shared" ca="1" si="3"/>
        <v>-1.9571515337243193E-2</v>
      </c>
      <c r="Q32" s="2">
        <f t="shared" si="4"/>
        <v>39067.096599999997</v>
      </c>
    </row>
    <row r="33" spans="1:17" x14ac:dyDescent="0.2">
      <c r="A33" s="10" t="s">
        <v>37</v>
      </c>
      <c r="B33" s="11" t="s">
        <v>39</v>
      </c>
      <c r="C33" s="12">
        <v>54090.3</v>
      </c>
      <c r="D33" s="9">
        <v>8.9999999999999998E-4</v>
      </c>
      <c r="E33">
        <f t="shared" si="0"/>
        <v>5316.952518505168</v>
      </c>
      <c r="F33">
        <f t="shared" si="1"/>
        <v>5317</v>
      </c>
      <c r="G33">
        <f t="shared" si="2"/>
        <v>-1.3149999991583172E-2</v>
      </c>
      <c r="K33">
        <f t="shared" si="5"/>
        <v>-1.3149999991583172E-2</v>
      </c>
      <c r="O33">
        <f t="shared" ca="1" si="3"/>
        <v>-1.9547531103674659E-2</v>
      </c>
      <c r="Q33" s="2">
        <f t="shared" si="4"/>
        <v>39071.800000000003</v>
      </c>
    </row>
    <row r="34" spans="1:17" x14ac:dyDescent="0.2">
      <c r="A34" s="10" t="s">
        <v>37</v>
      </c>
      <c r="B34" s="11" t="s">
        <v>38</v>
      </c>
      <c r="C34" s="12">
        <v>54090.442799999997</v>
      </c>
      <c r="D34" s="9">
        <v>5.9999999999999995E-4</v>
      </c>
      <c r="E34">
        <f t="shared" si="0"/>
        <v>5317.468135042428</v>
      </c>
      <c r="F34">
        <f t="shared" si="1"/>
        <v>5317.5</v>
      </c>
      <c r="G34">
        <f t="shared" si="2"/>
        <v>-8.8249999971594661E-3</v>
      </c>
      <c r="K34">
        <f t="shared" si="5"/>
        <v>-8.8249999971594661E-3</v>
      </c>
      <c r="O34">
        <f t="shared" ca="1" si="3"/>
        <v>-1.9546825685040289E-2</v>
      </c>
      <c r="Q34" s="2">
        <f t="shared" si="4"/>
        <v>39071.942799999997</v>
      </c>
    </row>
    <row r="35" spans="1:17" x14ac:dyDescent="0.2">
      <c r="A35" s="10" t="s">
        <v>37</v>
      </c>
      <c r="B35" s="11" t="s">
        <v>39</v>
      </c>
      <c r="C35" s="12">
        <v>54090.576399999998</v>
      </c>
      <c r="D35" s="9">
        <v>8.0000000000000004E-4</v>
      </c>
      <c r="E35">
        <f t="shared" ref="E35:E51" si="6">+(C35-C$7)/C$8</f>
        <v>5317.950532587115</v>
      </c>
      <c r="F35">
        <f t="shared" si="1"/>
        <v>5318</v>
      </c>
      <c r="G35">
        <f t="shared" ref="G35:G51" si="7">+C35-(C$7+F35*C$8)</f>
        <v>-1.3699999995878898E-2</v>
      </c>
      <c r="K35">
        <f>G35</f>
        <v>-1.3699999995878898E-2</v>
      </c>
      <c r="O35">
        <f t="shared" ref="O35:O51" ca="1" si="8">+C$11+C$12*F35</f>
        <v>-1.9546120266405922E-2</v>
      </c>
      <c r="Q35" s="2">
        <f t="shared" ref="Q35:Q51" si="9">+C35-15018.5</f>
        <v>39072.076399999998</v>
      </c>
    </row>
    <row r="36" spans="1:17" x14ac:dyDescent="0.2">
      <c r="A36" s="10" t="s">
        <v>37</v>
      </c>
      <c r="B36" s="11" t="s">
        <v>38</v>
      </c>
      <c r="C36" s="12">
        <v>54097.364600000001</v>
      </c>
      <c r="D36" s="9">
        <v>5.0000000000000001E-4</v>
      </c>
      <c r="E36">
        <f t="shared" si="6"/>
        <v>5342.4610940603143</v>
      </c>
      <c r="F36">
        <f t="shared" si="1"/>
        <v>5342.5</v>
      </c>
      <c r="G36">
        <f t="shared" si="7"/>
        <v>-1.0774999995192047E-2</v>
      </c>
      <c r="K36">
        <f>G36</f>
        <v>-1.0774999995192047E-2</v>
      </c>
      <c r="O36">
        <f t="shared" ca="1" si="8"/>
        <v>-1.9511554753321857E-2</v>
      </c>
      <c r="Q36" s="2">
        <f t="shared" si="9"/>
        <v>39078.864600000001</v>
      </c>
    </row>
    <row r="37" spans="1:17" x14ac:dyDescent="0.2">
      <c r="A37" s="10" t="s">
        <v>37</v>
      </c>
      <c r="B37" s="11" t="s">
        <v>39</v>
      </c>
      <c r="C37" s="12">
        <v>54097.498399999997</v>
      </c>
      <c r="D37" s="9">
        <v>1.5E-3</v>
      </c>
      <c r="E37">
        <f t="shared" si="6"/>
        <v>5342.9442137569959</v>
      </c>
      <c r="F37">
        <f t="shared" si="1"/>
        <v>5343</v>
      </c>
      <c r="G37">
        <f t="shared" si="7"/>
        <v>-1.5449999998963904E-2</v>
      </c>
      <c r="K37">
        <f>G37</f>
        <v>-1.5449999998963904E-2</v>
      </c>
      <c r="O37">
        <f t="shared" ca="1" si="8"/>
        <v>-1.9510849334687486E-2</v>
      </c>
      <c r="Q37" s="2">
        <f t="shared" si="9"/>
        <v>39078.998399999997</v>
      </c>
    </row>
    <row r="38" spans="1:17" x14ac:dyDescent="0.2">
      <c r="A38" s="10" t="s">
        <v>37</v>
      </c>
      <c r="B38" s="11" t="s">
        <v>38</v>
      </c>
      <c r="C38" s="12">
        <v>54114.257299999997</v>
      </c>
      <c r="D38" s="9">
        <v>4.0000000000000002E-4</v>
      </c>
      <c r="E38">
        <f t="shared" si="6"/>
        <v>5403.4565806102219</v>
      </c>
      <c r="F38">
        <f t="shared" si="1"/>
        <v>5403.5</v>
      </c>
      <c r="G38">
        <f t="shared" si="7"/>
        <v>-1.20249999963562E-2</v>
      </c>
      <c r="K38">
        <f>G38</f>
        <v>-1.20249999963562E-2</v>
      </c>
      <c r="O38">
        <f t="shared" ca="1" si="8"/>
        <v>-1.9425493679928872E-2</v>
      </c>
      <c r="Q38" s="2">
        <f t="shared" si="9"/>
        <v>39095.757299999997</v>
      </c>
    </row>
    <row r="39" spans="1:17" x14ac:dyDescent="0.2">
      <c r="A39" s="10" t="s">
        <v>37</v>
      </c>
      <c r="B39" s="11" t="s">
        <v>39</v>
      </c>
      <c r="C39" s="12">
        <v>54114.392699999997</v>
      </c>
      <c r="D39" s="9">
        <v>1.1000000000000001E-3</v>
      </c>
      <c r="E39">
        <f t="shared" si="6"/>
        <v>5403.9454775230188</v>
      </c>
      <c r="F39">
        <f t="shared" si="1"/>
        <v>5404</v>
      </c>
      <c r="G39">
        <f t="shared" si="7"/>
        <v>-1.5099999996891711E-2</v>
      </c>
      <c r="K39">
        <f>G39</f>
        <v>-1.5099999996891711E-2</v>
      </c>
      <c r="O39">
        <f t="shared" ca="1" si="8"/>
        <v>-1.9424788261294505E-2</v>
      </c>
      <c r="Q39" s="2">
        <f t="shared" si="9"/>
        <v>39095.892699999997</v>
      </c>
    </row>
    <row r="40" spans="1:17" x14ac:dyDescent="0.2">
      <c r="A40" s="31" t="s">
        <v>46</v>
      </c>
      <c r="B40" s="30" t="s">
        <v>38</v>
      </c>
      <c r="C40" s="32">
        <v>54474.284599999999</v>
      </c>
      <c r="D40" s="32"/>
      <c r="E40">
        <f t="shared" si="6"/>
        <v>6703.4287777577265</v>
      </c>
      <c r="F40">
        <f t="shared" si="1"/>
        <v>6703.5</v>
      </c>
      <c r="G40">
        <f t="shared" si="7"/>
        <v>-1.9724999998288695E-2</v>
      </c>
      <c r="J40">
        <f>G40</f>
        <v>-1.9724999998288695E-2</v>
      </c>
      <c r="O40">
        <f t="shared" ca="1" si="8"/>
        <v>-1.7591405230570272E-2</v>
      </c>
      <c r="Q40" s="2">
        <f t="shared" si="9"/>
        <v>39455.784599999999</v>
      </c>
    </row>
    <row r="41" spans="1:17" x14ac:dyDescent="0.2">
      <c r="A41" s="32" t="s">
        <v>47</v>
      </c>
      <c r="B41" s="30" t="s">
        <v>38</v>
      </c>
      <c r="C41" s="32">
        <v>54777.815600000002</v>
      </c>
      <c r="D41" s="32">
        <v>2.9999999999999997E-4</v>
      </c>
      <c r="E41">
        <f t="shared" si="6"/>
        <v>7799.4063910453333</v>
      </c>
      <c r="F41">
        <f t="shared" si="1"/>
        <v>7799.5</v>
      </c>
      <c r="G41">
        <f t="shared" si="7"/>
        <v>-2.5924999994458631E-2</v>
      </c>
      <c r="K41">
        <f t="shared" ref="K41:K51" si="10">G41</f>
        <v>-2.5924999994458631E-2</v>
      </c>
      <c r="O41">
        <f t="shared" ca="1" si="8"/>
        <v>-1.6045127584034098E-2</v>
      </c>
      <c r="Q41" s="2">
        <f t="shared" si="9"/>
        <v>39759.315600000002</v>
      </c>
    </row>
    <row r="42" spans="1:17" x14ac:dyDescent="0.2">
      <c r="A42" s="32" t="s">
        <v>47</v>
      </c>
      <c r="B42" s="30" t="s">
        <v>39</v>
      </c>
      <c r="C42" s="32">
        <v>54777.953999999998</v>
      </c>
      <c r="D42" s="32">
        <v>5.0000000000000001E-4</v>
      </c>
      <c r="E42">
        <f t="shared" si="6"/>
        <v>7799.9061202383145</v>
      </c>
      <c r="F42">
        <f t="shared" si="1"/>
        <v>7800</v>
      </c>
      <c r="G42">
        <f t="shared" si="7"/>
        <v>-2.599999999802094E-2</v>
      </c>
      <c r="K42">
        <f t="shared" si="10"/>
        <v>-2.599999999802094E-2</v>
      </c>
      <c r="O42">
        <f t="shared" ca="1" si="8"/>
        <v>-1.6044422165399731E-2</v>
      </c>
      <c r="Q42" s="2">
        <f t="shared" si="9"/>
        <v>39759.453999999998</v>
      </c>
    </row>
    <row r="43" spans="1:17" x14ac:dyDescent="0.2">
      <c r="A43" s="32" t="s">
        <v>48</v>
      </c>
      <c r="B43" s="30" t="s">
        <v>39</v>
      </c>
      <c r="C43" s="32">
        <v>54862.6967</v>
      </c>
      <c r="D43" s="32">
        <v>4.0000000000000002E-4</v>
      </c>
      <c r="E43">
        <f t="shared" si="6"/>
        <v>8105.8916771980639</v>
      </c>
      <c r="F43">
        <f t="shared" si="1"/>
        <v>8106</v>
      </c>
      <c r="G43">
        <f t="shared" si="7"/>
        <v>-2.9999999998835847E-2</v>
      </c>
      <c r="K43">
        <f t="shared" si="10"/>
        <v>-2.9999999998835847E-2</v>
      </c>
      <c r="O43">
        <f t="shared" ca="1" si="8"/>
        <v>-1.5612705961166089E-2</v>
      </c>
      <c r="Q43" s="2">
        <f t="shared" si="9"/>
        <v>39844.1967</v>
      </c>
    </row>
    <row r="44" spans="1:17" x14ac:dyDescent="0.2">
      <c r="A44" s="10" t="s">
        <v>49</v>
      </c>
      <c r="B44" s="34" t="s">
        <v>39</v>
      </c>
      <c r="C44" s="10">
        <v>55144.908499999998</v>
      </c>
      <c r="D44" s="10">
        <v>2.0000000000000001E-4</v>
      </c>
      <c r="E44">
        <f t="shared" si="6"/>
        <v>9124.8907745080378</v>
      </c>
      <c r="F44">
        <f t="shared" si="1"/>
        <v>9125</v>
      </c>
      <c r="G44">
        <f t="shared" si="7"/>
        <v>-3.0249999996158294E-2</v>
      </c>
      <c r="K44">
        <f t="shared" si="10"/>
        <v>-3.0249999996158294E-2</v>
      </c>
      <c r="O44">
        <f t="shared" ca="1" si="8"/>
        <v>-1.4175062784322692E-2</v>
      </c>
      <c r="Q44" s="2">
        <f t="shared" si="9"/>
        <v>40126.408499999998</v>
      </c>
    </row>
    <row r="45" spans="1:17" x14ac:dyDescent="0.2">
      <c r="A45" s="10" t="s">
        <v>51</v>
      </c>
      <c r="B45" s="34" t="s">
        <v>39</v>
      </c>
      <c r="C45" s="10">
        <v>55566.697200000002</v>
      </c>
      <c r="D45" s="10">
        <v>4.0000000000000002E-4</v>
      </c>
      <c r="E45">
        <f t="shared" si="6"/>
        <v>10647.868568333655</v>
      </c>
      <c r="F45">
        <f t="shared" si="1"/>
        <v>10648</v>
      </c>
      <c r="G45">
        <f t="shared" si="7"/>
        <v>-3.6399999997229315E-2</v>
      </c>
      <c r="K45">
        <f t="shared" si="10"/>
        <v>-3.6399999997229315E-2</v>
      </c>
      <c r="O45">
        <f t="shared" ca="1" si="8"/>
        <v>-1.2026357624035654E-2</v>
      </c>
      <c r="Q45" s="2">
        <f t="shared" si="9"/>
        <v>40548.197200000002</v>
      </c>
    </row>
    <row r="46" spans="1:17" x14ac:dyDescent="0.2">
      <c r="A46" s="32" t="s">
        <v>52</v>
      </c>
      <c r="B46" s="30" t="s">
        <v>39</v>
      </c>
      <c r="C46" s="32">
        <v>55946.666400000002</v>
      </c>
      <c r="D46" s="32">
        <v>2.0000000000000001E-4</v>
      </c>
      <c r="E46">
        <f t="shared" si="6"/>
        <v>12019.846181621251</v>
      </c>
      <c r="F46">
        <f t="shared" si="1"/>
        <v>12020</v>
      </c>
      <c r="G46">
        <f t="shared" si="7"/>
        <v>-4.2599999993399251E-2</v>
      </c>
      <c r="K46">
        <f t="shared" si="10"/>
        <v>-4.2599999993399251E-2</v>
      </c>
      <c r="O46">
        <f t="shared" ca="1" si="8"/>
        <v>-1.009068889132796E-2</v>
      </c>
      <c r="Q46" s="2">
        <f t="shared" si="9"/>
        <v>40928.166400000002</v>
      </c>
    </row>
    <row r="47" spans="1:17" x14ac:dyDescent="0.2">
      <c r="A47" s="31" t="s">
        <v>55</v>
      </c>
      <c r="B47" s="30" t="s">
        <v>39</v>
      </c>
      <c r="C47" s="32">
        <v>56246.879300000001</v>
      </c>
      <c r="D47" s="32">
        <v>4.0000000000000002E-4</v>
      </c>
      <c r="E47">
        <f t="shared" si="6"/>
        <v>13103.842931937188</v>
      </c>
      <c r="F47">
        <f t="shared" si="1"/>
        <v>13104</v>
      </c>
      <c r="G47">
        <f t="shared" si="7"/>
        <v>-4.3499999999767169E-2</v>
      </c>
      <c r="K47">
        <f t="shared" si="10"/>
        <v>-4.3499999999767169E-2</v>
      </c>
      <c r="O47">
        <f t="shared" ca="1" si="8"/>
        <v>-8.5613412920166332E-3</v>
      </c>
      <c r="Q47" s="2">
        <f t="shared" si="9"/>
        <v>41228.379300000001</v>
      </c>
    </row>
    <row r="48" spans="1:17" ht="12" customHeight="1" x14ac:dyDescent="0.2">
      <c r="A48" s="38" t="s">
        <v>0</v>
      </c>
      <c r="B48" s="39" t="s">
        <v>39</v>
      </c>
      <c r="C48" s="38">
        <v>57390.110200000003</v>
      </c>
      <c r="D48" s="38" t="s">
        <v>1</v>
      </c>
      <c r="E48">
        <f t="shared" si="6"/>
        <v>17231.775410723982</v>
      </c>
      <c r="F48">
        <f t="shared" si="1"/>
        <v>17232</v>
      </c>
      <c r="G48">
        <f t="shared" si="7"/>
        <v>-6.2199999993026722E-2</v>
      </c>
      <c r="K48">
        <f t="shared" si="10"/>
        <v>-6.2199999993026722E-2</v>
      </c>
      <c r="O48">
        <f t="shared" ca="1" si="8"/>
        <v>-2.7374050466687054E-3</v>
      </c>
      <c r="Q48" s="2">
        <f t="shared" si="9"/>
        <v>42371.610200000003</v>
      </c>
    </row>
    <row r="49" spans="1:17" ht="12" customHeight="1" x14ac:dyDescent="0.2">
      <c r="A49" s="38" t="s">
        <v>0</v>
      </c>
      <c r="B49" s="39" t="s">
        <v>38</v>
      </c>
      <c r="C49" s="38">
        <v>57390.248500000002</v>
      </c>
      <c r="D49" s="38" t="s">
        <v>1</v>
      </c>
      <c r="E49">
        <f t="shared" si="6"/>
        <v>17232.274778840965</v>
      </c>
      <c r="F49">
        <f t="shared" si="1"/>
        <v>17232.5</v>
      </c>
      <c r="G49">
        <f t="shared" si="7"/>
        <v>-6.2374999994062819E-2</v>
      </c>
      <c r="K49">
        <f t="shared" si="10"/>
        <v>-6.2374999994062819E-2</v>
      </c>
      <c r="O49">
        <f t="shared" ca="1" si="8"/>
        <v>-2.7366996280343385E-3</v>
      </c>
      <c r="Q49" s="2">
        <f t="shared" si="9"/>
        <v>42371.748500000002</v>
      </c>
    </row>
    <row r="50" spans="1:17" ht="12" customHeight="1" x14ac:dyDescent="0.2">
      <c r="A50" s="35" t="s">
        <v>2</v>
      </c>
      <c r="B50" s="36" t="s">
        <v>39</v>
      </c>
      <c r="C50" s="37">
        <v>57722.447</v>
      </c>
      <c r="D50" s="37">
        <v>2.0000000000000001E-4</v>
      </c>
      <c r="E50">
        <f t="shared" si="6"/>
        <v>18431.763856291764</v>
      </c>
      <c r="F50">
        <f t="shared" si="1"/>
        <v>18432</v>
      </c>
      <c r="G50">
        <f t="shared" si="7"/>
        <v>-6.5399999992223457E-2</v>
      </c>
      <c r="K50">
        <f t="shared" si="10"/>
        <v>-6.5399999992223457E-2</v>
      </c>
      <c r="O50">
        <f t="shared" ca="1" si="8"/>
        <v>-1.0444003241838438E-3</v>
      </c>
      <c r="Q50" s="2">
        <f t="shared" si="9"/>
        <v>42703.947</v>
      </c>
    </row>
    <row r="51" spans="1:17" ht="12" customHeight="1" x14ac:dyDescent="0.2">
      <c r="A51" s="35" t="s">
        <v>2</v>
      </c>
      <c r="B51" s="36" t="s">
        <v>38</v>
      </c>
      <c r="C51" s="37">
        <v>57743.356699999997</v>
      </c>
      <c r="D51" s="37">
        <v>2.0000000000000001E-4</v>
      </c>
      <c r="E51">
        <f t="shared" si="6"/>
        <v>18507.263766022748</v>
      </c>
      <c r="F51">
        <f t="shared" si="1"/>
        <v>18507.5</v>
      </c>
      <c r="G51">
        <f t="shared" si="7"/>
        <v>-6.542500000068685E-2</v>
      </c>
      <c r="K51">
        <f t="shared" si="10"/>
        <v>-6.542500000068685E-2</v>
      </c>
      <c r="O51">
        <f t="shared" ca="1" si="8"/>
        <v>-9.3788211039417049E-4</v>
      </c>
      <c r="Q51" s="2">
        <f t="shared" si="9"/>
        <v>42724.856699999997</v>
      </c>
    </row>
    <row r="52" spans="1:17" ht="12" customHeight="1" x14ac:dyDescent="0.2">
      <c r="A52" s="40" t="s">
        <v>57</v>
      </c>
      <c r="B52" s="41" t="s">
        <v>38</v>
      </c>
      <c r="C52" s="42">
        <v>59582.690399999999</v>
      </c>
      <c r="D52" s="40">
        <v>2.0000000000000001E-4</v>
      </c>
      <c r="E52">
        <f t="shared" ref="E52:E57" si="11">+(C52-C$7)/C$8</f>
        <v>25148.656436179826</v>
      </c>
      <c r="F52">
        <f t="shared" ref="F52:F57" si="12">ROUND(2*E52,0)/2</f>
        <v>25148.5</v>
      </c>
      <c r="G52">
        <f t="shared" ref="G52:G57" si="13">+C52-(C$7+F52*C$8)</f>
        <v>4.3325000006007031E-2</v>
      </c>
      <c r="K52">
        <f t="shared" ref="K52:K57" si="14">G52</f>
        <v>4.3325000006007031E-2</v>
      </c>
      <c r="O52">
        <f t="shared" ref="O52:O57" ca="1" si="15">+C$11+C$12*F52</f>
        <v>8.4314881912908105E-3</v>
      </c>
      <c r="Q52" s="2">
        <f t="shared" ref="Q52:Q57" si="16">+C52-15018.5</f>
        <v>44564.190399999999</v>
      </c>
    </row>
    <row r="53" spans="1:17" ht="12" customHeight="1" x14ac:dyDescent="0.2">
      <c r="A53" s="40" t="s">
        <v>57</v>
      </c>
      <c r="B53" s="41" t="s">
        <v>38</v>
      </c>
      <c r="C53" s="42">
        <v>59582.690699999999</v>
      </c>
      <c r="D53" s="40">
        <v>5.0000000000000001E-4</v>
      </c>
      <c r="E53">
        <f t="shared" si="11"/>
        <v>25148.657519407847</v>
      </c>
      <c r="F53">
        <f t="shared" si="12"/>
        <v>25148.5</v>
      </c>
      <c r="G53">
        <f t="shared" si="13"/>
        <v>4.3625000005704351E-2</v>
      </c>
      <c r="K53">
        <f t="shared" si="14"/>
        <v>4.3625000005704351E-2</v>
      </c>
      <c r="O53">
        <f t="shared" ca="1" si="15"/>
        <v>8.4314881912908105E-3</v>
      </c>
      <c r="Q53" s="2">
        <f t="shared" si="16"/>
        <v>44564.190699999999</v>
      </c>
    </row>
    <row r="54" spans="1:17" ht="12" customHeight="1" x14ac:dyDescent="0.2">
      <c r="A54" s="40" t="s">
        <v>57</v>
      </c>
      <c r="B54" s="41" t="s">
        <v>38</v>
      </c>
      <c r="C54" s="42">
        <v>59582.690699999999</v>
      </c>
      <c r="D54" s="40">
        <v>4.0000000000000002E-4</v>
      </c>
      <c r="E54">
        <f t="shared" si="11"/>
        <v>25148.657519407847</v>
      </c>
      <c r="F54">
        <f t="shared" si="12"/>
        <v>25148.5</v>
      </c>
      <c r="G54">
        <f t="shared" si="13"/>
        <v>4.3625000005704351E-2</v>
      </c>
      <c r="K54">
        <f t="shared" si="14"/>
        <v>4.3625000005704351E-2</v>
      </c>
      <c r="O54">
        <f t="shared" ca="1" si="15"/>
        <v>8.4314881912908105E-3</v>
      </c>
      <c r="Q54" s="2">
        <f t="shared" si="16"/>
        <v>44564.190699999999</v>
      </c>
    </row>
    <row r="55" spans="1:17" ht="12" customHeight="1" x14ac:dyDescent="0.2">
      <c r="A55" s="40" t="s">
        <v>57</v>
      </c>
      <c r="B55" s="41" t="s">
        <v>38</v>
      </c>
      <c r="C55" s="42">
        <v>59582.828399999999</v>
      </c>
      <c r="D55" s="40">
        <v>2.0000000000000001E-4</v>
      </c>
      <c r="E55">
        <f t="shared" si="11"/>
        <v>25149.154721068793</v>
      </c>
      <c r="F55">
        <f t="shared" si="12"/>
        <v>25149</v>
      </c>
      <c r="G55">
        <f t="shared" si="13"/>
        <v>4.2850000005273614E-2</v>
      </c>
      <c r="K55">
        <f t="shared" si="14"/>
        <v>4.2850000005273614E-2</v>
      </c>
      <c r="O55">
        <f t="shared" ca="1" si="15"/>
        <v>8.4321936099251774E-3</v>
      </c>
      <c r="Q55" s="2">
        <f t="shared" si="16"/>
        <v>44564.328399999999</v>
      </c>
    </row>
    <row r="56" spans="1:17" ht="12" customHeight="1" x14ac:dyDescent="0.2">
      <c r="A56" s="40" t="s">
        <v>57</v>
      </c>
      <c r="B56" s="41" t="s">
        <v>38</v>
      </c>
      <c r="C56" s="42">
        <v>59582.828699999998</v>
      </c>
      <c r="D56" s="40">
        <v>2.0000000000000001E-4</v>
      </c>
      <c r="E56">
        <f t="shared" si="11"/>
        <v>25149.155804296814</v>
      </c>
      <c r="F56">
        <f t="shared" si="12"/>
        <v>25149</v>
      </c>
      <c r="G56">
        <f t="shared" si="13"/>
        <v>4.3150000004970934E-2</v>
      </c>
      <c r="K56">
        <f t="shared" si="14"/>
        <v>4.3150000004970934E-2</v>
      </c>
      <c r="O56">
        <f t="shared" ca="1" si="15"/>
        <v>8.4321936099251774E-3</v>
      </c>
      <c r="Q56" s="2">
        <f t="shared" si="16"/>
        <v>44564.328699999998</v>
      </c>
    </row>
    <row r="57" spans="1:17" ht="12" customHeight="1" x14ac:dyDescent="0.2">
      <c r="A57" s="40" t="s">
        <v>57</v>
      </c>
      <c r="B57" s="41" t="s">
        <v>38</v>
      </c>
      <c r="C57" s="42">
        <v>59582.828800000003</v>
      </c>
      <c r="D57" s="40">
        <v>1E-4</v>
      </c>
      <c r="E57">
        <f t="shared" si="11"/>
        <v>25149.156165372835</v>
      </c>
      <c r="F57">
        <f t="shared" si="12"/>
        <v>25149</v>
      </c>
      <c r="G57">
        <f t="shared" si="13"/>
        <v>4.3250000009720679E-2</v>
      </c>
      <c r="K57">
        <f t="shared" si="14"/>
        <v>4.3250000009720679E-2</v>
      </c>
      <c r="O57">
        <f t="shared" ca="1" si="15"/>
        <v>8.4321936099251774E-3</v>
      </c>
      <c r="Q57" s="2">
        <f t="shared" si="16"/>
        <v>44564.328800000003</v>
      </c>
    </row>
    <row r="58" spans="1:17" ht="12" customHeight="1" x14ac:dyDescent="0.2">
      <c r="C58" s="9"/>
      <c r="D58" s="9"/>
    </row>
    <row r="59" spans="1:17" ht="12" customHeight="1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</sheetData>
  <phoneticPr fontId="0" type="noConversion"/>
  <hyperlinks>
    <hyperlink ref="H63600" r:id="rId1" display="http://vsolj.cetus-net.org/bulletin.html"/>
    <hyperlink ref="H63593" r:id="rId2" display="https://www.aavso.org/ejaavso"/>
    <hyperlink ref="AP459" r:id="rId3" display="http://cdsbib.u-strasbg.fr/cgi-bin/cdsbib?1990RMxAA..21..381G"/>
    <hyperlink ref="AP456" r:id="rId4" display="http://cdsbib.u-strasbg.fr/cgi-bin/cdsbib?1990RMxAA..21..381G"/>
    <hyperlink ref="AP458" r:id="rId5" display="http://cdsbib.u-strasbg.fr/cgi-bin/cdsbib?1990RMxAA..21..381G"/>
    <hyperlink ref="AP434" r:id="rId6" display="http://cdsbib.u-strasbg.fr/cgi-bin/cdsbib?1990RMxAA..21..381G"/>
    <hyperlink ref="I63600" r:id="rId7" display="http://vsolj.cetus-net.org/bulletin.html"/>
    <hyperlink ref="AQ595" r:id="rId8" display="http://cdsbib.u-strasbg.fr/cgi-bin/cdsbib?1990RMxAA..21..381G"/>
    <hyperlink ref="AQ2239" r:id="rId9" display="http://cdsbib.u-strasbg.fr/cgi-bin/cdsbib?1990RMxAA..21..381G"/>
    <hyperlink ref="AQ596" r:id="rId10" display="http://cdsbib.u-strasbg.fr/cgi-bin/cdsbib?1990RMxAA..21..381G"/>
    <hyperlink ref="H63597" r:id="rId11" display="https://www.aavso.org/ejaavso"/>
    <hyperlink ref="H1446" r:id="rId12" display="http://vsolj.cetus-net.org/bulletin.html"/>
    <hyperlink ref="AP4684" r:id="rId13" display="http://cdsbib.u-strasbg.fr/cgi-bin/cdsbib?1990RMxAA..21..381G"/>
    <hyperlink ref="AP4687" r:id="rId14" display="http://cdsbib.u-strasbg.fr/cgi-bin/cdsbib?1990RMxAA..21..381G"/>
    <hyperlink ref="AP4685" r:id="rId15" display="http://cdsbib.u-strasbg.fr/cgi-bin/cdsbib?1990RMxAA..21..381G"/>
    <hyperlink ref="AP4663" r:id="rId16" display="http://cdsbib.u-strasbg.fr/cgi-bin/cdsbib?1990RMxAA..21..381G"/>
    <hyperlink ref="I1446" r:id="rId17" display="http://vsolj.cetus-net.org/bulletin.html"/>
    <hyperlink ref="AQ4797" r:id="rId18" display="http://cdsbib.u-strasbg.fr/cgi-bin/cdsbib?1990RMxAA..21..381G"/>
    <hyperlink ref="AQ64877" r:id="rId19" display="http://cdsbib.u-strasbg.fr/cgi-bin/cdsbib?1990RMxAA..21..381G"/>
    <hyperlink ref="AQ4798" r:id="rId20" display="http://cdsbib.u-strasbg.fr/cgi-bin/cdsbib?1990RMxAA..21..381G"/>
    <hyperlink ref="H63516" r:id="rId21" display="http://vsolj.cetus-net.org/bulletin.html"/>
    <hyperlink ref="H63509" r:id="rId22" display="https://www.aavso.org/ejaavso"/>
    <hyperlink ref="I63516" r:id="rId23" display="http://vsolj.cetus-net.org/bulletin.html"/>
    <hyperlink ref="AQ57167" r:id="rId24" display="http://cdsbib.u-strasbg.fr/cgi-bin/cdsbib?1990RMxAA..21..381G"/>
    <hyperlink ref="H63513" r:id="rId25" display="https://www.aavso.org/ejaavso"/>
    <hyperlink ref="AP4531" r:id="rId26" display="http://cdsbib.u-strasbg.fr/cgi-bin/cdsbib?1990RMxAA..21..381G"/>
    <hyperlink ref="AP4534" r:id="rId27" display="http://cdsbib.u-strasbg.fr/cgi-bin/cdsbib?1990RMxAA..21..381G"/>
    <hyperlink ref="AP4532" r:id="rId28" display="http://cdsbib.u-strasbg.fr/cgi-bin/cdsbib?1990RMxAA..21..381G"/>
    <hyperlink ref="AP4516" r:id="rId29" display="http://cdsbib.u-strasbg.fr/cgi-bin/cdsbib?1990RMxAA..21..381G"/>
    <hyperlink ref="AQ4745" r:id="rId30" display="http://cdsbib.u-strasbg.fr/cgi-bin/cdsbib?1990RMxAA..21..381G"/>
    <hyperlink ref="AQ4749" r:id="rId31" display="http://cdsbib.u-strasbg.fr/cgi-bin/cdsbib?1990RMxAA..21..381G"/>
    <hyperlink ref="AQ64429" r:id="rId32" display="http://cdsbib.u-strasbg.fr/cgi-bin/cdsbib?1990RMxAA..21..381G"/>
    <hyperlink ref="I1637" r:id="rId33" display="http://vsolj.cetus-net.org/bulletin.html"/>
    <hyperlink ref="H1637" r:id="rId34" display="http://vsolj.cetus-net.org/bulletin.html"/>
    <hyperlink ref="AQ65090" r:id="rId35" display="http://cdsbib.u-strasbg.fr/cgi-bin/cdsbib?1990RMxAA..21..381G"/>
    <hyperlink ref="AQ65089" r:id="rId36" display="http://cdsbib.u-strasbg.fr/cgi-bin/cdsbib?1990RMxAA..21..381G"/>
    <hyperlink ref="AP2807" r:id="rId37" display="http://cdsbib.u-strasbg.fr/cgi-bin/cdsbib?1990RMxAA..21..381G"/>
    <hyperlink ref="AP2825" r:id="rId38" display="http://cdsbib.u-strasbg.fr/cgi-bin/cdsbib?1990RMxAA..21..381G"/>
    <hyperlink ref="AP2826" r:id="rId39" display="http://cdsbib.u-strasbg.fr/cgi-bin/cdsbib?1990RMxAA..21..381G"/>
    <hyperlink ref="AP2822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2023-01-21T03:55:12Z</dcterms:modified>
</cp:coreProperties>
</file>