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4A7AD2BF-FA0F-4B82-9FB5-41D5CB32337F}" xr6:coauthVersionLast="47" xr6:coauthVersionMax="47" xr10:uidLastSave="{00000000-0000-0000-0000-000000000000}"/>
  <bookViews>
    <workbookView xWindow="14685" yWindow="375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37" i="1"/>
  <c r="F37" i="1" s="1"/>
  <c r="G37" i="1" s="1"/>
  <c r="J37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R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 s="1"/>
  <c r="G35" i="1" s="1"/>
  <c r="I35" i="1" s="1"/>
  <c r="E36" i="1"/>
  <c r="F36" i="1" s="1"/>
  <c r="G36" i="1" s="1"/>
  <c r="I36" i="1" s="1"/>
  <c r="E21" i="1"/>
  <c r="F21" i="1" s="1"/>
  <c r="G21" i="1" s="1"/>
  <c r="H21" i="1" s="1"/>
  <c r="Q3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G11" i="1"/>
  <c r="F11" i="1"/>
  <c r="E14" i="1"/>
  <c r="E15" i="1" s="1"/>
  <c r="C17" i="1"/>
  <c r="Q21" i="1"/>
  <c r="C11" i="1"/>
  <c r="C12" i="1"/>
  <c r="C16" i="1" l="1"/>
  <c r="D18" i="1" s="1"/>
  <c r="C15" i="1"/>
  <c r="O31" i="1"/>
  <c r="O41" i="1"/>
  <c r="O35" i="1"/>
  <c r="O38" i="1"/>
  <c r="O40" i="1"/>
  <c r="O33" i="1"/>
  <c r="O26" i="1"/>
  <c r="O27" i="1"/>
  <c r="O24" i="1"/>
  <c r="O39" i="1"/>
  <c r="O21" i="1"/>
  <c r="O32" i="1"/>
  <c r="O28" i="1"/>
  <c r="O29" i="1"/>
  <c r="O43" i="1"/>
  <c r="O30" i="1"/>
  <c r="O42" i="1"/>
  <c r="O25" i="1"/>
  <c r="O37" i="1"/>
  <c r="O34" i="1"/>
  <c r="O22" i="1"/>
  <c r="O23" i="1"/>
  <c r="O36" i="1"/>
  <c r="C18" i="1" l="1"/>
  <c r="E16" i="1"/>
  <c r="E17" i="1" s="1"/>
</calcChain>
</file>

<file path=xl/sharedStrings.xml><?xml version="1.0" encoding="utf-8"?>
<sst xmlns="http://schemas.openxmlformats.org/spreadsheetml/2006/main" count="109" uniqueCount="53">
  <si>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</si>
  <si>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</si>
  <si>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</si>
  <si>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</si>
  <si>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</si>
  <si>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</si>
  <si>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</si>
  <si>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</si>
  <si>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</si>
  <si>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</si>
  <si>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</si>
  <si>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</si>
  <si>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</si>
  <si>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</si>
  <si>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</si>
  <si>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</si>
  <si>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</si>
  <si>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</si>
  <si>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</si>
  <si>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</si>
  <si>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</si>
  <si>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</si>
  <si>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</si>
  <si>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</si>
  <si>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</si>
  <si>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</si>
  <si>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</si>
  <si>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</si>
  <si>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</si>
  <si>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</si>
  <si>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</si>
  <si>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</si>
  <si>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</si>
  <si>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</si>
  <si>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</si>
  <si>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</si>
  <si>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</si>
  <si>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</si>
  <si>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</si>
  <si>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</si>
  <si>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</si>
  <si>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HY Pav</t>
  </si>
  <si>
    <t>HY Pav / GSC 9319-1119</t>
  </si>
  <si>
    <t>G9319-1119</t>
  </si>
  <si>
    <t>EW/KW</t>
  </si>
  <si>
    <t>Kreiner</t>
  </si>
  <si>
    <t>J.M. Kreiner, 2004, Acta Astronomica, vol. 54, pp 207-210.</t>
  </si>
  <si>
    <t>IBVS 3163</t>
  </si>
  <si>
    <t>I</t>
  </si>
  <si>
    <t>PE</t>
  </si>
  <si>
    <t>II</t>
  </si>
  <si>
    <t>JAVSO 49, 251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</si>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</sst>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ill="1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9.4768000053591095E-3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3-4462-BCF9-35CCEF37A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2.6960000104736537E-4</c:v>
                </c:pt>
                <c:pt idx="2">
                  <c:v>7.6960000296821818E-4</c:v>
                </c:pt>
                <c:pt idx="3">
                  <c:v>-9.01999999769032E-4</c:v>
                </c:pt>
                <c:pt idx="4">
                  <c:v>-9.01999999769032E-4</c:v>
                </c:pt>
                <c:pt idx="6">
                  <c:v>-2.2924000004422851E-3</c:v>
                </c:pt>
                <c:pt idx="7">
                  <c:v>-1.9239999528508633E-4</c:v>
                </c:pt>
                <c:pt idx="8">
                  <c:v>-2.5210000021615997E-3</c:v>
                </c:pt>
                <c:pt idx="9">
                  <c:v>-1.4647999923909083E-3</c:v>
                </c:pt>
                <c:pt idx="10">
                  <c:v>-7.6479999552248046E-4</c:v>
                </c:pt>
                <c:pt idx="11">
                  <c:v>-9.3639999977312982E-4</c:v>
                </c:pt>
                <c:pt idx="12">
                  <c:v>-7.3639999754959717E-4</c:v>
                </c:pt>
                <c:pt idx="13">
                  <c:v>1.4720000035595149E-4</c:v>
                </c:pt>
                <c:pt idx="14">
                  <c:v>1.5472000013687648E-3</c:v>
                </c:pt>
                <c:pt idx="15">
                  <c:v>-1.195799995912239E-3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43-4462-BCF9-35CCEF37A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43-4462-BCF9-35CCEF37A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7">
                  <c:v>4.3055000001913868E-2</c:v>
                </c:pt>
                <c:pt idx="18">
                  <c:v>4.1916400004993193E-2</c:v>
                </c:pt>
                <c:pt idx="19">
                  <c:v>4.31587999992189E-2</c:v>
                </c:pt>
                <c:pt idx="20">
                  <c:v>4.3508800001291092E-2</c:v>
                </c:pt>
                <c:pt idx="21">
                  <c:v>4.3090200000733603E-2</c:v>
                </c:pt>
                <c:pt idx="22">
                  <c:v>4.3640200005029328E-2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43-4462-BCF9-35CCEF37A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43-4462-BCF9-35CCEF37A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43-4462-BCF9-35CCEF37A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7">
                    <c:v>6.0999999999999997E-4</c:v>
                  </c:pt>
                  <c:pt idx="18">
                    <c:v>5.9999999999999995E-4</c:v>
                  </c:pt>
                  <c:pt idx="19">
                    <c:v>9.1E-4</c:v>
                  </c:pt>
                  <c:pt idx="20">
                    <c:v>1E-3</c:v>
                  </c:pt>
                  <c:pt idx="21">
                    <c:v>1.1999999999999999E-3</c:v>
                  </c:pt>
                  <c:pt idx="22">
                    <c:v>1.25E-3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43-4462-BCF9-35CCEF37A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-2.5261437973764147E-2</c:v>
                </c:pt>
                <c:pt idx="1">
                  <c:v>3.1370779623319991E-3</c:v>
                </c:pt>
                <c:pt idx="2">
                  <c:v>3.1370779623319991E-3</c:v>
                </c:pt>
                <c:pt idx="3">
                  <c:v>3.1400030309239203E-3</c:v>
                </c:pt>
                <c:pt idx="4">
                  <c:v>3.1400030309239203E-3</c:v>
                </c:pt>
                <c:pt idx="5">
                  <c:v>3.2194673943377727E-3</c:v>
                </c:pt>
                <c:pt idx="6">
                  <c:v>3.2199549057697584E-3</c:v>
                </c:pt>
                <c:pt idx="7">
                  <c:v>3.2199549057697584E-3</c:v>
                </c:pt>
                <c:pt idx="8">
                  <c:v>3.2204424172017458E-3</c:v>
                </c:pt>
                <c:pt idx="9">
                  <c:v>3.2365302944573106E-3</c:v>
                </c:pt>
                <c:pt idx="10">
                  <c:v>3.2365302944573106E-3</c:v>
                </c:pt>
                <c:pt idx="11">
                  <c:v>3.2394553630492318E-3</c:v>
                </c:pt>
                <c:pt idx="12">
                  <c:v>3.2394553630492318E-3</c:v>
                </c:pt>
                <c:pt idx="13">
                  <c:v>3.2755312090162556E-3</c:v>
                </c:pt>
                <c:pt idx="14">
                  <c:v>3.2755312090162556E-3</c:v>
                </c:pt>
                <c:pt idx="15">
                  <c:v>3.2779687661761894E-3</c:v>
                </c:pt>
                <c:pt idx="16">
                  <c:v>1.8462487338269624E-2</c:v>
                </c:pt>
                <c:pt idx="17">
                  <c:v>3.6658851537177621E-2</c:v>
                </c:pt>
                <c:pt idx="18">
                  <c:v>3.6659339048609609E-2</c:v>
                </c:pt>
                <c:pt idx="19">
                  <c:v>3.6789017089518102E-2</c:v>
                </c:pt>
                <c:pt idx="20">
                  <c:v>3.6789017089518102E-2</c:v>
                </c:pt>
                <c:pt idx="21">
                  <c:v>3.6789504600950089E-2</c:v>
                </c:pt>
                <c:pt idx="22">
                  <c:v>3.6789504600950089E-2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43-4462-BCF9-35CCEF37A4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-44844</c:v>
                </c:pt>
                <c:pt idx="1">
                  <c:v>-15718</c:v>
                </c:pt>
                <c:pt idx="2">
                  <c:v>-15718</c:v>
                </c:pt>
                <c:pt idx="3">
                  <c:v>-15715</c:v>
                </c:pt>
                <c:pt idx="4">
                  <c:v>-15715</c:v>
                </c:pt>
                <c:pt idx="5">
                  <c:v>-15633.5</c:v>
                </c:pt>
                <c:pt idx="6">
                  <c:v>-15633</c:v>
                </c:pt>
                <c:pt idx="7">
                  <c:v>-15633</c:v>
                </c:pt>
                <c:pt idx="8">
                  <c:v>-15632.5</c:v>
                </c:pt>
                <c:pt idx="9">
                  <c:v>-15616</c:v>
                </c:pt>
                <c:pt idx="10">
                  <c:v>-15616</c:v>
                </c:pt>
                <c:pt idx="11">
                  <c:v>-15613</c:v>
                </c:pt>
                <c:pt idx="12">
                  <c:v>-15613</c:v>
                </c:pt>
                <c:pt idx="13">
                  <c:v>-15576</c:v>
                </c:pt>
                <c:pt idx="14">
                  <c:v>-15576</c:v>
                </c:pt>
                <c:pt idx="15">
                  <c:v>-15573.5</c:v>
                </c:pt>
                <c:pt idx="16">
                  <c:v>0</c:v>
                </c:pt>
                <c:pt idx="17">
                  <c:v>18662.5</c:v>
                </c:pt>
                <c:pt idx="18">
                  <c:v>18663</c:v>
                </c:pt>
                <c:pt idx="19">
                  <c:v>18796</c:v>
                </c:pt>
                <c:pt idx="20">
                  <c:v>18796</c:v>
                </c:pt>
                <c:pt idx="21">
                  <c:v>18796.5</c:v>
                </c:pt>
                <c:pt idx="22">
                  <c:v>18796.5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5">
                  <c:v>4.9436200002674013E-2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43-4462-BCF9-35CCEF37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696"/>
        <c:axId val="1"/>
      </c:scatterChart>
      <c:valAx>
        <c:axId val="75010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44360902255639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DC624ED-979A-4689-7ADE-B5C4948AC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4"/>
  <sheetViews>
    <sheetView tabSelected="1" workbookViewId="0">
      <selection activeCell="C18" sqref="C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 t="s">
        <v>41</v>
      </c>
      <c r="F1" t="s">
        <v>43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36730.464</v>
      </c>
      <c r="D4" s="9">
        <v>0.35160000000000002</v>
      </c>
    </row>
    <row r="6" spans="1:7" x14ac:dyDescent="0.2">
      <c r="A6" s="5" t="s">
        <v>1</v>
      </c>
      <c r="D6" s="32" t="s">
        <v>46</v>
      </c>
    </row>
    <row r="7" spans="1:7" x14ac:dyDescent="0.2">
      <c r="A7" t="s">
        <v>2</v>
      </c>
      <c r="C7">
        <v>52500.17</v>
      </c>
      <c r="D7" s="31" t="s">
        <v>45</v>
      </c>
    </row>
    <row r="8" spans="1:7" x14ac:dyDescent="0.2">
      <c r="A8" t="s">
        <v>3</v>
      </c>
      <c r="C8">
        <v>0.3516572</v>
      </c>
      <c r="D8" s="31" t="s">
        <v>45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INTERCEPT(INDIRECT($G$11):G986,INDIRECT($F$11):F986)</f>
        <v>1.8462487338269624E-2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SLOPE(INDIRECT($G$11):G986,INDIRECT($F$11):F986)</f>
        <v>9.7502286397363686E-7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59965.719243518513</v>
      </c>
    </row>
    <row r="15" spans="1:7" x14ac:dyDescent="0.2">
      <c r="A15" s="14" t="s">
        <v>17</v>
      </c>
      <c r="B15" s="12"/>
      <c r="C15" s="15">
        <f ca="1">(C7+C11)+(C8+C12)*INT(MAX(F21:F3527))</f>
        <v>59109.955520217089</v>
      </c>
      <c r="D15" s="16" t="s">
        <v>39</v>
      </c>
      <c r="E15" s="17">
        <f ca="1">ROUND(2*(E14-$C$7)/$C$8,0)/2+E13</f>
        <v>21230.5</v>
      </c>
    </row>
    <row r="16" spans="1:7" x14ac:dyDescent="0.2">
      <c r="A16" s="18" t="s">
        <v>4</v>
      </c>
      <c r="B16" s="12"/>
      <c r="C16" s="19">
        <f ca="1">+C8+C12</f>
        <v>0.35165817502286395</v>
      </c>
      <c r="D16" s="16" t="s">
        <v>32</v>
      </c>
      <c r="E16" s="26">
        <f ca="1">ROUND(2*(E14-$C$15)/$C$16,0)/2+E13</f>
        <v>2434.5</v>
      </c>
    </row>
    <row r="17" spans="1:18" ht="13.5" thickBot="1" x14ac:dyDescent="0.25">
      <c r="A17" s="16" t="s">
        <v>28</v>
      </c>
      <c r="B17" s="12"/>
      <c r="C17" s="12">
        <f>COUNT(C21:C2185)</f>
        <v>23</v>
      </c>
      <c r="D17" s="16" t="s">
        <v>33</v>
      </c>
      <c r="E17" s="20">
        <f ca="1">+$C$15+$C$16*E16-15018.5-$C$9/24</f>
        <v>44947.963180643586</v>
      </c>
    </row>
    <row r="18" spans="1:18" ht="14.25" thickTop="1" thickBot="1" x14ac:dyDescent="0.25">
      <c r="A18" s="18" t="s">
        <v>5</v>
      </c>
      <c r="B18" s="12"/>
      <c r="C18" s="21">
        <f ca="1">+C15</f>
        <v>59109.955520217089</v>
      </c>
      <c r="D18" s="22">
        <f ca="1">+C16</f>
        <v>0.35165817502286395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27</v>
      </c>
      <c r="J20" s="7" t="s">
        <v>45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9" t="s">
        <v>37</v>
      </c>
    </row>
    <row r="21" spans="1:18" x14ac:dyDescent="0.2">
      <c r="A21" s="31" t="s">
        <v>40</v>
      </c>
      <c r="C21" s="10">
        <v>36730.464</v>
      </c>
      <c r="D21" s="10" t="s">
        <v>13</v>
      </c>
      <c r="E21">
        <f>+(C21-C$7)/C$8</f>
        <v>-44843.973051028101</v>
      </c>
      <c r="F21">
        <f>ROUND(2*E21,0)/2</f>
        <v>-44844</v>
      </c>
      <c r="G21">
        <f>+C21-(C$7+F21*C$8)</f>
        <v>9.4768000053591095E-3</v>
      </c>
      <c r="H21">
        <f>+G21</f>
        <v>9.4768000053591095E-3</v>
      </c>
      <c r="O21">
        <f ca="1">+C$11+C$12*$F21</f>
        <v>-2.5261437973764147E-2</v>
      </c>
      <c r="Q21" s="2">
        <f>+C21-15018.5</f>
        <v>21711.964</v>
      </c>
    </row>
    <row r="22" spans="1:18" x14ac:dyDescent="0.2">
      <c r="A22" s="33" t="s">
        <v>47</v>
      </c>
      <c r="B22" s="34" t="s">
        <v>48</v>
      </c>
      <c r="C22" s="33">
        <v>46972.822399999997</v>
      </c>
      <c r="D22" s="33" t="s">
        <v>49</v>
      </c>
      <c r="E22">
        <f>+(C22-C$7)/C$8</f>
        <v>-15717.999233344293</v>
      </c>
      <c r="F22">
        <f>ROUND(2*E22,0)/2</f>
        <v>-15718</v>
      </c>
      <c r="G22">
        <f>+C22-(C$7+F22*C$8)</f>
        <v>2.6960000104736537E-4</v>
      </c>
      <c r="I22">
        <f>+G22</f>
        <v>2.6960000104736537E-4</v>
      </c>
      <c r="O22">
        <f ca="1">+C$11+C$12*$F22</f>
        <v>3.1370779623319991E-3</v>
      </c>
      <c r="Q22" s="2">
        <f>+C22-15018.5</f>
        <v>31954.322399999997</v>
      </c>
    </row>
    <row r="23" spans="1:18" x14ac:dyDescent="0.2">
      <c r="A23" s="33" t="s">
        <v>47</v>
      </c>
      <c r="B23" s="34" t="s">
        <v>48</v>
      </c>
      <c r="C23" s="33">
        <v>46972.822899999999</v>
      </c>
      <c r="D23" s="33" t="s">
        <v>49</v>
      </c>
      <c r="E23">
        <f>+(C23-C$7)/C$8</f>
        <v>-15717.997811505065</v>
      </c>
      <c r="F23">
        <f>ROUND(2*E23,0)/2</f>
        <v>-15718</v>
      </c>
      <c r="G23">
        <f>+C23-(C$7+F23*C$8)</f>
        <v>7.6960000296821818E-4</v>
      </c>
      <c r="I23">
        <f>+G23</f>
        <v>7.6960000296821818E-4</v>
      </c>
      <c r="O23">
        <f ca="1">+C$11+C$12*$F23</f>
        <v>3.1370779623319991E-3</v>
      </c>
      <c r="Q23" s="2">
        <f>+C23-15018.5</f>
        <v>31954.322899999999</v>
      </c>
    </row>
    <row r="24" spans="1:18" x14ac:dyDescent="0.2">
      <c r="A24" s="33" t="s">
        <v>47</v>
      </c>
      <c r="B24" s="34" t="s">
        <v>48</v>
      </c>
      <c r="C24" s="33">
        <v>46973.876199999999</v>
      </c>
      <c r="D24" s="33" t="s">
        <v>49</v>
      </c>
      <c r="E24">
        <f>+(C24-C$7)/C$8</f>
        <v>-15715.002564997956</v>
      </c>
      <c r="F24">
        <f>ROUND(2*E24,0)/2</f>
        <v>-15715</v>
      </c>
      <c r="G24">
        <f>+C24-(C$7+F24*C$8)</f>
        <v>-9.01999999769032E-4</v>
      </c>
      <c r="I24">
        <f>+G24</f>
        <v>-9.01999999769032E-4</v>
      </c>
      <c r="O24">
        <f ca="1">+C$11+C$12*$F24</f>
        <v>3.1400030309239203E-3</v>
      </c>
      <c r="Q24" s="2">
        <f>+C24-15018.5</f>
        <v>31955.376199999999</v>
      </c>
    </row>
    <row r="25" spans="1:18" x14ac:dyDescent="0.2">
      <c r="A25" s="33" t="s">
        <v>47</v>
      </c>
      <c r="B25" s="34" t="s">
        <v>48</v>
      </c>
      <c r="C25" s="33">
        <v>46973.876199999999</v>
      </c>
      <c r="D25" s="33" t="s">
        <v>49</v>
      </c>
      <c r="E25">
        <f>+(C25-C$7)/C$8</f>
        <v>-15715.002564997956</v>
      </c>
      <c r="F25">
        <f>ROUND(2*E25,0)/2</f>
        <v>-15715</v>
      </c>
      <c r="G25">
        <f>+C25-(C$7+F25*C$8)</f>
        <v>-9.01999999769032E-4</v>
      </c>
      <c r="I25">
        <f>+G25</f>
        <v>-9.01999999769032E-4</v>
      </c>
      <c r="O25">
        <f ca="1">+C$11+C$12*$F25</f>
        <v>3.1400030309239203E-3</v>
      </c>
      <c r="Q25" s="2">
        <f>+C25-15018.5</f>
        <v>31955.376199999999</v>
      </c>
    </row>
    <row r="26" spans="1:18" x14ac:dyDescent="0.2">
      <c r="A26" s="33" t="s">
        <v>47</v>
      </c>
      <c r="B26" s="34" t="s">
        <v>50</v>
      </c>
      <c r="C26" s="33">
        <v>47002.586600000002</v>
      </c>
      <c r="D26" s="33" t="s">
        <v>49</v>
      </c>
      <c r="E26">
        <f>+(C26-C$7)/C$8</f>
        <v>-15633.359419343598</v>
      </c>
      <c r="F26">
        <f>ROUND(2*E26,0)/2</f>
        <v>-15633.5</v>
      </c>
      <c r="O26">
        <f ca="1">+C$11+C$12*$F26</f>
        <v>3.2194673943377727E-3</v>
      </c>
      <c r="Q26" s="2">
        <f>+C26-15018.5</f>
        <v>31984.086600000002</v>
      </c>
      <c r="R26">
        <f>+C26-(C$7+F26*C$8)</f>
        <v>4.9436200002674013E-2</v>
      </c>
    </row>
    <row r="27" spans="1:18" x14ac:dyDescent="0.2">
      <c r="A27" s="33" t="s">
        <v>47</v>
      </c>
      <c r="B27" s="34" t="s">
        <v>48</v>
      </c>
      <c r="C27" s="33">
        <v>47002.710699999996</v>
      </c>
      <c r="D27" s="33" t="s">
        <v>49</v>
      </c>
      <c r="E27">
        <f>+(C27-C$7)/C$8</f>
        <v>-15633.006518848475</v>
      </c>
      <c r="F27">
        <f>ROUND(2*E27,0)/2</f>
        <v>-15633</v>
      </c>
      <c r="G27">
        <f>+C27-(C$7+F27*C$8)</f>
        <v>-2.2924000004422851E-3</v>
      </c>
      <c r="I27">
        <f>+G27</f>
        <v>-2.2924000004422851E-3</v>
      </c>
      <c r="O27">
        <f ca="1">+C$11+C$12*$F27</f>
        <v>3.2199549057697584E-3</v>
      </c>
      <c r="Q27" s="2">
        <f>+C27-15018.5</f>
        <v>31984.210699999996</v>
      </c>
    </row>
    <row r="28" spans="1:18" x14ac:dyDescent="0.2">
      <c r="A28" s="33" t="s">
        <v>47</v>
      </c>
      <c r="B28" s="34" t="s">
        <v>48</v>
      </c>
      <c r="C28" s="33">
        <v>47002.712800000001</v>
      </c>
      <c r="D28" s="33" t="s">
        <v>49</v>
      </c>
      <c r="E28">
        <f>+(C28-C$7)/C$8</f>
        <v>-15633.000547123725</v>
      </c>
      <c r="F28">
        <f>ROUND(2*E28,0)/2</f>
        <v>-15633</v>
      </c>
      <c r="G28">
        <f>+C28-(C$7+F28*C$8)</f>
        <v>-1.9239999528508633E-4</v>
      </c>
      <c r="I28">
        <f>+G28</f>
        <v>-1.9239999528508633E-4</v>
      </c>
      <c r="O28">
        <f ca="1">+C$11+C$12*$F28</f>
        <v>3.2199549057697584E-3</v>
      </c>
      <c r="Q28" s="2">
        <f>+C28-15018.5</f>
        <v>31984.212800000001</v>
      </c>
    </row>
    <row r="29" spans="1:18" x14ac:dyDescent="0.2">
      <c r="A29" s="33" t="s">
        <v>47</v>
      </c>
      <c r="B29" s="34" t="s">
        <v>50</v>
      </c>
      <c r="C29" s="33">
        <v>47002.886299999998</v>
      </c>
      <c r="D29" s="33" t="s">
        <v>49</v>
      </c>
      <c r="E29">
        <f>+(C29-C$7)/C$8</f>
        <v>-15632.507168913362</v>
      </c>
      <c r="F29">
        <f>ROUND(2*E29,0)/2</f>
        <v>-15632.5</v>
      </c>
      <c r="G29">
        <f>+C29-(C$7+F29*C$8)</f>
        <v>-2.5210000021615997E-3</v>
      </c>
      <c r="I29">
        <f>+G29</f>
        <v>-2.5210000021615997E-3</v>
      </c>
      <c r="O29">
        <f ca="1">+C$11+C$12*$F29</f>
        <v>3.2204424172017458E-3</v>
      </c>
      <c r="Q29" s="2">
        <f>+C29-15018.5</f>
        <v>31984.386299999998</v>
      </c>
    </row>
    <row r="30" spans="1:18" x14ac:dyDescent="0.2">
      <c r="A30" s="33" t="s">
        <v>47</v>
      </c>
      <c r="B30" s="34" t="s">
        <v>48</v>
      </c>
      <c r="C30" s="33">
        <v>47008.689700000003</v>
      </c>
      <c r="D30" s="33" t="s">
        <v>49</v>
      </c>
      <c r="E30">
        <f>+(C30-C$7)/C$8</f>
        <v>-15616.004165420176</v>
      </c>
      <c r="F30">
        <f>ROUND(2*E30,0)/2</f>
        <v>-15616</v>
      </c>
      <c r="G30">
        <f>+C30-(C$7+F30*C$8)</f>
        <v>-1.4647999923909083E-3</v>
      </c>
      <c r="I30">
        <f>+G30</f>
        <v>-1.4647999923909083E-3</v>
      </c>
      <c r="O30">
        <f ca="1">+C$11+C$12*$F30</f>
        <v>3.2365302944573106E-3</v>
      </c>
      <c r="Q30" s="2">
        <f>+C30-15018.5</f>
        <v>31990.189700000003</v>
      </c>
    </row>
    <row r="31" spans="1:18" x14ac:dyDescent="0.2">
      <c r="A31" s="33" t="s">
        <v>47</v>
      </c>
      <c r="B31" s="34" t="s">
        <v>48</v>
      </c>
      <c r="C31" s="33">
        <v>47008.690399999999</v>
      </c>
      <c r="D31" s="33" t="s">
        <v>49</v>
      </c>
      <c r="E31">
        <f>+(C31-C$7)/C$8</f>
        <v>-15616.002174845271</v>
      </c>
      <c r="F31">
        <f>ROUND(2*E31,0)/2</f>
        <v>-15616</v>
      </c>
      <c r="G31">
        <f>+C31-(C$7+F31*C$8)</f>
        <v>-7.6479999552248046E-4</v>
      </c>
      <c r="I31">
        <f>+G31</f>
        <v>-7.6479999552248046E-4</v>
      </c>
      <c r="O31">
        <f ca="1">+C$11+C$12*$F31</f>
        <v>3.2365302944573106E-3</v>
      </c>
      <c r="Q31" s="2">
        <f>+C31-15018.5</f>
        <v>31990.190399999999</v>
      </c>
    </row>
    <row r="32" spans="1:18" x14ac:dyDescent="0.2">
      <c r="A32" s="33" t="s">
        <v>47</v>
      </c>
      <c r="B32" s="34" t="s">
        <v>48</v>
      </c>
      <c r="C32" s="33">
        <v>47009.745199999998</v>
      </c>
      <c r="D32" s="33" t="s">
        <v>49</v>
      </c>
      <c r="E32">
        <f>+(C32-C$7)/C$8</f>
        <v>-15613.002662820498</v>
      </c>
      <c r="F32">
        <f>ROUND(2*E32,0)/2</f>
        <v>-15613</v>
      </c>
      <c r="G32">
        <f>+C32-(C$7+F32*C$8)</f>
        <v>-9.3639999977312982E-4</v>
      </c>
      <c r="I32">
        <f>+G32</f>
        <v>-9.3639999977312982E-4</v>
      </c>
      <c r="O32">
        <f ca="1">+C$11+C$12*$F32</f>
        <v>3.2394553630492318E-3</v>
      </c>
      <c r="Q32" s="2">
        <f>+C32-15018.5</f>
        <v>31991.245199999998</v>
      </c>
    </row>
    <row r="33" spans="1:17" x14ac:dyDescent="0.2">
      <c r="A33" s="33" t="s">
        <v>47</v>
      </c>
      <c r="B33" s="34" t="s">
        <v>48</v>
      </c>
      <c r="C33" s="33">
        <v>47009.7454</v>
      </c>
      <c r="D33" s="33" t="s">
        <v>49</v>
      </c>
      <c r="E33">
        <f>+(C33-C$7)/C$8</f>
        <v>-15613.002094084803</v>
      </c>
      <c r="F33">
        <f>ROUND(2*E33,0)/2</f>
        <v>-15613</v>
      </c>
      <c r="G33">
        <f>+C33-(C$7+F33*C$8)</f>
        <v>-7.3639999754959717E-4</v>
      </c>
      <c r="I33">
        <f>+G33</f>
        <v>-7.3639999754959717E-4</v>
      </c>
      <c r="O33">
        <f ca="1">+C$11+C$12*$F33</f>
        <v>3.2394553630492318E-3</v>
      </c>
      <c r="Q33" s="2">
        <f>+C33-15018.5</f>
        <v>31991.2454</v>
      </c>
    </row>
    <row r="34" spans="1:17" x14ac:dyDescent="0.2">
      <c r="A34" s="33" t="s">
        <v>47</v>
      </c>
      <c r="B34" s="34" t="s">
        <v>48</v>
      </c>
      <c r="C34" s="33">
        <v>47022.757599999997</v>
      </c>
      <c r="D34" s="33" t="s">
        <v>49</v>
      </c>
      <c r="E34">
        <f>+(C34-C$7)/C$8</f>
        <v>-15575.999581410535</v>
      </c>
      <c r="F34">
        <f>ROUND(2*E34,0)/2</f>
        <v>-15576</v>
      </c>
      <c r="G34">
        <f>+C34-(C$7+F34*C$8)</f>
        <v>1.4720000035595149E-4</v>
      </c>
      <c r="I34">
        <f>+G34</f>
        <v>1.4720000035595149E-4</v>
      </c>
      <c r="O34">
        <f ca="1">+C$11+C$12*$F34</f>
        <v>3.2755312090162556E-3</v>
      </c>
      <c r="Q34" s="2">
        <f>+C34-15018.5</f>
        <v>32004.257599999997</v>
      </c>
    </row>
    <row r="35" spans="1:17" x14ac:dyDescent="0.2">
      <c r="A35" s="33" t="s">
        <v>47</v>
      </c>
      <c r="B35" s="34" t="s">
        <v>48</v>
      </c>
      <c r="C35" s="33">
        <v>47022.758999999998</v>
      </c>
      <c r="D35" s="33" t="s">
        <v>49</v>
      </c>
      <c r="E35">
        <f>+(C35-C$7)/C$8</f>
        <v>-15575.995600260709</v>
      </c>
      <c r="F35">
        <f>ROUND(2*E35,0)/2</f>
        <v>-15576</v>
      </c>
      <c r="G35">
        <f>+C35-(C$7+F35*C$8)</f>
        <v>1.5472000013687648E-3</v>
      </c>
      <c r="I35">
        <f>+G35</f>
        <v>1.5472000013687648E-3</v>
      </c>
      <c r="O35">
        <f ca="1">+C$11+C$12*$F35</f>
        <v>3.2755312090162556E-3</v>
      </c>
      <c r="Q35" s="2">
        <f>+C35-15018.5</f>
        <v>32004.258999999998</v>
      </c>
    </row>
    <row r="36" spans="1:17" x14ac:dyDescent="0.2">
      <c r="A36" s="33" t="s">
        <v>47</v>
      </c>
      <c r="B36" s="34" t="s">
        <v>50</v>
      </c>
      <c r="C36" s="33">
        <v>47023.635399999999</v>
      </c>
      <c r="D36" s="33" t="s">
        <v>49</v>
      </c>
      <c r="E36">
        <f>+(C36-C$7)/C$8</f>
        <v>-15573.503400470683</v>
      </c>
      <c r="F36">
        <f>ROUND(2*E36,0)/2</f>
        <v>-15573.5</v>
      </c>
      <c r="G36">
        <f>+C36-(C$7+F36*C$8)</f>
        <v>-1.195799995912239E-3</v>
      </c>
      <c r="I36">
        <f>+G36</f>
        <v>-1.195799995912239E-3</v>
      </c>
      <c r="O36">
        <f ca="1">+C$11+C$12*$F36</f>
        <v>3.2779687661761894E-3</v>
      </c>
      <c r="Q36" s="2">
        <f>+C36-15018.5</f>
        <v>32005.135399999999</v>
      </c>
    </row>
    <row r="37" spans="1:17" x14ac:dyDescent="0.2">
      <c r="A37" s="31" t="s">
        <v>45</v>
      </c>
      <c r="C37" s="10">
        <v>52500.17</v>
      </c>
      <c r="E37">
        <f>+(C37-C$7)/C$8</f>
        <v>0</v>
      </c>
      <c r="F37">
        <f>ROUND(2*E37,0)/2</f>
        <v>0</v>
      </c>
      <c r="G37">
        <f>+C37-(C$7+F37*C$8)</f>
        <v>0</v>
      </c>
      <c r="J37">
        <f>+G37</f>
        <v>0</v>
      </c>
      <c r="O37">
        <f ca="1">+C$11+C$12*$F37</f>
        <v>1.8462487338269624E-2</v>
      </c>
      <c r="Q37" s="2">
        <f>+C37-15018.5</f>
        <v>37481.67</v>
      </c>
    </row>
    <row r="38" spans="1:17" x14ac:dyDescent="0.2">
      <c r="A38" s="35" t="s">
        <v>51</v>
      </c>
      <c r="B38" s="36" t="s">
        <v>48</v>
      </c>
      <c r="C38" s="37">
        <v>59063.015549999996</v>
      </c>
      <c r="D38" s="37">
        <v>6.0999999999999997E-4</v>
      </c>
      <c r="E38">
        <f>+(C38-C$7)/C$8</f>
        <v>18662.622434575485</v>
      </c>
      <c r="F38">
        <f>ROUND(2*E38,0)/2</f>
        <v>18662.5</v>
      </c>
      <c r="G38">
        <f>+C38-(C$7+F38*C$8)</f>
        <v>4.3055000001913868E-2</v>
      </c>
      <c r="K38">
        <f>+G38</f>
        <v>4.3055000001913868E-2</v>
      </c>
      <c r="O38">
        <f ca="1">+C$11+C$12*$F38</f>
        <v>3.6658851537177621E-2</v>
      </c>
      <c r="Q38" s="2">
        <f>+C38-15018.5</f>
        <v>44044.515549999996</v>
      </c>
    </row>
    <row r="39" spans="1:17" ht="12" customHeight="1" x14ac:dyDescent="0.2">
      <c r="A39" s="35" t="s">
        <v>51</v>
      </c>
      <c r="B39" s="36" t="s">
        <v>50</v>
      </c>
      <c r="C39" s="37">
        <v>59063.190240000004</v>
      </c>
      <c r="D39" s="37">
        <v>5.9999999999999995E-4</v>
      </c>
      <c r="E39">
        <f>+(C39-C$7)/C$8</f>
        <v>18663.119196763226</v>
      </c>
      <c r="F39">
        <f>ROUND(2*E39,0)/2</f>
        <v>18663</v>
      </c>
      <c r="G39">
        <f>+C39-(C$7+F39*C$8)</f>
        <v>4.1916400004993193E-2</v>
      </c>
      <c r="K39">
        <f>+G39</f>
        <v>4.1916400004993193E-2</v>
      </c>
      <c r="O39">
        <f ca="1">+C$11+C$12*$F39</f>
        <v>3.6659339048609609E-2</v>
      </c>
      <c r="Q39" s="2">
        <f>+C39-15018.5</f>
        <v>44044.690240000004</v>
      </c>
    </row>
    <row r="40" spans="1:17" ht="12" customHeight="1" x14ac:dyDescent="0.2">
      <c r="A40" s="35" t="s">
        <v>51</v>
      </c>
      <c r="B40" s="36" t="s">
        <v>50</v>
      </c>
      <c r="C40" s="37">
        <v>59109.961889999999</v>
      </c>
      <c r="D40" s="37">
        <v>9.1E-4</v>
      </c>
      <c r="E40">
        <f>+(C40-C$7)/C$8</f>
        <v>18796.122729749313</v>
      </c>
      <c r="F40">
        <f>ROUND(2*E40,0)/2</f>
        <v>18796</v>
      </c>
      <c r="G40">
        <f>+C40-(C$7+F40*C$8)</f>
        <v>4.31587999992189E-2</v>
      </c>
      <c r="K40">
        <f>+G40</f>
        <v>4.31587999992189E-2</v>
      </c>
      <c r="O40">
        <f ca="1">+C$11+C$12*$F40</f>
        <v>3.6789017089518102E-2</v>
      </c>
      <c r="Q40" s="2">
        <f>+C40-15018.5</f>
        <v>44091.461889999999</v>
      </c>
    </row>
    <row r="41" spans="1:17" ht="12" customHeight="1" x14ac:dyDescent="0.2">
      <c r="A41" s="35" t="s">
        <v>51</v>
      </c>
      <c r="B41" s="36" t="s">
        <v>50</v>
      </c>
      <c r="C41" s="37">
        <v>59109.962240000001</v>
      </c>
      <c r="D41" s="37">
        <v>1E-3</v>
      </c>
      <c r="E41">
        <f>+(C41-C$7)/C$8</f>
        <v>18796.123725036774</v>
      </c>
      <c r="F41">
        <f>ROUND(2*E41,0)/2</f>
        <v>18796</v>
      </c>
      <c r="G41">
        <f>+C41-(C$7+F41*C$8)</f>
        <v>4.3508800001291092E-2</v>
      </c>
      <c r="K41">
        <f>+G41</f>
        <v>4.3508800001291092E-2</v>
      </c>
      <c r="O41">
        <f ca="1">+C$11+C$12*$F41</f>
        <v>3.6789017089518102E-2</v>
      </c>
      <c r="Q41" s="2">
        <f>+C41-15018.5</f>
        <v>44091.462240000001</v>
      </c>
    </row>
    <row r="42" spans="1:17" ht="12" customHeight="1" x14ac:dyDescent="0.2">
      <c r="A42" s="35" t="s">
        <v>51</v>
      </c>
      <c r="B42" s="36" t="s">
        <v>48</v>
      </c>
      <c r="C42" s="37">
        <v>59110.137649999997</v>
      </c>
      <c r="D42" s="37">
        <v>1.1999999999999999E-3</v>
      </c>
      <c r="E42">
        <f>+(C42-C$7)/C$8</f>
        <v>18796.622534672966</v>
      </c>
      <c r="F42">
        <f>ROUND(2*E42,0)/2</f>
        <v>18796.5</v>
      </c>
      <c r="G42">
        <f>+C42-(C$7+F42*C$8)</f>
        <v>4.3090200000733603E-2</v>
      </c>
      <c r="K42">
        <f>+G42</f>
        <v>4.3090200000733603E-2</v>
      </c>
      <c r="O42">
        <f ca="1">+C$11+C$12*$F42</f>
        <v>3.6789504600950089E-2</v>
      </c>
      <c r="Q42" s="2">
        <f>+C42-15018.5</f>
        <v>44091.637649999997</v>
      </c>
    </row>
    <row r="43" spans="1:17" ht="12" customHeight="1" x14ac:dyDescent="0.2">
      <c r="A43" s="35" t="s">
        <v>51</v>
      </c>
      <c r="B43" s="36" t="s">
        <v>48</v>
      </c>
      <c r="C43" s="37">
        <v>59110.138200000001</v>
      </c>
      <c r="D43" s="37">
        <v>1.25E-3</v>
      </c>
      <c r="E43">
        <f>+(C43-C$7)/C$8</f>
        <v>18796.624098696124</v>
      </c>
      <c r="F43">
        <f>ROUND(2*E43,0)/2</f>
        <v>18796.5</v>
      </c>
      <c r="G43">
        <f>+C43-(C$7+F43*C$8)</f>
        <v>4.3640200005029328E-2</v>
      </c>
      <c r="K43">
        <f>+G43</f>
        <v>4.3640200005029328E-2</v>
      </c>
      <c r="O43">
        <f ca="1">+C$11+C$12*$F43</f>
        <v>3.6789504600950089E-2</v>
      </c>
      <c r="Q43" s="2">
        <f>+C43-15018.5</f>
        <v>44091.638200000001</v>
      </c>
    </row>
    <row r="44" spans="1:17" ht="12" customHeight="1" x14ac:dyDescent="0.2">
      <c r="C44" s="10"/>
      <c r="D44" s="10"/>
    </row>
    <row r="45" spans="1:17" ht="12" customHeight="1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</sheetData>
  <sortState xmlns:xlrd2="http://schemas.microsoft.com/office/spreadsheetml/2017/richdata2" ref="A21:S44">
    <sortCondition ref="C21:C44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2023-01-21T04:15:42Z</dcterms:modified>
</cp:coreProperties>
</file>