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494FCDD-5C51-41B6-B6A3-F83C9AD03119}" xr6:coauthVersionLast="47" xr6:coauthVersionMax="47" xr10:uidLastSave="{00000000-0000-0000-0000-000000000000}"/>
  <bookViews>
    <workbookView xWindow="14355" yWindow="480" windowWidth="12735" windowHeight="14595"/>
  </bookViews>
  <sheets>
    <sheet name="Active 1" sheetId="1" r:id="rId1"/>
    <sheet name="Active 2" sheetId="2" r:id="rId2"/>
    <sheet name="BAV" sheetId="3" r:id="rId3"/>
  </sheets>
  <calcPr calcId="181029"/>
</workbook>
</file>

<file path=xl/calcChain.xml><?xml version="1.0" encoding="utf-8"?>
<calcChain xmlns="http://schemas.openxmlformats.org/spreadsheetml/2006/main">
  <c r="E153" i="1" l="1"/>
  <c r="F153" i="1" s="1"/>
  <c r="G153" i="1" s="1"/>
  <c r="K153" i="1" s="1"/>
  <c r="Q153" i="1"/>
  <c r="E155" i="1"/>
  <c r="F155" i="1"/>
  <c r="G155" i="1" s="1"/>
  <c r="K155" i="1" s="1"/>
  <c r="Q155" i="1"/>
  <c r="E157" i="1"/>
  <c r="F157" i="1" s="1"/>
  <c r="G157" i="1" s="1"/>
  <c r="K157" i="1" s="1"/>
  <c r="Q157" i="1"/>
  <c r="E158" i="1"/>
  <c r="F158" i="1"/>
  <c r="G158" i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55" i="2"/>
  <c r="F155" i="2" s="1"/>
  <c r="G155" i="2" s="1"/>
  <c r="M155" i="2" s="1"/>
  <c r="Q155" i="2"/>
  <c r="E156" i="2"/>
  <c r="F156" i="2" s="1"/>
  <c r="G156" i="2" s="1"/>
  <c r="M156" i="2" s="1"/>
  <c r="Q156" i="2"/>
  <c r="E157" i="2"/>
  <c r="F157" i="2" s="1"/>
  <c r="G157" i="2" s="1"/>
  <c r="M157" i="2" s="1"/>
  <c r="Q157" i="2"/>
  <c r="E145" i="2"/>
  <c r="F145" i="2" s="1"/>
  <c r="G145" i="2" s="1"/>
  <c r="M145" i="2" s="1"/>
  <c r="Q145" i="2"/>
  <c r="E146" i="2"/>
  <c r="F146" i="2" s="1"/>
  <c r="G146" i="2" s="1"/>
  <c r="M146" i="2" s="1"/>
  <c r="Q146" i="2"/>
  <c r="E147" i="2"/>
  <c r="F147" i="2"/>
  <c r="G147" i="2" s="1"/>
  <c r="M147" i="2" s="1"/>
  <c r="Q147" i="2"/>
  <c r="E148" i="2"/>
  <c r="F148" i="2"/>
  <c r="G148" i="2" s="1"/>
  <c r="M148" i="2" s="1"/>
  <c r="Q148" i="2"/>
  <c r="E149" i="2"/>
  <c r="F149" i="2"/>
  <c r="G149" i="2" s="1"/>
  <c r="M149" i="2" s="1"/>
  <c r="Q149" i="2"/>
  <c r="E150" i="2"/>
  <c r="F150" i="2" s="1"/>
  <c r="G150" i="2" s="1"/>
  <c r="M150" i="2" s="1"/>
  <c r="Q150" i="2"/>
  <c r="E151" i="2"/>
  <c r="F151" i="2"/>
  <c r="G151" i="2"/>
  <c r="M151" i="2" s="1"/>
  <c r="Q151" i="2"/>
  <c r="E152" i="2"/>
  <c r="F152" i="2" s="1"/>
  <c r="G152" i="2" s="1"/>
  <c r="M152" i="2" s="1"/>
  <c r="Q152" i="2"/>
  <c r="E153" i="2"/>
  <c r="F153" i="2" s="1"/>
  <c r="G153" i="2" s="1"/>
  <c r="M153" i="2" s="1"/>
  <c r="Q153" i="2"/>
  <c r="E154" i="2"/>
  <c r="F154" i="2" s="1"/>
  <c r="G154" i="2" s="1"/>
  <c r="M154" i="2" s="1"/>
  <c r="Q154" i="2"/>
  <c r="E154" i="1"/>
  <c r="F154" i="1"/>
  <c r="G154" i="1"/>
  <c r="K154" i="1" s="1"/>
  <c r="Q154" i="1"/>
  <c r="E156" i="1"/>
  <c r="F156" i="1" s="1"/>
  <c r="G156" i="1" s="1"/>
  <c r="K156" i="1" s="1"/>
  <c r="Q156" i="1"/>
  <c r="C7" i="1"/>
  <c r="C8" i="1"/>
  <c r="C9" i="1"/>
  <c r="D9" i="1"/>
  <c r="F16" i="1"/>
  <c r="F17" i="1" s="1"/>
  <c r="C17" i="1"/>
  <c r="E21" i="1"/>
  <c r="F21" i="1"/>
  <c r="G21" i="1"/>
  <c r="H21" i="1" s="1"/>
  <c r="Q21" i="1"/>
  <c r="E22" i="1"/>
  <c r="F22" i="1" s="1"/>
  <c r="G22" i="1" s="1"/>
  <c r="H22" i="1" s="1"/>
  <c r="Q22" i="1"/>
  <c r="E23" i="1"/>
  <c r="F23" i="1" s="1"/>
  <c r="G23" i="1" s="1"/>
  <c r="H23" i="1" s="1"/>
  <c r="Q23" i="1"/>
  <c r="E24" i="1"/>
  <c r="E80" i="3" s="1"/>
  <c r="Q24" i="1"/>
  <c r="E25" i="1"/>
  <c r="F25" i="1"/>
  <c r="G25" i="1" s="1"/>
  <c r="H25" i="1" s="1"/>
  <c r="Q25" i="1"/>
  <c r="E26" i="1"/>
  <c r="F26" i="1"/>
  <c r="G26" i="1" s="1"/>
  <c r="H26" i="1" s="1"/>
  <c r="Q26" i="1"/>
  <c r="E27" i="1"/>
  <c r="F27" i="1"/>
  <c r="G27" i="1" s="1"/>
  <c r="H27" i="1" s="1"/>
  <c r="Q27" i="1"/>
  <c r="E28" i="1"/>
  <c r="F28" i="1"/>
  <c r="G28" i="1"/>
  <c r="H28" i="1" s="1"/>
  <c r="Q28" i="1"/>
  <c r="E29" i="1"/>
  <c r="F29" i="1"/>
  <c r="G29" i="1"/>
  <c r="H29" i="1" s="1"/>
  <c r="Q29" i="1"/>
  <c r="E30" i="1"/>
  <c r="F30" i="1" s="1"/>
  <c r="G30" i="1" s="1"/>
  <c r="H30" i="1" s="1"/>
  <c r="Q30" i="1"/>
  <c r="E31" i="1"/>
  <c r="F31" i="1" s="1"/>
  <c r="G31" i="1" s="1"/>
  <c r="H31" i="1" s="1"/>
  <c r="Q31" i="1"/>
  <c r="E32" i="1"/>
  <c r="E88" i="3" s="1"/>
  <c r="Q32" i="1"/>
  <c r="E33" i="1"/>
  <c r="F33" i="1"/>
  <c r="G33" i="1" s="1"/>
  <c r="H33" i="1" s="1"/>
  <c r="Q33" i="1"/>
  <c r="E34" i="1"/>
  <c r="F34" i="1"/>
  <c r="G34" i="1" s="1"/>
  <c r="H34" i="1" s="1"/>
  <c r="Q34" i="1"/>
  <c r="E35" i="1"/>
  <c r="F35" i="1"/>
  <c r="G35" i="1" s="1"/>
  <c r="H35" i="1" s="1"/>
  <c r="Q35" i="1"/>
  <c r="E36" i="1"/>
  <c r="F36" i="1"/>
  <c r="G36" i="1"/>
  <c r="H36" i="1" s="1"/>
  <c r="Q36" i="1"/>
  <c r="E37" i="1"/>
  <c r="F37" i="1"/>
  <c r="G37" i="1"/>
  <c r="H37" i="1" s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E96" i="3" s="1"/>
  <c r="Q40" i="1"/>
  <c r="E41" i="1"/>
  <c r="F41" i="1"/>
  <c r="G41" i="1" s="1"/>
  <c r="H41" i="1" s="1"/>
  <c r="Q41" i="1"/>
  <c r="E42" i="1"/>
  <c r="F42" i="1"/>
  <c r="G42" i="1" s="1"/>
  <c r="H42" i="1" s="1"/>
  <c r="Q42" i="1"/>
  <c r="E43" i="1"/>
  <c r="F43" i="1"/>
  <c r="G43" i="1" s="1"/>
  <c r="H43" i="1" s="1"/>
  <c r="Q43" i="1"/>
  <c r="E44" i="1"/>
  <c r="F44" i="1"/>
  <c r="G44" i="1"/>
  <c r="H44" i="1" s="1"/>
  <c r="Q44" i="1"/>
  <c r="E45" i="1"/>
  <c r="F45" i="1"/>
  <c r="G45" i="1"/>
  <c r="H45" i="1" s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E104" i="3" s="1"/>
  <c r="Q48" i="1"/>
  <c r="E49" i="1"/>
  <c r="F49" i="1"/>
  <c r="G49" i="1" s="1"/>
  <c r="H49" i="1" s="1"/>
  <c r="Q49" i="1"/>
  <c r="E50" i="1"/>
  <c r="F50" i="1"/>
  <c r="G50" i="1" s="1"/>
  <c r="H50" i="1" s="1"/>
  <c r="Q50" i="1"/>
  <c r="E51" i="1"/>
  <c r="F51" i="1"/>
  <c r="G51" i="1" s="1"/>
  <c r="H51" i="1" s="1"/>
  <c r="Q51" i="1"/>
  <c r="E52" i="1"/>
  <c r="F52" i="1"/>
  <c r="G52" i="1"/>
  <c r="H52" i="1" s="1"/>
  <c r="Q52" i="1"/>
  <c r="E53" i="1"/>
  <c r="F53" i="1"/>
  <c r="G53" i="1"/>
  <c r="H53" i="1" s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E56" i="1"/>
  <c r="E110" i="3" s="1"/>
  <c r="Q56" i="1"/>
  <c r="E57" i="1"/>
  <c r="F57" i="1" s="1"/>
  <c r="Q57" i="1"/>
  <c r="E58" i="1"/>
  <c r="F58" i="1"/>
  <c r="Q58" i="1"/>
  <c r="E59" i="1"/>
  <c r="F59" i="1"/>
  <c r="G59" i="1"/>
  <c r="J59" i="1" s="1"/>
  <c r="Q59" i="1"/>
  <c r="E60" i="1"/>
  <c r="F60" i="1"/>
  <c r="G60" i="1"/>
  <c r="Q60" i="1"/>
  <c r="E61" i="1"/>
  <c r="F61" i="1"/>
  <c r="G61" i="1" s="1"/>
  <c r="I61" i="1" s="1"/>
  <c r="Q61" i="1"/>
  <c r="E62" i="1"/>
  <c r="F62" i="1"/>
  <c r="G62" i="1" s="1"/>
  <c r="I62" i="1" s="1"/>
  <c r="Q62" i="1"/>
  <c r="E63" i="1"/>
  <c r="F63" i="1"/>
  <c r="Q63" i="1"/>
  <c r="E64" i="1"/>
  <c r="F64" i="1"/>
  <c r="Q64" i="1"/>
  <c r="E65" i="1"/>
  <c r="F65" i="1"/>
  <c r="G65" i="1" s="1"/>
  <c r="Q65" i="1"/>
  <c r="E66" i="1"/>
  <c r="F66" i="1" s="1"/>
  <c r="G66" i="1" s="1"/>
  <c r="Q66" i="1"/>
  <c r="E67" i="1"/>
  <c r="F67" i="1"/>
  <c r="Q67" i="1"/>
  <c r="E68" i="1"/>
  <c r="F68" i="1"/>
  <c r="Q68" i="1"/>
  <c r="E69" i="1"/>
  <c r="F69" i="1"/>
  <c r="G69" i="1" s="1"/>
  <c r="I69" i="1" s="1"/>
  <c r="Q69" i="1"/>
  <c r="E70" i="1"/>
  <c r="F70" i="1"/>
  <c r="G70" i="1"/>
  <c r="I70" i="1" s="1"/>
  <c r="Q70" i="1"/>
  <c r="E71" i="1"/>
  <c r="F71" i="1"/>
  <c r="G71" i="1"/>
  <c r="J71" i="1" s="1"/>
  <c r="Q71" i="1"/>
  <c r="E72" i="1"/>
  <c r="F72" i="1" s="1"/>
  <c r="G72" i="1" s="1"/>
  <c r="J72" i="1" s="1"/>
  <c r="Q72" i="1"/>
  <c r="E73" i="1"/>
  <c r="F73" i="1" s="1"/>
  <c r="G73" i="1" s="1"/>
  <c r="I73" i="1" s="1"/>
  <c r="Q73" i="1"/>
  <c r="E74" i="1"/>
  <c r="E27" i="3" s="1"/>
  <c r="Q74" i="1"/>
  <c r="E75" i="1"/>
  <c r="F75" i="1" s="1"/>
  <c r="Q75" i="1"/>
  <c r="E76" i="1"/>
  <c r="F76" i="1" s="1"/>
  <c r="G76" i="1" s="1"/>
  <c r="I76" i="1" s="1"/>
  <c r="Q76" i="1"/>
  <c r="E77" i="1"/>
  <c r="F77" i="1" s="1"/>
  <c r="R77" i="1" s="1"/>
  <c r="H77" i="1"/>
  <c r="Q77" i="1"/>
  <c r="E78" i="1"/>
  <c r="E30" i="3" s="1"/>
  <c r="Q78" i="1"/>
  <c r="E79" i="1"/>
  <c r="F79" i="1"/>
  <c r="G79" i="1" s="1"/>
  <c r="I79" i="1" s="1"/>
  <c r="Q79" i="1"/>
  <c r="E80" i="1"/>
  <c r="F80" i="1"/>
  <c r="G80" i="1" s="1"/>
  <c r="I80" i="1" s="1"/>
  <c r="Q80" i="1"/>
  <c r="E81" i="1"/>
  <c r="F81" i="1"/>
  <c r="G81" i="1" s="1"/>
  <c r="I81" i="1" s="1"/>
  <c r="Q81" i="1"/>
  <c r="E82" i="1"/>
  <c r="F82" i="1"/>
  <c r="G82" i="1"/>
  <c r="I82" i="1" s="1"/>
  <c r="Q82" i="1"/>
  <c r="E83" i="1"/>
  <c r="F83" i="1"/>
  <c r="G83" i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F87" i="1"/>
  <c r="G87" i="1" s="1"/>
  <c r="Q87" i="1"/>
  <c r="E88" i="1"/>
  <c r="F88" i="1"/>
  <c r="G88" i="1"/>
  <c r="Q88" i="1"/>
  <c r="E89" i="1"/>
  <c r="F89" i="1"/>
  <c r="G89" i="1" s="1"/>
  <c r="Q89" i="1"/>
  <c r="E90" i="1"/>
  <c r="F90" i="1"/>
  <c r="Q90" i="1"/>
  <c r="E91" i="1"/>
  <c r="F91" i="1"/>
  <c r="Q91" i="1"/>
  <c r="E92" i="1"/>
  <c r="F92" i="1"/>
  <c r="Q92" i="1"/>
  <c r="E93" i="1"/>
  <c r="F93" i="1"/>
  <c r="G93" i="1" s="1"/>
  <c r="Q93" i="1"/>
  <c r="E94" i="1"/>
  <c r="F94" i="1" s="1"/>
  <c r="G94" i="1" s="1"/>
  <c r="Q94" i="1"/>
  <c r="E95" i="1"/>
  <c r="F95" i="1"/>
  <c r="G95" i="1" s="1"/>
  <c r="Q95" i="1"/>
  <c r="E96" i="1"/>
  <c r="F96" i="1" s="1"/>
  <c r="Q96" i="1"/>
  <c r="E97" i="1"/>
  <c r="F97" i="1"/>
  <c r="Q97" i="1"/>
  <c r="E98" i="1"/>
  <c r="F98" i="1"/>
  <c r="G98" i="1"/>
  <c r="Q98" i="1"/>
  <c r="E99" i="1"/>
  <c r="E43" i="3" s="1"/>
  <c r="Q99" i="1"/>
  <c r="E100" i="1"/>
  <c r="F100" i="1" s="1"/>
  <c r="Q100" i="1"/>
  <c r="E101" i="1"/>
  <c r="F101" i="1" s="1"/>
  <c r="Q101" i="1"/>
  <c r="E102" i="1"/>
  <c r="F102" i="1"/>
  <c r="G102" i="1"/>
  <c r="I102" i="1" s="1"/>
  <c r="Q102" i="1"/>
  <c r="E103" i="1"/>
  <c r="F103" i="1" s="1"/>
  <c r="G103" i="1" s="1"/>
  <c r="I103" i="1" s="1"/>
  <c r="Q103" i="1"/>
  <c r="E104" i="1"/>
  <c r="F104" i="1" s="1"/>
  <c r="G104" i="1" s="1"/>
  <c r="K104" i="1" s="1"/>
  <c r="Q104" i="1"/>
  <c r="E105" i="1"/>
  <c r="F105" i="1" s="1"/>
  <c r="G105" i="1" s="1"/>
  <c r="I105" i="1" s="1"/>
  <c r="Q105" i="1"/>
  <c r="E106" i="1"/>
  <c r="F106" i="1"/>
  <c r="G106" i="1" s="1"/>
  <c r="K106" i="1" s="1"/>
  <c r="Q106" i="1"/>
  <c r="E107" i="1"/>
  <c r="F107" i="1"/>
  <c r="G107" i="1" s="1"/>
  <c r="Q107" i="1"/>
  <c r="E108" i="1"/>
  <c r="F108" i="1" s="1"/>
  <c r="G108" i="1" s="1"/>
  <c r="K108" i="1" s="1"/>
  <c r="Q108" i="1"/>
  <c r="E109" i="1"/>
  <c r="F109" i="1" s="1"/>
  <c r="G109" i="1" s="1"/>
  <c r="K109" i="1" s="1"/>
  <c r="Q109" i="1"/>
  <c r="E110" i="1"/>
  <c r="F110" i="1" s="1"/>
  <c r="G110" i="1" s="1"/>
  <c r="K110" i="1" s="1"/>
  <c r="Q110" i="1"/>
  <c r="E111" i="1"/>
  <c r="F111" i="1"/>
  <c r="G111" i="1" s="1"/>
  <c r="K111" i="1" s="1"/>
  <c r="Q111" i="1"/>
  <c r="E112" i="1"/>
  <c r="F112" i="1"/>
  <c r="G112" i="1" s="1"/>
  <c r="I112" i="1" s="1"/>
  <c r="Q112" i="1"/>
  <c r="E113" i="1"/>
  <c r="F113" i="1"/>
  <c r="G113" i="1" s="1"/>
  <c r="Q113" i="1"/>
  <c r="E114" i="1"/>
  <c r="F114" i="1" s="1"/>
  <c r="G114" i="1" s="1"/>
  <c r="Q114" i="1"/>
  <c r="E115" i="1"/>
  <c r="F115" i="1"/>
  <c r="G115" i="1" s="1"/>
  <c r="K115" i="1" s="1"/>
  <c r="Q115" i="1"/>
  <c r="E116" i="1"/>
  <c r="F116" i="1"/>
  <c r="G116" i="1"/>
  <c r="K116" i="1" s="1"/>
  <c r="Q116" i="1"/>
  <c r="E117" i="1"/>
  <c r="F117" i="1"/>
  <c r="G117" i="1"/>
  <c r="K117" i="1" s="1"/>
  <c r="Q117" i="1"/>
  <c r="E118" i="1"/>
  <c r="F118" i="1" s="1"/>
  <c r="G118" i="1" s="1"/>
  <c r="K118" i="1" s="1"/>
  <c r="Q118" i="1"/>
  <c r="E119" i="1"/>
  <c r="F119" i="1" s="1"/>
  <c r="G119" i="1" s="1"/>
  <c r="K119" i="1" s="1"/>
  <c r="Q119" i="1"/>
  <c r="E120" i="1"/>
  <c r="F120" i="1" s="1"/>
  <c r="G120" i="1" s="1"/>
  <c r="K120" i="1" s="1"/>
  <c r="Q120" i="1"/>
  <c r="E121" i="1"/>
  <c r="F121" i="1"/>
  <c r="G121" i="1" s="1"/>
  <c r="I121" i="1" s="1"/>
  <c r="Q121" i="1"/>
  <c r="E122" i="1"/>
  <c r="F122" i="1"/>
  <c r="G122" i="1" s="1"/>
  <c r="K122" i="1" s="1"/>
  <c r="Q122" i="1"/>
  <c r="E123" i="1"/>
  <c r="F123" i="1"/>
  <c r="G123" i="1" s="1"/>
  <c r="K123" i="1" s="1"/>
  <c r="Q123" i="1"/>
  <c r="E124" i="1"/>
  <c r="F124" i="1"/>
  <c r="G124" i="1"/>
  <c r="K124" i="1" s="1"/>
  <c r="Q124" i="1"/>
  <c r="E125" i="1"/>
  <c r="F125" i="1"/>
  <c r="G125" i="1"/>
  <c r="K125" i="1" s="1"/>
  <c r="Q125" i="1"/>
  <c r="E126" i="1"/>
  <c r="F126" i="1" s="1"/>
  <c r="R126" i="1" s="1"/>
  <c r="Q126" i="1"/>
  <c r="E127" i="1"/>
  <c r="F127" i="1"/>
  <c r="R127" i="1" s="1"/>
  <c r="Q127" i="1"/>
  <c r="E128" i="1"/>
  <c r="F128" i="1" s="1"/>
  <c r="R128" i="1" s="1"/>
  <c r="Q128" i="1"/>
  <c r="E129" i="1"/>
  <c r="F129" i="1"/>
  <c r="G129" i="1" s="1"/>
  <c r="K129" i="1" s="1"/>
  <c r="Q129" i="1"/>
  <c r="E130" i="1"/>
  <c r="F130" i="1"/>
  <c r="G130" i="1" s="1"/>
  <c r="K130" i="1" s="1"/>
  <c r="Q130" i="1"/>
  <c r="E131" i="1"/>
  <c r="F131" i="1"/>
  <c r="G131" i="1"/>
  <c r="K131" i="1" s="1"/>
  <c r="Q131" i="1"/>
  <c r="E132" i="1"/>
  <c r="F132" i="1"/>
  <c r="G132" i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E69" i="3" s="1"/>
  <c r="Q135" i="1"/>
  <c r="E136" i="1"/>
  <c r="F136" i="1"/>
  <c r="G136" i="1" s="1"/>
  <c r="K136" i="1" s="1"/>
  <c r="Q136" i="1"/>
  <c r="E137" i="1"/>
  <c r="F137" i="1"/>
  <c r="G137" i="1" s="1"/>
  <c r="K137" i="1" s="1"/>
  <c r="Q137" i="1"/>
  <c r="E138" i="1"/>
  <c r="F138" i="1"/>
  <c r="G138" i="1" s="1"/>
  <c r="K138" i="1" s="1"/>
  <c r="Q138" i="1"/>
  <c r="E139" i="1"/>
  <c r="F139" i="1"/>
  <c r="G139" i="1"/>
  <c r="K139" i="1" s="1"/>
  <c r="Q139" i="1"/>
  <c r="E140" i="1"/>
  <c r="F140" i="1"/>
  <c r="G140" i="1"/>
  <c r="K140" i="1" s="1"/>
  <c r="Q140" i="1"/>
  <c r="E141" i="1"/>
  <c r="F141" i="1" s="1"/>
  <c r="G141" i="1" s="1"/>
  <c r="K141" i="1" s="1"/>
  <c r="Q141" i="1"/>
  <c r="E142" i="1"/>
  <c r="F142" i="1" s="1"/>
  <c r="G142" i="1" s="1"/>
  <c r="K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F145" i="1"/>
  <c r="G145" i="1" s="1"/>
  <c r="K145" i="1" s="1"/>
  <c r="Q145" i="1"/>
  <c r="E146" i="1"/>
  <c r="F146" i="1"/>
  <c r="G146" i="1" s="1"/>
  <c r="I146" i="1" s="1"/>
  <c r="Q146" i="1"/>
  <c r="E147" i="1"/>
  <c r="F147" i="1"/>
  <c r="G147" i="1"/>
  <c r="K147" i="1" s="1"/>
  <c r="Q147" i="1"/>
  <c r="E148" i="1"/>
  <c r="F148" i="1"/>
  <c r="G148" i="1"/>
  <c r="K148" i="1" s="1"/>
  <c r="Q148" i="1"/>
  <c r="E149" i="1"/>
  <c r="F149" i="1" s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K151" i="1" s="1"/>
  <c r="Q151" i="1"/>
  <c r="E152" i="1"/>
  <c r="F152" i="1"/>
  <c r="G152" i="1" s="1"/>
  <c r="K152" i="1" s="1"/>
  <c r="Q152" i="1"/>
  <c r="C9" i="2"/>
  <c r="D9" i="2"/>
  <c r="F16" i="2"/>
  <c r="F17" i="2" s="1"/>
  <c r="C17" i="2"/>
  <c r="E21" i="2"/>
  <c r="F21" i="2" s="1"/>
  <c r="G21" i="2" s="1"/>
  <c r="M21" i="2" s="1"/>
  <c r="Q21" i="2"/>
  <c r="E22" i="2"/>
  <c r="F22" i="2" s="1"/>
  <c r="G22" i="2" s="1"/>
  <c r="M22" i="2" s="1"/>
  <c r="Q22" i="2"/>
  <c r="E23" i="2"/>
  <c r="F23" i="2" s="1"/>
  <c r="G23" i="2" s="1"/>
  <c r="M23" i="2" s="1"/>
  <c r="Q23" i="2"/>
  <c r="E24" i="2"/>
  <c r="F24" i="2" s="1"/>
  <c r="G24" i="2" s="1"/>
  <c r="M24" i="2" s="1"/>
  <c r="Q24" i="2"/>
  <c r="E25" i="2"/>
  <c r="F25" i="2" s="1"/>
  <c r="G25" i="2" s="1"/>
  <c r="M25" i="2" s="1"/>
  <c r="Q25" i="2"/>
  <c r="E26" i="2"/>
  <c r="F26" i="2" s="1"/>
  <c r="G26" i="2" s="1"/>
  <c r="M26" i="2" s="1"/>
  <c r="Q26" i="2"/>
  <c r="E27" i="2"/>
  <c r="F27" i="2" s="1"/>
  <c r="G27" i="2" s="1"/>
  <c r="M27" i="2" s="1"/>
  <c r="Q27" i="2"/>
  <c r="E28" i="2"/>
  <c r="F28" i="2" s="1"/>
  <c r="G28" i="2" s="1"/>
  <c r="M28" i="2" s="1"/>
  <c r="Q28" i="2"/>
  <c r="E29" i="2"/>
  <c r="F29" i="2" s="1"/>
  <c r="G29" i="2" s="1"/>
  <c r="M29" i="2" s="1"/>
  <c r="Q29" i="2"/>
  <c r="E30" i="2"/>
  <c r="F30" i="2"/>
  <c r="G30" i="2" s="1"/>
  <c r="M30" i="2" s="1"/>
  <c r="Q30" i="2"/>
  <c r="E31" i="2"/>
  <c r="F31" i="2" s="1"/>
  <c r="G31" i="2" s="1"/>
  <c r="M31" i="2" s="1"/>
  <c r="Q31" i="2"/>
  <c r="E32" i="2"/>
  <c r="F32" i="2" s="1"/>
  <c r="G32" i="2" s="1"/>
  <c r="M32" i="2" s="1"/>
  <c r="Q32" i="2"/>
  <c r="E33" i="2"/>
  <c r="F33" i="2" s="1"/>
  <c r="G33" i="2" s="1"/>
  <c r="M33" i="2" s="1"/>
  <c r="Q33" i="2"/>
  <c r="E34" i="2"/>
  <c r="F34" i="2" s="1"/>
  <c r="G34" i="2" s="1"/>
  <c r="M34" i="2" s="1"/>
  <c r="Q34" i="2"/>
  <c r="E35" i="2"/>
  <c r="F35" i="2" s="1"/>
  <c r="G35" i="2" s="1"/>
  <c r="M35" i="2" s="1"/>
  <c r="Q35" i="2"/>
  <c r="E36" i="2"/>
  <c r="F36" i="2" s="1"/>
  <c r="G36" i="2" s="1"/>
  <c r="M36" i="2" s="1"/>
  <c r="Q36" i="2"/>
  <c r="E37" i="2"/>
  <c r="F37" i="2"/>
  <c r="G37" i="2" s="1"/>
  <c r="M37" i="2" s="1"/>
  <c r="Q37" i="2"/>
  <c r="E38" i="2"/>
  <c r="F38" i="2" s="1"/>
  <c r="G38" i="2" s="1"/>
  <c r="M38" i="2" s="1"/>
  <c r="Q38" i="2"/>
  <c r="E39" i="2"/>
  <c r="F39" i="2" s="1"/>
  <c r="G39" i="2" s="1"/>
  <c r="M39" i="2" s="1"/>
  <c r="Q39" i="2"/>
  <c r="E40" i="2"/>
  <c r="F40" i="2" s="1"/>
  <c r="G40" i="2" s="1"/>
  <c r="M40" i="2" s="1"/>
  <c r="Q40" i="2"/>
  <c r="E41" i="2"/>
  <c r="F41" i="2" s="1"/>
  <c r="G41" i="2" s="1"/>
  <c r="M41" i="2" s="1"/>
  <c r="Q41" i="2"/>
  <c r="E42" i="2"/>
  <c r="F42" i="2" s="1"/>
  <c r="G42" i="2" s="1"/>
  <c r="M42" i="2" s="1"/>
  <c r="Q42" i="2"/>
  <c r="E43" i="2"/>
  <c r="F43" i="2" s="1"/>
  <c r="G43" i="2" s="1"/>
  <c r="M43" i="2" s="1"/>
  <c r="Q43" i="2"/>
  <c r="E44" i="2"/>
  <c r="F44" i="2"/>
  <c r="G44" i="2" s="1"/>
  <c r="M44" i="2" s="1"/>
  <c r="Q44" i="2"/>
  <c r="E45" i="2"/>
  <c r="F45" i="2" s="1"/>
  <c r="G45" i="2" s="1"/>
  <c r="M45" i="2" s="1"/>
  <c r="Q45" i="2"/>
  <c r="E46" i="2"/>
  <c r="F46" i="2"/>
  <c r="G46" i="2" s="1"/>
  <c r="M46" i="2" s="1"/>
  <c r="Q46" i="2"/>
  <c r="E47" i="2"/>
  <c r="F47" i="2" s="1"/>
  <c r="G47" i="2" s="1"/>
  <c r="M47" i="2" s="1"/>
  <c r="Q47" i="2"/>
  <c r="E48" i="2"/>
  <c r="F48" i="2" s="1"/>
  <c r="G48" i="2" s="1"/>
  <c r="M48" i="2" s="1"/>
  <c r="Q48" i="2"/>
  <c r="E49" i="2"/>
  <c r="F49" i="2" s="1"/>
  <c r="G49" i="2" s="1"/>
  <c r="M49" i="2" s="1"/>
  <c r="Q49" i="2"/>
  <c r="E50" i="2"/>
  <c r="F50" i="2" s="1"/>
  <c r="G50" i="2" s="1"/>
  <c r="M50" i="2" s="1"/>
  <c r="Q50" i="2"/>
  <c r="E51" i="2"/>
  <c r="F51" i="2" s="1"/>
  <c r="G51" i="2" s="1"/>
  <c r="M51" i="2" s="1"/>
  <c r="Q51" i="2"/>
  <c r="E52" i="2"/>
  <c r="F52" i="2" s="1"/>
  <c r="G52" i="2" s="1"/>
  <c r="M52" i="2" s="1"/>
  <c r="Q52" i="2"/>
  <c r="E53" i="2"/>
  <c r="F53" i="2"/>
  <c r="G53" i="2" s="1"/>
  <c r="M53" i="2" s="1"/>
  <c r="Q53" i="2"/>
  <c r="E54" i="2"/>
  <c r="F54" i="2" s="1"/>
  <c r="G54" i="2" s="1"/>
  <c r="I54" i="2" s="1"/>
  <c r="Q54" i="2"/>
  <c r="E55" i="2"/>
  <c r="F55" i="2" s="1"/>
  <c r="G55" i="2" s="1"/>
  <c r="I55" i="2" s="1"/>
  <c r="Q55" i="2"/>
  <c r="E56" i="2"/>
  <c r="F56" i="2" s="1"/>
  <c r="G56" i="2" s="1"/>
  <c r="M56" i="2" s="1"/>
  <c r="Q56" i="2"/>
  <c r="E57" i="2"/>
  <c r="F57" i="2" s="1"/>
  <c r="R57" i="2" s="1"/>
  <c r="Q57" i="2"/>
  <c r="E58" i="2"/>
  <c r="F58" i="2" s="1"/>
  <c r="R58" i="2" s="1"/>
  <c r="Q58" i="2"/>
  <c r="E59" i="2"/>
  <c r="F59" i="2" s="1"/>
  <c r="G59" i="2" s="1"/>
  <c r="J59" i="2" s="1"/>
  <c r="Q59" i="2"/>
  <c r="E60" i="2"/>
  <c r="F60" i="2" s="1"/>
  <c r="G60" i="2" s="1"/>
  <c r="M60" i="2" s="1"/>
  <c r="Q60" i="2"/>
  <c r="E61" i="2"/>
  <c r="F61" i="2" s="1"/>
  <c r="G61" i="2" s="1"/>
  <c r="J61" i="2" s="1"/>
  <c r="Q61" i="2"/>
  <c r="E62" i="2"/>
  <c r="F62" i="2" s="1"/>
  <c r="G62" i="2" s="1"/>
  <c r="J62" i="2" s="1"/>
  <c r="Q62" i="2"/>
  <c r="E63" i="2"/>
  <c r="F63" i="2"/>
  <c r="Q63" i="2"/>
  <c r="E64" i="2"/>
  <c r="F64" i="2" s="1"/>
  <c r="Q64" i="2"/>
  <c r="E65" i="2"/>
  <c r="F65" i="2" s="1"/>
  <c r="G65" i="2" s="1"/>
  <c r="M65" i="2" s="1"/>
  <c r="Q65" i="2"/>
  <c r="E66" i="2"/>
  <c r="F66" i="2"/>
  <c r="G66" i="2" s="1"/>
  <c r="M66" i="2" s="1"/>
  <c r="Q66" i="2"/>
  <c r="E67" i="2"/>
  <c r="F67" i="2" s="1"/>
  <c r="Q67" i="2"/>
  <c r="E68" i="2"/>
  <c r="F68" i="2"/>
  <c r="Q68" i="2"/>
  <c r="E69" i="2"/>
  <c r="F69" i="2" s="1"/>
  <c r="G69" i="2" s="1"/>
  <c r="J69" i="2" s="1"/>
  <c r="Q69" i="2"/>
  <c r="E70" i="2"/>
  <c r="F70" i="2" s="1"/>
  <c r="G70" i="2" s="1"/>
  <c r="J70" i="2" s="1"/>
  <c r="Q70" i="2"/>
  <c r="E71" i="2"/>
  <c r="F71" i="2"/>
  <c r="G71" i="2" s="1"/>
  <c r="J71" i="2" s="1"/>
  <c r="Q71" i="2"/>
  <c r="E72" i="2"/>
  <c r="F72" i="2" s="1"/>
  <c r="G72" i="2" s="1"/>
  <c r="J72" i="2" s="1"/>
  <c r="Q72" i="2"/>
  <c r="E73" i="2"/>
  <c r="F73" i="2" s="1"/>
  <c r="G73" i="2" s="1"/>
  <c r="J73" i="2" s="1"/>
  <c r="Q73" i="2"/>
  <c r="E74" i="2"/>
  <c r="F74" i="2" s="1"/>
  <c r="R74" i="2" s="1"/>
  <c r="Q74" i="2"/>
  <c r="E75" i="2"/>
  <c r="F75" i="2"/>
  <c r="R75" i="2" s="1"/>
  <c r="Q75" i="2"/>
  <c r="E76" i="2"/>
  <c r="F76" i="2" s="1"/>
  <c r="G76" i="2" s="1"/>
  <c r="J76" i="2" s="1"/>
  <c r="Q76" i="2"/>
  <c r="E77" i="2"/>
  <c r="F77" i="2" s="1"/>
  <c r="R77" i="2" s="1"/>
  <c r="Q77" i="2"/>
  <c r="E78" i="2"/>
  <c r="F78" i="2" s="1"/>
  <c r="G78" i="2" s="1"/>
  <c r="J78" i="2" s="1"/>
  <c r="Q78" i="2"/>
  <c r="E79" i="2"/>
  <c r="F79" i="2"/>
  <c r="G79" i="2" s="1"/>
  <c r="I79" i="2" s="1"/>
  <c r="Q79" i="2"/>
  <c r="E80" i="2"/>
  <c r="F80" i="2" s="1"/>
  <c r="G80" i="2" s="1"/>
  <c r="I80" i="2" s="1"/>
  <c r="Q80" i="2"/>
  <c r="E81" i="2"/>
  <c r="F81" i="2" s="1"/>
  <c r="G81" i="2" s="1"/>
  <c r="I81" i="2" s="1"/>
  <c r="Q81" i="2"/>
  <c r="E82" i="2"/>
  <c r="F82" i="2" s="1"/>
  <c r="G82" i="2" s="1"/>
  <c r="I82" i="2" s="1"/>
  <c r="Q82" i="2"/>
  <c r="E83" i="2"/>
  <c r="F83" i="2" s="1"/>
  <c r="G83" i="2" s="1"/>
  <c r="I83" i="2" s="1"/>
  <c r="Q83" i="2"/>
  <c r="E84" i="2"/>
  <c r="F84" i="2" s="1"/>
  <c r="G84" i="2" s="1"/>
  <c r="N84" i="2" s="1"/>
  <c r="Q84" i="2"/>
  <c r="E85" i="2"/>
  <c r="F85" i="2" s="1"/>
  <c r="G85" i="2" s="1"/>
  <c r="I85" i="2" s="1"/>
  <c r="Q85" i="2"/>
  <c r="E86" i="2"/>
  <c r="F86" i="2"/>
  <c r="G86" i="2" s="1"/>
  <c r="N86" i="2" s="1"/>
  <c r="Q86" i="2"/>
  <c r="E87" i="2"/>
  <c r="F87" i="2" s="1"/>
  <c r="G87" i="2" s="1"/>
  <c r="N87" i="2" s="1"/>
  <c r="Q87" i="2"/>
  <c r="E88" i="2"/>
  <c r="F88" i="2" s="1"/>
  <c r="G88" i="2" s="1"/>
  <c r="M88" i="2" s="1"/>
  <c r="Q88" i="2"/>
  <c r="E89" i="2"/>
  <c r="F89" i="2" s="1"/>
  <c r="G89" i="2" s="1"/>
  <c r="N89" i="2" s="1"/>
  <c r="Q89" i="2"/>
  <c r="E90" i="2"/>
  <c r="F90" i="2" s="1"/>
  <c r="R90" i="2" s="1"/>
  <c r="Q90" i="2"/>
  <c r="E91" i="2"/>
  <c r="F91" i="2"/>
  <c r="R91" i="2" s="1"/>
  <c r="Q91" i="2"/>
  <c r="E92" i="2"/>
  <c r="F92" i="2" s="1"/>
  <c r="R92" i="2" s="1"/>
  <c r="Q92" i="2"/>
  <c r="E93" i="2"/>
  <c r="F93" i="2" s="1"/>
  <c r="G93" i="2" s="1"/>
  <c r="M93" i="2" s="1"/>
  <c r="Q93" i="2"/>
  <c r="E94" i="2"/>
  <c r="F94" i="2"/>
  <c r="G94" i="2" s="1"/>
  <c r="M94" i="2" s="1"/>
  <c r="Q94" i="2"/>
  <c r="E95" i="2"/>
  <c r="F95" i="2" s="1"/>
  <c r="G95" i="2" s="1"/>
  <c r="M95" i="2" s="1"/>
  <c r="Q95" i="2"/>
  <c r="E96" i="2"/>
  <c r="F96" i="2" s="1"/>
  <c r="R96" i="2" s="1"/>
  <c r="Q96" i="2"/>
  <c r="E97" i="2"/>
  <c r="F97" i="2" s="1"/>
  <c r="R97" i="2" s="1"/>
  <c r="Q97" i="2"/>
  <c r="E98" i="2"/>
  <c r="F98" i="2" s="1"/>
  <c r="G98" i="2" s="1"/>
  <c r="M98" i="2" s="1"/>
  <c r="Q98" i="2"/>
  <c r="E99" i="2"/>
  <c r="F99" i="2" s="1"/>
  <c r="R99" i="2" s="1"/>
  <c r="Q99" i="2"/>
  <c r="E100" i="2"/>
  <c r="F100" i="2" s="1"/>
  <c r="R100" i="2" s="1"/>
  <c r="Q100" i="2"/>
  <c r="E101" i="2"/>
  <c r="F101" i="2" s="1"/>
  <c r="R101" i="2" s="1"/>
  <c r="Q101" i="2"/>
  <c r="E102" i="2"/>
  <c r="F102" i="2"/>
  <c r="G102" i="2" s="1"/>
  <c r="I102" i="2" s="1"/>
  <c r="Q102" i="2"/>
  <c r="E103" i="2"/>
  <c r="F103" i="2" s="1"/>
  <c r="G103" i="2" s="1"/>
  <c r="M103" i="2" s="1"/>
  <c r="Q103" i="2"/>
  <c r="E104" i="2"/>
  <c r="F104" i="2" s="1"/>
  <c r="G104" i="2" s="1"/>
  <c r="M104" i="2" s="1"/>
  <c r="Q104" i="2"/>
  <c r="E105" i="2"/>
  <c r="F105" i="2" s="1"/>
  <c r="G105" i="2" s="1"/>
  <c r="M105" i="2" s="1"/>
  <c r="Q105" i="2"/>
  <c r="E106" i="2"/>
  <c r="F106" i="2" s="1"/>
  <c r="G106" i="2" s="1"/>
  <c r="M106" i="2" s="1"/>
  <c r="Q106" i="2"/>
  <c r="E107" i="2"/>
  <c r="F107" i="2" s="1"/>
  <c r="G107" i="2" s="1"/>
  <c r="L107" i="2" s="1"/>
  <c r="Q107" i="2"/>
  <c r="E108" i="2"/>
  <c r="F108" i="2" s="1"/>
  <c r="G108" i="2" s="1"/>
  <c r="M108" i="2" s="1"/>
  <c r="Q108" i="2"/>
  <c r="E109" i="2"/>
  <c r="F109" i="2"/>
  <c r="G109" i="2" s="1"/>
  <c r="M109" i="2" s="1"/>
  <c r="Q109" i="2"/>
  <c r="E110" i="2"/>
  <c r="F110" i="2"/>
  <c r="G110" i="2" s="1"/>
  <c r="I110" i="2" s="1"/>
  <c r="Q110" i="2"/>
  <c r="E111" i="2"/>
  <c r="F111" i="2"/>
  <c r="G111" i="2" s="1"/>
  <c r="M111" i="2" s="1"/>
  <c r="Q111" i="2"/>
  <c r="E112" i="2"/>
  <c r="F112" i="2" s="1"/>
  <c r="G112" i="2" s="1"/>
  <c r="I112" i="2" s="1"/>
  <c r="Q112" i="2"/>
  <c r="E113" i="2"/>
  <c r="F113" i="2" s="1"/>
  <c r="G113" i="2" s="1"/>
  <c r="L113" i="2" s="1"/>
  <c r="Q113" i="2"/>
  <c r="E114" i="2"/>
  <c r="F114" i="2" s="1"/>
  <c r="G114" i="2" s="1"/>
  <c r="L114" i="2" s="1"/>
  <c r="Q114" i="2"/>
  <c r="E115" i="2"/>
  <c r="F115" i="2" s="1"/>
  <c r="G115" i="2" s="1"/>
  <c r="N115" i="2" s="1"/>
  <c r="Q115" i="2"/>
  <c r="E116" i="2"/>
  <c r="F116" i="2" s="1"/>
  <c r="G116" i="2" s="1"/>
  <c r="N116" i="2" s="1"/>
  <c r="Q116" i="2"/>
  <c r="E117" i="2"/>
  <c r="F117" i="2"/>
  <c r="G117" i="2" s="1"/>
  <c r="N117" i="2" s="1"/>
  <c r="Q117" i="2"/>
  <c r="E118" i="2"/>
  <c r="F118" i="2"/>
  <c r="G118" i="2" s="1"/>
  <c r="I118" i="2" s="1"/>
  <c r="Q118" i="2"/>
  <c r="E119" i="2"/>
  <c r="F119" i="2" s="1"/>
  <c r="G119" i="2" s="1"/>
  <c r="N119" i="2" s="1"/>
  <c r="Q119" i="2"/>
  <c r="E120" i="2"/>
  <c r="F120" i="2" s="1"/>
  <c r="G120" i="2" s="1"/>
  <c r="N120" i="2" s="1"/>
  <c r="Q120" i="2"/>
  <c r="E121" i="2"/>
  <c r="F121" i="2" s="1"/>
  <c r="G121" i="2" s="1"/>
  <c r="I121" i="2" s="1"/>
  <c r="Q121" i="2"/>
  <c r="E122" i="2"/>
  <c r="F122" i="2" s="1"/>
  <c r="G122" i="2" s="1"/>
  <c r="I122" i="2" s="1"/>
  <c r="Q122" i="2"/>
  <c r="E123" i="2"/>
  <c r="F123" i="2" s="1"/>
  <c r="G123" i="2" s="1"/>
  <c r="I123" i="2" s="1"/>
  <c r="Q123" i="2"/>
  <c r="E124" i="2"/>
  <c r="F124" i="2" s="1"/>
  <c r="G124" i="2" s="1"/>
  <c r="I124" i="2" s="1"/>
  <c r="Q124" i="2"/>
  <c r="E125" i="2"/>
  <c r="F125" i="2"/>
  <c r="G125" i="2" s="1"/>
  <c r="N125" i="2" s="1"/>
  <c r="Q125" i="2"/>
  <c r="E126" i="2"/>
  <c r="F126" i="2" s="1"/>
  <c r="G126" i="2" s="1"/>
  <c r="I126" i="2" s="1"/>
  <c r="Q126" i="2"/>
  <c r="E127" i="2"/>
  <c r="F127" i="2"/>
  <c r="R127" i="2" s="1"/>
  <c r="Q127" i="2"/>
  <c r="E128" i="2"/>
  <c r="F128" i="2" s="1"/>
  <c r="R128" i="2" s="1"/>
  <c r="Q128" i="2"/>
  <c r="E129" i="2"/>
  <c r="F129" i="2" s="1"/>
  <c r="R129" i="2" s="1"/>
  <c r="Q129" i="2"/>
  <c r="E130" i="2"/>
  <c r="F130" i="2" s="1"/>
  <c r="G130" i="2" s="1"/>
  <c r="N130" i="2" s="1"/>
  <c r="Q130" i="2"/>
  <c r="E131" i="2"/>
  <c r="F131" i="2" s="1"/>
  <c r="G131" i="2" s="1"/>
  <c r="L131" i="2" s="1"/>
  <c r="Q131" i="2"/>
  <c r="E132" i="2"/>
  <c r="F132" i="2"/>
  <c r="G132" i="2" s="1"/>
  <c r="L132" i="2" s="1"/>
  <c r="Q132" i="2"/>
  <c r="E133" i="2"/>
  <c r="F133" i="2"/>
  <c r="G133" i="2" s="1"/>
  <c r="L133" i="2" s="1"/>
  <c r="Q133" i="2"/>
  <c r="E134" i="2"/>
  <c r="F134" i="2"/>
  <c r="G134" i="2" s="1"/>
  <c r="L134" i="2" s="1"/>
  <c r="Q134" i="2"/>
  <c r="E135" i="2"/>
  <c r="F135" i="2" s="1"/>
  <c r="G135" i="2" s="1"/>
  <c r="L135" i="2" s="1"/>
  <c r="Q135" i="2"/>
  <c r="E136" i="2"/>
  <c r="F136" i="2" s="1"/>
  <c r="G136" i="2" s="1"/>
  <c r="L136" i="2" s="1"/>
  <c r="Q136" i="2"/>
  <c r="E137" i="2"/>
  <c r="F137" i="2" s="1"/>
  <c r="G137" i="2" s="1"/>
  <c r="L137" i="2" s="1"/>
  <c r="Q137" i="2"/>
  <c r="E138" i="2"/>
  <c r="F138" i="2" s="1"/>
  <c r="G138" i="2" s="1"/>
  <c r="L138" i="2" s="1"/>
  <c r="Q138" i="2"/>
  <c r="E139" i="2"/>
  <c r="F139" i="2" s="1"/>
  <c r="G139" i="2" s="1"/>
  <c r="L139" i="2" s="1"/>
  <c r="Q139" i="2"/>
  <c r="E140" i="2"/>
  <c r="F140" i="2"/>
  <c r="G140" i="2" s="1"/>
  <c r="L140" i="2" s="1"/>
  <c r="Q140" i="2"/>
  <c r="E141" i="2"/>
  <c r="F141" i="2"/>
  <c r="G141" i="2" s="1"/>
  <c r="L141" i="2" s="1"/>
  <c r="Q141" i="2"/>
  <c r="E142" i="2"/>
  <c r="F142" i="2" s="1"/>
  <c r="G142" i="2" s="1"/>
  <c r="N142" i="2" s="1"/>
  <c r="Q142" i="2"/>
  <c r="E143" i="2"/>
  <c r="F143" i="2" s="1"/>
  <c r="G143" i="2" s="1"/>
  <c r="N143" i="2" s="1"/>
  <c r="Q143" i="2"/>
  <c r="E144" i="2"/>
  <c r="F144" i="2" s="1"/>
  <c r="G144" i="2" s="1"/>
  <c r="M144" i="2" s="1"/>
  <c r="Q144" i="2"/>
  <c r="A11" i="3"/>
  <c r="B11" i="3"/>
  <c r="D11" i="3"/>
  <c r="G11" i="3"/>
  <c r="C11" i="3"/>
  <c r="E11" i="3"/>
  <c r="H11" i="3"/>
  <c r="A12" i="3"/>
  <c r="B12" i="3"/>
  <c r="C12" i="3"/>
  <c r="E12" i="3"/>
  <c r="D12" i="3"/>
  <c r="G12" i="3"/>
  <c r="H12" i="3"/>
  <c r="A13" i="3"/>
  <c r="D13" i="3"/>
  <c r="G13" i="3"/>
  <c r="C13" i="3"/>
  <c r="E13" i="3"/>
  <c r="H13" i="3"/>
  <c r="B13" i="3"/>
  <c r="A14" i="3"/>
  <c r="C14" i="3"/>
  <c r="E14" i="3"/>
  <c r="D14" i="3"/>
  <c r="G14" i="3"/>
  <c r="H14" i="3"/>
  <c r="B14" i="3"/>
  <c r="A15" i="3"/>
  <c r="D15" i="3"/>
  <c r="G15" i="3"/>
  <c r="C15" i="3"/>
  <c r="E15" i="3"/>
  <c r="H15" i="3"/>
  <c r="B15" i="3"/>
  <c r="A16" i="3"/>
  <c r="B16" i="3"/>
  <c r="D16" i="3"/>
  <c r="E16" i="3"/>
  <c r="G16" i="3"/>
  <c r="C16" i="3"/>
  <c r="H16" i="3"/>
  <c r="A17" i="3"/>
  <c r="D17" i="3"/>
  <c r="G17" i="3"/>
  <c r="C17" i="3"/>
  <c r="E17" i="3"/>
  <c r="H17" i="3"/>
  <c r="B17" i="3"/>
  <c r="A18" i="3"/>
  <c r="C18" i="3"/>
  <c r="E18" i="3"/>
  <c r="D18" i="3"/>
  <c r="G18" i="3"/>
  <c r="H18" i="3"/>
  <c r="B18" i="3"/>
  <c r="A19" i="3"/>
  <c r="B19" i="3"/>
  <c r="D19" i="3"/>
  <c r="E19" i="3"/>
  <c r="G19" i="3"/>
  <c r="C19" i="3"/>
  <c r="H19" i="3"/>
  <c r="A20" i="3"/>
  <c r="D20" i="3"/>
  <c r="G20" i="3"/>
  <c r="C20" i="3"/>
  <c r="E20" i="3"/>
  <c r="H20" i="3"/>
  <c r="B20" i="3"/>
  <c r="A21" i="3"/>
  <c r="D21" i="3"/>
  <c r="G21" i="3"/>
  <c r="C21" i="3"/>
  <c r="E21" i="3"/>
  <c r="H21" i="3"/>
  <c r="B21" i="3"/>
  <c r="A22" i="3"/>
  <c r="C22" i="3"/>
  <c r="E22" i="3"/>
  <c r="D22" i="3"/>
  <c r="G22" i="3"/>
  <c r="H22" i="3"/>
  <c r="B22" i="3"/>
  <c r="A23" i="3"/>
  <c r="B23" i="3"/>
  <c r="D23" i="3"/>
  <c r="G23" i="3"/>
  <c r="C23" i="3"/>
  <c r="E23" i="3"/>
  <c r="H23" i="3"/>
  <c r="A24" i="3"/>
  <c r="B24" i="3"/>
  <c r="C24" i="3"/>
  <c r="E24" i="3"/>
  <c r="D24" i="3"/>
  <c r="G24" i="3"/>
  <c r="H24" i="3"/>
  <c r="A25" i="3"/>
  <c r="C25" i="3"/>
  <c r="E25" i="3"/>
  <c r="D25" i="3"/>
  <c r="G25" i="3"/>
  <c r="H25" i="3"/>
  <c r="B25" i="3"/>
  <c r="A26" i="3"/>
  <c r="D26" i="3"/>
  <c r="G26" i="3"/>
  <c r="C26" i="3"/>
  <c r="E26" i="3"/>
  <c r="H26" i="3"/>
  <c r="B26" i="3"/>
  <c r="A27" i="3"/>
  <c r="D27" i="3"/>
  <c r="G27" i="3"/>
  <c r="C27" i="3"/>
  <c r="H27" i="3"/>
  <c r="B27" i="3"/>
  <c r="A28" i="3"/>
  <c r="D28" i="3"/>
  <c r="G28" i="3"/>
  <c r="C28" i="3"/>
  <c r="E28" i="3"/>
  <c r="H28" i="3"/>
  <c r="B28" i="3"/>
  <c r="A29" i="3"/>
  <c r="C29" i="3"/>
  <c r="E29" i="3"/>
  <c r="D29" i="3"/>
  <c r="G29" i="3"/>
  <c r="H29" i="3"/>
  <c r="B29" i="3"/>
  <c r="A30" i="3"/>
  <c r="B30" i="3"/>
  <c r="C30" i="3"/>
  <c r="D30" i="3"/>
  <c r="G30" i="3"/>
  <c r="H30" i="3"/>
  <c r="A31" i="3"/>
  <c r="B31" i="3"/>
  <c r="C31" i="3"/>
  <c r="E31" i="3"/>
  <c r="D31" i="3"/>
  <c r="G31" i="3"/>
  <c r="H31" i="3"/>
  <c r="A32" i="3"/>
  <c r="B32" i="3"/>
  <c r="C32" i="3"/>
  <c r="E32" i="3"/>
  <c r="D32" i="3"/>
  <c r="G32" i="3"/>
  <c r="H32" i="3"/>
  <c r="A33" i="3"/>
  <c r="C33" i="3"/>
  <c r="E33" i="3"/>
  <c r="D33" i="3"/>
  <c r="G33" i="3"/>
  <c r="H33" i="3"/>
  <c r="B33" i="3"/>
  <c r="A34" i="3"/>
  <c r="D34" i="3"/>
  <c r="G34" i="3"/>
  <c r="C34" i="3"/>
  <c r="E34" i="3"/>
  <c r="H34" i="3"/>
  <c r="B34" i="3"/>
  <c r="A35" i="3"/>
  <c r="D35" i="3"/>
  <c r="G35" i="3"/>
  <c r="C35" i="3"/>
  <c r="E35" i="3"/>
  <c r="H35" i="3"/>
  <c r="B35" i="3"/>
  <c r="A36" i="3"/>
  <c r="D36" i="3"/>
  <c r="G36" i="3"/>
  <c r="C36" i="3"/>
  <c r="E36" i="3"/>
  <c r="H36" i="3"/>
  <c r="B36" i="3"/>
  <c r="A37" i="3"/>
  <c r="C37" i="3"/>
  <c r="D37" i="3"/>
  <c r="G37" i="3"/>
  <c r="H37" i="3"/>
  <c r="B37" i="3"/>
  <c r="A38" i="3"/>
  <c r="B38" i="3"/>
  <c r="C38" i="3"/>
  <c r="D38" i="3"/>
  <c r="E38" i="3"/>
  <c r="G38" i="3"/>
  <c r="H38" i="3"/>
  <c r="A39" i="3"/>
  <c r="B39" i="3"/>
  <c r="C39" i="3"/>
  <c r="E39" i="3"/>
  <c r="F39" i="3"/>
  <c r="D39" i="3"/>
  <c r="G39" i="3"/>
  <c r="H39" i="3"/>
  <c r="A40" i="3"/>
  <c r="B40" i="3"/>
  <c r="C40" i="3"/>
  <c r="E40" i="3"/>
  <c r="F40" i="3"/>
  <c r="D40" i="3"/>
  <c r="G40" i="3"/>
  <c r="H40" i="3"/>
  <c r="A41" i="3"/>
  <c r="B41" i="3"/>
  <c r="C41" i="3"/>
  <c r="E41" i="3"/>
  <c r="D41" i="3"/>
  <c r="G41" i="3"/>
  <c r="H41" i="3"/>
  <c r="A42" i="3"/>
  <c r="B42" i="3"/>
  <c r="C42" i="3"/>
  <c r="E42" i="3"/>
  <c r="D42" i="3"/>
  <c r="G42" i="3"/>
  <c r="H42" i="3"/>
  <c r="A43" i="3"/>
  <c r="C43" i="3"/>
  <c r="D43" i="3"/>
  <c r="G43" i="3"/>
  <c r="H43" i="3"/>
  <c r="B43" i="3"/>
  <c r="A44" i="3"/>
  <c r="D44" i="3"/>
  <c r="G44" i="3"/>
  <c r="C44" i="3"/>
  <c r="E44" i="3"/>
  <c r="H44" i="3"/>
  <c r="B44" i="3"/>
  <c r="A45" i="3"/>
  <c r="D45" i="3"/>
  <c r="G45" i="3"/>
  <c r="C45" i="3"/>
  <c r="E45" i="3"/>
  <c r="H45" i="3"/>
  <c r="B45" i="3"/>
  <c r="A46" i="3"/>
  <c r="D46" i="3"/>
  <c r="G46" i="3"/>
  <c r="C46" i="3"/>
  <c r="E46" i="3"/>
  <c r="H46" i="3"/>
  <c r="B46" i="3"/>
  <c r="A47" i="3"/>
  <c r="C47" i="3"/>
  <c r="D47" i="3"/>
  <c r="G47" i="3"/>
  <c r="H47" i="3"/>
  <c r="B47" i="3"/>
  <c r="A48" i="3"/>
  <c r="B48" i="3"/>
  <c r="C48" i="3"/>
  <c r="D48" i="3"/>
  <c r="E48" i="3"/>
  <c r="G48" i="3"/>
  <c r="H48" i="3"/>
  <c r="A49" i="3"/>
  <c r="B49" i="3"/>
  <c r="C49" i="3"/>
  <c r="E49" i="3"/>
  <c r="D49" i="3"/>
  <c r="G49" i="3"/>
  <c r="H49" i="3"/>
  <c r="A50" i="3"/>
  <c r="B50" i="3"/>
  <c r="C50" i="3"/>
  <c r="E50" i="3"/>
  <c r="D50" i="3"/>
  <c r="G50" i="3"/>
  <c r="H50" i="3"/>
  <c r="A51" i="3"/>
  <c r="C51" i="3"/>
  <c r="E51" i="3"/>
  <c r="D51" i="3"/>
  <c r="G51" i="3"/>
  <c r="H51" i="3"/>
  <c r="B51" i="3"/>
  <c r="A52" i="3"/>
  <c r="D52" i="3"/>
  <c r="G52" i="3"/>
  <c r="C52" i="3"/>
  <c r="E52" i="3"/>
  <c r="H52" i="3"/>
  <c r="B52" i="3"/>
  <c r="A53" i="3"/>
  <c r="D53" i="3"/>
  <c r="G53" i="3"/>
  <c r="C53" i="3"/>
  <c r="E53" i="3"/>
  <c r="H53" i="3"/>
  <c r="B53" i="3"/>
  <c r="A54" i="3"/>
  <c r="D54" i="3"/>
  <c r="G54" i="3"/>
  <c r="C54" i="3"/>
  <c r="E54" i="3"/>
  <c r="H54" i="3"/>
  <c r="B54" i="3"/>
  <c r="A55" i="3"/>
  <c r="C55" i="3"/>
  <c r="D55" i="3"/>
  <c r="G55" i="3"/>
  <c r="H55" i="3"/>
  <c r="B55" i="3"/>
  <c r="A56" i="3"/>
  <c r="B56" i="3"/>
  <c r="C56" i="3"/>
  <c r="D56" i="3"/>
  <c r="E56" i="3"/>
  <c r="G56" i="3"/>
  <c r="H56" i="3"/>
  <c r="A57" i="3"/>
  <c r="B57" i="3"/>
  <c r="D57" i="3"/>
  <c r="G57" i="3"/>
  <c r="C57" i="3"/>
  <c r="E57" i="3"/>
  <c r="H57" i="3"/>
  <c r="A58" i="3"/>
  <c r="B58" i="3"/>
  <c r="C58" i="3"/>
  <c r="E58" i="3"/>
  <c r="D58" i="3"/>
  <c r="G58" i="3"/>
  <c r="H58" i="3"/>
  <c r="A59" i="3"/>
  <c r="C59" i="3"/>
  <c r="E59" i="3"/>
  <c r="D59" i="3"/>
  <c r="G59" i="3"/>
  <c r="H59" i="3"/>
  <c r="B59" i="3"/>
  <c r="A60" i="3"/>
  <c r="D60" i="3"/>
  <c r="G60" i="3"/>
  <c r="C60" i="3"/>
  <c r="E60" i="3"/>
  <c r="H60" i="3"/>
  <c r="B60" i="3"/>
  <c r="A61" i="3"/>
  <c r="D61" i="3"/>
  <c r="G61" i="3"/>
  <c r="C61" i="3"/>
  <c r="E61" i="3"/>
  <c r="H61" i="3"/>
  <c r="B61" i="3"/>
  <c r="A62" i="3"/>
  <c r="D62" i="3"/>
  <c r="G62" i="3"/>
  <c r="C62" i="3"/>
  <c r="E62" i="3"/>
  <c r="H62" i="3"/>
  <c r="B62" i="3"/>
  <c r="A63" i="3"/>
  <c r="C63" i="3"/>
  <c r="E63" i="3"/>
  <c r="D63" i="3"/>
  <c r="G63" i="3"/>
  <c r="H63" i="3"/>
  <c r="B63" i="3"/>
  <c r="A64" i="3"/>
  <c r="B64" i="3"/>
  <c r="C64" i="3"/>
  <c r="D64" i="3"/>
  <c r="E64" i="3"/>
  <c r="G64" i="3"/>
  <c r="H64" i="3"/>
  <c r="A65" i="3"/>
  <c r="B65" i="3"/>
  <c r="D65" i="3"/>
  <c r="G65" i="3"/>
  <c r="C65" i="3"/>
  <c r="E65" i="3"/>
  <c r="H65" i="3"/>
  <c r="A66" i="3"/>
  <c r="B66" i="3"/>
  <c r="C66" i="3"/>
  <c r="E66" i="3"/>
  <c r="D66" i="3"/>
  <c r="G66" i="3"/>
  <c r="H66" i="3"/>
  <c r="A67" i="3"/>
  <c r="C67" i="3"/>
  <c r="E67" i="3"/>
  <c r="D67" i="3"/>
  <c r="G67" i="3"/>
  <c r="H67" i="3"/>
  <c r="B67" i="3"/>
  <c r="A68" i="3"/>
  <c r="D68" i="3"/>
  <c r="G68" i="3"/>
  <c r="C68" i="3"/>
  <c r="E68" i="3"/>
  <c r="H68" i="3"/>
  <c r="B68" i="3"/>
  <c r="A69" i="3"/>
  <c r="B69" i="3"/>
  <c r="D69" i="3"/>
  <c r="G69" i="3"/>
  <c r="C69" i="3"/>
  <c r="H69" i="3"/>
  <c r="A70" i="3"/>
  <c r="D70" i="3"/>
  <c r="G70" i="3"/>
  <c r="C70" i="3"/>
  <c r="E70" i="3"/>
  <c r="H70" i="3"/>
  <c r="B70" i="3"/>
  <c r="A71" i="3"/>
  <c r="C71" i="3"/>
  <c r="E71" i="3"/>
  <c r="D71" i="3"/>
  <c r="G71" i="3"/>
  <c r="H71" i="3"/>
  <c r="B71" i="3"/>
  <c r="A72" i="3"/>
  <c r="B72" i="3"/>
  <c r="C72" i="3"/>
  <c r="D72" i="3"/>
  <c r="E72" i="3"/>
  <c r="G72" i="3"/>
  <c r="H72" i="3"/>
  <c r="A73" i="3"/>
  <c r="B73" i="3"/>
  <c r="D73" i="3"/>
  <c r="G73" i="3"/>
  <c r="C73" i="3"/>
  <c r="E73" i="3"/>
  <c r="H73" i="3"/>
  <c r="A74" i="3"/>
  <c r="B74" i="3"/>
  <c r="C74" i="3"/>
  <c r="E74" i="3"/>
  <c r="D74" i="3"/>
  <c r="G74" i="3"/>
  <c r="H74" i="3"/>
  <c r="A75" i="3"/>
  <c r="C75" i="3"/>
  <c r="E75" i="3"/>
  <c r="D75" i="3"/>
  <c r="G75" i="3"/>
  <c r="H75" i="3"/>
  <c r="B75" i="3"/>
  <c r="A76" i="3"/>
  <c r="D76" i="3"/>
  <c r="G76" i="3"/>
  <c r="C76" i="3"/>
  <c r="E76" i="3"/>
  <c r="H76" i="3"/>
  <c r="B76" i="3"/>
  <c r="A77" i="3"/>
  <c r="B77" i="3"/>
  <c r="D77" i="3"/>
  <c r="G77" i="3"/>
  <c r="C77" i="3"/>
  <c r="E77" i="3"/>
  <c r="H77" i="3"/>
  <c r="A78" i="3"/>
  <c r="D78" i="3"/>
  <c r="G78" i="3"/>
  <c r="C78" i="3"/>
  <c r="E78" i="3"/>
  <c r="H78" i="3"/>
  <c r="B78" i="3"/>
  <c r="A79" i="3"/>
  <c r="C79" i="3"/>
  <c r="E79" i="3"/>
  <c r="D79" i="3"/>
  <c r="G79" i="3"/>
  <c r="H79" i="3"/>
  <c r="B79" i="3"/>
  <c r="A80" i="3"/>
  <c r="B80" i="3"/>
  <c r="C80" i="3"/>
  <c r="D80" i="3"/>
  <c r="G80" i="3"/>
  <c r="H80" i="3"/>
  <c r="A81" i="3"/>
  <c r="B81" i="3"/>
  <c r="D81" i="3"/>
  <c r="G81" i="3"/>
  <c r="C81" i="3"/>
  <c r="E81" i="3"/>
  <c r="H81" i="3"/>
  <c r="A82" i="3"/>
  <c r="B82" i="3"/>
  <c r="C82" i="3"/>
  <c r="E82" i="3"/>
  <c r="D82" i="3"/>
  <c r="G82" i="3"/>
  <c r="H82" i="3"/>
  <c r="A83" i="3"/>
  <c r="C83" i="3"/>
  <c r="E83" i="3"/>
  <c r="D83" i="3"/>
  <c r="G83" i="3"/>
  <c r="H83" i="3"/>
  <c r="B83" i="3"/>
  <c r="A84" i="3"/>
  <c r="D84" i="3"/>
  <c r="G84" i="3"/>
  <c r="C84" i="3"/>
  <c r="E84" i="3"/>
  <c r="H84" i="3"/>
  <c r="B84" i="3"/>
  <c r="A85" i="3"/>
  <c r="B85" i="3"/>
  <c r="D85" i="3"/>
  <c r="G85" i="3"/>
  <c r="C85" i="3"/>
  <c r="E85" i="3"/>
  <c r="H85" i="3"/>
  <c r="A86" i="3"/>
  <c r="D86" i="3"/>
  <c r="G86" i="3"/>
  <c r="C86" i="3"/>
  <c r="E86" i="3"/>
  <c r="H86" i="3"/>
  <c r="B86" i="3"/>
  <c r="A87" i="3"/>
  <c r="C87" i="3"/>
  <c r="E87" i="3"/>
  <c r="D87" i="3"/>
  <c r="G87" i="3"/>
  <c r="H87" i="3"/>
  <c r="B87" i="3"/>
  <c r="A88" i="3"/>
  <c r="B88" i="3"/>
  <c r="C88" i="3"/>
  <c r="D88" i="3"/>
  <c r="G88" i="3"/>
  <c r="H88" i="3"/>
  <c r="A89" i="3"/>
  <c r="B89" i="3"/>
  <c r="D89" i="3"/>
  <c r="G89" i="3"/>
  <c r="C89" i="3"/>
  <c r="E89" i="3"/>
  <c r="H89" i="3"/>
  <c r="A90" i="3"/>
  <c r="B90" i="3"/>
  <c r="C90" i="3"/>
  <c r="E90" i="3"/>
  <c r="D90" i="3"/>
  <c r="G90" i="3"/>
  <c r="H90" i="3"/>
  <c r="A91" i="3"/>
  <c r="C91" i="3"/>
  <c r="E91" i="3"/>
  <c r="D91" i="3"/>
  <c r="G91" i="3"/>
  <c r="H91" i="3"/>
  <c r="B91" i="3"/>
  <c r="A92" i="3"/>
  <c r="D92" i="3"/>
  <c r="G92" i="3"/>
  <c r="C92" i="3"/>
  <c r="E92" i="3"/>
  <c r="H92" i="3"/>
  <c r="B92" i="3"/>
  <c r="A93" i="3"/>
  <c r="B93" i="3"/>
  <c r="D93" i="3"/>
  <c r="G93" i="3"/>
  <c r="C93" i="3"/>
  <c r="E93" i="3"/>
  <c r="H93" i="3"/>
  <c r="A94" i="3"/>
  <c r="D94" i="3"/>
  <c r="G94" i="3"/>
  <c r="C94" i="3"/>
  <c r="E94" i="3"/>
  <c r="H94" i="3"/>
  <c r="B94" i="3"/>
  <c r="A95" i="3"/>
  <c r="C95" i="3"/>
  <c r="E95" i="3"/>
  <c r="D95" i="3"/>
  <c r="G95" i="3"/>
  <c r="H95" i="3"/>
  <c r="B95" i="3"/>
  <c r="A96" i="3"/>
  <c r="B96" i="3"/>
  <c r="C96" i="3"/>
  <c r="D96" i="3"/>
  <c r="G96" i="3"/>
  <c r="H96" i="3"/>
  <c r="A97" i="3"/>
  <c r="B97" i="3"/>
  <c r="D97" i="3"/>
  <c r="G97" i="3"/>
  <c r="C97" i="3"/>
  <c r="E97" i="3"/>
  <c r="H97" i="3"/>
  <c r="A98" i="3"/>
  <c r="B98" i="3"/>
  <c r="C98" i="3"/>
  <c r="E98" i="3"/>
  <c r="D98" i="3"/>
  <c r="G98" i="3"/>
  <c r="H98" i="3"/>
  <c r="A99" i="3"/>
  <c r="C99" i="3"/>
  <c r="E99" i="3"/>
  <c r="D99" i="3"/>
  <c r="G99" i="3"/>
  <c r="H99" i="3"/>
  <c r="B99" i="3"/>
  <c r="A100" i="3"/>
  <c r="D100" i="3"/>
  <c r="G100" i="3"/>
  <c r="C100" i="3"/>
  <c r="E100" i="3"/>
  <c r="H100" i="3"/>
  <c r="B100" i="3"/>
  <c r="A101" i="3"/>
  <c r="B101" i="3"/>
  <c r="D101" i="3"/>
  <c r="G101" i="3"/>
  <c r="C101" i="3"/>
  <c r="E101" i="3"/>
  <c r="H101" i="3"/>
  <c r="A102" i="3"/>
  <c r="D102" i="3"/>
  <c r="G102" i="3"/>
  <c r="C102" i="3"/>
  <c r="E102" i="3"/>
  <c r="H102" i="3"/>
  <c r="B102" i="3"/>
  <c r="A103" i="3"/>
  <c r="C103" i="3"/>
  <c r="E103" i="3"/>
  <c r="D103" i="3"/>
  <c r="G103" i="3"/>
  <c r="H103" i="3"/>
  <c r="B103" i="3"/>
  <c r="A104" i="3"/>
  <c r="B104" i="3"/>
  <c r="C104" i="3"/>
  <c r="D104" i="3"/>
  <c r="G104" i="3"/>
  <c r="H104" i="3"/>
  <c r="A105" i="3"/>
  <c r="B105" i="3"/>
  <c r="D105" i="3"/>
  <c r="G105" i="3"/>
  <c r="C105" i="3"/>
  <c r="E105" i="3"/>
  <c r="H105" i="3"/>
  <c r="A106" i="3"/>
  <c r="B106" i="3"/>
  <c r="C106" i="3"/>
  <c r="E106" i="3"/>
  <c r="D106" i="3"/>
  <c r="G106" i="3"/>
  <c r="H106" i="3"/>
  <c r="A107" i="3"/>
  <c r="C107" i="3"/>
  <c r="E107" i="3"/>
  <c r="D107" i="3"/>
  <c r="G107" i="3"/>
  <c r="H107" i="3"/>
  <c r="B107" i="3"/>
  <c r="A108" i="3"/>
  <c r="D108" i="3"/>
  <c r="G108" i="3"/>
  <c r="C108" i="3"/>
  <c r="E108" i="3"/>
  <c r="H108" i="3"/>
  <c r="B108" i="3"/>
  <c r="A109" i="3"/>
  <c r="B109" i="3"/>
  <c r="D109" i="3"/>
  <c r="G109" i="3"/>
  <c r="C109" i="3"/>
  <c r="E109" i="3"/>
  <c r="H109" i="3"/>
  <c r="A110" i="3"/>
  <c r="D110" i="3"/>
  <c r="G110" i="3"/>
  <c r="C110" i="3"/>
  <c r="H110" i="3"/>
  <c r="B110" i="3"/>
  <c r="A111" i="3"/>
  <c r="C111" i="3"/>
  <c r="E111" i="3"/>
  <c r="D111" i="3"/>
  <c r="G111" i="3"/>
  <c r="H111" i="3"/>
  <c r="B111" i="3"/>
  <c r="A112" i="3"/>
  <c r="B112" i="3"/>
  <c r="C112" i="3"/>
  <c r="D112" i="3"/>
  <c r="E112" i="3"/>
  <c r="G112" i="3"/>
  <c r="H112" i="3"/>
  <c r="A113" i="3"/>
  <c r="B113" i="3"/>
  <c r="D113" i="3"/>
  <c r="G113" i="3"/>
  <c r="C113" i="3"/>
  <c r="E113" i="3"/>
  <c r="H113" i="3"/>
  <c r="A114" i="3"/>
  <c r="B114" i="3"/>
  <c r="C114" i="3"/>
  <c r="E114" i="3"/>
  <c r="D114" i="3"/>
  <c r="G114" i="3"/>
  <c r="H114" i="3"/>
  <c r="A115" i="3"/>
  <c r="C115" i="3"/>
  <c r="E115" i="3"/>
  <c r="D115" i="3"/>
  <c r="G115" i="3"/>
  <c r="H115" i="3"/>
  <c r="B115" i="3"/>
  <c r="A116" i="3"/>
  <c r="D116" i="3"/>
  <c r="F116" i="3"/>
  <c r="G116" i="3"/>
  <c r="C116" i="3"/>
  <c r="E116" i="3"/>
  <c r="H116" i="3"/>
  <c r="B116" i="3"/>
  <c r="A117" i="3"/>
  <c r="D117" i="3"/>
  <c r="F117" i="3"/>
  <c r="G117" i="3"/>
  <c r="C117" i="3"/>
  <c r="E117" i="3"/>
  <c r="H117" i="3"/>
  <c r="B117" i="3"/>
  <c r="A118" i="3"/>
  <c r="D118" i="3"/>
  <c r="F118" i="3"/>
  <c r="G118" i="3"/>
  <c r="C118" i="3"/>
  <c r="E118" i="3"/>
  <c r="H118" i="3"/>
  <c r="B118" i="3"/>
  <c r="A119" i="3"/>
  <c r="D119" i="3"/>
  <c r="G119" i="3"/>
  <c r="C119" i="3"/>
  <c r="E119" i="3"/>
  <c r="H119" i="3"/>
  <c r="B119" i="3"/>
  <c r="A120" i="3"/>
  <c r="B120" i="3"/>
  <c r="D120" i="3"/>
  <c r="G120" i="3"/>
  <c r="C120" i="3"/>
  <c r="E120" i="3"/>
  <c r="H120" i="3"/>
  <c r="A121" i="3"/>
  <c r="D121" i="3"/>
  <c r="G121" i="3"/>
  <c r="C121" i="3"/>
  <c r="E121" i="3"/>
  <c r="H121" i="3"/>
  <c r="B121" i="3"/>
  <c r="A122" i="3"/>
  <c r="C122" i="3"/>
  <c r="D122" i="3"/>
  <c r="G122" i="3"/>
  <c r="H122" i="3"/>
  <c r="B122" i="3"/>
  <c r="A123" i="3"/>
  <c r="B123" i="3"/>
  <c r="C123" i="3"/>
  <c r="D123" i="3"/>
  <c r="E123" i="3"/>
  <c r="G123" i="3"/>
  <c r="H123" i="3"/>
  <c r="A124" i="3"/>
  <c r="B124" i="3"/>
  <c r="D124" i="3"/>
  <c r="G124" i="3"/>
  <c r="C124" i="3"/>
  <c r="E124" i="3"/>
  <c r="H124" i="3"/>
  <c r="A125" i="3"/>
  <c r="B125" i="3"/>
  <c r="C125" i="3"/>
  <c r="E125" i="3"/>
  <c r="D125" i="3"/>
  <c r="G125" i="3"/>
  <c r="H125" i="3"/>
  <c r="A126" i="3"/>
  <c r="C126" i="3"/>
  <c r="E126" i="3"/>
  <c r="D126" i="3"/>
  <c r="G126" i="3"/>
  <c r="H126" i="3"/>
  <c r="B126" i="3"/>
  <c r="A127" i="3"/>
  <c r="D127" i="3"/>
  <c r="G127" i="3"/>
  <c r="C127" i="3"/>
  <c r="E127" i="3"/>
  <c r="H127" i="3"/>
  <c r="B127" i="3"/>
  <c r="A128" i="3"/>
  <c r="B128" i="3"/>
  <c r="D128" i="3"/>
  <c r="G128" i="3"/>
  <c r="C128" i="3"/>
  <c r="E128" i="3"/>
  <c r="H128" i="3"/>
  <c r="A129" i="3"/>
  <c r="D129" i="3"/>
  <c r="G129" i="3"/>
  <c r="C129" i="3"/>
  <c r="E129" i="3"/>
  <c r="H129" i="3"/>
  <c r="B129" i="3"/>
  <c r="A130" i="3"/>
  <c r="C130" i="3"/>
  <c r="E130" i="3"/>
  <c r="D130" i="3"/>
  <c r="G130" i="3"/>
  <c r="H130" i="3"/>
  <c r="B130" i="3"/>
  <c r="A131" i="3"/>
  <c r="B131" i="3"/>
  <c r="C131" i="3"/>
  <c r="D131" i="3"/>
  <c r="E131" i="3"/>
  <c r="G131" i="3"/>
  <c r="H131" i="3"/>
  <c r="I60" i="1"/>
  <c r="M60" i="1"/>
  <c r="C12" i="2"/>
  <c r="C11" i="2"/>
  <c r="M66" i="1" l="1"/>
  <c r="I66" i="1"/>
  <c r="H65" i="1"/>
  <c r="M65" i="1"/>
  <c r="E122" i="3"/>
  <c r="E55" i="3"/>
  <c r="E47" i="3"/>
  <c r="E37" i="3"/>
  <c r="F135" i="1"/>
  <c r="G135" i="1" s="1"/>
  <c r="F99" i="1"/>
  <c r="F78" i="1"/>
  <c r="G78" i="1" s="1"/>
  <c r="I78" i="1" s="1"/>
  <c r="F74" i="1"/>
  <c r="F56" i="1"/>
  <c r="G56" i="1" s="1"/>
  <c r="F48" i="1"/>
  <c r="G48" i="1" s="1"/>
  <c r="H48" i="1" s="1"/>
  <c r="F40" i="1"/>
  <c r="G40" i="1" s="1"/>
  <c r="H40" i="1" s="1"/>
  <c r="F32" i="1"/>
  <c r="G32" i="1" s="1"/>
  <c r="H32" i="1" s="1"/>
  <c r="F24" i="1"/>
  <c r="G24" i="1" s="1"/>
  <c r="H24" i="1" s="1"/>
  <c r="O157" i="2"/>
  <c r="O156" i="2"/>
  <c r="O155" i="2"/>
  <c r="O151" i="2"/>
  <c r="O152" i="2"/>
  <c r="O31" i="2"/>
  <c r="O105" i="2"/>
  <c r="O80" i="2"/>
  <c r="O95" i="2"/>
  <c r="O76" i="2"/>
  <c r="O101" i="2"/>
  <c r="O30" i="2"/>
  <c r="O48" i="2"/>
  <c r="C15" i="2"/>
  <c r="O28" i="2"/>
  <c r="O135" i="2"/>
  <c r="O81" i="2"/>
  <c r="O141" i="2"/>
  <c r="O85" i="2"/>
  <c r="O25" i="2"/>
  <c r="O133" i="2"/>
  <c r="O147" i="2"/>
  <c r="O78" i="2"/>
  <c r="O110" i="2"/>
  <c r="O140" i="2"/>
  <c r="O146" i="2"/>
  <c r="O27" i="2"/>
  <c r="O97" i="2"/>
  <c r="O22" i="2"/>
  <c r="O121" i="2"/>
  <c r="O39" i="2"/>
  <c r="O99" i="2"/>
  <c r="O37" i="2"/>
  <c r="O96" i="2"/>
  <c r="O128" i="2"/>
  <c r="O38" i="2"/>
  <c r="O119" i="2"/>
  <c r="O93" i="2"/>
  <c r="O67" i="2"/>
  <c r="O66" i="2"/>
  <c r="O70" i="2"/>
  <c r="O109" i="2"/>
  <c r="O145" i="2"/>
  <c r="O124" i="2"/>
  <c r="O49" i="2"/>
  <c r="O32" i="2"/>
  <c r="O142" i="2"/>
  <c r="O112" i="2"/>
  <c r="O47" i="2"/>
  <c r="O107" i="2"/>
  <c r="O131" i="2"/>
  <c r="O117" i="2"/>
  <c r="O44" i="2"/>
  <c r="O86" i="2"/>
  <c r="O36" i="2"/>
  <c r="O75" i="2"/>
  <c r="O77" i="2"/>
  <c r="O104" i="2"/>
  <c r="O55" i="2"/>
  <c r="O114" i="2"/>
  <c r="O130" i="2"/>
  <c r="O134" i="2"/>
  <c r="O106" i="2"/>
  <c r="O120" i="2"/>
  <c r="O91" i="2"/>
  <c r="O103" i="2"/>
  <c r="O53" i="2"/>
  <c r="O72" i="2"/>
  <c r="O150" i="2"/>
  <c r="O92" i="2"/>
  <c r="O62" i="2"/>
  <c r="O41" i="2"/>
  <c r="O35" i="2"/>
  <c r="O100" i="2"/>
  <c r="O118" i="2"/>
  <c r="O34" i="2"/>
  <c r="O87" i="2"/>
  <c r="O45" i="2"/>
  <c r="O129" i="2"/>
  <c r="O60" i="2"/>
  <c r="O65" i="2"/>
  <c r="O143" i="2"/>
  <c r="O123" i="2"/>
  <c r="O23" i="2"/>
  <c r="O125" i="2"/>
  <c r="O61" i="2"/>
  <c r="O52" i="2"/>
  <c r="O21" i="2"/>
  <c r="O57" i="2"/>
  <c r="O43" i="2"/>
  <c r="O54" i="2"/>
  <c r="O90" i="2"/>
  <c r="O122" i="2"/>
  <c r="O126" i="2"/>
  <c r="O127" i="2"/>
  <c r="O33" i="2"/>
  <c r="O113" i="2"/>
  <c r="O51" i="2"/>
  <c r="O132" i="2"/>
  <c r="O116" i="2"/>
  <c r="O111" i="2"/>
  <c r="O40" i="2"/>
  <c r="O50" i="2"/>
  <c r="O144" i="2"/>
  <c r="O154" i="2"/>
  <c r="O24" i="2"/>
  <c r="O138" i="2"/>
  <c r="O79" i="2"/>
  <c r="O102" i="2"/>
  <c r="O64" i="2"/>
  <c r="O139" i="2"/>
  <c r="O98" i="2"/>
  <c r="O46" i="2"/>
  <c r="O42" i="2"/>
  <c r="O68" i="2"/>
  <c r="O137" i="2"/>
  <c r="O94" i="2"/>
  <c r="O84" i="2"/>
  <c r="O136" i="2"/>
  <c r="O88" i="2"/>
  <c r="O58" i="2"/>
  <c r="O74" i="2"/>
  <c r="O82" i="2"/>
  <c r="O149" i="2"/>
  <c r="O89" i="2"/>
  <c r="O29" i="2"/>
  <c r="O56" i="2"/>
  <c r="O71" i="2"/>
  <c r="O115" i="2"/>
  <c r="O153" i="2"/>
  <c r="O108" i="2"/>
  <c r="O148" i="2"/>
  <c r="O26" i="2"/>
  <c r="O73" i="2"/>
  <c r="O59" i="2"/>
  <c r="O83" i="2"/>
  <c r="O69" i="2"/>
  <c r="O63" i="2"/>
  <c r="C16" i="2"/>
  <c r="D18" i="2" s="1"/>
  <c r="C12" i="1"/>
  <c r="C11" i="1"/>
  <c r="O77" i="1" l="1"/>
  <c r="O41" i="1"/>
  <c r="O128" i="1"/>
  <c r="O70" i="1"/>
  <c r="O127" i="1"/>
  <c r="O61" i="1"/>
  <c r="O147" i="1"/>
  <c r="C15" i="1"/>
  <c r="C18" i="1" s="1"/>
  <c r="O90" i="1"/>
  <c r="O26" i="1"/>
  <c r="O144" i="1"/>
  <c r="O149" i="1"/>
  <c r="O35" i="1"/>
  <c r="O142" i="1"/>
  <c r="O22" i="1"/>
  <c r="O30" i="1"/>
  <c r="O82" i="1"/>
  <c r="O157" i="1"/>
  <c r="O67" i="1"/>
  <c r="O141" i="1"/>
  <c r="O104" i="1"/>
  <c r="O40" i="1"/>
  <c r="O133" i="1"/>
  <c r="O154" i="1"/>
  <c r="O21" i="1"/>
  <c r="O156" i="1"/>
  <c r="O24" i="1"/>
  <c r="O126" i="1"/>
  <c r="O31" i="1"/>
  <c r="O152" i="1"/>
  <c r="O105" i="1"/>
  <c r="O114" i="1"/>
  <c r="O102" i="1"/>
  <c r="O120" i="1"/>
  <c r="O155" i="1"/>
  <c r="O79" i="1"/>
  <c r="O36" i="1"/>
  <c r="O51" i="1"/>
  <c r="O62" i="1"/>
  <c r="O66" i="1"/>
  <c r="O78" i="1"/>
  <c r="O151" i="1"/>
  <c r="O134" i="1"/>
  <c r="O140" i="1"/>
  <c r="O71" i="1"/>
  <c r="O63" i="1"/>
  <c r="O48" i="1"/>
  <c r="O95" i="1"/>
  <c r="O65" i="1"/>
  <c r="O145" i="1"/>
  <c r="O138" i="1"/>
  <c r="O108" i="1"/>
  <c r="O160" i="1"/>
  <c r="O131" i="1"/>
  <c r="O34" i="1"/>
  <c r="O45" i="1"/>
  <c r="O96" i="1"/>
  <c r="O100" i="1"/>
  <c r="O89" i="1"/>
  <c r="O80" i="1"/>
  <c r="O87" i="1"/>
  <c r="O143" i="1"/>
  <c r="O103" i="1"/>
  <c r="O42" i="1"/>
  <c r="O33" i="1"/>
  <c r="O139" i="1"/>
  <c r="O110" i="1"/>
  <c r="O113" i="1"/>
  <c r="O97" i="1"/>
  <c r="O91" i="1"/>
  <c r="O153" i="1"/>
  <c r="O112" i="1"/>
  <c r="O86" i="1"/>
  <c r="O68" i="1"/>
  <c r="O59" i="1"/>
  <c r="O55" i="1"/>
  <c r="O47" i="1"/>
  <c r="O46" i="1"/>
  <c r="O99" i="1"/>
  <c r="O25" i="1"/>
  <c r="O124" i="1"/>
  <c r="O146" i="1"/>
  <c r="O94" i="1"/>
  <c r="O150" i="1"/>
  <c r="O60" i="1"/>
  <c r="O43" i="1"/>
  <c r="O98" i="1"/>
  <c r="O56" i="1"/>
  <c r="O159" i="1"/>
  <c r="O64" i="1"/>
  <c r="O44" i="1"/>
  <c r="O37" i="1"/>
  <c r="O39" i="1"/>
  <c r="O75" i="1"/>
  <c r="O107" i="1"/>
  <c r="O74" i="1"/>
  <c r="O32" i="1"/>
  <c r="O72" i="1"/>
  <c r="O92" i="1"/>
  <c r="O101" i="1"/>
  <c r="O76" i="1"/>
  <c r="O137" i="1"/>
  <c r="O81" i="1"/>
  <c r="O38" i="1"/>
  <c r="O130" i="1"/>
  <c r="O115" i="1"/>
  <c r="O158" i="1"/>
  <c r="O93" i="1"/>
  <c r="O73" i="1"/>
  <c r="O125" i="1"/>
  <c r="O119" i="1"/>
  <c r="O122" i="1"/>
  <c r="O121" i="1"/>
  <c r="O88" i="1"/>
  <c r="O135" i="1"/>
  <c r="O123" i="1"/>
  <c r="O50" i="1"/>
  <c r="O117" i="1"/>
  <c r="O85" i="1"/>
  <c r="O69" i="1"/>
  <c r="O29" i="1"/>
  <c r="O27" i="1"/>
  <c r="O84" i="1"/>
  <c r="O148" i="1"/>
  <c r="O53" i="1"/>
  <c r="O106" i="1"/>
  <c r="O132" i="1"/>
  <c r="O109" i="1"/>
  <c r="O28" i="1"/>
  <c r="O58" i="1"/>
  <c r="O52" i="1"/>
  <c r="O49" i="1"/>
  <c r="O118" i="1"/>
  <c r="O136" i="1"/>
  <c r="O23" i="1"/>
  <c r="O129" i="1"/>
  <c r="O83" i="1"/>
  <c r="O111" i="1"/>
  <c r="O116" i="1"/>
  <c r="O54" i="1"/>
  <c r="O57" i="1"/>
  <c r="C16" i="1"/>
  <c r="D18" i="1" s="1"/>
  <c r="I56" i="1"/>
  <c r="M56" i="1"/>
  <c r="K135" i="1"/>
  <c r="C18" i="2"/>
  <c r="F18" i="2"/>
  <c r="F19" i="2" s="1"/>
  <c r="F18" i="1" l="1"/>
  <c r="F19" i="1" s="1"/>
</calcChain>
</file>

<file path=xl/sharedStrings.xml><?xml version="1.0" encoding="utf-8"?>
<sst xmlns="http://schemas.openxmlformats.org/spreadsheetml/2006/main" count="1670" uniqueCount="578">
  <si>
    <t>BG Peg / gsc 1698-0231</t>
  </si>
  <si>
    <t>System Type:</t>
  </si>
  <si>
    <t>EA/SD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</si>
  <si>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</si>
  <si>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</si>
  <si>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</si>
  <si>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</si>
  <si>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</si>
  <si>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</si>
  <si>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</si>
  <si>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</si>
  <si>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</si>
  <si>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</si>
  <si>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</si>
  <si>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</si>
  <si>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</si>
  <si>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</si>
  <si>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</si>
  <si>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</si>
  <si>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</si>
  <si>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</si>
  <si>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</si>
  <si>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</si>
  <si>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</si>
  <si>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</si>
  <si>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</si>
  <si>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</si>
  <si>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</si>
  <si>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</si>
  <si>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</si>
  <si>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</si>
  <si>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</si>
  <si>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</si>
  <si>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</si>
  <si>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</si>
  <si>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</si>
  <si>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OEJV</t>
  </si>
  <si>
    <t>S5</t>
  </si>
  <si>
    <t>Misc</t>
  </si>
  <si>
    <t>Lin Fit</t>
  </si>
  <si>
    <t>Q. Fit</t>
  </si>
  <si>
    <t>Date</t>
  </si>
  <si>
    <t>BAD</t>
  </si>
  <si>
    <t> IODE 4.2.281 </t>
  </si>
  <si>
    <t>I</t>
  </si>
  <si>
    <t> AAC 2.63 </t>
  </si>
  <si>
    <t> AAC 2.80 </t>
  </si>
  <si>
    <t>II</t>
  </si>
  <si>
    <t> AAC 5.11 </t>
  </si>
  <si>
    <t> AAC 5.53 </t>
  </si>
  <si>
    <t> AAC 5.191 </t>
  </si>
  <si>
    <t> AAC 5.194 </t>
  </si>
  <si>
    <t> AA 6.143 </t>
  </si>
  <si>
    <t> AA 7.190 </t>
  </si>
  <si>
    <t> MVS 3.170 </t>
  </si>
  <si>
    <t> AA 9.49 </t>
  </si>
  <si>
    <t> AA 16.158 </t>
  </si>
  <si>
    <t>BBSAG Bull.</t>
  </si>
  <si>
    <t>Diethelm R</t>
  </si>
  <si>
    <t>B</t>
  </si>
  <si>
    <t>v</t>
  </si>
  <si>
    <t> AOEB 12 </t>
  </si>
  <si>
    <t>Peter H</t>
  </si>
  <si>
    <t>BRNO 23</t>
  </si>
  <si>
    <t>K</t>
  </si>
  <si>
    <t>BRNO 26</t>
  </si>
  <si>
    <t>BBSAG Bull.56</t>
  </si>
  <si>
    <t>Locher K</t>
  </si>
  <si>
    <t>BBSAG Bull.57</t>
  </si>
  <si>
    <t>BBSAG Bull.65</t>
  </si>
  <si>
    <t>Germann R</t>
  </si>
  <si>
    <t>GCVS 4</t>
  </si>
  <si>
    <t>BBSAG Bull.74</t>
  </si>
  <si>
    <t>BRNO 27</t>
  </si>
  <si>
    <t> VSSC 68.32 </t>
  </si>
  <si>
    <t>BRNO 28</t>
  </si>
  <si>
    <t>BBSAG Bull.81</t>
  </si>
  <si>
    <t>Paschke A</t>
  </si>
  <si>
    <t>BBSAG Bull.86</t>
  </si>
  <si>
    <t>BBSAG Bull.89</t>
  </si>
  <si>
    <t>S v</t>
  </si>
  <si>
    <t>BBSAG Bull.90</t>
  </si>
  <si>
    <t>BBSAG Bull.94</t>
  </si>
  <si>
    <t>BAV-M 56</t>
  </si>
  <si>
    <t>BAV-M 59</t>
  </si>
  <si>
    <t>phe  B</t>
  </si>
  <si>
    <t>BAVM 59 </t>
  </si>
  <si>
    <t>phe  V</t>
  </si>
  <si>
    <t>BBSAG Bull.102</t>
  </si>
  <si>
    <t>BBSAG Bull.105</t>
  </si>
  <si>
    <t>BBSAG Bull.110</t>
  </si>
  <si>
    <t> BRNO 32 </t>
  </si>
  <si>
    <t>BBSAG Bull.113</t>
  </si>
  <si>
    <t>BBSAG Bull.114</t>
  </si>
  <si>
    <t>BBSAG Bull.116</t>
  </si>
  <si>
    <t>BBSAG 119</t>
  </si>
  <si>
    <t>bad?</t>
  </si>
  <si>
    <t>ccd</t>
  </si>
  <si>
    <t>A.Paschke</t>
  </si>
  <si>
    <t> BBS 122 </t>
  </si>
  <si>
    <t> BBS 124 </t>
  </si>
  <si>
    <t>VSB 40 </t>
  </si>
  <si>
    <t>OEJV 0074</t>
  </si>
  <si>
    <t>IBVS 5662</t>
  </si>
  <si>
    <t>IBVS 5814</t>
  </si>
  <si>
    <t>JAVSO..36..171</t>
  </si>
  <si>
    <t>JAVSO..36..186</t>
  </si>
  <si>
    <t>JAVSO..37...44</t>
  </si>
  <si>
    <t>IBVS 5924</t>
  </si>
  <si>
    <t>JAVSO..38..183</t>
  </si>
  <si>
    <t>IBVS 5958</t>
  </si>
  <si>
    <t>JAVSO..39..177</t>
  </si>
  <si>
    <t>IBVS 6070</t>
  </si>
  <si>
    <t>JAVSO..41..122</t>
  </si>
  <si>
    <t>OEJV 0160</t>
  </si>
  <si>
    <t>JAVSO..41..328</t>
  </si>
  <si>
    <t>JAVSO..42..426</t>
  </si>
  <si>
    <t>OEJV 0179</t>
  </si>
  <si>
    <t> JAAVSO 43-1 </t>
  </si>
  <si>
    <t>JAVSO 43, 77</t>
  </si>
  <si>
    <t>VSB 060</t>
  </si>
  <si>
    <t>V</t>
  </si>
  <si>
    <t>JAVSO..43..238</t>
  </si>
  <si>
    <t>JAVSO..44…69</t>
  </si>
  <si>
    <t>IBVS 6196</t>
  </si>
  <si>
    <t>JAVSO..45..121</t>
  </si>
  <si>
    <t>JAVSO..47..105</t>
  </si>
  <si>
    <t>JAVSO..48…87</t>
  </si>
  <si>
    <t>BBSAG</t>
  </si>
  <si>
    <t>BRNO</t>
  </si>
  <si>
    <t>IBVS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</si>
  <si>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</si>
  <si>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</si>
  <si>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</si>
  <si>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</si>
  <si>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</si>
  <si>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</si>
  <si>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2442777.269 </t>
  </si>
  <si>
    <t> 30.12.1975 18:27 </t>
  </si>
  <si>
    <t> 0.039 </t>
  </si>
  <si>
    <t>V </t>
  </si>
  <si>
    <t> R.Diethelm </t>
  </si>
  <si>
    <t> BBS 25 </t>
  </si>
  <si>
    <t>2443431.317 </t>
  </si>
  <si>
    <t> 14.10.1977 19:36 </t>
  </si>
  <si>
    <t> -0.074 </t>
  </si>
  <si>
    <t> BBS 35 </t>
  </si>
  <si>
    <t>2444134.412 </t>
  </si>
  <si>
    <t> 17.09.1979 21:53 </t>
  </si>
  <si>
    <t> 0.042 </t>
  </si>
  <si>
    <t> H.Peter </t>
  </si>
  <si>
    <t> BBS 45 </t>
  </si>
  <si>
    <t>2444136.339 </t>
  </si>
  <si>
    <t> 19.09.1979 20:08 </t>
  </si>
  <si>
    <t> 0.016 </t>
  </si>
  <si>
    <t>2444495.348 </t>
  </si>
  <si>
    <t> 12.09.1980 20:21 </t>
  </si>
  <si>
    <t> -0.276 </t>
  </si>
  <si>
    <t> P.Kucera </t>
  </si>
  <si>
    <t> BRNO 23 </t>
  </si>
  <si>
    <t>2444817.505 </t>
  </si>
  <si>
    <t> 01.08.1981 00:07 </t>
  </si>
  <si>
    <t> -0.317 </t>
  </si>
  <si>
    <t> V.Wagner </t>
  </si>
  <si>
    <t> BRNO 26 </t>
  </si>
  <si>
    <t>2444817.521 </t>
  </si>
  <si>
    <t> 01.08.1981 00:30 </t>
  </si>
  <si>
    <t> -0.301 </t>
  </si>
  <si>
    <t> A.Slatinsky </t>
  </si>
  <si>
    <t>2444878.442 </t>
  </si>
  <si>
    <t> 30.09.1981 22:36 </t>
  </si>
  <si>
    <t> 0.085 </t>
  </si>
  <si>
    <t> K.Locher </t>
  </si>
  <si>
    <t> BBS 56 </t>
  </si>
  <si>
    <t>2444917.358 </t>
  </si>
  <si>
    <t> 08.11.1981 20:35 </t>
  </si>
  <si>
    <t> -0.053 </t>
  </si>
  <si>
    <t> BBS 57 </t>
  </si>
  <si>
    <t>2445333.355 </t>
  </si>
  <si>
    <t> 29.12.1982 20:31 </t>
  </si>
  <si>
    <t> 0.014 </t>
  </si>
  <si>
    <t> R.Germann </t>
  </si>
  <si>
    <t> BBS 65 </t>
  </si>
  <si>
    <t>2445532.518 </t>
  </si>
  <si>
    <t> 17.07.1983 00:25 </t>
  </si>
  <si>
    <t> 0.000 </t>
  </si>
  <si>
    <t> BBS 67 </t>
  </si>
  <si>
    <t>2445557.466 </t>
  </si>
  <si>
    <t> 10.08.1983 23:11 </t>
  </si>
  <si>
    <t> -0.437 </t>
  </si>
  <si>
    <t>F </t>
  </si>
  <si>
    <t> M.Berka </t>
  </si>
  <si>
    <t>2445557.471 </t>
  </si>
  <si>
    <t> 10.08.1983 23:18 </t>
  </si>
  <si>
    <t> -0.432 </t>
  </si>
  <si>
    <t>2445557.473 </t>
  </si>
  <si>
    <t> 10.08.1983 23:21 </t>
  </si>
  <si>
    <t> -0.430 </t>
  </si>
  <si>
    <t> P.Svoboda </t>
  </si>
  <si>
    <t> V.Svoboda </t>
  </si>
  <si>
    <t>2445645.316 </t>
  </si>
  <si>
    <t> 06.11.1983 19:35 </t>
  </si>
  <si>
    <t> -0.460 </t>
  </si>
  <si>
    <t> J.Silhan </t>
  </si>
  <si>
    <t>2445991.322 </t>
  </si>
  <si>
    <t> 17.10.1984 19:43 </t>
  </si>
  <si>
    <t> -0.085 </t>
  </si>
  <si>
    <t> BBS 74 </t>
  </si>
  <si>
    <t>2446034.276 </t>
  </si>
  <si>
    <t> 29.11.1984 18:37 </t>
  </si>
  <si>
    <t> -0.091 </t>
  </si>
  <si>
    <t>2446293.522 </t>
  </si>
  <si>
    <t> 16.08.1985 00:31 </t>
  </si>
  <si>
    <t> -0.557 </t>
  </si>
  <si>
    <t> P.Novak </t>
  </si>
  <si>
    <t> BRNO 27 </t>
  </si>
  <si>
    <t>2446705.467 </t>
  </si>
  <si>
    <t> 01.10.1986 23:12 </t>
  </si>
  <si>
    <t> -0.636 </t>
  </si>
  <si>
    <t> BRNO 28 </t>
  </si>
  <si>
    <t>2446707.440 </t>
  </si>
  <si>
    <t> 03.10.1986 22:33 </t>
  </si>
  <si>
    <t> -0.615 </t>
  </si>
  <si>
    <t> A.Paschke </t>
  </si>
  <si>
    <t> BBS 81 </t>
  </si>
  <si>
    <t>2447405.345 </t>
  </si>
  <si>
    <t> 31.08.1988 20:16 </t>
  </si>
  <si>
    <t> 0.169 </t>
  </si>
  <si>
    <t> BBS 89 </t>
  </si>
  <si>
    <t>2447449.351 </t>
  </si>
  <si>
    <t> 14.10.1988 20:25 </t>
  </si>
  <si>
    <t> 0.238 </t>
  </si>
  <si>
    <t> BBS 90 </t>
  </si>
  <si>
    <t>2447816.386 </t>
  </si>
  <si>
    <t> 16.10.1989 21:15 </t>
  </si>
  <si>
    <t> 0.162 </t>
  </si>
  <si>
    <t>E </t>
  </si>
  <si>
    <t>?</t>
  </si>
  <si>
    <t> BBS 94 </t>
  </si>
  <si>
    <t>2447818.339 </t>
  </si>
  <si>
    <t> 18.10.1989 20:08 </t>
  </si>
  <si>
    <t> Moschner&amp;Kleikamp </t>
  </si>
  <si>
    <t>BAVM 56 </t>
  </si>
  <si>
    <t>2447857.380 </t>
  </si>
  <si>
    <t> 26.11.1989 21:07 </t>
  </si>
  <si>
    <t> 0.149 </t>
  </si>
  <si>
    <t>2447861.283 </t>
  </si>
  <si>
    <t> 30.11.1989 18:47 </t>
  </si>
  <si>
    <t> 0.146 </t>
  </si>
  <si>
    <t>2448892.363 </t>
  </si>
  <si>
    <t> 26.09.1992 20:42 </t>
  </si>
  <si>
    <t> 0.190 </t>
  </si>
  <si>
    <t> BBS 102 </t>
  </si>
  <si>
    <t>2449220.411 </t>
  </si>
  <si>
    <t> 20.08.1993 21:51 </t>
  </si>
  <si>
    <t> 0.181 </t>
  </si>
  <si>
    <t> BBS 105 </t>
  </si>
  <si>
    <t>2450011.267 </t>
  </si>
  <si>
    <t> 20.10.1995 18:24 </t>
  </si>
  <si>
    <t> 0.186 </t>
  </si>
  <si>
    <t> BBS 110 </t>
  </si>
  <si>
    <t>2450337.369 </t>
  </si>
  <si>
    <t> 10.09.1996 20:51 </t>
  </si>
  <si>
    <t> 0.183 </t>
  </si>
  <si>
    <t> BBS 113 </t>
  </si>
  <si>
    <t>2450423.283 </t>
  </si>
  <si>
    <t> 05.12.1996 18:47 </t>
  </si>
  <si>
    <t> 0.178 </t>
  </si>
  <si>
    <t> BBS 114 </t>
  </si>
  <si>
    <t>2450710.314 </t>
  </si>
  <si>
    <t> 18.09.1997 19:32 </t>
  </si>
  <si>
    <t> 0.159 </t>
  </si>
  <si>
    <t> BBS 116 </t>
  </si>
  <si>
    <t>2450751.340 </t>
  </si>
  <si>
    <t> 29.10.1997 20:09 </t>
  </si>
  <si>
    <t>2450753.277 </t>
  </si>
  <si>
    <t> 31.10.1997 18:38 </t>
  </si>
  <si>
    <t>2451012.458 </t>
  </si>
  <si>
    <t> 17.07.1998 22:59 </t>
  </si>
  <si>
    <t> 0.608 </t>
  </si>
  <si>
    <t> BBS 119 </t>
  </si>
  <si>
    <t>2453640.4664 </t>
  </si>
  <si>
    <t> 26.09.2005 23:11 </t>
  </si>
  <si>
    <t> 0.2550 </t>
  </si>
  <si>
    <t> V.Bakis et al. </t>
  </si>
  <si>
    <t>IBVS 5662 </t>
  </si>
  <si>
    <t>2454001.6770 </t>
  </si>
  <si>
    <t> 23.09.2006 04:14 </t>
  </si>
  <si>
    <t> 0.2124 </t>
  </si>
  <si>
    <t>C </t>
  </si>
  <si>
    <t> S.Dvorak </t>
  </si>
  <si>
    <t>IBVS 5814 </t>
  </si>
  <si>
    <t>2454372.6314 </t>
  </si>
  <si>
    <t> 29.09.2007 03:09 </t>
  </si>
  <si>
    <t> 0.1500 </t>
  </si>
  <si>
    <t>ns</t>
  </si>
  <si>
    <t> G.Samolyk </t>
  </si>
  <si>
    <t>JAAVSO 36(2);171 </t>
  </si>
  <si>
    <t>2454698.6872 </t>
  </si>
  <si>
    <t> 20.08.2008 04:29 </t>
  </si>
  <si>
    <t> 0.1015 </t>
  </si>
  <si>
    <t>o</t>
  </si>
  <si>
    <t> K.Menzies </t>
  </si>
  <si>
    <t>JAAVSO 36(2);186 </t>
  </si>
  <si>
    <t>2454825.5955 </t>
  </si>
  <si>
    <t> 25.12.2008 02:17 </t>
  </si>
  <si>
    <t> 0.0830 </t>
  </si>
  <si>
    <t>JAAVSO 37(1);44 </t>
  </si>
  <si>
    <t>2455077.4601 </t>
  </si>
  <si>
    <t> 02.09.2009 23:02 </t>
  </si>
  <si>
    <t> 0.0467 </t>
  </si>
  <si>
    <t> N.Erkan et al. </t>
  </si>
  <si>
    <t>IBVS 5924 </t>
  </si>
  <si>
    <t>2455112.6038 </t>
  </si>
  <si>
    <t> 08.10.2009 02:29 </t>
  </si>
  <si>
    <t> 0.0415 </t>
  </si>
  <si>
    <t> JAAVSO 38;120 </t>
  </si>
  <si>
    <t>2455157.5096 </t>
  </si>
  <si>
    <t> 22.11.2009 00:13 </t>
  </si>
  <si>
    <t> 0.0347 </t>
  </si>
  <si>
    <t>2455443.5417 </t>
  </si>
  <si>
    <t> 04.09.2010 01:00 </t>
  </si>
  <si>
    <t> -0.0067 </t>
  </si>
  <si>
    <t>m</t>
  </si>
  <si>
    <t> A.Liakos &amp; P.Niarchos </t>
  </si>
  <si>
    <t>IBVS 5958 </t>
  </si>
  <si>
    <t>2455446.4710 </t>
  </si>
  <si>
    <t> 06.09.2010 23:18 </t>
  </si>
  <si>
    <t> -0.0064 </t>
  </si>
  <si>
    <t>2455449.3997 </t>
  </si>
  <si>
    <t> 09.09.2010 21:35 </t>
  </si>
  <si>
    <t> -0.0068 </t>
  </si>
  <si>
    <t>2455450.3762 </t>
  </si>
  <si>
    <t> 10.09.2010 21:01 </t>
  </si>
  <si>
    <t>2455479.6635 </t>
  </si>
  <si>
    <t> 10.10.2010 03:55 </t>
  </si>
  <si>
    <t> -0.0102 </t>
  </si>
  <si>
    <t> C.Hesseltine </t>
  </si>
  <si>
    <t> JAAVSO 39;177 </t>
  </si>
  <si>
    <t>2455494.3133 </t>
  </si>
  <si>
    <t> 24.10.2010 19:31 </t>
  </si>
  <si>
    <t> -0.0058 </t>
  </si>
  <si>
    <t>2456154.3744 </t>
  </si>
  <si>
    <t> 14.08.2012 20:59 </t>
  </si>
  <si>
    <t> 0.0360 </t>
  </si>
  <si>
    <t> L.Pagel </t>
  </si>
  <si>
    <t>BAVM 231 </t>
  </si>
  <si>
    <t>2456154.4155 </t>
  </si>
  <si>
    <t> 14.08.2012 21:58 </t>
  </si>
  <si>
    <t> 0.0771 </t>
  </si>
  <si>
    <t>2456157.3897 </t>
  </si>
  <si>
    <t> 17.08.2012 21:21 </t>
  </si>
  <si>
    <t> 0.1222 </t>
  </si>
  <si>
    <t>2456180.59038 </t>
  </si>
  <si>
    <t> 10.09.2012 02:10 </t>
  </si>
  <si>
    <t> -0.10978 </t>
  </si>
  <si>
    <t> R.D?ev?ny </t>
  </si>
  <si>
    <t>OEJV 0160 </t>
  </si>
  <si>
    <t>2456180.59049 </t>
  </si>
  <si>
    <t> -0.10967 </t>
  </si>
  <si>
    <t>R</t>
  </si>
  <si>
    <t>2456180.59065 </t>
  </si>
  <si>
    <t> -0.10951 </t>
  </si>
  <si>
    <t>2456180.5907 </t>
  </si>
  <si>
    <t> -0.1095 </t>
  </si>
  <si>
    <t>2456187.42022 </t>
  </si>
  <si>
    <t> 16.09.2012 22:05 </t>
  </si>
  <si>
    <t> -0.11446 </t>
  </si>
  <si>
    <t>2456187.42411 </t>
  </si>
  <si>
    <t> 16.09.2012 22:10 </t>
  </si>
  <si>
    <t> -0.11057 </t>
  </si>
  <si>
    <t>2456187.42958 </t>
  </si>
  <si>
    <t> 16.09.2012 22:18 </t>
  </si>
  <si>
    <t> -0.10510 </t>
  </si>
  <si>
    <t>2456510.55368 </t>
  </si>
  <si>
    <t> 06.08.2013 01:17 </t>
  </si>
  <si>
    <t> -0.15616 </t>
  </si>
  <si>
    <t>2456510.55412 </t>
  </si>
  <si>
    <t> -0.15572 </t>
  </si>
  <si>
    <t>2456510.55425 </t>
  </si>
  <si>
    <t> 06.08.2013 01:18 </t>
  </si>
  <si>
    <t> -0.15559 </t>
  </si>
  <si>
    <t>2456510.55449 </t>
  </si>
  <si>
    <t> -0.15535 </t>
  </si>
  <si>
    <t>2456539.8421 </t>
  </si>
  <si>
    <t> 04.09.2013 08:12 </t>
  </si>
  <si>
    <t> -0.1585 </t>
  </si>
  <si>
    <t> B.Manske </t>
  </si>
  <si>
    <t> JAAVSO 41;328 </t>
  </si>
  <si>
    <t>2456906.8988 </t>
  </si>
  <si>
    <t> 06.09.2014 09:34 </t>
  </si>
  <si>
    <t> -0.2132 </t>
  </si>
  <si>
    <t> R.Sabo </t>
  </si>
  <si>
    <t> JAAVSO 42;426 </t>
  </si>
  <si>
    <t>2426562.434 </t>
  </si>
  <si>
    <t> 08.08.1931 22:24 </t>
  </si>
  <si>
    <t> 0.591 </t>
  </si>
  <si>
    <t> W.Zessewitsch </t>
  </si>
  <si>
    <t>2426564.378 </t>
  </si>
  <si>
    <t> 10.08.1931 21:04 </t>
  </si>
  <si>
    <t> 0.582 </t>
  </si>
  <si>
    <t>2426568.295 </t>
  </si>
  <si>
    <t> 14.08.1931 19:04 </t>
  </si>
  <si>
    <t> 0.594 </t>
  </si>
  <si>
    <t>2426570.244 </t>
  </si>
  <si>
    <t> 16.08.1931 17:51 </t>
  </si>
  <si>
    <t> 0.590 </t>
  </si>
  <si>
    <t>2426572.215 </t>
  </si>
  <si>
    <t> 18.08.1931 17:09 </t>
  </si>
  <si>
    <t>2426603.443 </t>
  </si>
  <si>
    <t> 18.09.1931 22:37 </t>
  </si>
  <si>
    <t> 0.593 </t>
  </si>
  <si>
    <t>2426605.384 </t>
  </si>
  <si>
    <t> 20.09.1931 21:12 </t>
  </si>
  <si>
    <t> 0.581 </t>
  </si>
  <si>
    <t>2426607.332 </t>
  </si>
  <si>
    <t> 22.09.1931 19:58 </t>
  </si>
  <si>
    <t> 0.576 </t>
  </si>
  <si>
    <t>2426978.308 </t>
  </si>
  <si>
    <t> 27.09.1932 19:23 </t>
  </si>
  <si>
    <t> 0.535 </t>
  </si>
  <si>
    <t>2427386.362 </t>
  </si>
  <si>
    <t> 09.11.1933 20:41 </t>
  </si>
  <si>
    <t> 0.471 </t>
  </si>
  <si>
    <t> S.Piotrowski </t>
  </si>
  <si>
    <t>2427390.267 </t>
  </si>
  <si>
    <t> 13.11.1933 18:24 </t>
  </si>
  <si>
    <t>2427710.474 </t>
  </si>
  <si>
    <t> 29.09.1934 23:22 </t>
  </si>
  <si>
    <t> 0.431 </t>
  </si>
  <si>
    <t>2431287.397 </t>
  </si>
  <si>
    <t> 15.07.1944 21:31 </t>
  </si>
  <si>
    <t> 0.948 </t>
  </si>
  <si>
    <t>2433872.449 </t>
  </si>
  <si>
    <t> 13.08.1951 22:46 </t>
  </si>
  <si>
    <t> 0.598 </t>
  </si>
  <si>
    <t> R.Szafraniec </t>
  </si>
  <si>
    <t>2434239.496 </t>
  </si>
  <si>
    <t> 14.08.1952 23:54 </t>
  </si>
  <si>
    <t> 0.534 </t>
  </si>
  <si>
    <t>2434649.498 </t>
  </si>
  <si>
    <t> 28.09.1953 23:57 </t>
  </si>
  <si>
    <t> 0.465 </t>
  </si>
  <si>
    <t>2434979.467 </t>
  </si>
  <si>
    <t> 24.08.1954 23:12 </t>
  </si>
  <si>
    <t> 0.424 </t>
  </si>
  <si>
    <t>2435346.519 </t>
  </si>
  <si>
    <t> 27.08.1955 00:27 </t>
  </si>
  <si>
    <t> 0.365 </t>
  </si>
  <si>
    <t>2435397.283 </t>
  </si>
  <si>
    <t> 16.10.1955 18:47 </t>
  </si>
  <si>
    <t> 0.358 </t>
  </si>
  <si>
    <t>2435719.430 </t>
  </si>
  <si>
    <t> 02.09.1956 22:19 </t>
  </si>
  <si>
    <t> 0.306 </t>
  </si>
  <si>
    <t>2436086.556 </t>
  </si>
  <si>
    <t> 05.09.1957 01:20 </t>
  </si>
  <si>
    <t> 0.321 </t>
  </si>
  <si>
    <t>P </t>
  </si>
  <si>
    <t> H.Huth </t>
  </si>
  <si>
    <t>2436453.509 </t>
  </si>
  <si>
    <t> 07.09.1958 00:12 </t>
  </si>
  <si>
    <t> 0.163 </t>
  </si>
  <si>
    <t>2436818.557 </t>
  </si>
  <si>
    <t> 07.09.1959 01:22 </t>
  </si>
  <si>
    <t> 0.052 </t>
  </si>
  <si>
    <t>2436820.497 </t>
  </si>
  <si>
    <t> 08.09.1959 23:55 </t>
  </si>
  <si>
    <t>2436822.518 </t>
  </si>
  <si>
    <t> 11.09.1959 00:25 </t>
  </si>
  <si>
    <t> 0.108 </t>
  </si>
  <si>
    <t>2437232.483 </t>
  </si>
  <si>
    <t> 24.10.1960 23:35 </t>
  </si>
  <si>
    <t> 0.001 </t>
  </si>
  <si>
    <t>2437886.526 </t>
  </si>
  <si>
    <t> 10.08.1962 00:37 </t>
  </si>
  <si>
    <t> -0.117 </t>
  </si>
  <si>
    <t>2437933.424 </t>
  </si>
  <si>
    <t> 25.09.1962 22:10 </t>
  </si>
  <si>
    <t> -0.084 </t>
  </si>
  <si>
    <t>2437935.405 </t>
  </si>
  <si>
    <t> 27.09.1962 21:43 </t>
  </si>
  <si>
    <t> -0.056 </t>
  </si>
  <si>
    <t>2438255.561 </t>
  </si>
  <si>
    <t> 14.08.1963 01:27 </t>
  </si>
  <si>
    <t> -0.146 </t>
  </si>
  <si>
    <t>2438671.412 </t>
  </si>
  <si>
    <t> 02.10.1964 21:53 </t>
  </si>
  <si>
    <t> -0.224 </t>
  </si>
  <si>
    <t>2438673.383 </t>
  </si>
  <si>
    <t> 04.10.1964 21:11 </t>
  </si>
  <si>
    <t> -0.206 </t>
  </si>
  <si>
    <t>2438675.320 </t>
  </si>
  <si>
    <t> 06.10.1964 19:40 </t>
  </si>
  <si>
    <t> -0.222 </t>
  </si>
  <si>
    <t>2443741.757 </t>
  </si>
  <si>
    <t> 21.08.1978 06:10 </t>
  </si>
  <si>
    <t>2444522.688 </t>
  </si>
  <si>
    <t> 10.10.1980 04:30 </t>
  </si>
  <si>
    <t> -0.274 </t>
  </si>
  <si>
    <t>2444938.560 </t>
  </si>
  <si>
    <t> 30.11.1981 01:26 </t>
  </si>
  <si>
    <t> -0.331 </t>
  </si>
  <si>
    <t>2445221.637 </t>
  </si>
  <si>
    <t> 09.09.1982 03:17 </t>
  </si>
  <si>
    <t> -0.399 </t>
  </si>
  <si>
    <t>2446684.440 </t>
  </si>
  <si>
    <t> 10.09.1986 22:33 </t>
  </si>
  <si>
    <t> -0.183 </t>
  </si>
  <si>
    <t> T.Brelstaff </t>
  </si>
  <si>
    <t>2448187.3426 </t>
  </si>
  <si>
    <t> 22.10.1990 20:13 </t>
  </si>
  <si>
    <t> 0.1018 </t>
  </si>
  <si>
    <t>B;V</t>
  </si>
  <si>
    <t> F.Agerer </t>
  </si>
  <si>
    <t>2450315.4563 </t>
  </si>
  <si>
    <t> 19.08.1996 22:57 </t>
  </si>
  <si>
    <t> 0.7270 </t>
  </si>
  <si>
    <t> M.Major </t>
  </si>
  <si>
    <t>2450315.4597 </t>
  </si>
  <si>
    <t> 19.08.1996 23:01 </t>
  </si>
  <si>
    <t> 0.7304 </t>
  </si>
  <si>
    <t> J.Zahajsky </t>
  </si>
  <si>
    <t>2450315.4604 </t>
  </si>
  <si>
    <t> 19.08.1996 23:02 </t>
  </si>
  <si>
    <t> 0.7311 </t>
  </si>
  <si>
    <t> K.Koss </t>
  </si>
  <si>
    <t>2450686.4266 </t>
  </si>
  <si>
    <t> 25.08.1997 22:14 </t>
  </si>
  <si>
    <t> 0.6805 </t>
  </si>
  <si>
    <t> J.Cechal </t>
  </si>
  <si>
    <t>2451510.356 </t>
  </si>
  <si>
    <t> 27.11.1999 20:32 </t>
  </si>
  <si>
    <t> 0.562 </t>
  </si>
  <si>
    <t>2451840.3136 </t>
  </si>
  <si>
    <t> 22.10.2000 19:31 </t>
  </si>
  <si>
    <t> 0.5100 </t>
  </si>
  <si>
    <t>2452564.6690 </t>
  </si>
  <si>
    <t> 17.10.2002 04:03 </t>
  </si>
  <si>
    <t> 0.4063 </t>
  </si>
  <si>
    <t>2452592.0063 </t>
  </si>
  <si>
    <t> 13.11.2002 12:09 </t>
  </si>
  <si>
    <t> 0.4055 </t>
  </si>
  <si>
    <t> Nakajima </t>
  </si>
  <si>
    <t>2452902.408 </t>
  </si>
  <si>
    <t> 19.09.2003 21:47 </t>
  </si>
  <si>
    <t> 0.325 </t>
  </si>
  <si>
    <t> M.Machon </t>
  </si>
  <si>
    <t>OEJV 0074 </t>
  </si>
  <si>
    <t>2453628.7498 </t>
  </si>
  <si>
    <t> 15.09.2005 05:59 </t>
  </si>
  <si>
    <t> 0.2547 </t>
  </si>
  <si>
    <t> J.Bialozynski </t>
  </si>
  <si>
    <t>2453630.7046 </t>
  </si>
  <si>
    <t> 17.09.2005 04:54 </t>
  </si>
  <si>
    <t> 0.2568 </t>
  </si>
  <si>
    <t>2453952.8511 </t>
  </si>
  <si>
    <t> 05.08.2006 08:25 </t>
  </si>
  <si>
    <t> 0.2045 </t>
  </si>
  <si>
    <t>2454007.527 </t>
  </si>
  <si>
    <t> 29.09.2006 00:38 </t>
  </si>
  <si>
    <t> 0.204 </t>
  </si>
  <si>
    <t> V.Novotný </t>
  </si>
  <si>
    <t>2454009.478 </t>
  </si>
  <si>
    <t> 30.09.2006 23:28 </t>
  </si>
  <si>
    <t> 0.202 </t>
  </si>
  <si>
    <t>2456170.8281 </t>
  </si>
  <si>
    <t> 31.08.2012 07:52 </t>
  </si>
  <si>
    <t> -0.1085 </t>
  </si>
  <si>
    <t> JAAVSO 41;122 </t>
  </si>
  <si>
    <t>2457006.4733 </t>
  </si>
  <si>
    <t> 14.12.2014 23:21 </t>
  </si>
  <si>
    <t> -0.2274 </t>
  </si>
  <si>
    <t>JAVSO 49, 108</t>
  </si>
  <si>
    <t>JAVSO, 48, 87</t>
  </si>
  <si>
    <t>JAVSO, 49, 108</t>
  </si>
  <si>
    <t>JAVSO, 50, 133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</si>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</sst>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mm/dd/yy\ hh:mm\ AM/PM"/>
    <numFmt numFmtId="168" formatCode="dd/mm/yyyy"/>
    <numFmt numFmtId="169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 applyAlignment="1">
      <alignment horizontal="left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>
      <alignment vertical="top"/>
    </xf>
    <xf numFmtId="0" fontId="9" fillId="0" borderId="0" xfId="0" applyFont="1">
      <alignment vertical="top"/>
    </xf>
    <xf numFmtId="0" fontId="10" fillId="0" borderId="0" xfId="0" applyFont="1" applyAlignment="1">
      <alignment vertical="top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/>
    </xf>
    <xf numFmtId="0" fontId="5" fillId="0" borderId="0" xfId="0" applyFont="1">
      <alignment vertical="top"/>
    </xf>
    <xf numFmtId="0" fontId="0" fillId="0" borderId="0" xfId="0" applyAlignment="1">
      <alignment horizontal="center"/>
    </xf>
    <xf numFmtId="0" fontId="7" fillId="0" borderId="0" xfId="0" applyFont="1">
      <alignment vertical="top"/>
    </xf>
    <xf numFmtId="0" fontId="5" fillId="0" borderId="0" xfId="0" applyFont="1" applyAlignment="1">
      <alignment horizontal="center"/>
    </xf>
    <xf numFmtId="0" fontId="10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5" fillId="0" borderId="0" xfId="0" applyNumberFormat="1" applyFont="1">
      <alignment vertical="top"/>
    </xf>
    <xf numFmtId="0" fontId="7" fillId="0" borderId="4" xfId="0" applyFont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3" fillId="2" borderId="0" xfId="0" applyFont="1" applyFill="1" applyAlignment="1"/>
    <xf numFmtId="0" fontId="0" fillId="0" borderId="0" xfId="0" applyFont="1" applyAlignment="1">
      <alignment horizontal="left"/>
    </xf>
    <xf numFmtId="0" fontId="11" fillId="3" borderId="0" xfId="0" applyFont="1" applyFill="1" applyAlignment="1"/>
    <xf numFmtId="0" fontId="14" fillId="4" borderId="0" xfId="0" applyFont="1" applyFill="1" applyAlignment="1"/>
    <xf numFmtId="0" fontId="10" fillId="5" borderId="0" xfId="0" applyFont="1" applyFill="1" applyAlignment="1"/>
    <xf numFmtId="0" fontId="5" fillId="6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6" applyFont="1"/>
    <xf numFmtId="0" fontId="4" fillId="0" borderId="0" xfId="6" applyFont="1" applyAlignment="1">
      <alignment horizontal="center"/>
    </xf>
    <xf numFmtId="0" fontId="4" fillId="0" borderId="0" xfId="6" applyFont="1" applyAlignment="1">
      <alignment horizontal="left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15" fillId="0" borderId="0" xfId="7" applyFont="1" applyAlignment="1">
      <alignment horizontal="left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167" fontId="5" fillId="0" borderId="0" xfId="0" applyNumberFormat="1" applyFont="1">
      <alignment vertical="top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6" xfId="0" applyFont="1" applyBorder="1">
      <alignment vertical="top"/>
    </xf>
    <xf numFmtId="0" fontId="0" fillId="0" borderId="7" xfId="0" applyFont="1" applyBorder="1" applyAlignment="1">
      <alignment horizontal="center"/>
    </xf>
    <xf numFmtId="0" fontId="0" fillId="0" borderId="8" xfId="0" applyFont="1" applyBorder="1">
      <alignment vertical="top"/>
    </xf>
    <xf numFmtId="0" fontId="18" fillId="0" borderId="0" xfId="5" applyNumberFormat="1" applyFont="1" applyFill="1" applyBorder="1" applyAlignment="1" applyProtection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4" fillId="7" borderId="11" xfId="0" applyFont="1" applyFill="1" applyBorder="1" applyAlignment="1">
      <alignment horizontal="left" vertical="top" wrapText="1" indent="1"/>
    </xf>
    <xf numFmtId="0" fontId="4" fillId="7" borderId="11" xfId="0" applyFont="1" applyFill="1" applyBorder="1" applyAlignment="1">
      <alignment horizontal="center" vertical="top" wrapText="1"/>
    </xf>
    <xf numFmtId="0" fontId="4" fillId="7" borderId="11" xfId="0" applyFont="1" applyFill="1" applyBorder="1" applyAlignment="1">
      <alignment horizontal="right" vertical="top" wrapText="1"/>
    </xf>
    <xf numFmtId="0" fontId="18" fillId="7" borderId="11" xfId="5" applyNumberFormat="1" applyFont="1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168" fontId="0" fillId="0" borderId="0" xfId="0" applyNumberFormat="1" applyAlignment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169" fontId="20" fillId="0" borderId="0" xfId="0" applyNumberFormat="1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5" fillId="0" borderId="0" xfId="0" applyFont="1" applyFill="1" applyAlignment="1"/>
  </cellXfs>
  <cellStyles count="9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  <cellStyle name="Normal_A_A" xf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67222694049928"/>
          <c:y val="0.23511007774245343"/>
          <c:w val="0.8245908239872759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5E-4E0B-AA19-73F47AD16CAF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1'!$I$21:$I$152</c:f>
              <c:numCache>
                <c:formatCode>General</c:formatCode>
                <c:ptCount val="132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5E-4E0B-AA19-73F47AD16CAF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95E-4E0B-AA19-73F47AD16CAF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1'!$K$21:$K$152</c:f>
              <c:numCache>
                <c:formatCode>General</c:formatCode>
                <c:ptCount val="132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95E-4E0B-AA19-73F47AD16CAF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95E-4E0B-AA19-73F47AD16CAF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  <c:pt idx="35">
                  <c:v>-0.11675999999715714</c:v>
                </c:pt>
                <c:pt idx="39">
                  <c:v>-0.27375999999640044</c:v>
                </c:pt>
                <c:pt idx="44">
                  <c:v>-0.33111999999528052</c:v>
                </c:pt>
                <c:pt idx="45">
                  <c:v>-0.39851999999518739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95E-4E0B-AA19-73F47AD16CAF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95E-4E0B-AA19-73F47AD16CAF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-2.115371953632609</c:v>
                </c:pt>
                <c:pt idx="1">
                  <c:v>-2.1153624689049302</c:v>
                </c:pt>
                <c:pt idx="2">
                  <c:v>-2.115343499449573</c:v>
                </c:pt>
                <c:pt idx="3">
                  <c:v>-2.1153340147218946</c:v>
                </c:pt>
                <c:pt idx="4">
                  <c:v>-2.1153245299942158</c:v>
                </c:pt>
                <c:pt idx="5">
                  <c:v>-2.1151727743513589</c:v>
                </c:pt>
                <c:pt idx="6">
                  <c:v>-2.1151632896236805</c:v>
                </c:pt>
                <c:pt idx="7">
                  <c:v>-2.1151538048960017</c:v>
                </c:pt>
                <c:pt idx="8">
                  <c:v>-2.1133517066370739</c:v>
                </c:pt>
                <c:pt idx="9">
                  <c:v>-2.1113693985522537</c:v>
                </c:pt>
                <c:pt idx="10">
                  <c:v>-2.1113504290968965</c:v>
                </c:pt>
                <c:pt idx="11">
                  <c:v>-2.1097949337576116</c:v>
                </c:pt>
                <c:pt idx="12">
                  <c:v>-2.0924189126504777</c:v>
                </c:pt>
                <c:pt idx="13">
                  <c:v>-2.0798611332040555</c:v>
                </c:pt>
                <c:pt idx="14">
                  <c:v>-2.078078004400485</c:v>
                </c:pt>
                <c:pt idx="15">
                  <c:v>-2.0760862115879859</c:v>
                </c:pt>
                <c:pt idx="16">
                  <c:v>-2.0744832926103083</c:v>
                </c:pt>
                <c:pt idx="17">
                  <c:v>-2.0727001638067377</c:v>
                </c:pt>
                <c:pt idx="18">
                  <c:v>-2.0724535608870949</c:v>
                </c:pt>
                <c:pt idx="19">
                  <c:v>-2.0708885808201316</c:v>
                </c:pt>
                <c:pt idx="20">
                  <c:v>-2.069105452016561</c:v>
                </c:pt>
                <c:pt idx="21">
                  <c:v>-2.0673223232129905</c:v>
                </c:pt>
                <c:pt idx="22">
                  <c:v>-2.0655486791370983</c:v>
                </c:pt>
                <c:pt idx="23">
                  <c:v>-2.0655391944094199</c:v>
                </c:pt>
                <c:pt idx="24">
                  <c:v>-2.0655297096817415</c:v>
                </c:pt>
                <c:pt idx="25">
                  <c:v>-2.0635379168692425</c:v>
                </c:pt>
                <c:pt idx="26">
                  <c:v>-2.0603605330969224</c:v>
                </c:pt>
                <c:pt idx="27">
                  <c:v>-2.0601328996326371</c:v>
                </c:pt>
                <c:pt idx="28">
                  <c:v>-2.0601234149049583</c:v>
                </c:pt>
                <c:pt idx="29">
                  <c:v>-2.0585679195656734</c:v>
                </c:pt>
                <c:pt idx="30">
                  <c:v>-2.0565476725701388</c:v>
                </c:pt>
                <c:pt idx="31">
                  <c:v>-2.05653818784246</c:v>
                </c:pt>
                <c:pt idx="32">
                  <c:v>-2.0565287031147816</c:v>
                </c:pt>
                <c:pt idx="33">
                  <c:v>-2.0366012902621131</c:v>
                </c:pt>
                <c:pt idx="34">
                  <c:v>-2.0334239064897934</c:v>
                </c:pt>
                <c:pt idx="35">
                  <c:v>-2.0319158347889013</c:v>
                </c:pt>
                <c:pt idx="36">
                  <c:v>-2.0300094045255093</c:v>
                </c:pt>
                <c:pt idx="37">
                  <c:v>-2.0299999197978309</c:v>
                </c:pt>
                <c:pt idx="38">
                  <c:v>-2.0282547299049747</c:v>
                </c:pt>
                <c:pt idx="39">
                  <c:v>-2.0281219437174745</c:v>
                </c:pt>
                <c:pt idx="40">
                  <c:v>-2.026689749838011</c:v>
                </c:pt>
                <c:pt idx="41">
                  <c:v>-2.026689749838011</c:v>
                </c:pt>
                <c:pt idx="42">
                  <c:v>-2.0263957232799754</c:v>
                </c:pt>
                <c:pt idx="43">
                  <c:v>-2.0262060287264041</c:v>
                </c:pt>
                <c:pt idx="44">
                  <c:v>-2.0261016967219398</c:v>
                </c:pt>
                <c:pt idx="45">
                  <c:v>-2.0247264112085479</c:v>
                </c:pt>
                <c:pt idx="46">
                  <c:v>-2.0241857817308695</c:v>
                </c:pt>
                <c:pt idx="47">
                  <c:v>-2.0232183395076557</c:v>
                </c:pt>
                <c:pt idx="48">
                  <c:v>-2.0230950380478343</c:v>
                </c:pt>
                <c:pt idx="49">
                  <c:v>-2.0230950380478343</c:v>
                </c:pt>
                <c:pt idx="50">
                  <c:v>-2.0230950380478343</c:v>
                </c:pt>
                <c:pt idx="51">
                  <c:v>-2.0230950380478343</c:v>
                </c:pt>
                <c:pt idx="52">
                  <c:v>-2.0226682253022989</c:v>
                </c:pt>
                <c:pt idx="53">
                  <c:v>-2.0209894285031926</c:v>
                </c:pt>
                <c:pt idx="54">
                  <c:v>-2.0207807644942641</c:v>
                </c:pt>
                <c:pt idx="55">
                  <c:v>-2.0195192957130148</c:v>
                </c:pt>
                <c:pt idx="56">
                  <c:v>-2.0176176078134622</c:v>
                </c:pt>
                <c:pt idx="57">
                  <c:v>-2.0175180181728374</c:v>
                </c:pt>
                <c:pt idx="58">
                  <c:v>-2.0175085334451586</c:v>
                </c:pt>
                <c:pt idx="59">
                  <c:v>-2.015905614467481</c:v>
                </c:pt>
                <c:pt idx="60">
                  <c:v>-2.014117743300071</c:v>
                </c:pt>
                <c:pt idx="61">
                  <c:v>-2.0139043369273035</c:v>
                </c:pt>
                <c:pt idx="62">
                  <c:v>-2.012121208123733</c:v>
                </c:pt>
                <c:pt idx="63">
                  <c:v>-2.0121117233960542</c:v>
                </c:pt>
                <c:pt idx="64">
                  <c:v>-2.0119220288424828</c:v>
                </c:pt>
                <c:pt idx="65">
                  <c:v>-2.0119030593871257</c:v>
                </c:pt>
                <c:pt idx="66">
                  <c:v>-2.0103191098648052</c:v>
                </c:pt>
                <c:pt idx="67">
                  <c:v>-2.0103191098648052</c:v>
                </c:pt>
                <c:pt idx="68">
                  <c:v>-2.0103191098648052</c:v>
                </c:pt>
                <c:pt idx="69">
                  <c:v>-2.0068951231728427</c:v>
                </c:pt>
                <c:pt idx="70">
                  <c:v>-2.0053016889228434</c:v>
                </c:pt>
                <c:pt idx="71">
                  <c:v>-2.0014603742130239</c:v>
                </c:pt>
                <c:pt idx="72">
                  <c:v>-1.9999807566951675</c:v>
                </c:pt>
                <c:pt idx="73">
                  <c:v>-1.9999807566951675</c:v>
                </c:pt>
                <c:pt idx="74">
                  <c:v>-1.9999807566951675</c:v>
                </c:pt>
                <c:pt idx="75">
                  <c:v>-1.9998764246907033</c:v>
                </c:pt>
                <c:pt idx="76">
                  <c:v>-1.9994590966728465</c:v>
                </c:pt>
                <c:pt idx="77">
                  <c:v>-1.99817865843624</c:v>
                </c:pt>
                <c:pt idx="78">
                  <c:v>-1.9980648417040971</c:v>
                </c:pt>
                <c:pt idx="79">
                  <c:v>-1.9978656624228472</c:v>
                </c:pt>
                <c:pt idx="80">
                  <c:v>-1.9978561776951687</c:v>
                </c:pt>
                <c:pt idx="81">
                  <c:v>-1.9965947089139193</c:v>
                </c:pt>
                <c:pt idx="82">
                  <c:v>-1.9941761033558847</c:v>
                </c:pt>
                <c:pt idx="83">
                  <c:v>-1.9925731843782071</c:v>
                </c:pt>
                <c:pt idx="84">
                  <c:v>-1.9890543504094589</c:v>
                </c:pt>
                <c:pt idx="85">
                  <c:v>-1.9889215642219589</c:v>
                </c:pt>
                <c:pt idx="86">
                  <c:v>-1.9874134925210667</c:v>
                </c:pt>
                <c:pt idx="87">
                  <c:v>-1.9838851738246399</c:v>
                </c:pt>
                <c:pt idx="88">
                  <c:v>-1.9838756890969615</c:v>
                </c:pt>
                <c:pt idx="89">
                  <c:v>-1.9838282654585686</c:v>
                </c:pt>
                <c:pt idx="90">
                  <c:v>-1.9823107090299981</c:v>
                </c:pt>
                <c:pt idx="91">
                  <c:v>-1.9820735908380338</c:v>
                </c:pt>
                <c:pt idx="92">
                  <c:v>-1.982045136654998</c:v>
                </c:pt>
                <c:pt idx="93">
                  <c:v>-1.9820356519273195</c:v>
                </c:pt>
                <c:pt idx="94">
                  <c:v>-1.9802714925791061</c:v>
                </c:pt>
                <c:pt idx="95">
                  <c:v>-1.9786875430567856</c:v>
                </c:pt>
                <c:pt idx="96">
                  <c:v>-1.9780710357576787</c:v>
                </c:pt>
                <c:pt idx="97">
                  <c:v>-1.9768475058871435</c:v>
                </c:pt>
                <c:pt idx="98">
                  <c:v>-1.9764586320523223</c:v>
                </c:pt>
                <c:pt idx="99">
                  <c:v>-1.9750691194474124</c:v>
                </c:pt>
                <c:pt idx="100">
                  <c:v>-1.9750548923558946</c:v>
                </c:pt>
                <c:pt idx="101">
                  <c:v>-1.9750406652643766</c:v>
                </c:pt>
                <c:pt idx="102">
                  <c:v>-1.9750359229005374</c:v>
                </c:pt>
                <c:pt idx="103">
                  <c:v>-1.9748936519853588</c:v>
                </c:pt>
                <c:pt idx="104">
                  <c:v>-1.9748225165277695</c:v>
                </c:pt>
                <c:pt idx="105">
                  <c:v>-1.9716166785724141</c:v>
                </c:pt>
                <c:pt idx="106">
                  <c:v>-1.9716166785724141</c:v>
                </c:pt>
                <c:pt idx="107">
                  <c:v>-1.9716024514808963</c:v>
                </c:pt>
                <c:pt idx="108">
                  <c:v>-1.9715360583871462</c:v>
                </c:pt>
                <c:pt idx="109">
                  <c:v>-1.9714886347487535</c:v>
                </c:pt>
                <c:pt idx="110">
                  <c:v>-1.9714886347487535</c:v>
                </c:pt>
                <c:pt idx="111">
                  <c:v>-1.9714886347487535</c:v>
                </c:pt>
                <c:pt idx="112">
                  <c:v>-1.9714886347487535</c:v>
                </c:pt>
                <c:pt idx="113">
                  <c:v>-1.9714554382018785</c:v>
                </c:pt>
                <c:pt idx="114">
                  <c:v>-1.9714554382018785</c:v>
                </c:pt>
                <c:pt idx="115">
                  <c:v>-1.9714554382018785</c:v>
                </c:pt>
                <c:pt idx="116">
                  <c:v>-1.9698857157710756</c:v>
                </c:pt>
                <c:pt idx="117">
                  <c:v>-1.9698857157710756</c:v>
                </c:pt>
                <c:pt idx="118">
                  <c:v>-1.9698857157710756</c:v>
                </c:pt>
                <c:pt idx="119">
                  <c:v>-1.9698857157710756</c:v>
                </c:pt>
                <c:pt idx="120">
                  <c:v>-1.9697434448558973</c:v>
                </c:pt>
                <c:pt idx="121">
                  <c:v>-1.9679603160523267</c:v>
                </c:pt>
                <c:pt idx="122">
                  <c:v>-1.9678559840478624</c:v>
                </c:pt>
                <c:pt idx="123">
                  <c:v>-1.9674765949407198</c:v>
                </c:pt>
                <c:pt idx="124">
                  <c:v>-1.9674765949407198</c:v>
                </c:pt>
                <c:pt idx="125">
                  <c:v>-1.9661961567041133</c:v>
                </c:pt>
                <c:pt idx="126">
                  <c:v>-1.9661487330657206</c:v>
                </c:pt>
                <c:pt idx="127">
                  <c:v>-1.9659021301460777</c:v>
                </c:pt>
                <c:pt idx="128">
                  <c:v>-1.9658641912353634</c:v>
                </c:pt>
                <c:pt idx="129">
                  <c:v>-1.9645552988157213</c:v>
                </c:pt>
                <c:pt idx="130">
                  <c:v>-1.9607519230166162</c:v>
                </c:pt>
                <c:pt idx="131">
                  <c:v>-1.9591774582219741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95E-4E0B-AA19-73F47AD16CAF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95E-4E0B-AA19-73F47AD16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0808"/>
        <c:axId val="1"/>
      </c:scatterChart>
      <c:valAx>
        <c:axId val="7501008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163968848156271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08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819689342110923"/>
          <c:y val="0.90909222554077285"/>
          <c:w val="0.8016400327008304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4288052373159"/>
          <c:y val="0.234375"/>
          <c:w val="0.81833060556464809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1'!$H$21:$H$152</c:f>
              <c:numCache>
                <c:formatCode>General</c:formatCode>
                <c:ptCount val="132"/>
                <c:pt idx="0">
                  <c:v>2.5435200000065379</c:v>
                </c:pt>
                <c:pt idx="1">
                  <c:v>2.5348000000049069</c:v>
                </c:pt>
                <c:pt idx="2">
                  <c:v>2.5463600000002771</c:v>
                </c:pt>
                <c:pt idx="3">
                  <c:v>2.5426400000033027</c:v>
                </c:pt>
                <c:pt idx="4">
                  <c:v>2.5609200000035344</c:v>
                </c:pt>
                <c:pt idx="5">
                  <c:v>2.5454000000027008</c:v>
                </c:pt>
                <c:pt idx="6">
                  <c:v>2.5336800000004587</c:v>
                </c:pt>
                <c:pt idx="7">
                  <c:v>2.5289600000032806</c:v>
                </c:pt>
                <c:pt idx="8">
                  <c:v>2.4881600000044273</c:v>
                </c:pt>
                <c:pt idx="9">
                  <c:v>2.4236800000035146</c:v>
                </c:pt>
                <c:pt idx="10">
                  <c:v>2.423240000003716</c:v>
                </c:pt>
                <c:pt idx="11">
                  <c:v>2.3841600000014296</c:v>
                </c:pt>
                <c:pt idx="12">
                  <c:v>1.9241200000069512</c:v>
                </c:pt>
                <c:pt idx="13">
                  <c:v>1.5748400000084075</c:v>
                </c:pt>
                <c:pt idx="14">
                  <c:v>1.5104800000044634</c:v>
                </c:pt>
                <c:pt idx="15">
                  <c:v>1.4412800000063726</c:v>
                </c:pt>
                <c:pt idx="16">
                  <c:v>1.4006000000008498</c:v>
                </c:pt>
                <c:pt idx="17">
                  <c:v>1.3412400000015623</c:v>
                </c:pt>
                <c:pt idx="18">
                  <c:v>1.3345200000112527</c:v>
                </c:pt>
                <c:pt idx="19">
                  <c:v>1.2827200000028824</c:v>
                </c:pt>
                <c:pt idx="20">
                  <c:v>1.2973599999968428</c:v>
                </c:pt>
                <c:pt idx="21">
                  <c:v>1.1390000000028522</c:v>
                </c:pt>
                <c:pt idx="22">
                  <c:v>1.0283600000038859</c:v>
                </c:pt>
                <c:pt idx="23">
                  <c:v>1.015640000005078</c:v>
                </c:pt>
                <c:pt idx="24">
                  <c:v>1.0839200000045821</c:v>
                </c:pt>
                <c:pt idx="25">
                  <c:v>0.97772000000259141</c:v>
                </c:pt>
                <c:pt idx="26">
                  <c:v>0.85951999999815598</c:v>
                </c:pt>
                <c:pt idx="27">
                  <c:v>0.89224000000103842</c:v>
                </c:pt>
                <c:pt idx="28">
                  <c:v>0.92051999999966938</c:v>
                </c:pt>
                <c:pt idx="29">
                  <c:v>0.83044000000518281</c:v>
                </c:pt>
                <c:pt idx="30">
                  <c:v>0.75207999999838648</c:v>
                </c:pt>
                <c:pt idx="31">
                  <c:v>0.77036000000225613</c:v>
                </c:pt>
                <c:pt idx="32">
                  <c:v>0.75464000000647502</c:v>
                </c:pt>
                <c:pt idx="44">
                  <c:v>-0.33111999999528052</c:v>
                </c:pt>
                <c:pt idx="5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D0C-4623-86C8-602495C69741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1'!$I$21:$I$152</c:f>
              <c:numCache>
                <c:formatCode>General</c:formatCode>
                <c:ptCount val="132"/>
                <c:pt idx="33">
                  <c:v>3.8920000006328337E-2</c:v>
                </c:pt>
                <c:pt idx="34">
                  <c:v>-7.4279999993450474E-2</c:v>
                </c:pt>
                <c:pt idx="35">
                  <c:v>-0.11675999999715714</c:v>
                </c:pt>
                <c:pt idx="39">
                  <c:v>-0.27375999999640044</c:v>
                </c:pt>
                <c:pt idx="40">
                  <c:v>-0.3174799999978859</c:v>
                </c:pt>
                <c:pt idx="41">
                  <c:v>-0.30147999999462627</c:v>
                </c:pt>
                <c:pt idx="45">
                  <c:v>-0.39851999999518739</c:v>
                </c:pt>
                <c:pt idx="48">
                  <c:v>-0.43735999999626074</c:v>
                </c:pt>
                <c:pt idx="49">
                  <c:v>-0.43235999999888008</c:v>
                </c:pt>
                <c:pt idx="52">
                  <c:v>-0.45975999999791384</c:v>
                </c:pt>
                <c:pt idx="55">
                  <c:v>-0.55679999999847496</c:v>
                </c:pt>
                <c:pt idx="57">
                  <c:v>-0.63571999999840045</c:v>
                </c:pt>
                <c:pt idx="58">
                  <c:v>-0.61543999999412335</c:v>
                </c:pt>
                <c:pt idx="59">
                  <c:v>-0.69511999999667751</c:v>
                </c:pt>
                <c:pt idx="60">
                  <c:v>-0.80783999999403022</c:v>
                </c:pt>
                <c:pt idx="61">
                  <c:v>-0.73803999999654479</c:v>
                </c:pt>
                <c:pt idx="62">
                  <c:v>-0.81439999999565771</c:v>
                </c:pt>
                <c:pt idx="63">
                  <c:v>-0.81411999999545515</c:v>
                </c:pt>
                <c:pt idx="64">
                  <c:v>-0.82751999999891268</c:v>
                </c:pt>
                <c:pt idx="65">
                  <c:v>-0.82995999999548076</c:v>
                </c:pt>
                <c:pt idx="81">
                  <c:v>-1.3450400000001537</c:v>
                </c:pt>
                <c:pt idx="82">
                  <c:v>-1.3906399999978021</c:v>
                </c:pt>
                <c:pt idx="84">
                  <c:v>-1.5464399999982561</c:v>
                </c:pt>
                <c:pt idx="91">
                  <c:v>-1.7403599999888684</c:v>
                </c:pt>
                <c:pt idx="100">
                  <c:v>-1.9591599999985192</c:v>
                </c:pt>
                <c:pt idx="125">
                  <c:v>-2.2186399999918649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D0C-4623-86C8-602495C69741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1'!$J$21:$J$152</c:f>
              <c:numCache>
                <c:formatCode>General</c:formatCode>
                <c:ptCount val="132"/>
                <c:pt idx="38">
                  <c:v>-0.27567999999882886</c:v>
                </c:pt>
                <c:pt idx="50">
                  <c:v>-0.43035999999847263</c:v>
                </c:pt>
                <c:pt idx="51">
                  <c:v>-0.43035999999847263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D0C-4623-86C8-602495C69741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1'!$K$21:$K$152</c:f>
              <c:numCache>
                <c:formatCode>General</c:formatCode>
                <c:ptCount val="132"/>
                <c:pt idx="83">
                  <c:v>-1.4427199999990989</c:v>
                </c:pt>
                <c:pt idx="85">
                  <c:v>-1.5472199999931036</c:v>
                </c:pt>
                <c:pt idx="86">
                  <c:v>-1.6278399999937392</c:v>
                </c:pt>
                <c:pt idx="87">
                  <c:v>-1.6980399999956717</c:v>
                </c:pt>
                <c:pt idx="88">
                  <c:v>-1.6959599999972852</c:v>
                </c:pt>
                <c:pt idx="89">
                  <c:v>-1.6977600000027451</c:v>
                </c:pt>
                <c:pt idx="90">
                  <c:v>-1.7482599999930244</c:v>
                </c:pt>
                <c:pt idx="92">
                  <c:v>-1.7480699999941862</c:v>
                </c:pt>
                <c:pt idx="93">
                  <c:v>-1.7494200000001001</c:v>
                </c:pt>
                <c:pt idx="94">
                  <c:v>-1.8027599999986705</c:v>
                </c:pt>
                <c:pt idx="95">
                  <c:v>-1.8511999999973341</c:v>
                </c:pt>
                <c:pt idx="96">
                  <c:v>-1.8696999999956461</c:v>
                </c:pt>
                <c:pt idx="97">
                  <c:v>-1.9059799999959068</c:v>
                </c:pt>
                <c:pt idx="98">
                  <c:v>-1.9179999999978463</c:v>
                </c:pt>
                <c:pt idx="99">
                  <c:v>-1.9593799999929615</c:v>
                </c:pt>
                <c:pt idx="101">
                  <c:v>-1.9595399999961955</c:v>
                </c:pt>
                <c:pt idx="102">
                  <c:v>-1.9593999999997322</c:v>
                </c:pt>
                <c:pt idx="103">
                  <c:v>-1.9628999999913503</c:v>
                </c:pt>
                <c:pt idx="104">
                  <c:v>-1.9584999999933643</c:v>
                </c:pt>
                <c:pt idx="108">
                  <c:v>-2.0610799999922165</c:v>
                </c:pt>
                <c:pt idx="109">
                  <c:v>-2.062499999992724</c:v>
                </c:pt>
                <c:pt idx="110">
                  <c:v>-2.0623899999918649</c:v>
                </c:pt>
                <c:pt idx="111">
                  <c:v>-2.0622299999959068</c:v>
                </c:pt>
                <c:pt idx="112">
                  <c:v>-2.062179999993532</c:v>
                </c:pt>
                <c:pt idx="113">
                  <c:v>-2.0671799999981886</c:v>
                </c:pt>
                <c:pt idx="114">
                  <c:v>-2.0632899999982328</c:v>
                </c:pt>
                <c:pt idx="115">
                  <c:v>-2.0578199999945355</c:v>
                </c:pt>
                <c:pt idx="116">
                  <c:v>-2.1088799999997718</c:v>
                </c:pt>
                <c:pt idx="117">
                  <c:v>-2.1084399999963352</c:v>
                </c:pt>
                <c:pt idx="118">
                  <c:v>-2.1083099999959813</c:v>
                </c:pt>
                <c:pt idx="119">
                  <c:v>-2.1080699999947683</c:v>
                </c:pt>
                <c:pt idx="120">
                  <c:v>-2.1112599999978556</c:v>
                </c:pt>
                <c:pt idx="121">
                  <c:v>-2.1659199999921839</c:v>
                </c:pt>
                <c:pt idx="122">
                  <c:v>-2.1693999999915832</c:v>
                </c:pt>
                <c:pt idx="123">
                  <c:v>-2.1801399999967543</c:v>
                </c:pt>
                <c:pt idx="124">
                  <c:v>-2.1801399999967543</c:v>
                </c:pt>
                <c:pt idx="126">
                  <c:v>-2.2207399999970221</c:v>
                </c:pt>
                <c:pt idx="127">
                  <c:v>-2.2265599999955157</c:v>
                </c:pt>
                <c:pt idx="128">
                  <c:v>-2.2302399999971385</c:v>
                </c:pt>
                <c:pt idx="129">
                  <c:v>-2.2727999999988242</c:v>
                </c:pt>
                <c:pt idx="130">
                  <c:v>-2.3767200000002049</c:v>
                </c:pt>
                <c:pt idx="131">
                  <c:v>-2.4214399999982561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D0C-4623-86C8-602495C69741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1'!$L$21:$L$152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D0C-4623-86C8-602495C69741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1'!$M$21:$M$152</c:f>
              <c:numCache>
                <c:formatCode>General</c:formatCode>
                <c:ptCount val="132"/>
                <c:pt idx="35">
                  <c:v>-0.11675999999715714</c:v>
                </c:pt>
                <c:pt idx="39">
                  <c:v>-0.27375999999640044</c:v>
                </c:pt>
                <c:pt idx="44">
                  <c:v>-0.33111999999528052</c:v>
                </c:pt>
                <c:pt idx="45">
                  <c:v>-0.39851999999518739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D0C-4623-86C8-602495C69741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1'!$N$21:$N$152</c:f>
              <c:numCache>
                <c:formatCode>General</c:formatCode>
                <c:ptCount val="13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D0C-4623-86C8-602495C69741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1'!$O$21:$O$152</c:f>
              <c:numCache>
                <c:formatCode>General</c:formatCode>
                <c:ptCount val="132"/>
                <c:pt idx="0">
                  <c:v>-2.115371953632609</c:v>
                </c:pt>
                <c:pt idx="1">
                  <c:v>-2.1153624689049302</c:v>
                </c:pt>
                <c:pt idx="2">
                  <c:v>-2.115343499449573</c:v>
                </c:pt>
                <c:pt idx="3">
                  <c:v>-2.1153340147218946</c:v>
                </c:pt>
                <c:pt idx="4">
                  <c:v>-2.1153245299942158</c:v>
                </c:pt>
                <c:pt idx="5">
                  <c:v>-2.1151727743513589</c:v>
                </c:pt>
                <c:pt idx="6">
                  <c:v>-2.1151632896236805</c:v>
                </c:pt>
                <c:pt idx="7">
                  <c:v>-2.1151538048960017</c:v>
                </c:pt>
                <c:pt idx="8">
                  <c:v>-2.1133517066370739</c:v>
                </c:pt>
                <c:pt idx="9">
                  <c:v>-2.1113693985522537</c:v>
                </c:pt>
                <c:pt idx="10">
                  <c:v>-2.1113504290968965</c:v>
                </c:pt>
                <c:pt idx="11">
                  <c:v>-2.1097949337576116</c:v>
                </c:pt>
                <c:pt idx="12">
                  <c:v>-2.0924189126504777</c:v>
                </c:pt>
                <c:pt idx="13">
                  <c:v>-2.0798611332040555</c:v>
                </c:pt>
                <c:pt idx="14">
                  <c:v>-2.078078004400485</c:v>
                </c:pt>
                <c:pt idx="15">
                  <c:v>-2.0760862115879859</c:v>
                </c:pt>
                <c:pt idx="16">
                  <c:v>-2.0744832926103083</c:v>
                </c:pt>
                <c:pt idx="17">
                  <c:v>-2.0727001638067377</c:v>
                </c:pt>
                <c:pt idx="18">
                  <c:v>-2.0724535608870949</c:v>
                </c:pt>
                <c:pt idx="19">
                  <c:v>-2.0708885808201316</c:v>
                </c:pt>
                <c:pt idx="20">
                  <c:v>-2.069105452016561</c:v>
                </c:pt>
                <c:pt idx="21">
                  <c:v>-2.0673223232129905</c:v>
                </c:pt>
                <c:pt idx="22">
                  <c:v>-2.0655486791370983</c:v>
                </c:pt>
                <c:pt idx="23">
                  <c:v>-2.0655391944094199</c:v>
                </c:pt>
                <c:pt idx="24">
                  <c:v>-2.0655297096817415</c:v>
                </c:pt>
                <c:pt idx="25">
                  <c:v>-2.0635379168692425</c:v>
                </c:pt>
                <c:pt idx="26">
                  <c:v>-2.0603605330969224</c:v>
                </c:pt>
                <c:pt idx="27">
                  <c:v>-2.0601328996326371</c:v>
                </c:pt>
                <c:pt idx="28">
                  <c:v>-2.0601234149049583</c:v>
                </c:pt>
                <c:pt idx="29">
                  <c:v>-2.0585679195656734</c:v>
                </c:pt>
                <c:pt idx="30">
                  <c:v>-2.0565476725701388</c:v>
                </c:pt>
                <c:pt idx="31">
                  <c:v>-2.05653818784246</c:v>
                </c:pt>
                <c:pt idx="32">
                  <c:v>-2.0565287031147816</c:v>
                </c:pt>
                <c:pt idx="33">
                  <c:v>-2.0366012902621131</c:v>
                </c:pt>
                <c:pt idx="34">
                  <c:v>-2.0334239064897934</c:v>
                </c:pt>
                <c:pt idx="35">
                  <c:v>-2.0319158347889013</c:v>
                </c:pt>
                <c:pt idx="36">
                  <c:v>-2.0300094045255093</c:v>
                </c:pt>
                <c:pt idx="37">
                  <c:v>-2.0299999197978309</c:v>
                </c:pt>
                <c:pt idx="38">
                  <c:v>-2.0282547299049747</c:v>
                </c:pt>
                <c:pt idx="39">
                  <c:v>-2.0281219437174745</c:v>
                </c:pt>
                <c:pt idx="40">
                  <c:v>-2.026689749838011</c:v>
                </c:pt>
                <c:pt idx="41">
                  <c:v>-2.026689749838011</c:v>
                </c:pt>
                <c:pt idx="42">
                  <c:v>-2.0263957232799754</c:v>
                </c:pt>
                <c:pt idx="43">
                  <c:v>-2.0262060287264041</c:v>
                </c:pt>
                <c:pt idx="44">
                  <c:v>-2.0261016967219398</c:v>
                </c:pt>
                <c:pt idx="45">
                  <c:v>-2.0247264112085479</c:v>
                </c:pt>
                <c:pt idx="46">
                  <c:v>-2.0241857817308695</c:v>
                </c:pt>
                <c:pt idx="47">
                  <c:v>-2.0232183395076557</c:v>
                </c:pt>
                <c:pt idx="48">
                  <c:v>-2.0230950380478343</c:v>
                </c:pt>
                <c:pt idx="49">
                  <c:v>-2.0230950380478343</c:v>
                </c:pt>
                <c:pt idx="50">
                  <c:v>-2.0230950380478343</c:v>
                </c:pt>
                <c:pt idx="51">
                  <c:v>-2.0230950380478343</c:v>
                </c:pt>
                <c:pt idx="52">
                  <c:v>-2.0226682253022989</c:v>
                </c:pt>
                <c:pt idx="53">
                  <c:v>-2.0209894285031926</c:v>
                </c:pt>
                <c:pt idx="54">
                  <c:v>-2.0207807644942641</c:v>
                </c:pt>
                <c:pt idx="55">
                  <c:v>-2.0195192957130148</c:v>
                </c:pt>
                <c:pt idx="56">
                  <c:v>-2.0176176078134622</c:v>
                </c:pt>
                <c:pt idx="57">
                  <c:v>-2.0175180181728374</c:v>
                </c:pt>
                <c:pt idx="58">
                  <c:v>-2.0175085334451586</c:v>
                </c:pt>
                <c:pt idx="59">
                  <c:v>-2.015905614467481</c:v>
                </c:pt>
                <c:pt idx="60">
                  <c:v>-2.014117743300071</c:v>
                </c:pt>
                <c:pt idx="61">
                  <c:v>-2.0139043369273035</c:v>
                </c:pt>
                <c:pt idx="62">
                  <c:v>-2.012121208123733</c:v>
                </c:pt>
                <c:pt idx="63">
                  <c:v>-2.0121117233960542</c:v>
                </c:pt>
                <c:pt idx="64">
                  <c:v>-2.0119220288424828</c:v>
                </c:pt>
                <c:pt idx="65">
                  <c:v>-2.0119030593871257</c:v>
                </c:pt>
                <c:pt idx="66">
                  <c:v>-2.0103191098648052</c:v>
                </c:pt>
                <c:pt idx="67">
                  <c:v>-2.0103191098648052</c:v>
                </c:pt>
                <c:pt idx="68">
                  <c:v>-2.0103191098648052</c:v>
                </c:pt>
                <c:pt idx="69">
                  <c:v>-2.0068951231728427</c:v>
                </c:pt>
                <c:pt idx="70">
                  <c:v>-2.0053016889228434</c:v>
                </c:pt>
                <c:pt idx="71">
                  <c:v>-2.0014603742130239</c:v>
                </c:pt>
                <c:pt idx="72">
                  <c:v>-1.9999807566951675</c:v>
                </c:pt>
                <c:pt idx="73">
                  <c:v>-1.9999807566951675</c:v>
                </c:pt>
                <c:pt idx="74">
                  <c:v>-1.9999807566951675</c:v>
                </c:pt>
                <c:pt idx="75">
                  <c:v>-1.9998764246907033</c:v>
                </c:pt>
                <c:pt idx="76">
                  <c:v>-1.9994590966728465</c:v>
                </c:pt>
                <c:pt idx="77">
                  <c:v>-1.99817865843624</c:v>
                </c:pt>
                <c:pt idx="78">
                  <c:v>-1.9980648417040971</c:v>
                </c:pt>
                <c:pt idx="79">
                  <c:v>-1.9978656624228472</c:v>
                </c:pt>
                <c:pt idx="80">
                  <c:v>-1.9978561776951687</c:v>
                </c:pt>
                <c:pt idx="81">
                  <c:v>-1.9965947089139193</c:v>
                </c:pt>
                <c:pt idx="82">
                  <c:v>-1.9941761033558847</c:v>
                </c:pt>
                <c:pt idx="83">
                  <c:v>-1.9925731843782071</c:v>
                </c:pt>
                <c:pt idx="84">
                  <c:v>-1.9890543504094589</c:v>
                </c:pt>
                <c:pt idx="85">
                  <c:v>-1.9889215642219589</c:v>
                </c:pt>
                <c:pt idx="86">
                  <c:v>-1.9874134925210667</c:v>
                </c:pt>
                <c:pt idx="87">
                  <c:v>-1.9838851738246399</c:v>
                </c:pt>
                <c:pt idx="88">
                  <c:v>-1.9838756890969615</c:v>
                </c:pt>
                <c:pt idx="89">
                  <c:v>-1.9838282654585686</c:v>
                </c:pt>
                <c:pt idx="90">
                  <c:v>-1.9823107090299981</c:v>
                </c:pt>
                <c:pt idx="91">
                  <c:v>-1.9820735908380338</c:v>
                </c:pt>
                <c:pt idx="92">
                  <c:v>-1.982045136654998</c:v>
                </c:pt>
                <c:pt idx="93">
                  <c:v>-1.9820356519273195</c:v>
                </c:pt>
                <c:pt idx="94">
                  <c:v>-1.9802714925791061</c:v>
                </c:pt>
                <c:pt idx="95">
                  <c:v>-1.9786875430567856</c:v>
                </c:pt>
                <c:pt idx="96">
                  <c:v>-1.9780710357576787</c:v>
                </c:pt>
                <c:pt idx="97">
                  <c:v>-1.9768475058871435</c:v>
                </c:pt>
                <c:pt idx="98">
                  <c:v>-1.9764586320523223</c:v>
                </c:pt>
                <c:pt idx="99">
                  <c:v>-1.9750691194474124</c:v>
                </c:pt>
                <c:pt idx="100">
                  <c:v>-1.9750548923558946</c:v>
                </c:pt>
                <c:pt idx="101">
                  <c:v>-1.9750406652643766</c:v>
                </c:pt>
                <c:pt idx="102">
                  <c:v>-1.9750359229005374</c:v>
                </c:pt>
                <c:pt idx="103">
                  <c:v>-1.9748936519853588</c:v>
                </c:pt>
                <c:pt idx="104">
                  <c:v>-1.9748225165277695</c:v>
                </c:pt>
                <c:pt idx="105">
                  <c:v>-1.9716166785724141</c:v>
                </c:pt>
                <c:pt idx="106">
                  <c:v>-1.9716166785724141</c:v>
                </c:pt>
                <c:pt idx="107">
                  <c:v>-1.9716024514808963</c:v>
                </c:pt>
                <c:pt idx="108">
                  <c:v>-1.9715360583871462</c:v>
                </c:pt>
                <c:pt idx="109">
                  <c:v>-1.9714886347487535</c:v>
                </c:pt>
                <c:pt idx="110">
                  <c:v>-1.9714886347487535</c:v>
                </c:pt>
                <c:pt idx="111">
                  <c:v>-1.9714886347487535</c:v>
                </c:pt>
                <c:pt idx="112">
                  <c:v>-1.9714886347487535</c:v>
                </c:pt>
                <c:pt idx="113">
                  <c:v>-1.9714554382018785</c:v>
                </c:pt>
                <c:pt idx="114">
                  <c:v>-1.9714554382018785</c:v>
                </c:pt>
                <c:pt idx="115">
                  <c:v>-1.9714554382018785</c:v>
                </c:pt>
                <c:pt idx="116">
                  <c:v>-1.9698857157710756</c:v>
                </c:pt>
                <c:pt idx="117">
                  <c:v>-1.9698857157710756</c:v>
                </c:pt>
                <c:pt idx="118">
                  <c:v>-1.9698857157710756</c:v>
                </c:pt>
                <c:pt idx="119">
                  <c:v>-1.9698857157710756</c:v>
                </c:pt>
                <c:pt idx="120">
                  <c:v>-1.9697434448558973</c:v>
                </c:pt>
                <c:pt idx="121">
                  <c:v>-1.9679603160523267</c:v>
                </c:pt>
                <c:pt idx="122">
                  <c:v>-1.9678559840478624</c:v>
                </c:pt>
                <c:pt idx="123">
                  <c:v>-1.9674765949407198</c:v>
                </c:pt>
                <c:pt idx="124">
                  <c:v>-1.9674765949407198</c:v>
                </c:pt>
                <c:pt idx="125">
                  <c:v>-1.9661961567041133</c:v>
                </c:pt>
                <c:pt idx="126">
                  <c:v>-1.9661487330657206</c:v>
                </c:pt>
                <c:pt idx="127">
                  <c:v>-1.9659021301460777</c:v>
                </c:pt>
                <c:pt idx="128">
                  <c:v>-1.9658641912353634</c:v>
                </c:pt>
                <c:pt idx="129">
                  <c:v>-1.9645552988157213</c:v>
                </c:pt>
                <c:pt idx="130">
                  <c:v>-1.9607519230166162</c:v>
                </c:pt>
                <c:pt idx="131">
                  <c:v>-1.9591774582219741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D0C-4623-86C8-602495C69741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1'!$F$21:$F$152</c:f>
              <c:numCache>
                <c:formatCode>General</c:formatCode>
                <c:ptCount val="132"/>
                <c:pt idx="0">
                  <c:v>-9716</c:v>
                </c:pt>
                <c:pt idx="1">
                  <c:v>-9715</c:v>
                </c:pt>
                <c:pt idx="2">
                  <c:v>-9713</c:v>
                </c:pt>
                <c:pt idx="3">
                  <c:v>-9712</c:v>
                </c:pt>
                <c:pt idx="4">
                  <c:v>-9711</c:v>
                </c:pt>
                <c:pt idx="5">
                  <c:v>-9695</c:v>
                </c:pt>
                <c:pt idx="6">
                  <c:v>-9694</c:v>
                </c:pt>
                <c:pt idx="7">
                  <c:v>-9693</c:v>
                </c:pt>
                <c:pt idx="8">
                  <c:v>-9503</c:v>
                </c:pt>
                <c:pt idx="9">
                  <c:v>-9294</c:v>
                </c:pt>
                <c:pt idx="10">
                  <c:v>-9292</c:v>
                </c:pt>
                <c:pt idx="11">
                  <c:v>-9128</c:v>
                </c:pt>
                <c:pt idx="12">
                  <c:v>-7296</c:v>
                </c:pt>
                <c:pt idx="13">
                  <c:v>-5972</c:v>
                </c:pt>
                <c:pt idx="14">
                  <c:v>-5784</c:v>
                </c:pt>
                <c:pt idx="15">
                  <c:v>-5574</c:v>
                </c:pt>
                <c:pt idx="16">
                  <c:v>-5405</c:v>
                </c:pt>
                <c:pt idx="17">
                  <c:v>-5217</c:v>
                </c:pt>
                <c:pt idx="18">
                  <c:v>-5191</c:v>
                </c:pt>
                <c:pt idx="19">
                  <c:v>-5026</c:v>
                </c:pt>
                <c:pt idx="20">
                  <c:v>-4838</c:v>
                </c:pt>
                <c:pt idx="21">
                  <c:v>-4650</c:v>
                </c:pt>
                <c:pt idx="22">
                  <c:v>-4463</c:v>
                </c:pt>
                <c:pt idx="23">
                  <c:v>-4462</c:v>
                </c:pt>
                <c:pt idx="24">
                  <c:v>-4461</c:v>
                </c:pt>
                <c:pt idx="25">
                  <c:v>-4251</c:v>
                </c:pt>
                <c:pt idx="26">
                  <c:v>-3916</c:v>
                </c:pt>
                <c:pt idx="27">
                  <c:v>-3892</c:v>
                </c:pt>
                <c:pt idx="28">
                  <c:v>-3891</c:v>
                </c:pt>
                <c:pt idx="29">
                  <c:v>-3727</c:v>
                </c:pt>
                <c:pt idx="30">
                  <c:v>-3514</c:v>
                </c:pt>
                <c:pt idx="31">
                  <c:v>-3513</c:v>
                </c:pt>
                <c:pt idx="32">
                  <c:v>-3512</c:v>
                </c:pt>
                <c:pt idx="33">
                  <c:v>-1411</c:v>
                </c:pt>
                <c:pt idx="34">
                  <c:v>-1076</c:v>
                </c:pt>
                <c:pt idx="35">
                  <c:v>-917</c:v>
                </c:pt>
                <c:pt idx="36">
                  <c:v>-716</c:v>
                </c:pt>
                <c:pt idx="37">
                  <c:v>-715</c:v>
                </c:pt>
                <c:pt idx="38">
                  <c:v>-531</c:v>
                </c:pt>
                <c:pt idx="39">
                  <c:v>-517</c:v>
                </c:pt>
                <c:pt idx="40">
                  <c:v>-366</c:v>
                </c:pt>
                <c:pt idx="41">
                  <c:v>-366</c:v>
                </c:pt>
                <c:pt idx="42">
                  <c:v>-335</c:v>
                </c:pt>
                <c:pt idx="43">
                  <c:v>-315</c:v>
                </c:pt>
                <c:pt idx="44">
                  <c:v>-304</c:v>
                </c:pt>
                <c:pt idx="45">
                  <c:v>-159</c:v>
                </c:pt>
                <c:pt idx="46">
                  <c:v>-102</c:v>
                </c:pt>
                <c:pt idx="47">
                  <c:v>0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58</c:v>
                </c:pt>
                <c:pt idx="53">
                  <c:v>235</c:v>
                </c:pt>
                <c:pt idx="54">
                  <c:v>257</c:v>
                </c:pt>
                <c:pt idx="55">
                  <c:v>390</c:v>
                </c:pt>
                <c:pt idx="56">
                  <c:v>590.5</c:v>
                </c:pt>
                <c:pt idx="57">
                  <c:v>601</c:v>
                </c:pt>
                <c:pt idx="58">
                  <c:v>602</c:v>
                </c:pt>
                <c:pt idx="59">
                  <c:v>771</c:v>
                </c:pt>
                <c:pt idx="60">
                  <c:v>959.5</c:v>
                </c:pt>
                <c:pt idx="61">
                  <c:v>982</c:v>
                </c:pt>
                <c:pt idx="62">
                  <c:v>1170</c:v>
                </c:pt>
                <c:pt idx="63">
                  <c:v>1171</c:v>
                </c:pt>
                <c:pt idx="64">
                  <c:v>1191</c:v>
                </c:pt>
                <c:pt idx="65">
                  <c:v>1193</c:v>
                </c:pt>
                <c:pt idx="66">
                  <c:v>1360</c:v>
                </c:pt>
                <c:pt idx="67">
                  <c:v>1360</c:v>
                </c:pt>
                <c:pt idx="68">
                  <c:v>1360</c:v>
                </c:pt>
                <c:pt idx="69">
                  <c:v>1721</c:v>
                </c:pt>
                <c:pt idx="70">
                  <c:v>1889</c:v>
                </c:pt>
                <c:pt idx="71">
                  <c:v>2294</c:v>
                </c:pt>
                <c:pt idx="72">
                  <c:v>2450</c:v>
                </c:pt>
                <c:pt idx="73">
                  <c:v>2450</c:v>
                </c:pt>
                <c:pt idx="74">
                  <c:v>2450</c:v>
                </c:pt>
                <c:pt idx="75">
                  <c:v>2461</c:v>
                </c:pt>
                <c:pt idx="76">
                  <c:v>2505</c:v>
                </c:pt>
                <c:pt idx="77">
                  <c:v>2640</c:v>
                </c:pt>
                <c:pt idx="78">
                  <c:v>2652</c:v>
                </c:pt>
                <c:pt idx="79">
                  <c:v>2673</c:v>
                </c:pt>
                <c:pt idx="80">
                  <c:v>2674</c:v>
                </c:pt>
                <c:pt idx="81">
                  <c:v>2807</c:v>
                </c:pt>
                <c:pt idx="82">
                  <c:v>3062</c:v>
                </c:pt>
                <c:pt idx="83">
                  <c:v>3231</c:v>
                </c:pt>
                <c:pt idx="84">
                  <c:v>3602</c:v>
                </c:pt>
                <c:pt idx="85">
                  <c:v>3616</c:v>
                </c:pt>
                <c:pt idx="86">
                  <c:v>3775</c:v>
                </c:pt>
                <c:pt idx="87">
                  <c:v>4147</c:v>
                </c:pt>
                <c:pt idx="88">
                  <c:v>4148</c:v>
                </c:pt>
                <c:pt idx="89">
                  <c:v>4153</c:v>
                </c:pt>
                <c:pt idx="90">
                  <c:v>4313</c:v>
                </c:pt>
                <c:pt idx="91">
                  <c:v>4338</c:v>
                </c:pt>
                <c:pt idx="92">
                  <c:v>4341</c:v>
                </c:pt>
                <c:pt idx="93">
                  <c:v>4342</c:v>
                </c:pt>
                <c:pt idx="94">
                  <c:v>4528</c:v>
                </c:pt>
                <c:pt idx="95">
                  <c:v>4695</c:v>
                </c:pt>
                <c:pt idx="96">
                  <c:v>4760</c:v>
                </c:pt>
                <c:pt idx="97">
                  <c:v>4889</c:v>
                </c:pt>
                <c:pt idx="98">
                  <c:v>4930</c:v>
                </c:pt>
                <c:pt idx="99">
                  <c:v>5076.5</c:v>
                </c:pt>
                <c:pt idx="100">
                  <c:v>5078</c:v>
                </c:pt>
                <c:pt idx="101">
                  <c:v>5079.5</c:v>
                </c:pt>
                <c:pt idx="102">
                  <c:v>5080</c:v>
                </c:pt>
                <c:pt idx="103">
                  <c:v>5095</c:v>
                </c:pt>
                <c:pt idx="104">
                  <c:v>5102.5</c:v>
                </c:pt>
                <c:pt idx="105">
                  <c:v>5440.5</c:v>
                </c:pt>
                <c:pt idx="106">
                  <c:v>5440.5</c:v>
                </c:pt>
                <c:pt idx="107">
                  <c:v>5442</c:v>
                </c:pt>
                <c:pt idx="108">
                  <c:v>5449</c:v>
                </c:pt>
                <c:pt idx="109">
                  <c:v>5454</c:v>
                </c:pt>
                <c:pt idx="110">
                  <c:v>5454</c:v>
                </c:pt>
                <c:pt idx="111">
                  <c:v>5454</c:v>
                </c:pt>
                <c:pt idx="112">
                  <c:v>5454</c:v>
                </c:pt>
                <c:pt idx="113">
                  <c:v>5457.5</c:v>
                </c:pt>
                <c:pt idx="114">
                  <c:v>5457.5</c:v>
                </c:pt>
                <c:pt idx="115">
                  <c:v>5457.5</c:v>
                </c:pt>
                <c:pt idx="116">
                  <c:v>5623</c:v>
                </c:pt>
                <c:pt idx="117">
                  <c:v>5623</c:v>
                </c:pt>
                <c:pt idx="118">
                  <c:v>5623</c:v>
                </c:pt>
                <c:pt idx="119">
                  <c:v>5623</c:v>
                </c:pt>
                <c:pt idx="120">
                  <c:v>5638</c:v>
                </c:pt>
                <c:pt idx="121">
                  <c:v>5826</c:v>
                </c:pt>
                <c:pt idx="122">
                  <c:v>5837</c:v>
                </c:pt>
                <c:pt idx="123">
                  <c:v>5877</c:v>
                </c:pt>
                <c:pt idx="124">
                  <c:v>5877</c:v>
                </c:pt>
                <c:pt idx="125">
                  <c:v>6012</c:v>
                </c:pt>
                <c:pt idx="126">
                  <c:v>6017</c:v>
                </c:pt>
                <c:pt idx="127">
                  <c:v>6043</c:v>
                </c:pt>
                <c:pt idx="128">
                  <c:v>6047</c:v>
                </c:pt>
                <c:pt idx="129">
                  <c:v>6185</c:v>
                </c:pt>
                <c:pt idx="130">
                  <c:v>6586</c:v>
                </c:pt>
                <c:pt idx="131">
                  <c:v>6752</c:v>
                </c:pt>
              </c:numCache>
            </c:numRef>
          </c:xVal>
          <c:yVal>
            <c:numRef>
              <c:f>'Active 1'!$R$21:$R$152</c:f>
              <c:numCache>
                <c:formatCode>General</c:formatCode>
                <c:ptCount val="132"/>
                <c:pt idx="36">
                  <c:v>4.1519999998854473E-2</c:v>
                </c:pt>
                <c:pt idx="37">
                  <c:v>1.5800000001036096E-2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-8.519999999407446E-2</c:v>
                </c:pt>
                <c:pt idx="54">
                  <c:v>-9.1039999999338761E-2</c:v>
                </c:pt>
                <c:pt idx="56">
                  <c:v>-1.1591599999956088</c:v>
                </c:pt>
                <c:pt idx="69">
                  <c:v>-0.78611999999702675</c:v>
                </c:pt>
                <c:pt idx="70">
                  <c:v>-0.7950799999962328</c:v>
                </c:pt>
                <c:pt idx="71">
                  <c:v>-0.79067999999824679</c:v>
                </c:pt>
                <c:pt idx="75">
                  <c:v>-0.79291999999986729</c:v>
                </c:pt>
                <c:pt idx="76">
                  <c:v>-0.79859999999462161</c:v>
                </c:pt>
                <c:pt idx="78">
                  <c:v>-0.81743999999889638</c:v>
                </c:pt>
                <c:pt idx="79">
                  <c:v>-0.79856000000290805</c:v>
                </c:pt>
                <c:pt idx="80">
                  <c:v>-0.81427999999141321</c:v>
                </c:pt>
                <c:pt idx="105">
                  <c:v>-1.9167599999927916</c:v>
                </c:pt>
                <c:pt idx="106">
                  <c:v>-1.875659999990603</c:v>
                </c:pt>
                <c:pt idx="107">
                  <c:v>-1.8305399999953806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D0C-4623-86C8-602495C6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040"/>
        <c:axId val="1"/>
      </c:scatterChart>
      <c:valAx>
        <c:axId val="750107040"/>
        <c:scaling>
          <c:orientation val="minMax"/>
          <c:min val="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482815057282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276595744680851"/>
          <c:y val="0.90937500000000004"/>
          <c:w val="0.8003273322422258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557411471107093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42633711124577"/>
          <c:y val="0.23511007774245343"/>
          <c:w val="0.80983671381652933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E2-49AE-B740-233268505B49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2'!$I$21:$I$144</c:f>
              <c:numCache>
                <c:formatCode>General</c:formatCode>
                <c:ptCount val="124"/>
                <c:pt idx="33">
                  <c:v>-4.4254762891796418E-2</c:v>
                </c:pt>
                <c:pt idx="34">
                  <c:v>-4.9973698463873006E-2</c:v>
                </c:pt>
                <c:pt idx="58">
                  <c:v>-5.2765859327337239E-2</c:v>
                </c:pt>
                <c:pt idx="59">
                  <c:v>-7.8224068616691511E-2</c:v>
                </c:pt>
                <c:pt idx="60">
                  <c:v>-0.1304659174347762</c:v>
                </c:pt>
                <c:pt idx="61">
                  <c:v>-5.3447039979801048E-2</c:v>
                </c:pt>
                <c:pt idx="62">
                  <c:v>-6.9489308298216201E-2</c:v>
                </c:pt>
                <c:pt idx="64">
                  <c:v>-7.5871689339692239E-2</c:v>
                </c:pt>
                <c:pt idx="81">
                  <c:v>-7.4915868099196814E-2</c:v>
                </c:pt>
                <c:pt idx="89">
                  <c:v>4.2134236064157449E-3</c:v>
                </c:pt>
                <c:pt idx="91">
                  <c:v>2.0968638295016717E-2</c:v>
                </c:pt>
                <c:pt idx="97">
                  <c:v>3.213092634541681E-2</c:v>
                </c:pt>
                <c:pt idx="100">
                  <c:v>3.8888238530489616E-2</c:v>
                </c:pt>
                <c:pt idx="101">
                  <c:v>3.9589497027918696E-2</c:v>
                </c:pt>
                <c:pt idx="102">
                  <c:v>3.9690755525953136E-2</c:v>
                </c:pt>
                <c:pt idx="103">
                  <c:v>3.9991175020986702E-2</c:v>
                </c:pt>
                <c:pt idx="105">
                  <c:v>4.8110052484844346E-2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E2-49AE-B740-233268505B49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-7.6516444401931949E-2</c:v>
                </c:pt>
                <c:pt idx="40">
                  <c:v>-6.537800968362717E-2</c:v>
                </c:pt>
                <c:pt idx="41">
                  <c:v>-4.9378009680367541E-2</c:v>
                </c:pt>
                <c:pt idx="48">
                  <c:v>-6.3660029321908951E-2</c:v>
                </c:pt>
                <c:pt idx="49">
                  <c:v>-5.8660029324528296E-2</c:v>
                </c:pt>
                <c:pt idx="50">
                  <c:v>-5.6660029324120842E-2</c:v>
                </c:pt>
                <c:pt idx="51">
                  <c:v>-5.6660029324120842E-2</c:v>
                </c:pt>
                <c:pt idx="52">
                  <c:v>-7.162227440130664E-2</c:v>
                </c:pt>
                <c:pt idx="55">
                  <c:v>-6.2143726972863078E-2</c:v>
                </c:pt>
                <c:pt idx="57">
                  <c:v>-7.3366698336030822E-2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E2-49AE-B740-233268505B49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2'!$K$21:$K$144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E2-49AE-B740-233268505B49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  <c:pt idx="86">
                  <c:v>-4.71437177475309E-2</c:v>
                </c:pt>
                <c:pt idx="92">
                  <c:v>1.4221155288396403E-2</c:v>
                </c:pt>
                <c:pt idx="93">
                  <c:v>1.3191994279623032E-2</c:v>
                </c:pt>
                <c:pt idx="110">
                  <c:v>5.6884960387833416E-2</c:v>
                </c:pt>
                <c:pt idx="111">
                  <c:v>5.6994960388692562E-2</c:v>
                </c:pt>
                <c:pt idx="112">
                  <c:v>5.7154960384650622E-2</c:v>
                </c:pt>
                <c:pt idx="113">
                  <c:v>5.7204960387025494E-2</c:v>
                </c:pt>
                <c:pt idx="114">
                  <c:v>5.3327896879636683E-2</c:v>
                </c:pt>
                <c:pt idx="115">
                  <c:v>5.7217896879592445E-2</c:v>
                </c:pt>
                <c:pt idx="116">
                  <c:v>6.2687896883289795E-2</c:v>
                </c:pt>
                <c:pt idx="117">
                  <c:v>6.4726751093985513E-2</c:v>
                </c:pt>
                <c:pt idx="118">
                  <c:v>6.5166751097422093E-2</c:v>
                </c:pt>
                <c:pt idx="119">
                  <c:v>6.5296751097775996E-2</c:v>
                </c:pt>
                <c:pt idx="120">
                  <c:v>6.5536751098989043E-2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E2-49AE-B740-233268505B49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0">
                  <c:v>-0.20422264371154597</c:v>
                </c:pt>
                <c:pt idx="1">
                  <c:v>-0.21262180471603642</c:v>
                </c:pt>
                <c:pt idx="2">
                  <c:v>-0.20042012672274723</c:v>
                </c:pt>
                <c:pt idx="3">
                  <c:v>-0.20381928772258107</c:v>
                </c:pt>
                <c:pt idx="4">
                  <c:v>-0.18521844872157089</c:v>
                </c:pt>
                <c:pt idx="5">
                  <c:v>-0.19560502474996611</c:v>
                </c:pt>
                <c:pt idx="6">
                  <c:v>-0.20700418575506774</c:v>
                </c:pt>
                <c:pt idx="7">
                  <c:v>-0.2114033467551053</c:v>
                </c:pt>
                <c:pt idx="8">
                  <c:v>-0.19124393707534182</c:v>
                </c:pt>
                <c:pt idx="9">
                  <c:v>-0.18866858643377782</c:v>
                </c:pt>
                <c:pt idx="10">
                  <c:v>-0.18846690843929537</c:v>
                </c:pt>
                <c:pt idx="11">
                  <c:v>-0.17492931272136047</c:v>
                </c:pt>
                <c:pt idx="12">
                  <c:v>-4.7192267844366143E-2</c:v>
                </c:pt>
                <c:pt idx="13">
                  <c:v>2.8318565899098758E-2</c:v>
                </c:pt>
                <c:pt idx="14">
                  <c:v>2.427629756857641E-2</c:v>
                </c:pt>
                <c:pt idx="15">
                  <c:v>2.2452487210102845E-2</c:v>
                </c:pt>
                <c:pt idx="16">
                  <c:v>3.599427792505594E-2</c:v>
                </c:pt>
                <c:pt idx="17">
                  <c:v>3.6952009606466163E-2</c:v>
                </c:pt>
                <c:pt idx="18">
                  <c:v>3.8573823563638143E-2</c:v>
                </c:pt>
                <c:pt idx="19">
                  <c:v>3.9712258279905654E-2</c:v>
                </c:pt>
                <c:pt idx="20">
                  <c:v>0.11466998995456379</c:v>
                </c:pt>
                <c:pt idx="21">
                  <c:v>1.6627721633994952E-2</c:v>
                </c:pt>
                <c:pt idx="22">
                  <c:v>-3.4015385681414045E-2</c:v>
                </c:pt>
                <c:pt idx="23">
                  <c:v>-4.6414546683081426E-2</c:v>
                </c:pt>
                <c:pt idx="24">
                  <c:v>2.2186292306287214E-2</c:v>
                </c:pt>
                <c:pt idx="25">
                  <c:v>-1.6637518048810307E-2</c:v>
                </c:pt>
                <c:pt idx="26">
                  <c:v>-2.7356453618267551E-2</c:v>
                </c:pt>
                <c:pt idx="27">
                  <c:v>1.3063682345091365E-2</c:v>
                </c:pt>
                <c:pt idx="28">
                  <c:v>4.1664521340862848E-2</c:v>
                </c:pt>
                <c:pt idx="29">
                  <c:v>4.202117066597566E-3</c:v>
                </c:pt>
                <c:pt idx="30">
                  <c:v>-5.8191763091599569E-3</c:v>
                </c:pt>
                <c:pt idx="31">
                  <c:v>1.2781662691850215E-2</c:v>
                </c:pt>
                <c:pt idx="32">
                  <c:v>-2.6174983067903668E-3</c:v>
                </c:pt>
                <c:pt idx="35">
                  <c:v>-4.1440297740336973E-2</c:v>
                </c:pt>
                <c:pt idx="39">
                  <c:v>-7.0104698417708278E-2</c:v>
                </c:pt>
                <c:pt idx="44">
                  <c:v>-5.9125991785549559E-2</c:v>
                </c:pt>
                <c:pt idx="45">
                  <c:v>-8.0004337025457062E-2</c:v>
                </c:pt>
                <c:pt idx="67">
                  <c:v>-6.8729898623132613E-2</c:v>
                </c:pt>
                <c:pt idx="72">
                  <c:v>-7.0115390488354024E-2</c:v>
                </c:pt>
                <c:pt idx="73">
                  <c:v>-6.6715390486933757E-2</c:v>
                </c:pt>
                <c:pt idx="74">
                  <c:v>-6.6015390482789371E-2</c:v>
                </c:pt>
                <c:pt idx="77">
                  <c:v>-5.565598081011558E-2</c:v>
                </c:pt>
                <c:pt idx="82">
                  <c:v>-3.8701923527696636E-2</c:v>
                </c:pt>
                <c:pt idx="83">
                  <c:v>-3.6560132815793622E-2</c:v>
                </c:pt>
                <c:pt idx="84">
                  <c:v>-2.1248864453809801E-2</c:v>
                </c:pt>
                <c:pt idx="85">
                  <c:v>-1.7537118474137969E-2</c:v>
                </c:pt>
                <c:pt idx="87">
                  <c:v>2.008389616094064E-3</c:v>
                </c:pt>
                <c:pt idx="88">
                  <c:v>4.4092286116210744E-3</c:v>
                </c:pt>
                <c:pt idx="90">
                  <c:v>5.0476633332436904E-3</c:v>
                </c:pt>
                <c:pt idx="123">
                  <c:v>7.4959856661735103E-2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E2-49AE-B740-233268505B49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  <c:pt idx="63">
                  <c:v>-6.8888469300873112E-2</c:v>
                </c:pt>
                <c:pt idx="65">
                  <c:v>-7.7670011334703304E-2</c:v>
                </c:pt>
                <c:pt idx="66">
                  <c:v>-6.902989863010589E-2</c:v>
                </c:pt>
                <c:pt idx="68">
                  <c:v>-6.8429898623435292E-2</c:v>
                </c:pt>
                <c:pt idx="94">
                  <c:v>1.952804796746932E-2</c:v>
                </c:pt>
                <c:pt idx="95">
                  <c:v>2.4668160680448636E-2</c:v>
                </c:pt>
                <c:pt idx="96">
                  <c:v>2.7022695576306432E-2</c:v>
                </c:pt>
                <c:pt idx="98">
                  <c:v>3.2646028317685705E-2</c:v>
                </c:pt>
                <c:pt idx="99">
                  <c:v>3.3265325277170632E-2</c:v>
                </c:pt>
                <c:pt idx="104">
                  <c:v>4.1303760001028422E-2</c:v>
                </c:pt>
                <c:pt idx="109">
                  <c:v>5.6700765395362396E-2</c:v>
                </c:pt>
                <c:pt idx="121">
                  <c:v>6.7159336074837483E-2</c:v>
                </c:pt>
                <c:pt idx="122">
                  <c:v>7.2817067753931042E-2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E2-49AE-B740-233268505B49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-0.13869077001547869</c:v>
                </c:pt>
                <c:pt idx="1">
                  <c:v>-0.13867877174441892</c:v>
                </c:pt>
                <c:pt idx="2">
                  <c:v>-0.13865477520229944</c:v>
                </c:pt>
                <c:pt idx="3">
                  <c:v>-0.13864277693123966</c:v>
                </c:pt>
                <c:pt idx="4">
                  <c:v>-0.13863077866017992</c:v>
                </c:pt>
                <c:pt idx="5">
                  <c:v>-0.13843880632322392</c:v>
                </c:pt>
                <c:pt idx="6">
                  <c:v>-0.13842680805216417</c:v>
                </c:pt>
                <c:pt idx="7">
                  <c:v>-0.1384148097811044</c:v>
                </c:pt>
                <c:pt idx="8">
                  <c:v>-0.13613513827975179</c:v>
                </c:pt>
                <c:pt idx="9">
                  <c:v>-0.1336274996282639</c:v>
                </c:pt>
                <c:pt idx="10">
                  <c:v>-0.13360350308614438</c:v>
                </c:pt>
                <c:pt idx="11">
                  <c:v>-0.13163578663234526</c:v>
                </c:pt>
                <c:pt idx="12">
                  <c:v>-0.10965495405088202</c:v>
                </c:pt>
                <c:pt idx="13">
                  <c:v>-9.3769243167772104E-2</c:v>
                </c:pt>
                <c:pt idx="14">
                  <c:v>-9.1513568208538953E-2</c:v>
                </c:pt>
                <c:pt idx="15">
                  <c:v>-8.8993931285991312E-2</c:v>
                </c:pt>
                <c:pt idx="16">
                  <c:v>-8.6966223476893451E-2</c:v>
                </c:pt>
                <c:pt idx="17">
                  <c:v>-8.4710548517660328E-2</c:v>
                </c:pt>
                <c:pt idx="18">
                  <c:v>-8.4398593470106809E-2</c:v>
                </c:pt>
                <c:pt idx="19">
                  <c:v>-8.2418878745247948E-2</c:v>
                </c:pt>
                <c:pt idx="20">
                  <c:v>-8.0163203786014797E-2</c:v>
                </c:pt>
                <c:pt idx="21">
                  <c:v>-7.7907528826781675E-2</c:v>
                </c:pt>
                <c:pt idx="22">
                  <c:v>-7.5663852138608295E-2</c:v>
                </c:pt>
                <c:pt idx="23">
                  <c:v>-7.5651853867548552E-2</c:v>
                </c:pt>
                <c:pt idx="24">
                  <c:v>-7.5639855596488809E-2</c:v>
                </c:pt>
                <c:pt idx="25">
                  <c:v>-7.3120218673941167E-2</c:v>
                </c:pt>
                <c:pt idx="26">
                  <c:v>-6.9100797868924674E-2</c:v>
                </c:pt>
                <c:pt idx="27">
                  <c:v>-6.8812839363490669E-2</c:v>
                </c:pt>
                <c:pt idx="28">
                  <c:v>-6.8800841092430925E-2</c:v>
                </c:pt>
                <c:pt idx="29">
                  <c:v>-6.6833124638631808E-2</c:v>
                </c:pt>
                <c:pt idx="30">
                  <c:v>-6.4277492902904909E-2</c:v>
                </c:pt>
                <c:pt idx="31">
                  <c:v>-6.4265494631845166E-2</c:v>
                </c:pt>
                <c:pt idx="32">
                  <c:v>-6.4253496360785395E-2</c:v>
                </c:pt>
                <c:pt idx="33">
                  <c:v>-3.9045128864249205E-2</c:v>
                </c:pt>
                <c:pt idx="34">
                  <c:v>-3.5025708059232726E-2</c:v>
                </c:pt>
                <c:pt idx="35">
                  <c:v>-3.3117982960732366E-2</c:v>
                </c:pt>
                <c:pt idx="36">
                  <c:v>-3.070633047772247E-2</c:v>
                </c:pt>
                <c:pt idx="37">
                  <c:v>-3.0694332206662726E-2</c:v>
                </c:pt>
                <c:pt idx="38">
                  <c:v>-2.8486650331668591E-2</c:v>
                </c:pt>
                <c:pt idx="39">
                  <c:v>-2.8318674536832088E-2</c:v>
                </c:pt>
                <c:pt idx="40">
                  <c:v>-2.650693560680973E-2</c:v>
                </c:pt>
                <c:pt idx="41">
                  <c:v>-2.650693560680973E-2</c:v>
                </c:pt>
                <c:pt idx="42">
                  <c:v>-2.6134989203957452E-2</c:v>
                </c:pt>
                <c:pt idx="43">
                  <c:v>-2.5895023782762448E-2</c:v>
                </c:pt>
                <c:pt idx="44">
                  <c:v>-2.5763042801105189E-2</c:v>
                </c:pt>
                <c:pt idx="45">
                  <c:v>-2.4023293497441332E-2</c:v>
                </c:pt>
                <c:pt idx="46">
                  <c:v>-2.333939204703555E-2</c:v>
                </c:pt>
                <c:pt idx="47">
                  <c:v>-2.2115568398940973E-2</c:v>
                </c:pt>
                <c:pt idx="48">
                  <c:v>-2.1959590875164213E-2</c:v>
                </c:pt>
                <c:pt idx="49">
                  <c:v>-2.1959590875164213E-2</c:v>
                </c:pt>
                <c:pt idx="50">
                  <c:v>-2.1959590875164213E-2</c:v>
                </c:pt>
                <c:pt idx="51">
                  <c:v>-2.1959590875164213E-2</c:v>
                </c:pt>
                <c:pt idx="52">
                  <c:v>-2.1419668677475433E-2</c:v>
                </c:pt>
                <c:pt idx="53">
                  <c:v>-1.9295974699899569E-2</c:v>
                </c:pt>
                <c:pt idx="54">
                  <c:v>-1.9032012736585051E-2</c:v>
                </c:pt>
                <c:pt idx="55">
                  <c:v>-1.7436242685638211E-2</c:v>
                </c:pt>
                <c:pt idx="56">
                  <c:v>-1.5036588473688071E-2</c:v>
                </c:pt>
                <c:pt idx="57">
                  <c:v>-1.4904607492030812E-2</c:v>
                </c:pt>
                <c:pt idx="58">
                  <c:v>-1.4892609220971055E-2</c:v>
                </c:pt>
                <c:pt idx="59">
                  <c:v>-1.2864901411873193E-2</c:v>
                </c:pt>
                <c:pt idx="60">
                  <c:v>-1.0603227317110185E-2</c:v>
                </c:pt>
                <c:pt idx="61">
                  <c:v>-1.0333266218265795E-2</c:v>
                </c:pt>
                <c:pt idx="62">
                  <c:v>-8.0775912590326654E-3</c:v>
                </c:pt>
                <c:pt idx="63">
                  <c:v>-8.0655929879729152E-3</c:v>
                </c:pt>
                <c:pt idx="64">
                  <c:v>-7.8256275667779041E-3</c:v>
                </c:pt>
                <c:pt idx="65">
                  <c:v>-7.8016310246584036E-3</c:v>
                </c:pt>
                <c:pt idx="66">
                  <c:v>-5.7979197576800354E-3</c:v>
                </c:pt>
                <c:pt idx="67">
                  <c:v>-5.7979197576800354E-3</c:v>
                </c:pt>
                <c:pt idx="68">
                  <c:v>-5.7979197576800354E-3</c:v>
                </c:pt>
                <c:pt idx="69">
                  <c:v>-1.4665439051100362E-3</c:v>
                </c:pt>
                <c:pt idx="70">
                  <c:v>5.491656329280753E-4</c:v>
                </c:pt>
                <c:pt idx="71">
                  <c:v>5.4084654121271114E-3</c:v>
                </c:pt>
                <c:pt idx="72">
                  <c:v>7.2801956974482135E-3</c:v>
                </c:pt>
                <c:pt idx="73">
                  <c:v>7.2801956974482135E-3</c:v>
                </c:pt>
                <c:pt idx="74">
                  <c:v>7.2801956974482135E-3</c:v>
                </c:pt>
                <c:pt idx="75">
                  <c:v>7.4121766791054727E-3</c:v>
                </c:pt>
                <c:pt idx="76">
                  <c:v>7.9401006057345028E-3</c:v>
                </c:pt>
                <c:pt idx="77">
                  <c:v>9.5598671988008505E-3</c:v>
                </c:pt>
                <c:pt idx="78">
                  <c:v>9.703846451517853E-3</c:v>
                </c:pt>
                <c:pt idx="79">
                  <c:v>9.9558101437726212E-3</c:v>
                </c:pt>
                <c:pt idx="80">
                  <c:v>9.9678084148323715E-3</c:v>
                </c:pt>
                <c:pt idx="81">
                  <c:v>1.1563578465779212E-2</c:v>
                </c:pt>
                <c:pt idx="82">
                  <c:v>1.462313758601564E-2</c:v>
                </c:pt>
                <c:pt idx="83">
                  <c:v>1.6650845395113509E-2</c:v>
                </c:pt>
                <c:pt idx="84">
                  <c:v>2.1102203958281014E-2</c:v>
                </c:pt>
                <c:pt idx="85">
                  <c:v>2.127017975311752E-2</c:v>
                </c:pt>
                <c:pt idx="86">
                  <c:v>2.3177904851617883E-2</c:v>
                </c:pt>
                <c:pt idx="87">
                  <c:v>2.7641261685845138E-2</c:v>
                </c:pt>
                <c:pt idx="88">
                  <c:v>2.7653259956904888E-2</c:v>
                </c:pt>
                <c:pt idx="89">
                  <c:v>2.7713251312203643E-2</c:v>
                </c:pt>
                <c:pt idx="90">
                  <c:v>2.9632974681763753E-2</c:v>
                </c:pt>
                <c:pt idx="91">
                  <c:v>2.9932931458257522E-2</c:v>
                </c:pt>
                <c:pt idx="92">
                  <c:v>2.9968926271436772E-2</c:v>
                </c:pt>
                <c:pt idx="93">
                  <c:v>2.9980924542496522E-2</c:v>
                </c:pt>
                <c:pt idx="94">
                  <c:v>3.2212602959610148E-2</c:v>
                </c:pt>
                <c:pt idx="95">
                  <c:v>3.4216314226588516E-2</c:v>
                </c:pt>
                <c:pt idx="96">
                  <c:v>3.4996201845472308E-2</c:v>
                </c:pt>
                <c:pt idx="97">
                  <c:v>3.6543978812180147E-2</c:v>
                </c:pt>
                <c:pt idx="98">
                  <c:v>3.6759947691255665E-2</c:v>
                </c:pt>
                <c:pt idx="99">
                  <c:v>3.7035907925629927E-2</c:v>
                </c:pt>
                <c:pt idx="100">
                  <c:v>3.8793654635883405E-2</c:v>
                </c:pt>
                <c:pt idx="101">
                  <c:v>3.8811652042473027E-2</c:v>
                </c:pt>
                <c:pt idx="102">
                  <c:v>3.8829649449062656E-2</c:v>
                </c:pt>
                <c:pt idx="103">
                  <c:v>3.8835648584592534E-2</c:v>
                </c:pt>
                <c:pt idx="104">
                  <c:v>3.9015622650488795E-2</c:v>
                </c:pt>
                <c:pt idx="105">
                  <c:v>3.9105609683436925E-2</c:v>
                </c:pt>
                <c:pt idx="106">
                  <c:v>4.3161025301632655E-2</c:v>
                </c:pt>
                <c:pt idx="107">
                  <c:v>4.3161025301632655E-2</c:v>
                </c:pt>
                <c:pt idx="108">
                  <c:v>4.3179022708222284E-2</c:v>
                </c:pt>
                <c:pt idx="109">
                  <c:v>4.3263010605640535E-2</c:v>
                </c:pt>
                <c:pt idx="110">
                  <c:v>4.3323001960939293E-2</c:v>
                </c:pt>
                <c:pt idx="111">
                  <c:v>4.3323001960939293E-2</c:v>
                </c:pt>
                <c:pt idx="112">
                  <c:v>4.3323001960939293E-2</c:v>
                </c:pt>
                <c:pt idx="113">
                  <c:v>4.3323001960939293E-2</c:v>
                </c:pt>
                <c:pt idx="114">
                  <c:v>4.3364995909648416E-2</c:v>
                </c:pt>
                <c:pt idx="115">
                  <c:v>4.3364995909648416E-2</c:v>
                </c:pt>
                <c:pt idx="116">
                  <c:v>4.3364995909648416E-2</c:v>
                </c:pt>
                <c:pt idx="117">
                  <c:v>4.5350709770037155E-2</c:v>
                </c:pt>
                <c:pt idx="118">
                  <c:v>4.5350709770037155E-2</c:v>
                </c:pt>
                <c:pt idx="119">
                  <c:v>4.5350709770037155E-2</c:v>
                </c:pt>
                <c:pt idx="120">
                  <c:v>4.5350709770037155E-2</c:v>
                </c:pt>
                <c:pt idx="121">
                  <c:v>4.5530683835933415E-2</c:v>
                </c:pt>
                <c:pt idx="122">
                  <c:v>4.7786358795166545E-2</c:v>
                </c:pt>
                <c:pt idx="123">
                  <c:v>4.8398270619213833E-2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E2-49AE-B740-233268505B49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2'!$R$21:$R$144</c:f>
              <c:numCache>
                <c:formatCode>General</c:formatCode>
                <c:ptCount val="124"/>
                <c:pt idx="36">
                  <c:v>0.18132834091375116</c:v>
                </c:pt>
                <c:pt idx="37">
                  <c:v>0.15592917992034927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0.35972622830013279</c:v>
                </c:pt>
                <c:pt idx="54">
                  <c:v>0.36094468625378795</c:v>
                </c:pt>
                <c:pt idx="56">
                  <c:v>0.37602407269150717</c:v>
                </c:pt>
                <c:pt idx="69">
                  <c:v>0.13557297975785332</c:v>
                </c:pt>
                <c:pt idx="70">
                  <c:v>0.18051393147470662</c:v>
                </c:pt>
                <c:pt idx="71">
                  <c:v>0.31485372578026727</c:v>
                </c:pt>
                <c:pt idx="75">
                  <c:v>0.36619383849756559</c:v>
                </c:pt>
                <c:pt idx="76">
                  <c:v>0.37463075442792615</c:v>
                </c:pt>
                <c:pt idx="78">
                  <c:v>0.40295408717065584</c:v>
                </c:pt>
                <c:pt idx="79">
                  <c:v>0.4285717061284231</c:v>
                </c:pt>
                <c:pt idx="80">
                  <c:v>0.41317254513705848</c:v>
                </c:pt>
                <c:pt idx="106">
                  <c:v>0.19829363391181687</c:v>
                </c:pt>
                <c:pt idx="107">
                  <c:v>0.23939363391400548</c:v>
                </c:pt>
                <c:pt idx="108">
                  <c:v>0.28499489240493858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9E2-49AE-B740-233268505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5400"/>
        <c:axId val="1"/>
      </c:scatterChart>
      <c:valAx>
        <c:axId val="7501054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983640979303813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59016393442623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54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3.9344262295081971E-2"/>
          <c:y val="0.90909222554077285"/>
          <c:w val="0.916394131061486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BG Peg - O-C Diagr.</a:t>
            </a:r>
          </a:p>
        </c:rich>
      </c:tx>
      <c:layout>
        <c:manualLayout>
          <c:xMode val="edge"/>
          <c:yMode val="edge"/>
          <c:x val="0.3682487725040916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4288052373159"/>
          <c:y val="0.234375"/>
          <c:w val="0.81833060556464809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2'!$H$21:$H$144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0-49AA-8B12-0CF524896485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2'!$I$21:$I$144</c:f>
              <c:numCache>
                <c:formatCode>General</c:formatCode>
                <c:ptCount val="124"/>
                <c:pt idx="33">
                  <c:v>-4.4254762891796418E-2</c:v>
                </c:pt>
                <c:pt idx="34">
                  <c:v>-4.9973698463873006E-2</c:v>
                </c:pt>
                <c:pt idx="58">
                  <c:v>-5.2765859327337239E-2</c:v>
                </c:pt>
                <c:pt idx="59">
                  <c:v>-7.8224068616691511E-2</c:v>
                </c:pt>
                <c:pt idx="60">
                  <c:v>-0.1304659174347762</c:v>
                </c:pt>
                <c:pt idx="61">
                  <c:v>-5.3447039979801048E-2</c:v>
                </c:pt>
                <c:pt idx="62">
                  <c:v>-6.9489308298216201E-2</c:v>
                </c:pt>
                <c:pt idx="64">
                  <c:v>-7.5871689339692239E-2</c:v>
                </c:pt>
                <c:pt idx="81">
                  <c:v>-7.4915868099196814E-2</c:v>
                </c:pt>
                <c:pt idx="89">
                  <c:v>4.2134236064157449E-3</c:v>
                </c:pt>
                <c:pt idx="91">
                  <c:v>2.0968638295016717E-2</c:v>
                </c:pt>
                <c:pt idx="97">
                  <c:v>3.213092634541681E-2</c:v>
                </c:pt>
                <c:pt idx="100">
                  <c:v>3.8888238530489616E-2</c:v>
                </c:pt>
                <c:pt idx="101">
                  <c:v>3.9589497027918696E-2</c:v>
                </c:pt>
                <c:pt idx="102">
                  <c:v>3.9690755525953136E-2</c:v>
                </c:pt>
                <c:pt idx="103">
                  <c:v>3.9991175020986702E-2</c:v>
                </c:pt>
                <c:pt idx="105">
                  <c:v>4.8110052484844346E-2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0-49AA-8B12-0CF524896485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2'!$J$21:$J$144</c:f>
              <c:numCache>
                <c:formatCode>General</c:formatCode>
                <c:ptCount val="124"/>
                <c:pt idx="38">
                  <c:v>-7.6516444401931949E-2</c:v>
                </c:pt>
                <c:pt idx="40">
                  <c:v>-6.537800968362717E-2</c:v>
                </c:pt>
                <c:pt idx="41">
                  <c:v>-4.9378009680367541E-2</c:v>
                </c:pt>
                <c:pt idx="48">
                  <c:v>-6.3660029321908951E-2</c:v>
                </c:pt>
                <c:pt idx="49">
                  <c:v>-5.8660029324528296E-2</c:v>
                </c:pt>
                <c:pt idx="50">
                  <c:v>-5.6660029324120842E-2</c:v>
                </c:pt>
                <c:pt idx="51">
                  <c:v>-5.6660029324120842E-2</c:v>
                </c:pt>
                <c:pt idx="52">
                  <c:v>-7.162227440130664E-2</c:v>
                </c:pt>
                <c:pt idx="55">
                  <c:v>-6.2143726972863078E-2</c:v>
                </c:pt>
                <c:pt idx="57">
                  <c:v>-7.3366698336030822E-2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A0-49AA-8B12-0CF524896485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2'!$K$21:$K$144</c:f>
              <c:numCache>
                <c:formatCode>General</c:formatCode>
                <c:ptCount val="12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A0-49AA-8B12-0CF524896485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2'!$L$21:$L$144</c:f>
              <c:numCache>
                <c:formatCode>General</c:formatCode>
                <c:ptCount val="124"/>
                <c:pt idx="86">
                  <c:v>-4.71437177475309E-2</c:v>
                </c:pt>
                <c:pt idx="92">
                  <c:v>1.4221155288396403E-2</c:v>
                </c:pt>
                <c:pt idx="93">
                  <c:v>1.3191994279623032E-2</c:v>
                </c:pt>
                <c:pt idx="110">
                  <c:v>5.6884960387833416E-2</c:v>
                </c:pt>
                <c:pt idx="111">
                  <c:v>5.6994960388692562E-2</c:v>
                </c:pt>
                <c:pt idx="112">
                  <c:v>5.7154960384650622E-2</c:v>
                </c:pt>
                <c:pt idx="113">
                  <c:v>5.7204960387025494E-2</c:v>
                </c:pt>
                <c:pt idx="114">
                  <c:v>5.3327896879636683E-2</c:v>
                </c:pt>
                <c:pt idx="115">
                  <c:v>5.7217896879592445E-2</c:v>
                </c:pt>
                <c:pt idx="116">
                  <c:v>6.2687896883289795E-2</c:v>
                </c:pt>
                <c:pt idx="117">
                  <c:v>6.4726751093985513E-2</c:v>
                </c:pt>
                <c:pt idx="118">
                  <c:v>6.5166751097422093E-2</c:v>
                </c:pt>
                <c:pt idx="119">
                  <c:v>6.5296751097775996E-2</c:v>
                </c:pt>
                <c:pt idx="120">
                  <c:v>6.5536751098989043E-2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A0-49AA-8B12-0CF524896485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2'!$M$21:$M$144</c:f>
              <c:numCache>
                <c:formatCode>General</c:formatCode>
                <c:ptCount val="124"/>
                <c:pt idx="0">
                  <c:v>-0.20422264371154597</c:v>
                </c:pt>
                <c:pt idx="1">
                  <c:v>-0.21262180471603642</c:v>
                </c:pt>
                <c:pt idx="2">
                  <c:v>-0.20042012672274723</c:v>
                </c:pt>
                <c:pt idx="3">
                  <c:v>-0.20381928772258107</c:v>
                </c:pt>
                <c:pt idx="4">
                  <c:v>-0.18521844872157089</c:v>
                </c:pt>
                <c:pt idx="5">
                  <c:v>-0.19560502474996611</c:v>
                </c:pt>
                <c:pt idx="6">
                  <c:v>-0.20700418575506774</c:v>
                </c:pt>
                <c:pt idx="7">
                  <c:v>-0.2114033467551053</c:v>
                </c:pt>
                <c:pt idx="8">
                  <c:v>-0.19124393707534182</c:v>
                </c:pt>
                <c:pt idx="9">
                  <c:v>-0.18866858643377782</c:v>
                </c:pt>
                <c:pt idx="10">
                  <c:v>-0.18846690843929537</c:v>
                </c:pt>
                <c:pt idx="11">
                  <c:v>-0.17492931272136047</c:v>
                </c:pt>
                <c:pt idx="12">
                  <c:v>-4.7192267844366143E-2</c:v>
                </c:pt>
                <c:pt idx="13">
                  <c:v>2.8318565899098758E-2</c:v>
                </c:pt>
                <c:pt idx="14">
                  <c:v>2.427629756857641E-2</c:v>
                </c:pt>
                <c:pt idx="15">
                  <c:v>2.2452487210102845E-2</c:v>
                </c:pt>
                <c:pt idx="16">
                  <c:v>3.599427792505594E-2</c:v>
                </c:pt>
                <c:pt idx="17">
                  <c:v>3.6952009606466163E-2</c:v>
                </c:pt>
                <c:pt idx="18">
                  <c:v>3.8573823563638143E-2</c:v>
                </c:pt>
                <c:pt idx="19">
                  <c:v>3.9712258279905654E-2</c:v>
                </c:pt>
                <c:pt idx="20">
                  <c:v>0.11466998995456379</c:v>
                </c:pt>
                <c:pt idx="21">
                  <c:v>1.6627721633994952E-2</c:v>
                </c:pt>
                <c:pt idx="22">
                  <c:v>-3.4015385681414045E-2</c:v>
                </c:pt>
                <c:pt idx="23">
                  <c:v>-4.6414546683081426E-2</c:v>
                </c:pt>
                <c:pt idx="24">
                  <c:v>2.2186292306287214E-2</c:v>
                </c:pt>
                <c:pt idx="25">
                  <c:v>-1.6637518048810307E-2</c:v>
                </c:pt>
                <c:pt idx="26">
                  <c:v>-2.7356453618267551E-2</c:v>
                </c:pt>
                <c:pt idx="27">
                  <c:v>1.3063682345091365E-2</c:v>
                </c:pt>
                <c:pt idx="28">
                  <c:v>4.1664521340862848E-2</c:v>
                </c:pt>
                <c:pt idx="29">
                  <c:v>4.202117066597566E-3</c:v>
                </c:pt>
                <c:pt idx="30">
                  <c:v>-5.8191763091599569E-3</c:v>
                </c:pt>
                <c:pt idx="31">
                  <c:v>1.2781662691850215E-2</c:v>
                </c:pt>
                <c:pt idx="32">
                  <c:v>-2.6174983067903668E-3</c:v>
                </c:pt>
                <c:pt idx="35">
                  <c:v>-4.1440297740336973E-2</c:v>
                </c:pt>
                <c:pt idx="39">
                  <c:v>-7.0104698417708278E-2</c:v>
                </c:pt>
                <c:pt idx="44">
                  <c:v>-5.9125991785549559E-2</c:v>
                </c:pt>
                <c:pt idx="45">
                  <c:v>-8.0004337025457062E-2</c:v>
                </c:pt>
                <c:pt idx="67">
                  <c:v>-6.8729898623132613E-2</c:v>
                </c:pt>
                <c:pt idx="72">
                  <c:v>-7.0115390488354024E-2</c:v>
                </c:pt>
                <c:pt idx="73">
                  <c:v>-6.6715390486933757E-2</c:v>
                </c:pt>
                <c:pt idx="74">
                  <c:v>-6.6015390482789371E-2</c:v>
                </c:pt>
                <c:pt idx="77">
                  <c:v>-5.565598081011558E-2</c:v>
                </c:pt>
                <c:pt idx="82">
                  <c:v>-3.8701923527696636E-2</c:v>
                </c:pt>
                <c:pt idx="83">
                  <c:v>-3.6560132815793622E-2</c:v>
                </c:pt>
                <c:pt idx="84">
                  <c:v>-2.1248864453809801E-2</c:v>
                </c:pt>
                <c:pt idx="85">
                  <c:v>-1.7537118474137969E-2</c:v>
                </c:pt>
                <c:pt idx="87">
                  <c:v>2.008389616094064E-3</c:v>
                </c:pt>
                <c:pt idx="88">
                  <c:v>4.4092286116210744E-3</c:v>
                </c:pt>
                <c:pt idx="90">
                  <c:v>5.0476633332436904E-3</c:v>
                </c:pt>
                <c:pt idx="123">
                  <c:v>7.4959856661735103E-2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A0-49AA-8B12-0CF524896485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2'!$N$21:$N$144</c:f>
              <c:numCache>
                <c:formatCode>General</c:formatCode>
                <c:ptCount val="124"/>
                <c:pt idx="63">
                  <c:v>-6.8888469300873112E-2</c:v>
                </c:pt>
                <c:pt idx="65">
                  <c:v>-7.7670011334703304E-2</c:v>
                </c:pt>
                <c:pt idx="66">
                  <c:v>-6.902989863010589E-2</c:v>
                </c:pt>
                <c:pt idx="68">
                  <c:v>-6.8429898623435292E-2</c:v>
                </c:pt>
                <c:pt idx="94">
                  <c:v>1.952804796746932E-2</c:v>
                </c:pt>
                <c:pt idx="95">
                  <c:v>2.4668160680448636E-2</c:v>
                </c:pt>
                <c:pt idx="96">
                  <c:v>2.7022695576306432E-2</c:v>
                </c:pt>
                <c:pt idx="98">
                  <c:v>3.2646028317685705E-2</c:v>
                </c:pt>
                <c:pt idx="99">
                  <c:v>3.3265325277170632E-2</c:v>
                </c:pt>
                <c:pt idx="104">
                  <c:v>4.1303760001028422E-2</c:v>
                </c:pt>
                <c:pt idx="109">
                  <c:v>5.6700765395362396E-2</c:v>
                </c:pt>
                <c:pt idx="121">
                  <c:v>6.7159336074837483E-2</c:v>
                </c:pt>
                <c:pt idx="122">
                  <c:v>7.2817067753931042E-2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A0-49AA-8B12-0CF524896485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2'!$O$21:$O$144</c:f>
              <c:numCache>
                <c:formatCode>General</c:formatCode>
                <c:ptCount val="124"/>
                <c:pt idx="0">
                  <c:v>-0.13869077001547869</c:v>
                </c:pt>
                <c:pt idx="1">
                  <c:v>-0.13867877174441892</c:v>
                </c:pt>
                <c:pt idx="2">
                  <c:v>-0.13865477520229944</c:v>
                </c:pt>
                <c:pt idx="3">
                  <c:v>-0.13864277693123966</c:v>
                </c:pt>
                <c:pt idx="4">
                  <c:v>-0.13863077866017992</c:v>
                </c:pt>
                <c:pt idx="5">
                  <c:v>-0.13843880632322392</c:v>
                </c:pt>
                <c:pt idx="6">
                  <c:v>-0.13842680805216417</c:v>
                </c:pt>
                <c:pt idx="7">
                  <c:v>-0.1384148097811044</c:v>
                </c:pt>
                <c:pt idx="8">
                  <c:v>-0.13613513827975179</c:v>
                </c:pt>
                <c:pt idx="9">
                  <c:v>-0.1336274996282639</c:v>
                </c:pt>
                <c:pt idx="10">
                  <c:v>-0.13360350308614438</c:v>
                </c:pt>
                <c:pt idx="11">
                  <c:v>-0.13163578663234526</c:v>
                </c:pt>
                <c:pt idx="12">
                  <c:v>-0.10965495405088202</c:v>
                </c:pt>
                <c:pt idx="13">
                  <c:v>-9.3769243167772104E-2</c:v>
                </c:pt>
                <c:pt idx="14">
                  <c:v>-9.1513568208538953E-2</c:v>
                </c:pt>
                <c:pt idx="15">
                  <c:v>-8.8993931285991312E-2</c:v>
                </c:pt>
                <c:pt idx="16">
                  <c:v>-8.6966223476893451E-2</c:v>
                </c:pt>
                <c:pt idx="17">
                  <c:v>-8.4710548517660328E-2</c:v>
                </c:pt>
                <c:pt idx="18">
                  <c:v>-8.4398593470106809E-2</c:v>
                </c:pt>
                <c:pt idx="19">
                  <c:v>-8.2418878745247948E-2</c:v>
                </c:pt>
                <c:pt idx="20">
                  <c:v>-8.0163203786014797E-2</c:v>
                </c:pt>
                <c:pt idx="21">
                  <c:v>-7.7907528826781675E-2</c:v>
                </c:pt>
                <c:pt idx="22">
                  <c:v>-7.5663852138608295E-2</c:v>
                </c:pt>
                <c:pt idx="23">
                  <c:v>-7.5651853867548552E-2</c:v>
                </c:pt>
                <c:pt idx="24">
                  <c:v>-7.5639855596488809E-2</c:v>
                </c:pt>
                <c:pt idx="25">
                  <c:v>-7.3120218673941167E-2</c:v>
                </c:pt>
                <c:pt idx="26">
                  <c:v>-6.9100797868924674E-2</c:v>
                </c:pt>
                <c:pt idx="27">
                  <c:v>-6.8812839363490669E-2</c:v>
                </c:pt>
                <c:pt idx="28">
                  <c:v>-6.8800841092430925E-2</c:v>
                </c:pt>
                <c:pt idx="29">
                  <c:v>-6.6833124638631808E-2</c:v>
                </c:pt>
                <c:pt idx="30">
                  <c:v>-6.4277492902904909E-2</c:v>
                </c:pt>
                <c:pt idx="31">
                  <c:v>-6.4265494631845166E-2</c:v>
                </c:pt>
                <c:pt idx="32">
                  <c:v>-6.4253496360785395E-2</c:v>
                </c:pt>
                <c:pt idx="33">
                  <c:v>-3.9045128864249205E-2</c:v>
                </c:pt>
                <c:pt idx="34">
                  <c:v>-3.5025708059232726E-2</c:v>
                </c:pt>
                <c:pt idx="35">
                  <c:v>-3.3117982960732366E-2</c:v>
                </c:pt>
                <c:pt idx="36">
                  <c:v>-3.070633047772247E-2</c:v>
                </c:pt>
                <c:pt idx="37">
                  <c:v>-3.0694332206662726E-2</c:v>
                </c:pt>
                <c:pt idx="38">
                  <c:v>-2.8486650331668591E-2</c:v>
                </c:pt>
                <c:pt idx="39">
                  <c:v>-2.8318674536832088E-2</c:v>
                </c:pt>
                <c:pt idx="40">
                  <c:v>-2.650693560680973E-2</c:v>
                </c:pt>
                <c:pt idx="41">
                  <c:v>-2.650693560680973E-2</c:v>
                </c:pt>
                <c:pt idx="42">
                  <c:v>-2.6134989203957452E-2</c:v>
                </c:pt>
                <c:pt idx="43">
                  <c:v>-2.5895023782762448E-2</c:v>
                </c:pt>
                <c:pt idx="44">
                  <c:v>-2.5763042801105189E-2</c:v>
                </c:pt>
                <c:pt idx="45">
                  <c:v>-2.4023293497441332E-2</c:v>
                </c:pt>
                <c:pt idx="46">
                  <c:v>-2.333939204703555E-2</c:v>
                </c:pt>
                <c:pt idx="47">
                  <c:v>-2.2115568398940973E-2</c:v>
                </c:pt>
                <c:pt idx="48">
                  <c:v>-2.1959590875164213E-2</c:v>
                </c:pt>
                <c:pt idx="49">
                  <c:v>-2.1959590875164213E-2</c:v>
                </c:pt>
                <c:pt idx="50">
                  <c:v>-2.1959590875164213E-2</c:v>
                </c:pt>
                <c:pt idx="51">
                  <c:v>-2.1959590875164213E-2</c:v>
                </c:pt>
                <c:pt idx="52">
                  <c:v>-2.1419668677475433E-2</c:v>
                </c:pt>
                <c:pt idx="53">
                  <c:v>-1.9295974699899569E-2</c:v>
                </c:pt>
                <c:pt idx="54">
                  <c:v>-1.9032012736585051E-2</c:v>
                </c:pt>
                <c:pt idx="55">
                  <c:v>-1.7436242685638211E-2</c:v>
                </c:pt>
                <c:pt idx="56">
                  <c:v>-1.5036588473688071E-2</c:v>
                </c:pt>
                <c:pt idx="57">
                  <c:v>-1.4904607492030812E-2</c:v>
                </c:pt>
                <c:pt idx="58">
                  <c:v>-1.4892609220971055E-2</c:v>
                </c:pt>
                <c:pt idx="59">
                  <c:v>-1.2864901411873193E-2</c:v>
                </c:pt>
                <c:pt idx="60">
                  <c:v>-1.0603227317110185E-2</c:v>
                </c:pt>
                <c:pt idx="61">
                  <c:v>-1.0333266218265795E-2</c:v>
                </c:pt>
                <c:pt idx="62">
                  <c:v>-8.0775912590326654E-3</c:v>
                </c:pt>
                <c:pt idx="63">
                  <c:v>-8.0655929879729152E-3</c:v>
                </c:pt>
                <c:pt idx="64">
                  <c:v>-7.8256275667779041E-3</c:v>
                </c:pt>
                <c:pt idx="65">
                  <c:v>-7.8016310246584036E-3</c:v>
                </c:pt>
                <c:pt idx="66">
                  <c:v>-5.7979197576800354E-3</c:v>
                </c:pt>
                <c:pt idx="67">
                  <c:v>-5.7979197576800354E-3</c:v>
                </c:pt>
                <c:pt idx="68">
                  <c:v>-5.7979197576800354E-3</c:v>
                </c:pt>
                <c:pt idx="69">
                  <c:v>-1.4665439051100362E-3</c:v>
                </c:pt>
                <c:pt idx="70">
                  <c:v>5.491656329280753E-4</c:v>
                </c:pt>
                <c:pt idx="71">
                  <c:v>5.4084654121271114E-3</c:v>
                </c:pt>
                <c:pt idx="72">
                  <c:v>7.2801956974482135E-3</c:v>
                </c:pt>
                <c:pt idx="73">
                  <c:v>7.2801956974482135E-3</c:v>
                </c:pt>
                <c:pt idx="74">
                  <c:v>7.2801956974482135E-3</c:v>
                </c:pt>
                <c:pt idx="75">
                  <c:v>7.4121766791054727E-3</c:v>
                </c:pt>
                <c:pt idx="76">
                  <c:v>7.9401006057345028E-3</c:v>
                </c:pt>
                <c:pt idx="77">
                  <c:v>9.5598671988008505E-3</c:v>
                </c:pt>
                <c:pt idx="78">
                  <c:v>9.703846451517853E-3</c:v>
                </c:pt>
                <c:pt idx="79">
                  <c:v>9.9558101437726212E-3</c:v>
                </c:pt>
                <c:pt idx="80">
                  <c:v>9.9678084148323715E-3</c:v>
                </c:pt>
                <c:pt idx="81">
                  <c:v>1.1563578465779212E-2</c:v>
                </c:pt>
                <c:pt idx="82">
                  <c:v>1.462313758601564E-2</c:v>
                </c:pt>
                <c:pt idx="83">
                  <c:v>1.6650845395113509E-2</c:v>
                </c:pt>
                <c:pt idx="84">
                  <c:v>2.1102203958281014E-2</c:v>
                </c:pt>
                <c:pt idx="85">
                  <c:v>2.127017975311752E-2</c:v>
                </c:pt>
                <c:pt idx="86">
                  <c:v>2.3177904851617883E-2</c:v>
                </c:pt>
                <c:pt idx="87">
                  <c:v>2.7641261685845138E-2</c:v>
                </c:pt>
                <c:pt idx="88">
                  <c:v>2.7653259956904888E-2</c:v>
                </c:pt>
                <c:pt idx="89">
                  <c:v>2.7713251312203643E-2</c:v>
                </c:pt>
                <c:pt idx="90">
                  <c:v>2.9632974681763753E-2</c:v>
                </c:pt>
                <c:pt idx="91">
                  <c:v>2.9932931458257522E-2</c:v>
                </c:pt>
                <c:pt idx="92">
                  <c:v>2.9968926271436772E-2</c:v>
                </c:pt>
                <c:pt idx="93">
                  <c:v>2.9980924542496522E-2</c:v>
                </c:pt>
                <c:pt idx="94">
                  <c:v>3.2212602959610148E-2</c:v>
                </c:pt>
                <c:pt idx="95">
                  <c:v>3.4216314226588516E-2</c:v>
                </c:pt>
                <c:pt idx="96">
                  <c:v>3.4996201845472308E-2</c:v>
                </c:pt>
                <c:pt idx="97">
                  <c:v>3.6543978812180147E-2</c:v>
                </c:pt>
                <c:pt idx="98">
                  <c:v>3.6759947691255665E-2</c:v>
                </c:pt>
                <c:pt idx="99">
                  <c:v>3.7035907925629927E-2</c:v>
                </c:pt>
                <c:pt idx="100">
                  <c:v>3.8793654635883405E-2</c:v>
                </c:pt>
                <c:pt idx="101">
                  <c:v>3.8811652042473027E-2</c:v>
                </c:pt>
                <c:pt idx="102">
                  <c:v>3.8829649449062656E-2</c:v>
                </c:pt>
                <c:pt idx="103">
                  <c:v>3.8835648584592534E-2</c:v>
                </c:pt>
                <c:pt idx="104">
                  <c:v>3.9015622650488795E-2</c:v>
                </c:pt>
                <c:pt idx="105">
                  <c:v>3.9105609683436925E-2</c:v>
                </c:pt>
                <c:pt idx="106">
                  <c:v>4.3161025301632655E-2</c:v>
                </c:pt>
                <c:pt idx="107">
                  <c:v>4.3161025301632655E-2</c:v>
                </c:pt>
                <c:pt idx="108">
                  <c:v>4.3179022708222284E-2</c:v>
                </c:pt>
                <c:pt idx="109">
                  <c:v>4.3263010605640535E-2</c:v>
                </c:pt>
                <c:pt idx="110">
                  <c:v>4.3323001960939293E-2</c:v>
                </c:pt>
                <c:pt idx="111">
                  <c:v>4.3323001960939293E-2</c:v>
                </c:pt>
                <c:pt idx="112">
                  <c:v>4.3323001960939293E-2</c:v>
                </c:pt>
                <c:pt idx="113">
                  <c:v>4.3323001960939293E-2</c:v>
                </c:pt>
                <c:pt idx="114">
                  <c:v>4.3364995909648416E-2</c:v>
                </c:pt>
                <c:pt idx="115">
                  <c:v>4.3364995909648416E-2</c:v>
                </c:pt>
                <c:pt idx="116">
                  <c:v>4.3364995909648416E-2</c:v>
                </c:pt>
                <c:pt idx="117">
                  <c:v>4.5350709770037155E-2</c:v>
                </c:pt>
                <c:pt idx="118">
                  <c:v>4.5350709770037155E-2</c:v>
                </c:pt>
                <c:pt idx="119">
                  <c:v>4.5350709770037155E-2</c:v>
                </c:pt>
                <c:pt idx="120">
                  <c:v>4.5350709770037155E-2</c:v>
                </c:pt>
                <c:pt idx="121">
                  <c:v>4.5530683835933415E-2</c:v>
                </c:pt>
                <c:pt idx="122">
                  <c:v>4.7786358795166545E-2</c:v>
                </c:pt>
                <c:pt idx="123">
                  <c:v>4.8398270619213833E-2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AA0-49AA-8B12-0CF524896485}"/>
            </c:ext>
          </c:extLst>
        </c:ser>
        <c:ser>
          <c:idx val="8"/>
          <c:order val="8"/>
          <c:tx>
            <c:strRef>
              <c:f>'Active 2'!$R$20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'Active 2'!$F$21:$F$144</c:f>
              <c:numCache>
                <c:formatCode>General</c:formatCode>
                <c:ptCount val="124"/>
                <c:pt idx="0">
                  <c:v>-15593</c:v>
                </c:pt>
                <c:pt idx="1">
                  <c:v>-15592</c:v>
                </c:pt>
                <c:pt idx="2">
                  <c:v>-15590</c:v>
                </c:pt>
                <c:pt idx="3">
                  <c:v>-15589</c:v>
                </c:pt>
                <c:pt idx="4">
                  <c:v>-15588</c:v>
                </c:pt>
                <c:pt idx="5">
                  <c:v>-15572</c:v>
                </c:pt>
                <c:pt idx="6">
                  <c:v>-15571</c:v>
                </c:pt>
                <c:pt idx="7">
                  <c:v>-15570</c:v>
                </c:pt>
                <c:pt idx="8">
                  <c:v>-15380</c:v>
                </c:pt>
                <c:pt idx="9">
                  <c:v>-15171</c:v>
                </c:pt>
                <c:pt idx="10">
                  <c:v>-15169</c:v>
                </c:pt>
                <c:pt idx="11">
                  <c:v>-15005</c:v>
                </c:pt>
                <c:pt idx="12">
                  <c:v>-13173</c:v>
                </c:pt>
                <c:pt idx="13">
                  <c:v>-11849</c:v>
                </c:pt>
                <c:pt idx="14">
                  <c:v>-11661</c:v>
                </c:pt>
                <c:pt idx="15">
                  <c:v>-11451</c:v>
                </c:pt>
                <c:pt idx="16">
                  <c:v>-11282</c:v>
                </c:pt>
                <c:pt idx="17">
                  <c:v>-11094</c:v>
                </c:pt>
                <c:pt idx="18">
                  <c:v>-11068</c:v>
                </c:pt>
                <c:pt idx="19">
                  <c:v>-10903</c:v>
                </c:pt>
                <c:pt idx="20">
                  <c:v>-10715</c:v>
                </c:pt>
                <c:pt idx="21">
                  <c:v>-10527</c:v>
                </c:pt>
                <c:pt idx="22">
                  <c:v>-10340</c:v>
                </c:pt>
                <c:pt idx="23">
                  <c:v>-10339</c:v>
                </c:pt>
                <c:pt idx="24">
                  <c:v>-10338</c:v>
                </c:pt>
                <c:pt idx="25">
                  <c:v>-10128</c:v>
                </c:pt>
                <c:pt idx="26">
                  <c:v>-9793</c:v>
                </c:pt>
                <c:pt idx="27">
                  <c:v>-9769</c:v>
                </c:pt>
                <c:pt idx="28">
                  <c:v>-9768</c:v>
                </c:pt>
                <c:pt idx="29">
                  <c:v>-9604</c:v>
                </c:pt>
                <c:pt idx="30">
                  <c:v>-9391</c:v>
                </c:pt>
                <c:pt idx="31">
                  <c:v>-9390</c:v>
                </c:pt>
                <c:pt idx="32">
                  <c:v>-9389</c:v>
                </c:pt>
                <c:pt idx="33">
                  <c:v>-7288</c:v>
                </c:pt>
                <c:pt idx="34">
                  <c:v>-6953</c:v>
                </c:pt>
                <c:pt idx="35">
                  <c:v>-6794</c:v>
                </c:pt>
                <c:pt idx="36">
                  <c:v>-6593</c:v>
                </c:pt>
                <c:pt idx="37">
                  <c:v>-6592</c:v>
                </c:pt>
                <c:pt idx="38">
                  <c:v>-6408</c:v>
                </c:pt>
                <c:pt idx="39">
                  <c:v>-6394</c:v>
                </c:pt>
                <c:pt idx="40">
                  <c:v>-6243</c:v>
                </c:pt>
                <c:pt idx="41">
                  <c:v>-6243</c:v>
                </c:pt>
                <c:pt idx="42">
                  <c:v>-6212</c:v>
                </c:pt>
                <c:pt idx="43">
                  <c:v>-6192</c:v>
                </c:pt>
                <c:pt idx="44">
                  <c:v>-6181</c:v>
                </c:pt>
                <c:pt idx="45">
                  <c:v>-6036</c:v>
                </c:pt>
                <c:pt idx="46">
                  <c:v>-5979</c:v>
                </c:pt>
                <c:pt idx="47">
                  <c:v>-5877</c:v>
                </c:pt>
                <c:pt idx="48">
                  <c:v>-5864</c:v>
                </c:pt>
                <c:pt idx="49">
                  <c:v>-5864</c:v>
                </c:pt>
                <c:pt idx="50">
                  <c:v>-5864</c:v>
                </c:pt>
                <c:pt idx="51">
                  <c:v>-5864</c:v>
                </c:pt>
                <c:pt idx="52">
                  <c:v>-5819</c:v>
                </c:pt>
                <c:pt idx="53">
                  <c:v>-5642</c:v>
                </c:pt>
                <c:pt idx="54">
                  <c:v>-5620</c:v>
                </c:pt>
                <c:pt idx="55">
                  <c:v>-5487</c:v>
                </c:pt>
                <c:pt idx="56">
                  <c:v>-5287</c:v>
                </c:pt>
                <c:pt idx="57">
                  <c:v>-5276</c:v>
                </c:pt>
                <c:pt idx="58">
                  <c:v>-5275</c:v>
                </c:pt>
                <c:pt idx="59">
                  <c:v>-5106</c:v>
                </c:pt>
                <c:pt idx="60">
                  <c:v>-4917.5</c:v>
                </c:pt>
                <c:pt idx="61">
                  <c:v>-4895</c:v>
                </c:pt>
                <c:pt idx="62">
                  <c:v>-4707</c:v>
                </c:pt>
                <c:pt idx="63">
                  <c:v>-4706</c:v>
                </c:pt>
                <c:pt idx="64">
                  <c:v>-4686</c:v>
                </c:pt>
                <c:pt idx="65">
                  <c:v>-4684</c:v>
                </c:pt>
                <c:pt idx="66">
                  <c:v>-4517</c:v>
                </c:pt>
                <c:pt idx="67">
                  <c:v>-4517</c:v>
                </c:pt>
                <c:pt idx="68">
                  <c:v>-4517</c:v>
                </c:pt>
                <c:pt idx="69">
                  <c:v>-4156</c:v>
                </c:pt>
                <c:pt idx="70">
                  <c:v>-3988</c:v>
                </c:pt>
                <c:pt idx="71">
                  <c:v>-3583</c:v>
                </c:pt>
                <c:pt idx="72">
                  <c:v>-3427</c:v>
                </c:pt>
                <c:pt idx="73">
                  <c:v>-3427</c:v>
                </c:pt>
                <c:pt idx="74">
                  <c:v>-3427</c:v>
                </c:pt>
                <c:pt idx="75">
                  <c:v>-3416</c:v>
                </c:pt>
                <c:pt idx="76">
                  <c:v>-3372</c:v>
                </c:pt>
                <c:pt idx="77">
                  <c:v>-3237</c:v>
                </c:pt>
                <c:pt idx="78">
                  <c:v>-3225</c:v>
                </c:pt>
                <c:pt idx="79">
                  <c:v>-3204</c:v>
                </c:pt>
                <c:pt idx="80">
                  <c:v>-3203</c:v>
                </c:pt>
                <c:pt idx="81">
                  <c:v>-3070</c:v>
                </c:pt>
                <c:pt idx="82">
                  <c:v>-2815</c:v>
                </c:pt>
                <c:pt idx="83">
                  <c:v>-2646</c:v>
                </c:pt>
                <c:pt idx="84">
                  <c:v>-2275</c:v>
                </c:pt>
                <c:pt idx="85">
                  <c:v>-2261</c:v>
                </c:pt>
                <c:pt idx="86">
                  <c:v>-2102</c:v>
                </c:pt>
                <c:pt idx="87">
                  <c:v>-1730</c:v>
                </c:pt>
                <c:pt idx="88">
                  <c:v>-1729</c:v>
                </c:pt>
                <c:pt idx="89">
                  <c:v>-1724</c:v>
                </c:pt>
                <c:pt idx="90">
                  <c:v>-1564</c:v>
                </c:pt>
                <c:pt idx="91">
                  <c:v>-1539</c:v>
                </c:pt>
                <c:pt idx="92">
                  <c:v>-1536</c:v>
                </c:pt>
                <c:pt idx="93">
                  <c:v>-1535</c:v>
                </c:pt>
                <c:pt idx="94">
                  <c:v>-1349</c:v>
                </c:pt>
                <c:pt idx="95">
                  <c:v>-1182</c:v>
                </c:pt>
                <c:pt idx="96">
                  <c:v>-1117</c:v>
                </c:pt>
                <c:pt idx="97">
                  <c:v>-988</c:v>
                </c:pt>
                <c:pt idx="98">
                  <c:v>-970</c:v>
                </c:pt>
                <c:pt idx="99">
                  <c:v>-947</c:v>
                </c:pt>
                <c:pt idx="100">
                  <c:v>-800.5</c:v>
                </c:pt>
                <c:pt idx="101">
                  <c:v>-799</c:v>
                </c:pt>
                <c:pt idx="102">
                  <c:v>-797.5</c:v>
                </c:pt>
                <c:pt idx="103">
                  <c:v>-797</c:v>
                </c:pt>
                <c:pt idx="104">
                  <c:v>-782</c:v>
                </c:pt>
                <c:pt idx="105">
                  <c:v>-774.5</c:v>
                </c:pt>
                <c:pt idx="106">
                  <c:v>-436.5</c:v>
                </c:pt>
                <c:pt idx="107">
                  <c:v>-436.5</c:v>
                </c:pt>
                <c:pt idx="108">
                  <c:v>-435</c:v>
                </c:pt>
                <c:pt idx="109">
                  <c:v>-428</c:v>
                </c:pt>
                <c:pt idx="110">
                  <c:v>-423</c:v>
                </c:pt>
                <c:pt idx="111">
                  <c:v>-423</c:v>
                </c:pt>
                <c:pt idx="112">
                  <c:v>-423</c:v>
                </c:pt>
                <c:pt idx="113">
                  <c:v>-423</c:v>
                </c:pt>
                <c:pt idx="114">
                  <c:v>-419.5</c:v>
                </c:pt>
                <c:pt idx="115">
                  <c:v>-419.5</c:v>
                </c:pt>
                <c:pt idx="116">
                  <c:v>-419.5</c:v>
                </c:pt>
                <c:pt idx="117">
                  <c:v>-254</c:v>
                </c:pt>
                <c:pt idx="118">
                  <c:v>-254</c:v>
                </c:pt>
                <c:pt idx="119">
                  <c:v>-254</c:v>
                </c:pt>
                <c:pt idx="120">
                  <c:v>-254</c:v>
                </c:pt>
                <c:pt idx="121">
                  <c:v>-239</c:v>
                </c:pt>
                <c:pt idx="122">
                  <c:v>-51</c:v>
                </c:pt>
                <c:pt idx="123">
                  <c:v>0</c:v>
                </c:pt>
              </c:numCache>
            </c:numRef>
          </c:xVal>
          <c:yVal>
            <c:numRef>
              <c:f>'Active 2'!$R$21:$R$144</c:f>
              <c:numCache>
                <c:formatCode>General</c:formatCode>
                <c:ptCount val="124"/>
                <c:pt idx="36">
                  <c:v>0.18132834091375116</c:v>
                </c:pt>
                <c:pt idx="37">
                  <c:v>0.15592917992034927</c:v>
                </c:pt>
                <c:pt idx="42">
                  <c:v>8.5200000008626375E-2</c:v>
                </c:pt>
                <c:pt idx="43">
                  <c:v>-5.319999999483116E-2</c:v>
                </c:pt>
                <c:pt idx="46">
                  <c:v>1.4440000006288756E-2</c:v>
                </c:pt>
                <c:pt idx="47">
                  <c:v>0</c:v>
                </c:pt>
                <c:pt idx="53">
                  <c:v>0.35972622830013279</c:v>
                </c:pt>
                <c:pt idx="54">
                  <c:v>0.36094468625378795</c:v>
                </c:pt>
                <c:pt idx="56">
                  <c:v>0.37602407269150717</c:v>
                </c:pt>
                <c:pt idx="69">
                  <c:v>0.13557297975785332</c:v>
                </c:pt>
                <c:pt idx="70">
                  <c:v>0.18051393147470662</c:v>
                </c:pt>
                <c:pt idx="71">
                  <c:v>0.31485372578026727</c:v>
                </c:pt>
                <c:pt idx="75">
                  <c:v>0.36619383849756559</c:v>
                </c:pt>
                <c:pt idx="76">
                  <c:v>0.37463075442792615</c:v>
                </c:pt>
                <c:pt idx="78">
                  <c:v>0.40295408717065584</c:v>
                </c:pt>
                <c:pt idx="79">
                  <c:v>0.4285717061284231</c:v>
                </c:pt>
                <c:pt idx="80">
                  <c:v>0.41317254513705848</c:v>
                </c:pt>
                <c:pt idx="106">
                  <c:v>0.19829363391181687</c:v>
                </c:pt>
                <c:pt idx="107">
                  <c:v>0.23939363391400548</c:v>
                </c:pt>
                <c:pt idx="108">
                  <c:v>0.28499489240493858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AA0-49AA-8B12-0CF524896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0107368"/>
        <c:axId val="1"/>
      </c:scatterChart>
      <c:valAx>
        <c:axId val="750107368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54828150572829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1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009819967266774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010736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0736497545008183E-2"/>
          <c:y val="0.90937500000000004"/>
          <c:w val="0.91489361702127658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0</xdr:row>
      <xdr:rowOff>0</xdr:rowOff>
    </xdr:from>
    <xdr:to>
      <xdr:col>16</xdr:col>
      <xdr:colOff>447675</xdr:colOff>
      <xdr:row>18</xdr:row>
      <xdr:rowOff>28575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E4138F13-84B4-5E82-244B-A2572CCA6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180975</xdr:colOff>
      <xdr:row>0</xdr:row>
      <xdr:rowOff>0</xdr:rowOff>
    </xdr:from>
    <xdr:to>
      <xdr:col>25</xdr:col>
      <xdr:colOff>514350</xdr:colOff>
      <xdr:row>18</xdr:row>
      <xdr:rowOff>38100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73AD7C27-4EB6-4957-5CDD-D5E7896A00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276225</xdr:colOff>
      <xdr:row>18</xdr:row>
      <xdr:rowOff>28575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FB67242D-AF6D-7C91-0399-F36857ED8D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152400</xdr:colOff>
      <xdr:row>0</xdr:row>
      <xdr:rowOff>28575</xdr:rowOff>
    </xdr:from>
    <xdr:to>
      <xdr:col>25</xdr:col>
      <xdr:colOff>485775</xdr:colOff>
      <xdr:row>18</xdr:row>
      <xdr:rowOff>66675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2D37C504-3112-ECB1-6E68-C7872761D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konkoly.hu/cgi-bin/IBVS?5958" TargetMode="External"/><Relationship Id="rId18" Type="http://schemas.openxmlformats.org/officeDocument/2006/relationships/hyperlink" Target="http://var.astro.cz/oejv/issues/oejv0160.pdf" TargetMode="External"/><Relationship Id="rId26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www.konkoly.hu/cgi-bin/IBVS?5662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aavso.org/sites/default/files/jaavso/v37n1/44.pdf" TargetMode="External"/><Relationship Id="rId12" Type="http://schemas.openxmlformats.org/officeDocument/2006/relationships/hyperlink" Target="http://www.konkoly.hu/cgi-bin/IBVS?5958" TargetMode="External"/><Relationship Id="rId17" Type="http://schemas.openxmlformats.org/officeDocument/2006/relationships/hyperlink" Target="http://var.astro.cz/oejv/issues/oejv0160.pdf" TargetMode="External"/><Relationship Id="rId25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56" TargetMode="External"/><Relationship Id="rId16" Type="http://schemas.openxmlformats.org/officeDocument/2006/relationships/hyperlink" Target="http://www.bav-astro.de/sfs/BAVM_link.php?BAVMnr=231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vsolj.cetus-net.org/no40.pdf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aavso.org/sites/default/files/jaavso/v36n2/186.pdf" TargetMode="External"/><Relationship Id="rId11" Type="http://schemas.openxmlformats.org/officeDocument/2006/relationships/hyperlink" Target="http://www.konkoly.hu/cgi-bin/IBVS?5958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074.pdf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www.bav-astro.de/sfs/BAVM_link.php?BAVMnr=231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bav-astro.de/sfs/BAVM_link.php?BAVMnr=59" TargetMode="External"/><Relationship Id="rId10" Type="http://schemas.openxmlformats.org/officeDocument/2006/relationships/hyperlink" Target="http://www.konkoly.hu/cgi-bin/IBVS?5958" TargetMode="External"/><Relationship Id="rId19" Type="http://schemas.openxmlformats.org/officeDocument/2006/relationships/hyperlink" Target="http://var.astro.cz/oejv/issues/oejv0160.pdf" TargetMode="External"/><Relationship Id="rId31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konkoly.hu/cgi-bin/IBVS?5814" TargetMode="External"/><Relationship Id="rId9" Type="http://schemas.openxmlformats.org/officeDocument/2006/relationships/hyperlink" Target="http://www.konkoly.hu/cgi-bin/IBVS?5958" TargetMode="External"/><Relationship Id="rId14" Type="http://schemas.openxmlformats.org/officeDocument/2006/relationships/hyperlink" Target="http://www.bav-astro.de/sfs/BAVM_link.php?BAVMnr=231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07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2"/>
  <sheetViews>
    <sheetView tabSelected="1" workbookViewId="0">
      <pane xSplit="14" ySplit="22" topLeftCell="W141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style="1" customWidth="1"/>
    <col min="2" max="2" width="6.425781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C2" s="5"/>
    </row>
    <row r="3" spans="1:6" x14ac:dyDescent="0.2">
      <c r="C3" s="6"/>
    </row>
    <row r="4" spans="1:6" x14ac:dyDescent="0.2">
      <c r="A4" s="7" t="s">
        <v>3</v>
      </c>
      <c r="C4" s="8">
        <v>45532.517999999996</v>
      </c>
      <c r="D4" s="9">
        <v>1.95272</v>
      </c>
    </row>
    <row r="5" spans="1:6" x14ac:dyDescent="0.2">
      <c r="A5" s="10" t="s">
        <v>4</v>
      </c>
      <c r="B5"/>
      <c r="C5" s="11">
        <v>-9.5</v>
      </c>
      <c r="D5" t="s">
        <v>5</v>
      </c>
    </row>
    <row r="6" spans="1:6" x14ac:dyDescent="0.2">
      <c r="A6" s="7" t="s">
        <v>6</v>
      </c>
    </row>
    <row r="7" spans="1:6" x14ac:dyDescent="0.2">
      <c r="A7" s="1" t="s">
        <v>7</v>
      </c>
      <c r="C7" s="1">
        <f>+C4</f>
        <v>45532.517999999996</v>
      </c>
    </row>
    <row r="8" spans="1:6" x14ac:dyDescent="0.2">
      <c r="A8" s="1" t="s">
        <v>8</v>
      </c>
      <c r="C8" s="1">
        <f>+D4</f>
        <v>1.95272</v>
      </c>
    </row>
    <row r="9" spans="1:6" x14ac:dyDescent="0.2">
      <c r="A9" s="12" t="s">
        <v>9</v>
      </c>
      <c r="B9" s="13">
        <v>110</v>
      </c>
      <c r="C9" s="14" t="str">
        <f>"F"&amp;B9</f>
        <v>F110</v>
      </c>
      <c r="D9" s="5" t="str">
        <f>"G"&amp;B9</f>
        <v>G110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-2.0232183395076557</v>
      </c>
      <c r="D11" s="17"/>
      <c r="E11"/>
    </row>
    <row r="12" spans="1:6" x14ac:dyDescent="0.2">
      <c r="A12" t="s">
        <v>13</v>
      </c>
      <c r="B12"/>
      <c r="C12" s="16">
        <f ca="1">SLOPE(INDIRECT($D$9):G985,INDIRECT($C$9):F985)</f>
        <v>9.4847276785666047E-6</v>
      </c>
      <c r="D12" s="17"/>
      <c r="E12"/>
    </row>
    <row r="13" spans="1:6" x14ac:dyDescent="0.2">
      <c r="A13" t="s">
        <v>14</v>
      </c>
      <c r="B13"/>
      <c r="C13" s="17" t="s">
        <v>15</v>
      </c>
    </row>
    <row r="14" spans="1:6" x14ac:dyDescent="0.2">
      <c r="A14"/>
      <c r="B14"/>
      <c r="C14"/>
    </row>
    <row r="15" spans="1:6" x14ac:dyDescent="0.2">
      <c r="A15" s="18" t="s">
        <v>16</v>
      </c>
      <c r="B15"/>
      <c r="C15" s="19">
        <f ca="1">(C7+C11)+(C8+C12)*INT(MAX(F21:F3526))</f>
        <v>59513.990621795398</v>
      </c>
      <c r="E15" s="20" t="s">
        <v>17</v>
      </c>
      <c r="F15" s="11">
        <v>1</v>
      </c>
    </row>
    <row r="16" spans="1:6" x14ac:dyDescent="0.2">
      <c r="A16" s="18" t="s">
        <v>18</v>
      </c>
      <c r="B16"/>
      <c r="C16" s="19">
        <f ca="1">+C8+C12</f>
        <v>1.9527294847276786</v>
      </c>
      <c r="E16" s="20" t="s">
        <v>19</v>
      </c>
      <c r="F16" s="16">
        <f ca="1">NOW()+15018.5+$C$5/24</f>
        <v>59965.733676273143</v>
      </c>
    </row>
    <row r="17" spans="1:18" x14ac:dyDescent="0.2">
      <c r="A17" s="20" t="s">
        <v>20</v>
      </c>
      <c r="B17"/>
      <c r="C17">
        <f>COUNT(C21:C2184)</f>
        <v>140</v>
      </c>
      <c r="E17" s="20" t="s">
        <v>21</v>
      </c>
      <c r="F17" s="16">
        <f ca="1">ROUND(2*(F16-$C$7)/$C$8,0)/2+F15</f>
        <v>7392.5</v>
      </c>
    </row>
    <row r="18" spans="1:18" x14ac:dyDescent="0.2">
      <c r="A18" s="18" t="s">
        <v>22</v>
      </c>
      <c r="B18"/>
      <c r="C18" s="21">
        <f ca="1">+C15</f>
        <v>59513.990621795398</v>
      </c>
      <c r="D18" s="22">
        <f ca="1">+C16</f>
        <v>1.9527294847276786</v>
      </c>
      <c r="E18" s="20" t="s">
        <v>23</v>
      </c>
      <c r="F18" s="5">
        <f ca="1">ROUND(2*(F16-$C$15)/$C$16,0)/2+F15</f>
        <v>232.5</v>
      </c>
    </row>
    <row r="19" spans="1:18" x14ac:dyDescent="0.2">
      <c r="E19" s="20" t="s">
        <v>24</v>
      </c>
      <c r="F19" s="23">
        <f ca="1">+$C$15+$C$16*F18-15018.5-$C$5/24</f>
        <v>44949.896060327919</v>
      </c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4" t="s">
        <v>32</v>
      </c>
      <c r="I20" s="24" t="s">
        <v>33</v>
      </c>
      <c r="J20" s="24" t="s">
        <v>34</v>
      </c>
      <c r="K20" s="24" t="s">
        <v>35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5" t="s">
        <v>41</v>
      </c>
      <c r="R20" s="25" t="s">
        <v>42</v>
      </c>
    </row>
    <row r="21" spans="1:18" x14ac:dyDescent="0.2">
      <c r="A21" s="26" t="s">
        <v>43</v>
      </c>
      <c r="B21" s="27" t="s">
        <v>44</v>
      </c>
      <c r="C21" s="28">
        <v>26562.434000000001</v>
      </c>
      <c r="D21" s="29"/>
      <c r="E21" s="30">
        <f>+(C21-C$7)/C$8</f>
        <v>-9714.6974476627456</v>
      </c>
      <c r="F21" s="31">
        <f>ROUND(2*E21,0)/2-1.5</f>
        <v>-9716</v>
      </c>
      <c r="G21" s="1">
        <f>+C21-(C$7+F21*C$8)</f>
        <v>2.5435200000065379</v>
      </c>
      <c r="H21" s="1">
        <f>+G21</f>
        <v>2.5435200000065379</v>
      </c>
      <c r="O21" s="1">
        <f ca="1">+C$11+C$12*$F21</f>
        <v>-2.115371953632609</v>
      </c>
      <c r="Q21" s="80">
        <f>+C21-15018.5</f>
        <v>11543.934000000001</v>
      </c>
    </row>
    <row r="22" spans="1:18" x14ac:dyDescent="0.2">
      <c r="A22" s="26" t="s">
        <v>43</v>
      </c>
      <c r="B22" s="27" t="s">
        <v>44</v>
      </c>
      <c r="C22" s="28">
        <v>26564.378000000001</v>
      </c>
      <c r="D22" s="32"/>
      <c r="E22" s="30">
        <f>+(C22-C$7)/C$8</f>
        <v>-9713.7019132287242</v>
      </c>
      <c r="F22" s="31">
        <f>ROUND(2*E22,0)/2-1.5</f>
        <v>-9715</v>
      </c>
      <c r="G22" s="1">
        <f>+C22-(C$7+F22*C$8)</f>
        <v>2.5348000000049069</v>
      </c>
      <c r="H22" s="1">
        <f>+G22</f>
        <v>2.5348000000049069</v>
      </c>
      <c r="O22" s="1">
        <f ca="1">+C$11+C$12*$F22</f>
        <v>-2.1153624689049302</v>
      </c>
      <c r="Q22" s="80">
        <f>+C22-15018.5</f>
        <v>11545.878000000001</v>
      </c>
    </row>
    <row r="23" spans="1:18" x14ac:dyDescent="0.2">
      <c r="A23" s="26" t="s">
        <v>43</v>
      </c>
      <c r="B23" s="27" t="s">
        <v>44</v>
      </c>
      <c r="C23" s="28">
        <v>26568.294999999998</v>
      </c>
      <c r="D23" s="32"/>
      <c r="E23" s="30">
        <f>+(C23-C$7)/C$8</f>
        <v>-9711.695993281166</v>
      </c>
      <c r="F23" s="31">
        <f>ROUND(2*E23,0)/2-1.5</f>
        <v>-9713</v>
      </c>
      <c r="G23" s="1">
        <f>+C23-(C$7+F23*C$8)</f>
        <v>2.5463600000002771</v>
      </c>
      <c r="H23" s="1">
        <f>+G23</f>
        <v>2.5463600000002771</v>
      </c>
      <c r="O23" s="1">
        <f ca="1">+C$11+C$12*$F23</f>
        <v>-2.115343499449573</v>
      </c>
      <c r="Q23" s="80">
        <f>+C23-15018.5</f>
        <v>11549.794999999998</v>
      </c>
    </row>
    <row r="24" spans="1:18" x14ac:dyDescent="0.2">
      <c r="A24" s="26" t="s">
        <v>43</v>
      </c>
      <c r="B24" s="27" t="s">
        <v>44</v>
      </c>
      <c r="C24" s="28">
        <v>26570.243999999999</v>
      </c>
      <c r="D24" s="32"/>
      <c r="E24" s="30">
        <f>+(C24-C$7)/C$8</f>
        <v>-9710.6978983161935</v>
      </c>
      <c r="F24" s="31">
        <f>ROUND(2*E24,0)/2-1.5</f>
        <v>-9712</v>
      </c>
      <c r="G24" s="1">
        <f>+C24-(C$7+F24*C$8)</f>
        <v>2.5426400000033027</v>
      </c>
      <c r="H24" s="1">
        <f>+G24</f>
        <v>2.5426400000033027</v>
      </c>
      <c r="O24" s="1">
        <f ca="1">+C$11+C$12*$F24</f>
        <v>-2.1153340147218946</v>
      </c>
      <c r="Q24" s="80">
        <f>+C24-15018.5</f>
        <v>11551.743999999999</v>
      </c>
    </row>
    <row r="25" spans="1:18" x14ac:dyDescent="0.2">
      <c r="A25" s="26" t="s">
        <v>43</v>
      </c>
      <c r="B25" s="27" t="s">
        <v>44</v>
      </c>
      <c r="C25" s="28">
        <v>26572.215</v>
      </c>
      <c r="D25" s="32"/>
      <c r="E25" s="30">
        <f>+(C25-C$7)/C$8</f>
        <v>-9709.6885370150339</v>
      </c>
      <c r="F25" s="31">
        <f>ROUND(2*E25,0)/2-1.5</f>
        <v>-9711</v>
      </c>
      <c r="G25" s="1">
        <f>+C25-(C$7+F25*C$8)</f>
        <v>2.5609200000035344</v>
      </c>
      <c r="H25" s="1">
        <f>+G25</f>
        <v>2.5609200000035344</v>
      </c>
      <c r="O25" s="1">
        <f ca="1">+C$11+C$12*$F25</f>
        <v>-2.1153245299942158</v>
      </c>
      <c r="Q25" s="80">
        <f>+C25-15018.5</f>
        <v>11553.715</v>
      </c>
    </row>
    <row r="26" spans="1:18" x14ac:dyDescent="0.2">
      <c r="A26" s="26" t="s">
        <v>43</v>
      </c>
      <c r="B26" s="27" t="s">
        <v>44</v>
      </c>
      <c r="C26" s="28">
        <v>26603.442999999999</v>
      </c>
      <c r="D26" s="32"/>
      <c r="E26" s="30">
        <f>+(C26-C$7)/C$8</f>
        <v>-9693.6964849031083</v>
      </c>
      <c r="F26" s="31">
        <f>ROUND(2*E26,0)/2-1.5</f>
        <v>-9695</v>
      </c>
      <c r="G26" s="1">
        <f>+C26-(C$7+F26*C$8)</f>
        <v>2.5454000000027008</v>
      </c>
      <c r="H26" s="1">
        <f>+G26</f>
        <v>2.5454000000027008</v>
      </c>
      <c r="O26" s="1">
        <f ca="1">+C$11+C$12*$F26</f>
        <v>-2.1151727743513589</v>
      </c>
      <c r="Q26" s="80">
        <f>+C26-15018.5</f>
        <v>11584.942999999999</v>
      </c>
    </row>
    <row r="27" spans="1:18" x14ac:dyDescent="0.2">
      <c r="A27" s="26" t="s">
        <v>43</v>
      </c>
      <c r="B27" s="27" t="s">
        <v>44</v>
      </c>
      <c r="C27" s="28">
        <v>26605.383999999998</v>
      </c>
      <c r="D27" s="32"/>
      <c r="E27" s="30">
        <f>+(C27-C$7)/C$8</f>
        <v>-9692.7024867876589</v>
      </c>
      <c r="F27" s="31">
        <f>ROUND(2*E27,0)/2-1.5</f>
        <v>-9694</v>
      </c>
      <c r="G27" s="1">
        <f>+C27-(C$7+F27*C$8)</f>
        <v>2.5336800000004587</v>
      </c>
      <c r="H27" s="1">
        <f>+G27</f>
        <v>2.5336800000004587</v>
      </c>
      <c r="O27" s="1">
        <f ca="1">+C$11+C$12*$F27</f>
        <v>-2.1151632896236805</v>
      </c>
      <c r="Q27" s="80">
        <f>+C27-15018.5</f>
        <v>11586.883999999998</v>
      </c>
    </row>
    <row r="28" spans="1:18" x14ac:dyDescent="0.2">
      <c r="A28" s="26" t="s">
        <v>43</v>
      </c>
      <c r="B28" s="27" t="s">
        <v>44</v>
      </c>
      <c r="C28" s="28">
        <v>26607.331999999999</v>
      </c>
      <c r="D28" s="32"/>
      <c r="E28" s="30">
        <f>+(C28-C$7)/C$8</f>
        <v>-9691.7049039288777</v>
      </c>
      <c r="F28" s="31">
        <f>ROUND(2*E28,0)/2-1.5</f>
        <v>-9693</v>
      </c>
      <c r="G28" s="1">
        <f>+C28-(C$7+F28*C$8)</f>
        <v>2.5289600000032806</v>
      </c>
      <c r="H28" s="1">
        <f>+G28</f>
        <v>2.5289600000032806</v>
      </c>
      <c r="O28" s="1">
        <f ca="1">+C$11+C$12*$F28</f>
        <v>-2.1151538048960017</v>
      </c>
      <c r="Q28" s="80">
        <f>+C28-15018.5</f>
        <v>11588.831999999999</v>
      </c>
    </row>
    <row r="29" spans="1:18" x14ac:dyDescent="0.2">
      <c r="A29" s="26" t="s">
        <v>43</v>
      </c>
      <c r="B29" s="27" t="s">
        <v>44</v>
      </c>
      <c r="C29" s="28">
        <v>26978.308000000001</v>
      </c>
      <c r="D29" s="32"/>
      <c r="E29" s="30">
        <f>+(C29-C$7)/C$8</f>
        <v>-9501.7257978614416</v>
      </c>
      <c r="F29" s="31">
        <f>ROUND(2*E29,0)/2-1.5</f>
        <v>-9503</v>
      </c>
      <c r="G29" s="1">
        <f>+C29-(C$7+F29*C$8)</f>
        <v>2.4881600000044273</v>
      </c>
      <c r="H29" s="1">
        <f>+G29</f>
        <v>2.4881600000044273</v>
      </c>
      <c r="O29" s="1">
        <f ca="1">+C$11+C$12*$F29</f>
        <v>-2.1133517066370739</v>
      </c>
      <c r="Q29" s="80">
        <f>+C29-15018.5</f>
        <v>11959.808000000001</v>
      </c>
    </row>
    <row r="30" spans="1:18" x14ac:dyDescent="0.2">
      <c r="A30" s="26" t="s">
        <v>45</v>
      </c>
      <c r="B30" s="27" t="s">
        <v>44</v>
      </c>
      <c r="C30" s="28">
        <v>27386.362000000001</v>
      </c>
      <c r="D30" s="32"/>
      <c r="E30" s="30">
        <f>+(C30-C$7)/C$8</f>
        <v>-9292.7588184685956</v>
      </c>
      <c r="F30" s="33">
        <f>ROUND(2*E30,0)/2-1</f>
        <v>-9294</v>
      </c>
      <c r="G30" s="1">
        <f>+C30-(C$7+F30*C$8)</f>
        <v>2.4236800000035146</v>
      </c>
      <c r="H30" s="1">
        <f>+G30</f>
        <v>2.4236800000035146</v>
      </c>
      <c r="O30" s="1">
        <f ca="1">+C$11+C$12*$F30</f>
        <v>-2.1113693985522537</v>
      </c>
      <c r="Q30" s="80">
        <f>+C30-15018.5</f>
        <v>12367.862000000001</v>
      </c>
    </row>
    <row r="31" spans="1:18" x14ac:dyDescent="0.2">
      <c r="A31" s="26" t="s">
        <v>43</v>
      </c>
      <c r="B31" s="27" t="s">
        <v>44</v>
      </c>
      <c r="C31" s="28">
        <v>27390.267</v>
      </c>
      <c r="D31" s="32"/>
      <c r="E31" s="30">
        <f>+(C31-C$7)/C$8</f>
        <v>-9290.7590437953204</v>
      </c>
      <c r="F31" s="33">
        <f>ROUND(2*E31,0)/2-1</f>
        <v>-9292</v>
      </c>
      <c r="G31" s="1">
        <f>+C31-(C$7+F31*C$8)</f>
        <v>2.423240000003716</v>
      </c>
      <c r="H31" s="1">
        <f>+G31</f>
        <v>2.423240000003716</v>
      </c>
      <c r="O31" s="1">
        <f ca="1">+C$11+C$12*$F31</f>
        <v>-2.1113504290968965</v>
      </c>
      <c r="Q31" s="80">
        <f>+C31-15018.5</f>
        <v>12371.767</v>
      </c>
    </row>
    <row r="32" spans="1:18" x14ac:dyDescent="0.2">
      <c r="A32" s="26" t="s">
        <v>46</v>
      </c>
      <c r="B32" s="27" t="s">
        <v>44</v>
      </c>
      <c r="C32" s="28">
        <v>27710.473999999998</v>
      </c>
      <c r="D32" s="32"/>
      <c r="E32" s="30">
        <f>+(C32-C$7)/C$8</f>
        <v>-9126.7790569052395</v>
      </c>
      <c r="F32" s="33">
        <f>ROUND(2*E32,0)/2-1</f>
        <v>-9128</v>
      </c>
      <c r="G32" s="1">
        <f>+C32-(C$7+F32*C$8)</f>
        <v>2.3841600000014296</v>
      </c>
      <c r="H32" s="1">
        <f>+G32</f>
        <v>2.3841600000014296</v>
      </c>
      <c r="O32" s="1">
        <f ca="1">+C$11+C$12*$F32</f>
        <v>-2.1097949337576116</v>
      </c>
      <c r="Q32" s="80">
        <f>+C32-15018.5</f>
        <v>12691.973999999998</v>
      </c>
    </row>
    <row r="33" spans="1:17" x14ac:dyDescent="0.2">
      <c r="A33" s="26" t="s">
        <v>43</v>
      </c>
      <c r="B33" s="27" t="s">
        <v>47</v>
      </c>
      <c r="C33" s="28">
        <v>31287.397000000001</v>
      </c>
      <c r="D33" s="32"/>
      <c r="E33" s="30">
        <f>+(C33-C$7)/C$8</f>
        <v>-7295.0146462370412</v>
      </c>
      <c r="F33" s="33">
        <f>ROUND(2*E33,0)/2-1</f>
        <v>-7296</v>
      </c>
      <c r="G33" s="1">
        <f>+C33-(C$7+F33*C$8)</f>
        <v>1.9241200000069512</v>
      </c>
      <c r="H33" s="1">
        <f>+G33</f>
        <v>1.9241200000069512</v>
      </c>
      <c r="O33" s="1">
        <f ca="1">+C$11+C$12*$F33</f>
        <v>-2.0924189126504777</v>
      </c>
      <c r="Q33" s="80">
        <f>+C33-15018.5</f>
        <v>16268.897000000001</v>
      </c>
    </row>
    <row r="34" spans="1:17" x14ac:dyDescent="0.2">
      <c r="A34" s="26" t="s">
        <v>48</v>
      </c>
      <c r="B34" s="27" t="s">
        <v>47</v>
      </c>
      <c r="C34" s="28">
        <v>33872.449000000001</v>
      </c>
      <c r="D34" s="32"/>
      <c r="E34" s="30">
        <f>+(C34-C$7)/C$8</f>
        <v>-5971.1935146872038</v>
      </c>
      <c r="F34" s="33">
        <f>ROUND(2*E34,0)/2-1</f>
        <v>-5972</v>
      </c>
      <c r="G34" s="1">
        <f>+C34-(C$7+F34*C$8)</f>
        <v>1.5748400000084075</v>
      </c>
      <c r="H34" s="1">
        <f>+G34</f>
        <v>1.5748400000084075</v>
      </c>
      <c r="O34" s="1">
        <f ca="1">+C$11+C$12*$F34</f>
        <v>-2.0798611332040555</v>
      </c>
      <c r="Q34" s="80">
        <f>+C34-15018.5</f>
        <v>18853.949000000001</v>
      </c>
    </row>
    <row r="35" spans="1:17" x14ac:dyDescent="0.2">
      <c r="A35" s="26" t="s">
        <v>49</v>
      </c>
      <c r="B35" s="27" t="s">
        <v>47</v>
      </c>
      <c r="C35" s="28">
        <v>34239.495999999999</v>
      </c>
      <c r="D35" s="32"/>
      <c r="E35" s="30">
        <f>+(C35-C$7)/C$8</f>
        <v>-5783.2264738416143</v>
      </c>
      <c r="F35" s="33">
        <f>ROUND(2*E35,0)/2-1</f>
        <v>-5784</v>
      </c>
      <c r="G35" s="1">
        <f>+C35-(C$7+F35*C$8)</f>
        <v>1.5104800000044634</v>
      </c>
      <c r="H35" s="1">
        <f>+G35</f>
        <v>1.5104800000044634</v>
      </c>
      <c r="O35" s="1">
        <f ca="1">+C$11+C$12*$F35</f>
        <v>-2.078078004400485</v>
      </c>
      <c r="Q35" s="80">
        <f>+C35-15018.5</f>
        <v>19220.995999999999</v>
      </c>
    </row>
    <row r="36" spans="1:17" x14ac:dyDescent="0.2">
      <c r="A36" s="26" t="s">
        <v>50</v>
      </c>
      <c r="B36" s="27" t="s">
        <v>47</v>
      </c>
      <c r="C36" s="28">
        <v>34649.498</v>
      </c>
      <c r="D36" s="32"/>
      <c r="E36" s="30">
        <f>+(C36-C$7)/C$8</f>
        <v>-5573.2619115899852</v>
      </c>
      <c r="F36" s="34">
        <f>ROUND(2*E36,0)/2-0.5</f>
        <v>-5574</v>
      </c>
      <c r="G36" s="1">
        <f>+C36-(C$7+F36*C$8)</f>
        <v>1.4412800000063726</v>
      </c>
      <c r="H36" s="1">
        <f>+G36</f>
        <v>1.4412800000063726</v>
      </c>
      <c r="O36" s="1">
        <f ca="1">+C$11+C$12*$F36</f>
        <v>-2.0760862115879859</v>
      </c>
      <c r="Q36" s="80">
        <f>+C36-15018.5</f>
        <v>19630.998</v>
      </c>
    </row>
    <row r="37" spans="1:17" x14ac:dyDescent="0.2">
      <c r="A37" s="26" t="s">
        <v>51</v>
      </c>
      <c r="B37" s="27" t="s">
        <v>47</v>
      </c>
      <c r="C37" s="28">
        <v>34979.466999999997</v>
      </c>
      <c r="D37" s="32"/>
      <c r="E37" s="30">
        <f>+(C37-C$7)/C$8</f>
        <v>-5404.2827440698102</v>
      </c>
      <c r="F37" s="34">
        <f>ROUND(2*E37,0)/2-0.5</f>
        <v>-5405</v>
      </c>
      <c r="G37" s="1">
        <f>+C37-(C$7+F37*C$8)</f>
        <v>1.4006000000008498</v>
      </c>
      <c r="H37" s="1">
        <f>+G37</f>
        <v>1.4006000000008498</v>
      </c>
      <c r="O37" s="1">
        <f ca="1">+C$11+C$12*$F37</f>
        <v>-2.0744832926103083</v>
      </c>
      <c r="Q37" s="80">
        <f>+C37-15018.5</f>
        <v>19960.966999999997</v>
      </c>
    </row>
    <row r="38" spans="1:17" x14ac:dyDescent="0.2">
      <c r="A38" s="26" t="s">
        <v>52</v>
      </c>
      <c r="B38" s="27" t="s">
        <v>47</v>
      </c>
      <c r="C38" s="28">
        <v>35346.519</v>
      </c>
      <c r="D38" s="32"/>
      <c r="E38" s="30">
        <f>+(C38-C$7)/C$8</f>
        <v>-5216.3131426932669</v>
      </c>
      <c r="F38" s="34">
        <f>ROUND(2*E38,0)/2-0.5</f>
        <v>-5217</v>
      </c>
      <c r="G38" s="1">
        <f>+C38-(C$7+F38*C$8)</f>
        <v>1.3412400000015623</v>
      </c>
      <c r="H38" s="1">
        <f>+G38</f>
        <v>1.3412400000015623</v>
      </c>
      <c r="O38" s="1">
        <f ca="1">+C$11+C$12*$F38</f>
        <v>-2.0727001638067377</v>
      </c>
      <c r="Q38" s="80">
        <f>+C38-15018.5</f>
        <v>20328.019</v>
      </c>
    </row>
    <row r="39" spans="1:17" x14ac:dyDescent="0.2">
      <c r="A39" s="26" t="s">
        <v>52</v>
      </c>
      <c r="B39" s="27" t="s">
        <v>47</v>
      </c>
      <c r="C39" s="28">
        <v>35397.283000000003</v>
      </c>
      <c r="D39" s="32"/>
      <c r="E39" s="30">
        <f>+(C39-C$7)/C$8</f>
        <v>-5190.3165840468646</v>
      </c>
      <c r="F39" s="34">
        <f>ROUND(2*E39,0)/2-0.5</f>
        <v>-5191</v>
      </c>
      <c r="G39" s="1">
        <f>+C39-(C$7+F39*C$8)</f>
        <v>1.3345200000112527</v>
      </c>
      <c r="H39" s="1">
        <f>+G39</f>
        <v>1.3345200000112527</v>
      </c>
      <c r="O39" s="1">
        <f ca="1">+C$11+C$12*$F39</f>
        <v>-2.0724535608870949</v>
      </c>
      <c r="Q39" s="80">
        <f>+C39-15018.5</f>
        <v>20378.783000000003</v>
      </c>
    </row>
    <row r="40" spans="1:17" x14ac:dyDescent="0.2">
      <c r="A40" s="26" t="s">
        <v>53</v>
      </c>
      <c r="B40" s="27" t="s">
        <v>47</v>
      </c>
      <c r="C40" s="28">
        <v>35719.43</v>
      </c>
      <c r="D40" s="32"/>
      <c r="E40" s="30">
        <f>+(C40-C$7)/C$8</f>
        <v>-5025.3431111475256</v>
      </c>
      <c r="F40" s="34">
        <f>ROUND(2*E40,0)/2-0.5</f>
        <v>-5026</v>
      </c>
      <c r="G40" s="1">
        <f>+C40-(C$7+F40*C$8)</f>
        <v>1.2827200000028824</v>
      </c>
      <c r="H40" s="1">
        <f>+G40</f>
        <v>1.2827200000028824</v>
      </c>
      <c r="O40" s="1">
        <f ca="1">+C$11+C$12*$F40</f>
        <v>-2.0708885808201316</v>
      </c>
      <c r="Q40" s="80">
        <f>+C40-15018.5</f>
        <v>20700.93</v>
      </c>
    </row>
    <row r="41" spans="1:17" x14ac:dyDescent="0.2">
      <c r="A41" s="26" t="s">
        <v>54</v>
      </c>
      <c r="B41" s="27" t="s">
        <v>47</v>
      </c>
      <c r="C41" s="28">
        <v>36086.555999999997</v>
      </c>
      <c r="D41" s="32"/>
      <c r="E41" s="30">
        <f>+(C41-C$7)/C$8</f>
        <v>-4837.335613912901</v>
      </c>
      <c r="F41" s="34">
        <f>ROUND(2*E41,0)/2-0.5</f>
        <v>-4838</v>
      </c>
      <c r="G41" s="1">
        <f>+C41-(C$7+F41*C$8)</f>
        <v>1.2973599999968428</v>
      </c>
      <c r="H41" s="1">
        <f>+G41</f>
        <v>1.2973599999968428</v>
      </c>
      <c r="O41" s="1">
        <f ca="1">+C$11+C$12*$F41</f>
        <v>-2.069105452016561</v>
      </c>
      <c r="Q41" s="80">
        <f>+C41-15018.5</f>
        <v>21068.055999999997</v>
      </c>
    </row>
    <row r="42" spans="1:17" x14ac:dyDescent="0.2">
      <c r="A42" s="26" t="s">
        <v>55</v>
      </c>
      <c r="B42" s="27" t="s">
        <v>47</v>
      </c>
      <c r="C42" s="28">
        <v>36453.508999999998</v>
      </c>
      <c r="D42" s="32"/>
      <c r="E42" s="30">
        <f>+(C42-C$7)/C$8</f>
        <v>-4649.4167110492026</v>
      </c>
      <c r="F42" s="34">
        <f>ROUND(2*E42,0)/2-0.5</f>
        <v>-4650</v>
      </c>
      <c r="G42" s="1">
        <f>+C42-(C$7+F42*C$8)</f>
        <v>1.1390000000028522</v>
      </c>
      <c r="H42" s="1">
        <f>+G42</f>
        <v>1.1390000000028522</v>
      </c>
      <c r="O42" s="1">
        <f ca="1">+C$11+C$12*$F42</f>
        <v>-2.0673223232129905</v>
      </c>
      <c r="Q42" s="80">
        <f>+C42-15018.5</f>
        <v>21435.008999999998</v>
      </c>
    </row>
    <row r="43" spans="1:17" x14ac:dyDescent="0.2">
      <c r="A43" s="26" t="s">
        <v>54</v>
      </c>
      <c r="B43" s="27" t="s">
        <v>47</v>
      </c>
      <c r="C43" s="28">
        <v>36818.557000000001</v>
      </c>
      <c r="D43" s="32"/>
      <c r="E43" s="30">
        <f>+(C43-C$7)/C$8</f>
        <v>-4462.4733704781002</v>
      </c>
      <c r="F43" s="34">
        <f>ROUND(2*E43,0)/2-0.5</f>
        <v>-4463</v>
      </c>
      <c r="G43" s="1">
        <f>+C43-(C$7+F43*C$8)</f>
        <v>1.0283600000038859</v>
      </c>
      <c r="H43" s="1">
        <f>+G43</f>
        <v>1.0283600000038859</v>
      </c>
      <c r="O43" s="1">
        <f ca="1">+C$11+C$12*$F43</f>
        <v>-2.0655486791370983</v>
      </c>
      <c r="Q43" s="80">
        <f>+C43-15018.5</f>
        <v>21800.057000000001</v>
      </c>
    </row>
    <row r="44" spans="1:17" x14ac:dyDescent="0.2">
      <c r="A44" s="26" t="s">
        <v>54</v>
      </c>
      <c r="B44" s="27" t="s">
        <v>47</v>
      </c>
      <c r="C44" s="28">
        <v>36820.497000000003</v>
      </c>
      <c r="D44" s="32"/>
      <c r="E44" s="30">
        <f>+(C44-C$7)/C$8</f>
        <v>-4461.4798844688403</v>
      </c>
      <c r="F44" s="34">
        <f>ROUND(2*E44,0)/2-0.5</f>
        <v>-4462</v>
      </c>
      <c r="G44" s="1">
        <f>+C44-(C$7+F44*C$8)</f>
        <v>1.015640000005078</v>
      </c>
      <c r="H44" s="1">
        <f>+G44</f>
        <v>1.015640000005078</v>
      </c>
      <c r="O44" s="1">
        <f ca="1">+C$11+C$12*$F44</f>
        <v>-2.0655391944094199</v>
      </c>
      <c r="Q44" s="80">
        <f>+C44-15018.5</f>
        <v>21801.997000000003</v>
      </c>
    </row>
    <row r="45" spans="1:17" x14ac:dyDescent="0.2">
      <c r="A45" s="26" t="s">
        <v>54</v>
      </c>
      <c r="B45" s="27" t="s">
        <v>47</v>
      </c>
      <c r="C45" s="28">
        <v>36822.517999999996</v>
      </c>
      <c r="D45" s="32"/>
      <c r="E45" s="30">
        <f>+(C45-C$7)/C$8</f>
        <v>-4460.4449178581672</v>
      </c>
      <c r="F45" s="34">
        <f>ROUND(2*E45,0)/2-0.5</f>
        <v>-4461</v>
      </c>
      <c r="G45" s="1">
        <f>+C45-(C$7+F45*C$8)</f>
        <v>1.0839200000045821</v>
      </c>
      <c r="H45" s="1">
        <f>+G45</f>
        <v>1.0839200000045821</v>
      </c>
      <c r="O45" s="1">
        <f ca="1">+C$11+C$12*$F45</f>
        <v>-2.0655297096817415</v>
      </c>
      <c r="Q45" s="80">
        <f>+C45-15018.5</f>
        <v>21804.017999999996</v>
      </c>
    </row>
    <row r="46" spans="1:17" x14ac:dyDescent="0.2">
      <c r="A46" s="26" t="s">
        <v>54</v>
      </c>
      <c r="B46" s="27" t="s">
        <v>47</v>
      </c>
      <c r="C46" s="28">
        <v>37232.483</v>
      </c>
      <c r="D46" s="32"/>
      <c r="E46" s="30">
        <f>+(C46-C$7)/C$8</f>
        <v>-4250.4993035355792</v>
      </c>
      <c r="F46" s="34">
        <f>ROUND(2*E46,0)/2-0.5</f>
        <v>-4251</v>
      </c>
      <c r="G46" s="1">
        <f>+C46-(C$7+F46*C$8)</f>
        <v>0.97772000000259141</v>
      </c>
      <c r="H46" s="1">
        <f>+G46</f>
        <v>0.97772000000259141</v>
      </c>
      <c r="O46" s="1">
        <f ca="1">+C$11+C$12*$F46</f>
        <v>-2.0635379168692425</v>
      </c>
      <c r="Q46" s="80">
        <f>+C46-15018.5</f>
        <v>22213.983</v>
      </c>
    </row>
    <row r="47" spans="1:17" x14ac:dyDescent="0.2">
      <c r="A47" s="26" t="s">
        <v>54</v>
      </c>
      <c r="B47" s="27" t="s">
        <v>47</v>
      </c>
      <c r="C47" s="28">
        <v>37886.525999999998</v>
      </c>
      <c r="D47" s="32"/>
      <c r="E47" s="30">
        <f>+(C47-C$7)/C$8</f>
        <v>-3915.5598344872783</v>
      </c>
      <c r="F47" s="34">
        <f>ROUND(2*E47,0)/2-0.5</f>
        <v>-3916</v>
      </c>
      <c r="G47" s="1">
        <f>+C47-(C$7+F47*C$8)</f>
        <v>0.85951999999815598</v>
      </c>
      <c r="H47" s="1">
        <f>+G47</f>
        <v>0.85951999999815598</v>
      </c>
      <c r="O47" s="1">
        <f ca="1">+C$11+C$12*$F47</f>
        <v>-2.0603605330969224</v>
      </c>
      <c r="Q47" s="80">
        <f>+C47-15018.5</f>
        <v>22868.025999999998</v>
      </c>
    </row>
    <row r="48" spans="1:17" x14ac:dyDescent="0.2">
      <c r="A48" s="26" t="s">
        <v>54</v>
      </c>
      <c r="B48" s="27" t="s">
        <v>47</v>
      </c>
      <c r="C48" s="28">
        <v>37933.423999999999</v>
      </c>
      <c r="D48" s="32"/>
      <c r="E48" s="30">
        <f>+(C48-C$7)/C$8</f>
        <v>-3891.5430783727302</v>
      </c>
      <c r="F48" s="34">
        <f>ROUND(2*E48,0)/2-0.5</f>
        <v>-3892</v>
      </c>
      <c r="G48" s="1">
        <f>+C48-(C$7+F48*C$8)</f>
        <v>0.89224000000103842</v>
      </c>
      <c r="H48" s="1">
        <f>+G48</f>
        <v>0.89224000000103842</v>
      </c>
      <c r="O48" s="1">
        <f ca="1">+C$11+C$12*$F48</f>
        <v>-2.0601328996326371</v>
      </c>
      <c r="Q48" s="80">
        <f>+C48-15018.5</f>
        <v>22914.923999999999</v>
      </c>
    </row>
    <row r="49" spans="1:33" x14ac:dyDescent="0.2">
      <c r="A49" s="26" t="s">
        <v>54</v>
      </c>
      <c r="B49" s="27" t="s">
        <v>47</v>
      </c>
      <c r="C49" s="28">
        <v>37935.404999999999</v>
      </c>
      <c r="D49" s="32"/>
      <c r="E49" s="30">
        <f>+(C49-C$7)/C$8</f>
        <v>-3890.5285960096671</v>
      </c>
      <c r="F49" s="34">
        <f>ROUND(2*E49,0)/2-0.5</f>
        <v>-3891</v>
      </c>
      <c r="G49" s="1">
        <f>+C49-(C$7+F49*C$8)</f>
        <v>0.92051999999966938</v>
      </c>
      <c r="H49" s="1">
        <f>+G49</f>
        <v>0.92051999999966938</v>
      </c>
      <c r="O49" s="1">
        <f ca="1">+C$11+C$12*$F49</f>
        <v>-2.0601234149049583</v>
      </c>
      <c r="Q49" s="80">
        <f>+C49-15018.5</f>
        <v>22916.904999999999</v>
      </c>
    </row>
    <row r="50" spans="1:33" x14ac:dyDescent="0.2">
      <c r="A50" s="26" t="s">
        <v>54</v>
      </c>
      <c r="B50" s="27" t="s">
        <v>47</v>
      </c>
      <c r="C50" s="28">
        <v>38255.561000000002</v>
      </c>
      <c r="D50" s="32"/>
      <c r="E50" s="30">
        <f>+(C50-C$7)/C$8</f>
        <v>-3726.5747265352916</v>
      </c>
      <c r="F50" s="34">
        <f>ROUND(2*E50,0)/2-0.5</f>
        <v>-3727</v>
      </c>
      <c r="G50" s="1">
        <f>+C50-(C$7+F50*C$8)</f>
        <v>0.83044000000518281</v>
      </c>
      <c r="H50" s="1">
        <f>+G50</f>
        <v>0.83044000000518281</v>
      </c>
      <c r="O50" s="1">
        <f ca="1">+C$11+C$12*$F50</f>
        <v>-2.0585679195656734</v>
      </c>
      <c r="Q50" s="80">
        <f>+C50-15018.5</f>
        <v>23237.061000000002</v>
      </c>
    </row>
    <row r="51" spans="1:33" x14ac:dyDescent="0.2">
      <c r="A51" s="26" t="s">
        <v>54</v>
      </c>
      <c r="B51" s="27" t="s">
        <v>47</v>
      </c>
      <c r="C51" s="28">
        <v>38671.411999999997</v>
      </c>
      <c r="D51" s="32"/>
      <c r="E51" s="30">
        <f>+(C51-C$7)/C$8</f>
        <v>-3513.614855176369</v>
      </c>
      <c r="F51" s="34">
        <f>ROUND(2*E51,0)/2-0.5</f>
        <v>-3514</v>
      </c>
      <c r="G51" s="1">
        <f>+C51-(C$7+F51*C$8)</f>
        <v>0.75207999999838648</v>
      </c>
      <c r="H51" s="1">
        <f>+G51</f>
        <v>0.75207999999838648</v>
      </c>
      <c r="O51" s="1">
        <f ca="1">+C$11+C$12*$F51</f>
        <v>-2.0565476725701388</v>
      </c>
      <c r="Q51" s="80">
        <f>+C51-15018.5</f>
        <v>23652.911999999997</v>
      </c>
    </row>
    <row r="52" spans="1:33" x14ac:dyDescent="0.2">
      <c r="A52" s="26" t="s">
        <v>54</v>
      </c>
      <c r="B52" s="27" t="s">
        <v>47</v>
      </c>
      <c r="C52" s="28">
        <v>38673.383000000002</v>
      </c>
      <c r="D52" s="32"/>
      <c r="E52" s="30">
        <f>+(C52-C$7)/C$8</f>
        <v>-3512.6054938752072</v>
      </c>
      <c r="F52" s="34">
        <f>ROUND(2*E52,0)/2-0.5</f>
        <v>-3513</v>
      </c>
      <c r="G52" s="1">
        <f>+C52-(C$7+F52*C$8)</f>
        <v>0.77036000000225613</v>
      </c>
      <c r="H52" s="1">
        <f>+G52</f>
        <v>0.77036000000225613</v>
      </c>
      <c r="O52" s="1">
        <f ca="1">+C$11+C$12*$F52</f>
        <v>-2.05653818784246</v>
      </c>
      <c r="Q52" s="80">
        <f>+C52-15018.5</f>
        <v>23654.883000000002</v>
      </c>
    </row>
    <row r="53" spans="1:33" x14ac:dyDescent="0.2">
      <c r="A53" s="26" t="s">
        <v>56</v>
      </c>
      <c r="B53" s="27" t="s">
        <v>47</v>
      </c>
      <c r="C53" s="28">
        <v>38675.32</v>
      </c>
      <c r="D53" s="32"/>
      <c r="E53" s="30">
        <f>+(C53-C$7)/C$8</f>
        <v>-3511.6135441845204</v>
      </c>
      <c r="F53" s="34">
        <f>ROUND(2*E53,0)/2-0.5</f>
        <v>-3512</v>
      </c>
      <c r="G53" s="1">
        <f>+C53-(C$7+F53*C$8)</f>
        <v>0.75464000000647502</v>
      </c>
      <c r="H53" s="1">
        <f>+G53</f>
        <v>0.75464000000647502</v>
      </c>
      <c r="O53" s="1">
        <f ca="1">+C$11+C$12*$F53</f>
        <v>-2.0565287031147816</v>
      </c>
      <c r="Q53" s="80">
        <f>+C53-15018.5</f>
        <v>23656.82</v>
      </c>
    </row>
    <row r="54" spans="1:33" x14ac:dyDescent="0.2">
      <c r="A54" s="1" t="s">
        <v>57</v>
      </c>
      <c r="C54" s="32">
        <v>42777.269</v>
      </c>
      <c r="D54" s="32"/>
      <c r="E54" s="1">
        <f>+(C54-C$7)/C$8</f>
        <v>-1410.98006882707</v>
      </c>
      <c r="F54" s="1">
        <f>ROUND(2*E54,0)/2</f>
        <v>-1411</v>
      </c>
      <c r="G54" s="1">
        <f>+C54-(C$7+F54*C$8)</f>
        <v>3.8920000006328337E-2</v>
      </c>
      <c r="I54" s="1">
        <f>+G54</f>
        <v>3.8920000006328337E-2</v>
      </c>
      <c r="O54" s="1">
        <f ca="1">+C$11+C$12*$F54</f>
        <v>-2.0366012902621131</v>
      </c>
      <c r="Q54" s="80">
        <f>+C54-15018.5</f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2">
        <v>43431.317000000003</v>
      </c>
      <c r="D55" s="32"/>
      <c r="E55" s="1">
        <f>+(C55-C$7)/C$8</f>
        <v>-1076.0380392478153</v>
      </c>
      <c r="F55" s="1">
        <f>ROUND(2*E55,0)/2</f>
        <v>-1076</v>
      </c>
      <c r="G55" s="1">
        <f>+C55-(C$7+F55*C$8)</f>
        <v>-7.4279999993450474E-2</v>
      </c>
      <c r="I55" s="1">
        <f>+G55</f>
        <v>-7.4279999993450474E-2</v>
      </c>
      <c r="O55" s="1">
        <f ca="1">+C$11+C$12*$F55</f>
        <v>-2.0334239064897934</v>
      </c>
      <c r="Q55" s="80">
        <f>+C55-15018.5</f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6" t="s">
        <v>61</v>
      </c>
      <c r="B56" s="27" t="s">
        <v>44</v>
      </c>
      <c r="C56" s="28">
        <v>43741.756999999998</v>
      </c>
      <c r="D56" s="32"/>
      <c r="E56" s="30">
        <f>+(C56-C$7)/C$8</f>
        <v>-917.05979351878329</v>
      </c>
      <c r="F56" s="1">
        <f>ROUND(2*E56,0)/2</f>
        <v>-917</v>
      </c>
      <c r="G56" s="1">
        <f>+C56-(C$7+F56*C$8)</f>
        <v>-0.11675999999715714</v>
      </c>
      <c r="I56" s="1">
        <f>+G56</f>
        <v>-0.11675999999715714</v>
      </c>
      <c r="M56" s="1">
        <f>+G56</f>
        <v>-0.11675999999715714</v>
      </c>
      <c r="O56" s="1">
        <f ca="1">+C$11+C$12*$F56</f>
        <v>-2.0319158347889013</v>
      </c>
      <c r="Q56" s="80">
        <f>+C56-15018.5</f>
        <v>28723.256999999998</v>
      </c>
    </row>
    <row r="57" spans="1:33" x14ac:dyDescent="0.2">
      <c r="A57" s="5" t="s">
        <v>57</v>
      </c>
      <c r="C57" s="32">
        <v>44134.411999999997</v>
      </c>
      <c r="D57" s="32"/>
      <c r="E57" s="1">
        <f>+(C57-C$7)/C$8</f>
        <v>-715.97873735097698</v>
      </c>
      <c r="F57" s="1">
        <f>ROUND(2*E57,0)/2</f>
        <v>-716</v>
      </c>
      <c r="O57" s="1">
        <f ca="1">+C$11+C$12*$F57</f>
        <v>-2.0300094045255093</v>
      </c>
      <c r="Q57" s="80">
        <f>+C57-15018.5</f>
        <v>29115.911999999997</v>
      </c>
      <c r="R57" s="2">
        <v>4.1519999998854473E-2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2">
        <v>44136.339</v>
      </c>
      <c r="D58" s="32"/>
      <c r="E58" s="1">
        <f>+(C58-C$7)/C$8</f>
        <v>-714.99190872219083</v>
      </c>
      <c r="F58" s="1">
        <f>ROUND(2*E58,0)/2</f>
        <v>-715</v>
      </c>
      <c r="O58" s="1">
        <f ca="1">+C$11+C$12*$F58</f>
        <v>-2.0299999197978309</v>
      </c>
      <c r="Q58" s="80">
        <f>+C58-15018.5</f>
        <v>29117.839</v>
      </c>
      <c r="R58" s="2">
        <v>1.5800000001036096E-2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2">
        <v>44495.347999999998</v>
      </c>
      <c r="D59" s="32"/>
      <c r="E59" s="1">
        <f>+(C59-C$7)/C$8</f>
        <v>-531.14117743455188</v>
      </c>
      <c r="F59" s="1">
        <f>ROUND(2*E59,0)/2</f>
        <v>-531</v>
      </c>
      <c r="G59" s="1">
        <f>+C59-(C$7+F59*C$8)</f>
        <v>-0.27567999999882886</v>
      </c>
      <c r="J59" s="1">
        <f>+G59</f>
        <v>-0.27567999999882886</v>
      </c>
      <c r="O59" s="1">
        <f ca="1">+C$11+C$12*$F59</f>
        <v>-2.0282547299049747</v>
      </c>
      <c r="Q59" s="80">
        <f>+C59-15018.5</f>
        <v>29476.847999999998</v>
      </c>
      <c r="AB59" s="1" t="s">
        <v>60</v>
      </c>
      <c r="AG59" s="1" t="s">
        <v>64</v>
      </c>
    </row>
    <row r="60" spans="1:33" x14ac:dyDescent="0.2">
      <c r="A60" s="26" t="s">
        <v>61</v>
      </c>
      <c r="B60" s="27" t="s">
        <v>44</v>
      </c>
      <c r="C60" s="28">
        <v>44522.688000000002</v>
      </c>
      <c r="D60" s="32"/>
      <c r="E60" s="30">
        <f>+(C60-C$7)/C$8</f>
        <v>-517.14019419066449</v>
      </c>
      <c r="F60" s="1">
        <f>ROUND(2*E60,0)/2</f>
        <v>-517</v>
      </c>
      <c r="G60" s="1">
        <f>+C60-(C$7+F60*C$8)</f>
        <v>-0.27375999999640044</v>
      </c>
      <c r="I60" s="1">
        <f>+G60</f>
        <v>-0.27375999999640044</v>
      </c>
      <c r="M60" s="1">
        <f>+G60</f>
        <v>-0.27375999999640044</v>
      </c>
      <c r="O60" s="1">
        <f ca="1">+C$11+C$12*$F60</f>
        <v>-2.0281219437174745</v>
      </c>
      <c r="Q60" s="80">
        <f>+C60-15018.5</f>
        <v>29504.188000000002</v>
      </c>
    </row>
    <row r="61" spans="1:33" x14ac:dyDescent="0.2">
      <c r="A61" s="1" t="s">
        <v>65</v>
      </c>
      <c r="C61" s="32">
        <v>44817.504999999997</v>
      </c>
      <c r="D61" s="32"/>
      <c r="E61" s="1">
        <f>+(C61-C$7)/C$8</f>
        <v>-366.16258347330853</v>
      </c>
      <c r="F61" s="1">
        <f>ROUND(2*E61,0)/2</f>
        <v>-366</v>
      </c>
      <c r="G61" s="1">
        <f>+C61-(C$7+F61*C$8)</f>
        <v>-0.3174799999978859</v>
      </c>
      <c r="I61" s="1">
        <f>+G61</f>
        <v>-0.3174799999978859</v>
      </c>
      <c r="O61" s="1">
        <f ca="1">+C$11+C$12*$F61</f>
        <v>-2.026689749838011</v>
      </c>
      <c r="Q61" s="80">
        <f>+C61-15018.5</f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2">
        <v>44817.521000000001</v>
      </c>
      <c r="D62" s="32"/>
      <c r="E62" s="1">
        <f>+(C62-C$7)/C$8</f>
        <v>-366.1543897742614</v>
      </c>
      <c r="F62" s="1">
        <f>ROUND(2*E62,0)/2</f>
        <v>-366</v>
      </c>
      <c r="G62" s="1">
        <f>+C62-(C$7+F62*C$8)</f>
        <v>-0.30147999999462627</v>
      </c>
      <c r="I62" s="1">
        <f>+G62</f>
        <v>-0.30147999999462627</v>
      </c>
      <c r="O62" s="1">
        <f ca="1">+C$11+C$12*$F62</f>
        <v>-2.026689749838011</v>
      </c>
      <c r="Q62" s="80">
        <f>+C62-15018.5</f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2">
        <v>44878.442000000003</v>
      </c>
      <c r="D63" s="32"/>
      <c r="E63" s="1">
        <f>+(C63-C$7)/C$8</f>
        <v>-334.95636855257982</v>
      </c>
      <c r="F63" s="1">
        <f>ROUND(2*E63,0)/2</f>
        <v>-335</v>
      </c>
      <c r="O63" s="1">
        <f ca="1">+C$11+C$12*$F63</f>
        <v>-2.0263957232799754</v>
      </c>
      <c r="Q63" s="80">
        <f>+C63-15018.5</f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2">
        <v>44917.358</v>
      </c>
      <c r="D64" s="32"/>
      <c r="E64" s="1">
        <f>+(C64-C$7)/C$8</f>
        <v>-315.02724404932411</v>
      </c>
      <c r="F64" s="1">
        <f>ROUND(2*E64,0)/2</f>
        <v>-315</v>
      </c>
      <c r="O64" s="1">
        <f ca="1">+C$11+C$12*$F64</f>
        <v>-2.0262060287264041</v>
      </c>
      <c r="Q64" s="80">
        <f>+C64-15018.5</f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6" t="s">
        <v>61</v>
      </c>
      <c r="B65" s="27" t="s">
        <v>44</v>
      </c>
      <c r="C65" s="28">
        <v>44938.559999999998</v>
      </c>
      <c r="D65" s="32"/>
      <c r="E65" s="30">
        <f>+(C65-C$7)/C$8</f>
        <v>-304.16956860174457</v>
      </c>
      <c r="F65" s="1">
        <f>ROUND(2*E65,0)/2</f>
        <v>-304</v>
      </c>
      <c r="G65" s="1">
        <f>+C65-(C$7+F65*C$8)</f>
        <v>-0.33111999999528052</v>
      </c>
      <c r="H65" s="1">
        <f>+G65</f>
        <v>-0.33111999999528052</v>
      </c>
      <c r="M65" s="1">
        <f>+G65</f>
        <v>-0.33111999999528052</v>
      </c>
      <c r="O65" s="1">
        <f ca="1">+C$11+C$12*$F65</f>
        <v>-2.0261016967219398</v>
      </c>
      <c r="Q65" s="80">
        <f>+C65-15018.5</f>
        <v>29920.059999999998</v>
      </c>
    </row>
    <row r="66" spans="1:33" x14ac:dyDescent="0.2">
      <c r="A66" s="26" t="s">
        <v>61</v>
      </c>
      <c r="B66" s="27" t="s">
        <v>44</v>
      </c>
      <c r="C66" s="28">
        <v>45221.637000000002</v>
      </c>
      <c r="D66" s="32"/>
      <c r="E66" s="30">
        <f>+(C66-C$7)/C$8</f>
        <v>-159.20408455897106</v>
      </c>
      <c r="F66" s="1">
        <f>ROUND(2*E66,0)/2</f>
        <v>-159</v>
      </c>
      <c r="G66" s="1">
        <f>+C66-(C$7+F66*C$8)</f>
        <v>-0.39851999999518739</v>
      </c>
      <c r="I66" s="1">
        <f>+G66</f>
        <v>-0.39851999999518739</v>
      </c>
      <c r="M66" s="1">
        <f>+G66</f>
        <v>-0.39851999999518739</v>
      </c>
      <c r="O66" s="1">
        <f ca="1">+C$11+C$12*$F66</f>
        <v>-2.0247264112085479</v>
      </c>
      <c r="Q66" s="80">
        <f>+C66-15018.5</f>
        <v>30203.137000000002</v>
      </c>
    </row>
    <row r="67" spans="1:33" x14ac:dyDescent="0.2">
      <c r="A67" s="5" t="s">
        <v>69</v>
      </c>
      <c r="C67" s="32">
        <v>45333.355000000003</v>
      </c>
      <c r="D67" s="32"/>
      <c r="E67" s="1">
        <f>+(C67-C$7)/C$8</f>
        <v>-101.992605186608</v>
      </c>
      <c r="F67" s="1">
        <f>ROUND(2*E67,0)/2</f>
        <v>-102</v>
      </c>
      <c r="O67" s="1">
        <f ca="1">+C$11+C$12*$F67</f>
        <v>-2.0241857817308695</v>
      </c>
      <c r="Q67" s="80">
        <f>+C67-15018.5</f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2">
        <v>45532.517999999996</v>
      </c>
      <c r="D68" s="32" t="s">
        <v>15</v>
      </c>
      <c r="E68" s="1">
        <f>+(C68-C$7)/C$8</f>
        <v>0</v>
      </c>
      <c r="F68" s="1">
        <f>ROUND(2*E68,0)/2</f>
        <v>0</v>
      </c>
      <c r="O68" s="1">
        <f ca="1">+C$11+C$12*$F68</f>
        <v>-2.0232183395076557</v>
      </c>
      <c r="Q68" s="80">
        <f>+C68-15018.5</f>
        <v>30514.017999999996</v>
      </c>
      <c r="R68" s="2">
        <v>0</v>
      </c>
    </row>
    <row r="69" spans="1:33" x14ac:dyDescent="0.2">
      <c r="A69" s="1" t="s">
        <v>65</v>
      </c>
      <c r="C69" s="32">
        <v>45557.466</v>
      </c>
      <c r="D69" s="32"/>
      <c r="E69" s="1">
        <f>+(C69-C$7)/C$8</f>
        <v>12.776025236595087</v>
      </c>
      <c r="F69" s="1">
        <f>ROUND(2*E69,0)/2</f>
        <v>13</v>
      </c>
      <c r="G69" s="1">
        <f>+C69-(C$7+F69*C$8)</f>
        <v>-0.43735999999626074</v>
      </c>
      <c r="I69" s="1">
        <f>+G69</f>
        <v>-0.43735999999626074</v>
      </c>
      <c r="O69" s="1">
        <f ca="1">+C$11+C$12*$F69</f>
        <v>-2.0230950380478343</v>
      </c>
      <c r="Q69" s="80">
        <f>+C69-15018.5</f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2">
        <v>45557.470999999998</v>
      </c>
      <c r="D70" s="32"/>
      <c r="E70" s="1">
        <f>+(C70-C$7)/C$8</f>
        <v>12.778585767545444</v>
      </c>
      <c r="F70" s="1">
        <f>ROUND(2*E70,0)/2</f>
        <v>13</v>
      </c>
      <c r="G70" s="1">
        <f>+C70-(C$7+F70*C$8)</f>
        <v>-0.43235999999888008</v>
      </c>
      <c r="I70" s="1">
        <f>+G70</f>
        <v>-0.43235999999888008</v>
      </c>
      <c r="O70" s="1">
        <f ca="1">+C$11+C$12*$F70</f>
        <v>-2.0230950380478343</v>
      </c>
      <c r="Q70" s="80">
        <f>+C70-15018.5</f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2">
        <v>45557.472999999998</v>
      </c>
      <c r="D71" s="32"/>
      <c r="E71" s="1">
        <f>+(C71-C$7)/C$8</f>
        <v>12.779609979926331</v>
      </c>
      <c r="F71" s="1">
        <f>ROUND(2*E71,0)/2</f>
        <v>13</v>
      </c>
      <c r="G71" s="1">
        <f>+C71-(C$7+F71*C$8)</f>
        <v>-0.43035999999847263</v>
      </c>
      <c r="J71" s="1">
        <f>+G71</f>
        <v>-0.43035999999847263</v>
      </c>
      <c r="O71" s="1">
        <f ca="1">+C$11+C$12*$F71</f>
        <v>-2.0230950380478343</v>
      </c>
      <c r="Q71" s="80">
        <f>+C71-15018.5</f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2">
        <v>45557.472999999998</v>
      </c>
      <c r="D72" s="32"/>
      <c r="E72" s="1">
        <f>+(C72-C$7)/C$8</f>
        <v>12.779609979926331</v>
      </c>
      <c r="F72" s="1">
        <f>ROUND(2*E72,0)/2</f>
        <v>13</v>
      </c>
      <c r="G72" s="1">
        <f>+C72-(C$7+F72*C$8)</f>
        <v>-0.43035999999847263</v>
      </c>
      <c r="J72" s="1">
        <f>+G72</f>
        <v>-0.43035999999847263</v>
      </c>
      <c r="O72" s="1">
        <f ca="1">+C$11+C$12*$F72</f>
        <v>-2.0230950380478343</v>
      </c>
      <c r="Q72" s="80">
        <f>+C72-15018.5</f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2">
        <v>45645.315999999999</v>
      </c>
      <c r="D73" s="32"/>
      <c r="E73" s="1">
        <f>+(C73-C$7)/C$8</f>
        <v>57.764554057930731</v>
      </c>
      <c r="F73" s="1">
        <f>ROUND(2*E73,0)/2</f>
        <v>58</v>
      </c>
      <c r="G73" s="1">
        <f>+C73-(C$7+F73*C$8)</f>
        <v>-0.45975999999791384</v>
      </c>
      <c r="I73" s="1">
        <f>+G73</f>
        <v>-0.45975999999791384</v>
      </c>
      <c r="O73" s="1">
        <f ca="1">+C$11+C$12*$F73</f>
        <v>-2.0226682253022989</v>
      </c>
      <c r="Q73" s="80">
        <f>+C73-15018.5</f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2">
        <v>45991.322</v>
      </c>
      <c r="D74" s="32"/>
      <c r="E74" s="1">
        <f>+(C74-C$7)/C$8</f>
        <v>234.95636855258496</v>
      </c>
      <c r="F74" s="1">
        <f>ROUND(2*E74,0)/2</f>
        <v>235</v>
      </c>
      <c r="O74" s="1">
        <f ca="1">+C$11+C$12*$F74</f>
        <v>-2.0209894285031926</v>
      </c>
      <c r="Q74" s="80">
        <f>+C74-15018.5</f>
        <v>30972.822</v>
      </c>
      <c r="R74" s="2">
        <v>-8.519999999407446E-2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2">
        <v>46034.275999999998</v>
      </c>
      <c r="D75" s="32"/>
      <c r="E75" s="1">
        <f>+(C75-C$7)/C$8</f>
        <v>256.95337785243231</v>
      </c>
      <c r="F75" s="1">
        <f>ROUND(2*E75,0)/2</f>
        <v>257</v>
      </c>
      <c r="O75" s="1">
        <f ca="1">+C$11+C$12*$F75</f>
        <v>-2.0207807644942641</v>
      </c>
      <c r="Q75" s="80">
        <f>+C75-15018.5</f>
        <v>31015.775999999998</v>
      </c>
      <c r="R75" s="2">
        <v>-9.1039999999338761E-2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2">
        <v>46293.521999999997</v>
      </c>
      <c r="D76" s="32"/>
      <c r="E76" s="1">
        <f>+(C76-C$7)/C$8</f>
        <v>389.7148592732193</v>
      </c>
      <c r="F76" s="35">
        <f>ROUND(2*E76,0)/2+0.5</f>
        <v>390</v>
      </c>
      <c r="G76" s="1">
        <f>+C76-(C$7+F76*C$8)</f>
        <v>-0.55679999999847496</v>
      </c>
      <c r="I76" s="1">
        <f>+G76</f>
        <v>-0.55679999999847496</v>
      </c>
      <c r="O76" s="1">
        <f ca="1">+C$11+C$12*$F76</f>
        <v>-2.0195192957130148</v>
      </c>
      <c r="Q76" s="80">
        <f>+C76-15018.5</f>
        <v>31275.021999999997</v>
      </c>
      <c r="AB76" s="1" t="s">
        <v>60</v>
      </c>
      <c r="AG76" s="1" t="s">
        <v>64</v>
      </c>
    </row>
    <row r="77" spans="1:33" x14ac:dyDescent="0.2">
      <c r="A77" s="26" t="s">
        <v>74</v>
      </c>
      <c r="B77" s="27" t="s">
        <v>44</v>
      </c>
      <c r="C77" s="28">
        <v>46684.44</v>
      </c>
      <c r="D77" s="32"/>
      <c r="E77" s="30">
        <f>+(C77-C$7)/C$8</f>
        <v>589.90638698840894</v>
      </c>
      <c r="F77" s="35">
        <f>ROUND(2*E77,0)/2+0.5</f>
        <v>590.5</v>
      </c>
      <c r="H77" s="1">
        <f>+G77</f>
        <v>0</v>
      </c>
      <c r="O77" s="1">
        <f ca="1">+C$11+C$12*$F77</f>
        <v>-2.0176176078134622</v>
      </c>
      <c r="Q77" s="80">
        <f>+C77-15018.5</f>
        <v>31665.940000000002</v>
      </c>
      <c r="R77" s="1">
        <f>+C77-(C$7+F77*C$8)</f>
        <v>-1.1591599999956088</v>
      </c>
    </row>
    <row r="78" spans="1:33" x14ac:dyDescent="0.2">
      <c r="A78" s="1" t="s">
        <v>75</v>
      </c>
      <c r="C78" s="32">
        <v>46705.466999999997</v>
      </c>
      <c r="D78" s="32"/>
      <c r="E78" s="1">
        <f>+(C78-C$7)/C$8</f>
        <v>600.67444385267754</v>
      </c>
      <c r="F78" s="35">
        <f>ROUND(2*E78,0)/2+0.5</f>
        <v>601</v>
      </c>
      <c r="G78" s="1">
        <f>+C78-(C$7+F78*C$8)</f>
        <v>-0.63571999999840045</v>
      </c>
      <c r="I78" s="1">
        <f>+G78</f>
        <v>-0.63571999999840045</v>
      </c>
      <c r="O78" s="1">
        <f ca="1">+C$11+C$12*$F78</f>
        <v>-2.0175180181728374</v>
      </c>
      <c r="Q78" s="80">
        <f>+C78-15018.5</f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2">
        <v>46707.44</v>
      </c>
      <c r="D79" s="32"/>
      <c r="E79" s="1">
        <f>+(C79-C$7)/C$8</f>
        <v>601.68482936622047</v>
      </c>
      <c r="F79" s="35">
        <f>ROUND(2*E79,0)/2+0.5</f>
        <v>602</v>
      </c>
      <c r="G79" s="1">
        <f>+C79-(C$7+F79*C$8)</f>
        <v>-0.61543999999412335</v>
      </c>
      <c r="I79" s="1">
        <f>+G79</f>
        <v>-0.61543999999412335</v>
      </c>
      <c r="O79" s="1">
        <f ca="1">+C$11+C$12*$F79</f>
        <v>-2.0175085334451586</v>
      </c>
      <c r="Q79" s="80">
        <f>+C79-15018.5</f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2">
        <v>47037.37</v>
      </c>
      <c r="D80" s="32"/>
      <c r="E80" s="1">
        <f>+(C80-C$7)/C$8</f>
        <v>770.64402474497433</v>
      </c>
      <c r="F80" s="35">
        <f>ROUND(2*E80,0)/2+0.5</f>
        <v>771</v>
      </c>
      <c r="G80" s="1">
        <f>+C80-(C$7+F80*C$8)</f>
        <v>-0.69511999999667751</v>
      </c>
      <c r="I80" s="1">
        <f>+G80</f>
        <v>-0.69511999999667751</v>
      </c>
      <c r="O80" s="1">
        <f ca="1">+C$11+C$12*$F80</f>
        <v>-2.015905614467481</v>
      </c>
      <c r="Q80" s="80">
        <f>+C80-15018.5</f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2">
        <v>47405.345000000001</v>
      </c>
      <c r="D81" s="32"/>
      <c r="E81" s="1">
        <f>+(C81-C$7)/C$8</f>
        <v>959.08630013519848</v>
      </c>
      <c r="F81" s="35">
        <f>ROUND(2*E81,0)/2+0.5</f>
        <v>959.5</v>
      </c>
      <c r="G81" s="1">
        <f>+C81-(C$7+F81*C$8)</f>
        <v>-0.80783999999403022</v>
      </c>
      <c r="I81" s="1">
        <f>+G81</f>
        <v>-0.80783999999403022</v>
      </c>
      <c r="O81" s="1">
        <f ca="1">+C$11+C$12*$F81</f>
        <v>-2.014117743300071</v>
      </c>
      <c r="Q81" s="80">
        <f>+C81-15018.5</f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2">
        <v>47449.351000000002</v>
      </c>
      <c r="D82" s="32"/>
      <c r="E82" s="1">
        <f>+(C82-C$7)/C$8</f>
        <v>981.62204514728478</v>
      </c>
      <c r="F82" s="35">
        <f>ROUND(2*E82,0)/2+0.5</f>
        <v>982</v>
      </c>
      <c r="G82" s="1">
        <f>+C82-(C$7+F82*C$8)</f>
        <v>-0.73803999999654479</v>
      </c>
      <c r="I82" s="1">
        <f>+G82</f>
        <v>-0.73803999999654479</v>
      </c>
      <c r="O82" s="1">
        <f ca="1">+C$11+C$12*$F82</f>
        <v>-2.0139043369273035</v>
      </c>
      <c r="Q82" s="80">
        <f>+C82-15018.5</f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2">
        <v>47816.385999999999</v>
      </c>
      <c r="D83" s="32"/>
      <c r="E83" s="1">
        <f>+(C83-C$7)/C$8</f>
        <v>1169.5829407185886</v>
      </c>
      <c r="F83" s="35">
        <f>ROUND(2*E83,0)/2+0.5</f>
        <v>1170</v>
      </c>
      <c r="G83" s="1">
        <f>+C83-(C$7+F83*C$8)</f>
        <v>-0.81439999999565771</v>
      </c>
      <c r="I83" s="1">
        <f>+G83</f>
        <v>-0.81439999999565771</v>
      </c>
      <c r="O83" s="1">
        <f ca="1">+C$11+C$12*$F83</f>
        <v>-2.012121208123733</v>
      </c>
      <c r="Q83" s="80">
        <f>+C83-15018.5</f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2">
        <v>47818.339</v>
      </c>
      <c r="D84" s="32"/>
      <c r="E84" s="1">
        <f>+(C84-C$7)/C$8</f>
        <v>1170.5830841083225</v>
      </c>
      <c r="F84" s="35">
        <f>ROUND(2*E84,0)/2+0.5</f>
        <v>1171</v>
      </c>
      <c r="G84" s="1">
        <f>+C84-(C$7+F84*C$8)</f>
        <v>-0.81411999999545515</v>
      </c>
      <c r="I84" s="1">
        <f>+G84</f>
        <v>-0.81411999999545515</v>
      </c>
      <c r="O84" s="1">
        <f ca="1">+C$11+C$12*$F84</f>
        <v>-2.0121117233960542</v>
      </c>
      <c r="Q84" s="80">
        <f>+C84-15018.5</f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2">
        <v>47857.38</v>
      </c>
      <c r="D85" s="32"/>
      <c r="E85" s="1">
        <f>+(C85-C$7)/C$8</f>
        <v>1190.5762218853706</v>
      </c>
      <c r="F85" s="35">
        <f>ROUND(2*E85,0)/2+0.5</f>
        <v>1191</v>
      </c>
      <c r="G85" s="1">
        <f>+C85-(C$7+F85*C$8)</f>
        <v>-0.82751999999891268</v>
      </c>
      <c r="I85" s="1">
        <f>+G85</f>
        <v>-0.82751999999891268</v>
      </c>
      <c r="O85" s="1">
        <f ca="1">+C$11+C$12*$F85</f>
        <v>-2.0119220288424828</v>
      </c>
      <c r="Q85" s="80">
        <f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2">
        <v>47861.283000000003</v>
      </c>
      <c r="D86" s="32"/>
      <c r="E86" s="1">
        <f>+(C86-C$7)/C$8</f>
        <v>1192.5749723462691</v>
      </c>
      <c r="F86" s="35">
        <f>ROUND(2*E86,0)/2+0.5</f>
        <v>1193</v>
      </c>
      <c r="G86" s="1">
        <f>+C86-(C$7+F86*C$8)</f>
        <v>-0.82995999999548076</v>
      </c>
      <c r="I86" s="1">
        <f>+G86</f>
        <v>-0.82995999999548076</v>
      </c>
      <c r="O86" s="1">
        <f ca="1">+C$11+C$12*$F86</f>
        <v>-2.0119030593871257</v>
      </c>
      <c r="Q86" s="80">
        <f>+C86-15018.5</f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2">
        <v>48187.342299999997</v>
      </c>
      <c r="D87" s="32"/>
      <c r="E87" s="1">
        <f>+(C87-C$7)/C$8</f>
        <v>1359.5519582940719</v>
      </c>
      <c r="F87" s="35">
        <f>ROUND(2*E87,0)/2+0.5</f>
        <v>1360</v>
      </c>
      <c r="G87" s="1">
        <f>+C87-(C$7+F87*C$8)</f>
        <v>-0.87490000000252621</v>
      </c>
      <c r="O87" s="1">
        <f ca="1">+C$11+C$12*$F87</f>
        <v>-2.0103191098648052</v>
      </c>
      <c r="Q87" s="80">
        <f>+C87-15018.5</f>
        <v>33168.842299999997</v>
      </c>
      <c r="AB87" s="1" t="s">
        <v>85</v>
      </c>
      <c r="AG87" s="1" t="s">
        <v>64</v>
      </c>
    </row>
    <row r="88" spans="1:33" x14ac:dyDescent="0.2">
      <c r="A88" s="26" t="s">
        <v>86</v>
      </c>
      <c r="B88" s="27" t="s">
        <v>47</v>
      </c>
      <c r="C88" s="28">
        <v>48187.342600000004</v>
      </c>
      <c r="D88" s="32"/>
      <c r="E88" s="30">
        <f>+(C88-C$7)/C$8</f>
        <v>1359.5521119259326</v>
      </c>
      <c r="F88" s="35">
        <f>ROUND(2*E88,0)/2+0.5</f>
        <v>1360</v>
      </c>
      <c r="G88" s="1">
        <f>+C88-(C$7+F88*C$8)</f>
        <v>-0.87459999999555293</v>
      </c>
      <c r="O88" s="1">
        <f ca="1">+C$11+C$12*$F88</f>
        <v>-2.0103191098648052</v>
      </c>
      <c r="Q88" s="80">
        <f>+C88-15018.5</f>
        <v>33168.842600000004</v>
      </c>
    </row>
    <row r="89" spans="1:33" x14ac:dyDescent="0.2">
      <c r="A89" s="1" t="s">
        <v>84</v>
      </c>
      <c r="C89" s="32">
        <v>48187.342900000003</v>
      </c>
      <c r="D89" s="32"/>
      <c r="E89" s="1">
        <f>+(C89-C$7)/C$8</f>
        <v>1359.5522655577895</v>
      </c>
      <c r="F89" s="35">
        <f>ROUND(2*E89,0)/2+0.5</f>
        <v>1360</v>
      </c>
      <c r="G89" s="1">
        <f>+C89-(C$7+F89*C$8)</f>
        <v>-0.87429999999585561</v>
      </c>
      <c r="O89" s="1">
        <f ca="1">+C$11+C$12*$F89</f>
        <v>-2.0103191098648052</v>
      </c>
      <c r="Q89" s="80">
        <f>+C89-15018.5</f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2">
        <v>48892.362999999998</v>
      </c>
      <c r="D90" s="32">
        <v>4.0000000000000001E-3</v>
      </c>
      <c r="E90" s="1">
        <f>+(C90-C$7)/C$8</f>
        <v>1720.5974230816507</v>
      </c>
      <c r="F90" s="35">
        <f>ROUND(2*E90,0)/2+0.5</f>
        <v>1721</v>
      </c>
      <c r="O90" s="1">
        <f ca="1">+C$11+C$12*$F90</f>
        <v>-2.0068951231728427</v>
      </c>
      <c r="Q90" s="80">
        <f>+C90-15018.5</f>
        <v>33873.862999999998</v>
      </c>
      <c r="R90" s="2">
        <v>-0.78611999999702675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2">
        <v>49220.411</v>
      </c>
      <c r="D91" s="32">
        <v>6.0000000000000001E-3</v>
      </c>
      <c r="E91" s="1">
        <f>+(C91-C$7)/C$8</f>
        <v>1888.5928346101866</v>
      </c>
      <c r="F91" s="35">
        <f>ROUND(2*E91,0)/2+0.5</f>
        <v>1889</v>
      </c>
      <c r="O91" s="1">
        <f ca="1">+C$11+C$12*$F91</f>
        <v>-2.0053016889228434</v>
      </c>
      <c r="Q91" s="80">
        <f>+C91-15018.5</f>
        <v>34201.911</v>
      </c>
      <c r="R91" s="2">
        <v>-0.7950799999962328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2">
        <v>50011.267</v>
      </c>
      <c r="D92" s="32">
        <v>4.0000000000000001E-3</v>
      </c>
      <c r="E92" s="1">
        <f>+(C92-C$7)/C$8</f>
        <v>2293.5950878774238</v>
      </c>
      <c r="F92" s="35">
        <f>ROUND(2*E92,0)/2+0.5</f>
        <v>2294</v>
      </c>
      <c r="O92" s="1">
        <f ca="1">+C$11+C$12*$F92</f>
        <v>-2.0014603742130239</v>
      </c>
      <c r="Q92" s="80">
        <f>+C92-15018.5</f>
        <v>34992.767</v>
      </c>
      <c r="R92" s="2">
        <v>-0.79067999999824679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6" t="s">
        <v>91</v>
      </c>
      <c r="B93" s="27" t="s">
        <v>44</v>
      </c>
      <c r="C93" s="28">
        <v>50315.456299999998</v>
      </c>
      <c r="D93" s="32"/>
      <c r="E93" s="30">
        <f>+(C93-C$7)/C$8</f>
        <v>2449.3723114425015</v>
      </c>
      <c r="F93" s="35">
        <f>ROUND(2*E93,0)/2+0.5</f>
        <v>2450</v>
      </c>
      <c r="G93" s="1">
        <f>+C93-(C$7+F93*C$8)</f>
        <v>-1.2256999999954132</v>
      </c>
      <c r="O93" s="1">
        <f ca="1">+C$11+C$12*$F93</f>
        <v>-1.9999807566951675</v>
      </c>
      <c r="Q93" s="80">
        <f>+C93-15018.5</f>
        <v>35296.956299999998</v>
      </c>
    </row>
    <row r="94" spans="1:33" x14ac:dyDescent="0.2">
      <c r="A94" s="26" t="s">
        <v>91</v>
      </c>
      <c r="B94" s="27" t="s">
        <v>44</v>
      </c>
      <c r="C94" s="28">
        <v>50315.459699999999</v>
      </c>
      <c r="D94" s="32"/>
      <c r="E94" s="30">
        <f>+(C94-C$7)/C$8</f>
        <v>2449.3740526035494</v>
      </c>
      <c r="F94" s="35">
        <f>ROUND(2*E94,0)/2+0.5</f>
        <v>2450</v>
      </c>
      <c r="G94" s="1">
        <f>+C94-(C$7+F94*C$8)</f>
        <v>-1.222299999993993</v>
      </c>
      <c r="O94" s="1">
        <f ca="1">+C$11+C$12*$F94</f>
        <v>-1.9999807566951675</v>
      </c>
      <c r="Q94" s="80">
        <f>+C94-15018.5</f>
        <v>35296.959699999999</v>
      </c>
    </row>
    <row r="95" spans="1:33" x14ac:dyDescent="0.2">
      <c r="A95" s="26" t="s">
        <v>91</v>
      </c>
      <c r="B95" s="27" t="s">
        <v>44</v>
      </c>
      <c r="C95" s="28">
        <v>50315.460400000004</v>
      </c>
      <c r="D95" s="32"/>
      <c r="E95" s="30">
        <f>+(C95-C$7)/C$8</f>
        <v>2449.3744110778848</v>
      </c>
      <c r="F95" s="35">
        <f>ROUND(2*E95,0)/2+0.5</f>
        <v>2450</v>
      </c>
      <c r="G95" s="1">
        <f>+C95-(C$7+F95*C$8)</f>
        <v>-1.2215999999898486</v>
      </c>
      <c r="O95" s="1">
        <f ca="1">+C$11+C$12*$F95</f>
        <v>-1.9999807566951675</v>
      </c>
      <c r="Q95" s="80">
        <f>+C95-15018.5</f>
        <v>35296.960400000004</v>
      </c>
    </row>
    <row r="96" spans="1:33" x14ac:dyDescent="0.2">
      <c r="A96" s="5" t="s">
        <v>92</v>
      </c>
      <c r="C96" s="32">
        <v>50337.368999999999</v>
      </c>
      <c r="D96" s="32">
        <v>4.0000000000000001E-3</v>
      </c>
      <c r="E96" s="1">
        <f>+(C96-C$7)/C$8</f>
        <v>2460.593940759557</v>
      </c>
      <c r="F96" s="35">
        <f>ROUND(2*E96,0)/2+0.5</f>
        <v>2461</v>
      </c>
      <c r="O96" s="1">
        <f ca="1">+C$11+C$12*$F96</f>
        <v>-1.9998764246907033</v>
      </c>
      <c r="Q96" s="80">
        <f>+C96-15018.5</f>
        <v>35318.868999999999</v>
      </c>
      <c r="R96" s="2">
        <v>-0.79291999999986729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2">
        <v>50423.283000000003</v>
      </c>
      <c r="D97" s="32">
        <v>6.0000000000000001E-3</v>
      </c>
      <c r="E97" s="1">
        <f>+(C97-C$7)/C$8</f>
        <v>2504.5910319963982</v>
      </c>
      <c r="F97" s="35">
        <f>ROUND(2*E97,0)/2+0.5</f>
        <v>2505</v>
      </c>
      <c r="O97" s="1">
        <f ca="1">+C$11+C$12*$F97</f>
        <v>-1.9994590966728465</v>
      </c>
      <c r="Q97" s="80">
        <f>+C97-15018.5</f>
        <v>35404.783000000003</v>
      </c>
      <c r="R97" s="2">
        <v>-0.79859999999462161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6" t="s">
        <v>91</v>
      </c>
      <c r="B98" s="27" t="s">
        <v>44</v>
      </c>
      <c r="C98" s="28">
        <v>50686.426599999999</v>
      </c>
      <c r="D98" s="32"/>
      <c r="E98" s="30">
        <f>+(C98-C$7)/C$8</f>
        <v>2639.3484985046512</v>
      </c>
      <c r="F98" s="35">
        <f>ROUND(2*E98,0)/2+0.5</f>
        <v>2640</v>
      </c>
      <c r="G98" s="1">
        <f>+C98-(C$7+F98*C$8)</f>
        <v>-1.2721999999994296</v>
      </c>
      <c r="O98" s="1">
        <f ca="1">+C$11+C$12*$F98</f>
        <v>-1.99817865843624</v>
      </c>
      <c r="Q98" s="80">
        <f>+C98-15018.5</f>
        <v>35667.926599999999</v>
      </c>
    </row>
    <row r="99" spans="1:33" x14ac:dyDescent="0.2">
      <c r="A99" s="5" t="s">
        <v>94</v>
      </c>
      <c r="C99" s="32">
        <v>50710.313999999998</v>
      </c>
      <c r="D99" s="32">
        <v>5.0000000000000001E-3</v>
      </c>
      <c r="E99" s="1">
        <f>+(C99-C$7)/C$8</f>
        <v>2651.5813839157699</v>
      </c>
      <c r="F99" s="35">
        <f>ROUND(2*E99,0)/2+0.5</f>
        <v>2652</v>
      </c>
      <c r="O99" s="1">
        <f ca="1">+C$11+C$12*$F99</f>
        <v>-1.9980648417040971</v>
      </c>
      <c r="Q99" s="80">
        <f>+C99-15018.5</f>
        <v>35691.813999999998</v>
      </c>
      <c r="R99" s="2">
        <v>-0.81743999999889638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2">
        <v>50751.34</v>
      </c>
      <c r="D100" s="32">
        <v>8.0000000000000002E-3</v>
      </c>
      <c r="E100" s="1">
        <f>+(C100-C$7)/C$8</f>
        <v>2672.5910524806422</v>
      </c>
      <c r="F100" s="35">
        <f>ROUND(2*E100,0)/2+0.5</f>
        <v>2673</v>
      </c>
      <c r="O100" s="1">
        <f ca="1">+C$11+C$12*$F100</f>
        <v>-1.9978656624228472</v>
      </c>
      <c r="Q100" s="80">
        <f>+C100-15018.5</f>
        <v>35732.839999999997</v>
      </c>
      <c r="R100" s="2">
        <v>-0.79856000000290805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2">
        <v>50753.277000000002</v>
      </c>
      <c r="D101" s="32">
        <v>7.0000000000000001E-3</v>
      </c>
      <c r="E101" s="1">
        <f>+(C101-C$7)/C$8</f>
        <v>2673.5830021713332</v>
      </c>
      <c r="F101" s="35">
        <f>ROUND(2*E101,0)/2+0.5</f>
        <v>2674</v>
      </c>
      <c r="O101" s="1">
        <f ca="1">+C$11+C$12*$F101</f>
        <v>-1.9978561776951687</v>
      </c>
      <c r="Q101" s="80">
        <f>+C101-15018.5</f>
        <v>35734.777000000002</v>
      </c>
      <c r="R101" s="2">
        <v>-0.81427999999141321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2">
        <v>51012.457999999999</v>
      </c>
      <c r="D102" s="32">
        <v>8.0000000000000002E-3</v>
      </c>
      <c r="E102" s="1">
        <f>+(C102-C$7)/C$8</f>
        <v>2806.3111966897468</v>
      </c>
      <c r="F102" s="35">
        <f>ROUND(2*E102,0)/2+0.5</f>
        <v>2807</v>
      </c>
      <c r="G102" s="1">
        <f>+C102-(C$7+F102*C$8)</f>
        <v>-1.3450400000001537</v>
      </c>
      <c r="I102" s="1">
        <f>+G102</f>
        <v>-1.3450400000001537</v>
      </c>
      <c r="O102" s="1">
        <f ca="1">+C$11+C$12*$F102</f>
        <v>-1.9965947089139193</v>
      </c>
      <c r="Q102" s="80">
        <f>+C102-15018.5</f>
        <v>35993.957999999999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6" t="s">
        <v>99</v>
      </c>
      <c r="B103" s="27" t="s">
        <v>44</v>
      </c>
      <c r="C103" s="28">
        <v>51510.356</v>
      </c>
      <c r="D103" s="32"/>
      <c r="E103" s="30">
        <f>+(C103-C$7)/C$8</f>
        <v>3061.2878446474679</v>
      </c>
      <c r="F103" s="35">
        <f>ROUND(2*E103,0)/2+0.5</f>
        <v>3062</v>
      </c>
      <c r="G103" s="1">
        <f>+C103-(C$7+F103*C$8)</f>
        <v>-1.3906399999978021</v>
      </c>
      <c r="I103" s="1">
        <f>+G103</f>
        <v>-1.3906399999978021</v>
      </c>
      <c r="O103" s="1">
        <f ca="1">+C$11+C$12*$F103</f>
        <v>-1.9941761033558847</v>
      </c>
      <c r="Q103" s="80">
        <f>+C103-15018.5</f>
        <v>36491.856</v>
      </c>
    </row>
    <row r="104" spans="1:33" x14ac:dyDescent="0.2">
      <c r="A104" s="26" t="s">
        <v>100</v>
      </c>
      <c r="B104" s="27" t="s">
        <v>44</v>
      </c>
      <c r="C104" s="28">
        <v>51840.313600000001</v>
      </c>
      <c r="D104" s="32"/>
      <c r="E104" s="30">
        <f>+(C104-C$7)/C$8</f>
        <v>3230.2611741570759</v>
      </c>
      <c r="F104" s="35">
        <f>ROUND(2*E104,0)/2+0.5</f>
        <v>3231</v>
      </c>
      <c r="G104" s="1">
        <f>+C104-(C$7+F104*C$8)</f>
        <v>-1.4427199999990989</v>
      </c>
      <c r="K104" s="1">
        <f>+G104</f>
        <v>-1.4427199999990989</v>
      </c>
      <c r="O104" s="1">
        <f ca="1">+C$11+C$12*$F104</f>
        <v>-1.9925731843782071</v>
      </c>
      <c r="Q104" s="80">
        <f>+C104-15018.5</f>
        <v>36821.813600000001</v>
      </c>
    </row>
    <row r="105" spans="1:33" x14ac:dyDescent="0.2">
      <c r="A105" s="26" t="s">
        <v>61</v>
      </c>
      <c r="B105" s="27" t="s">
        <v>44</v>
      </c>
      <c r="C105" s="28">
        <v>52564.669000000002</v>
      </c>
      <c r="D105" s="32"/>
      <c r="E105" s="30">
        <f>+(C105-C$7)/C$8</f>
        <v>3601.2080585030139</v>
      </c>
      <c r="F105" s="36">
        <f>ROUND(2*E105,0)/2+1</f>
        <v>3602</v>
      </c>
      <c r="G105" s="1">
        <f>+C105-(C$7+F105*C$8)</f>
        <v>-1.5464399999982561</v>
      </c>
      <c r="I105" s="1">
        <f>+G105</f>
        <v>-1.5464399999982561</v>
      </c>
      <c r="O105" s="1">
        <f ca="1">+C$11+C$12*$F105</f>
        <v>-1.9890543504094589</v>
      </c>
      <c r="Q105" s="80">
        <f>+C105-15018.5</f>
        <v>37546.169000000002</v>
      </c>
    </row>
    <row r="106" spans="1:33" x14ac:dyDescent="0.2">
      <c r="A106" s="26" t="s">
        <v>101</v>
      </c>
      <c r="B106" s="27" t="s">
        <v>44</v>
      </c>
      <c r="C106" s="28">
        <v>52592.006300000001</v>
      </c>
      <c r="D106" s="32"/>
      <c r="E106" s="30">
        <f>+(C106-C$7)/C$8</f>
        <v>3615.2076590601851</v>
      </c>
      <c r="F106" s="36">
        <f>ROUND(2*E106,0)/2+1</f>
        <v>3616</v>
      </c>
      <c r="G106" s="1">
        <f>+C106-(C$7+F106*C$8)</f>
        <v>-1.5472199999931036</v>
      </c>
      <c r="K106" s="1">
        <f>+G106</f>
        <v>-1.5472199999931036</v>
      </c>
      <c r="O106" s="1">
        <f ca="1">+C$11+C$12*$F106</f>
        <v>-1.9889215642219589</v>
      </c>
      <c r="Q106" s="80">
        <f>+C106-15018.5</f>
        <v>37573.506300000001</v>
      </c>
    </row>
    <row r="107" spans="1:33" x14ac:dyDescent="0.2">
      <c r="A107" s="37" t="s">
        <v>102</v>
      </c>
      <c r="B107" s="38" t="s">
        <v>44</v>
      </c>
      <c r="C107" s="37">
        <v>52902.408159999999</v>
      </c>
      <c r="D107" s="37" t="s">
        <v>33</v>
      </c>
      <c r="E107" s="1">
        <f>+(C107-C$7)/C$8</f>
        <v>3774.166373059119</v>
      </c>
      <c r="F107" s="36">
        <f>ROUND(2*E107,0)/2+1</f>
        <v>3775</v>
      </c>
      <c r="G107" s="1">
        <f>+C107-(C$7+F107*C$8)</f>
        <v>-1.6278399999937392</v>
      </c>
      <c r="K107" s="5">
        <v>-1.6278399999937392</v>
      </c>
      <c r="O107" s="1">
        <f ca="1">+C$11+C$12*$F107</f>
        <v>-1.9874134925210667</v>
      </c>
      <c r="Q107" s="80">
        <f>+C107-15018.5</f>
        <v>37883.908159999999</v>
      </c>
    </row>
    <row r="108" spans="1:33" x14ac:dyDescent="0.2">
      <c r="A108" s="26" t="s">
        <v>61</v>
      </c>
      <c r="B108" s="27" t="s">
        <v>44</v>
      </c>
      <c r="C108" s="28">
        <v>53628.749799999998</v>
      </c>
      <c r="D108" s="32"/>
      <c r="E108" s="30">
        <f>+(C108-C$7)/C$8</f>
        <v>4146.1304232045568</v>
      </c>
      <c r="F108" s="36">
        <f>ROUND(2*E108,0)/2+1</f>
        <v>4147</v>
      </c>
      <c r="G108" s="1">
        <f>+C108-(C$7+F108*C$8)</f>
        <v>-1.6980399999956717</v>
      </c>
      <c r="K108" s="1">
        <f>+G108</f>
        <v>-1.6980399999956717</v>
      </c>
      <c r="O108" s="1">
        <f ca="1">+C$11+C$12*$F108</f>
        <v>-1.9838851738246399</v>
      </c>
      <c r="Q108" s="80">
        <f>+C108-15018.5</f>
        <v>38610.249799999998</v>
      </c>
    </row>
    <row r="109" spans="1:33" x14ac:dyDescent="0.2">
      <c r="A109" s="26" t="s">
        <v>61</v>
      </c>
      <c r="B109" s="27" t="s">
        <v>44</v>
      </c>
      <c r="C109" s="28">
        <v>53630.704599999997</v>
      </c>
      <c r="D109" s="32"/>
      <c r="E109" s="30">
        <f>+(C109-C$7)/C$8</f>
        <v>4147.131488385432</v>
      </c>
      <c r="F109" s="36">
        <f>ROUND(2*E109,0)/2+1</f>
        <v>4148</v>
      </c>
      <c r="G109" s="1">
        <f>+C109-(C$7+F109*C$8)</f>
        <v>-1.6959599999972852</v>
      </c>
      <c r="K109" s="1">
        <f>+G109</f>
        <v>-1.6959599999972852</v>
      </c>
      <c r="O109" s="1">
        <f ca="1">+C$11+C$12*$F109</f>
        <v>-1.9838756890969615</v>
      </c>
      <c r="Q109" s="80">
        <f>+C109-15018.5</f>
        <v>38612.204599999997</v>
      </c>
    </row>
    <row r="110" spans="1:33" x14ac:dyDescent="0.2">
      <c r="A110" s="39" t="s">
        <v>103</v>
      </c>
      <c r="B110" s="40" t="s">
        <v>44</v>
      </c>
      <c r="C110" s="41">
        <v>53640.466399999998</v>
      </c>
      <c r="D110" s="41">
        <v>4.0000000000000002E-4</v>
      </c>
      <c r="E110" s="1">
        <f>+(C110-C$7)/C$8</f>
        <v>4152.1305665942891</v>
      </c>
      <c r="F110" s="36">
        <f>ROUND(2*E110,0)/2+1</f>
        <v>4153</v>
      </c>
      <c r="G110" s="1">
        <f>+C110-(C$7+F110*C$8)</f>
        <v>-1.6977600000027451</v>
      </c>
      <c r="K110" s="1">
        <f>+G110</f>
        <v>-1.6977600000027451</v>
      </c>
      <c r="O110" s="1">
        <f ca="1">+C$11+C$12*$F110</f>
        <v>-1.9838282654585686</v>
      </c>
      <c r="Q110" s="80">
        <f>+C110-15018.5</f>
        <v>38621.966399999998</v>
      </c>
    </row>
    <row r="111" spans="1:33" x14ac:dyDescent="0.2">
      <c r="A111" s="26" t="s">
        <v>61</v>
      </c>
      <c r="B111" s="27" t="s">
        <v>44</v>
      </c>
      <c r="C111" s="28">
        <v>53952.8511</v>
      </c>
      <c r="D111" s="32"/>
      <c r="E111" s="30">
        <f>+(C111-C$7)/C$8</f>
        <v>4312.104705231679</v>
      </c>
      <c r="F111" s="36">
        <f>ROUND(2*E111,0)/2+1</f>
        <v>4313</v>
      </c>
      <c r="G111" s="1">
        <f>+C111-(C$7+F111*C$8)</f>
        <v>-1.7482599999930244</v>
      </c>
      <c r="K111" s="1">
        <f>+G111</f>
        <v>-1.7482599999930244</v>
      </c>
      <c r="O111" s="1">
        <f ca="1">+C$11+C$12*$F111</f>
        <v>-1.9823107090299981</v>
      </c>
      <c r="Q111" s="80">
        <f>+C111-15018.5</f>
        <v>38934.3511</v>
      </c>
    </row>
    <row r="112" spans="1:33" x14ac:dyDescent="0.2">
      <c r="A112" s="41" t="s">
        <v>104</v>
      </c>
      <c r="B112" s="40" t="s">
        <v>44</v>
      </c>
      <c r="C112" s="41">
        <v>54001.677000000003</v>
      </c>
      <c r="D112" s="41">
        <v>2.9999999999999997E-4</v>
      </c>
      <c r="E112" s="1">
        <f>+(C112-C$7)/C$8</f>
        <v>4337.1087508705841</v>
      </c>
      <c r="F112" s="36">
        <f>ROUND(2*E112,0)/2+1</f>
        <v>4338</v>
      </c>
      <c r="G112" s="1">
        <f>+C112-(C$7+F112*C$8)</f>
        <v>-1.7403599999888684</v>
      </c>
      <c r="I112" s="1">
        <f>+G112</f>
        <v>-1.7403599999888684</v>
      </c>
      <c r="O112" s="1">
        <f ca="1">+C$11+C$12*$F112</f>
        <v>-1.9820735908380338</v>
      </c>
      <c r="Q112" s="80">
        <f>+C112-15018.5</f>
        <v>38983.177000000003</v>
      </c>
    </row>
    <row r="113" spans="1:18" x14ac:dyDescent="0.2">
      <c r="A113" s="37" t="s">
        <v>102</v>
      </c>
      <c r="B113" s="38" t="s">
        <v>44</v>
      </c>
      <c r="C113" s="37">
        <v>54007.527450000001</v>
      </c>
      <c r="D113" s="37" t="s">
        <v>33</v>
      </c>
      <c r="E113" s="30">
        <f>+(C113-C$7)/C$8</f>
        <v>4340.104802531856</v>
      </c>
      <c r="F113" s="36">
        <f>ROUND(2*E113,0)/2+1</f>
        <v>4341</v>
      </c>
      <c r="G113" s="1">
        <f>+C113-(C$7+F113*C$8)</f>
        <v>-1.7480699999941862</v>
      </c>
      <c r="K113" s="5">
        <v>-1.7480699999941862</v>
      </c>
      <c r="O113" s="1">
        <f ca="1">+C$11+C$12*$F113</f>
        <v>-1.982045136654998</v>
      </c>
      <c r="Q113" s="80">
        <f>+C113-15018.5</f>
        <v>38989.027450000001</v>
      </c>
    </row>
    <row r="114" spans="1:18" x14ac:dyDescent="0.2">
      <c r="A114" s="37" t="s">
        <v>102</v>
      </c>
      <c r="B114" s="38" t="s">
        <v>44</v>
      </c>
      <c r="C114" s="37">
        <v>54009.478819999997</v>
      </c>
      <c r="D114" s="37" t="s">
        <v>33</v>
      </c>
      <c r="E114" s="30">
        <f>+(C114-C$7)/C$8</f>
        <v>4341.1041111884961</v>
      </c>
      <c r="F114" s="36">
        <f>ROUND(2*E114,0)/2+1</f>
        <v>4342</v>
      </c>
      <c r="G114" s="1">
        <f>+C114-(C$7+F114*C$8)</f>
        <v>-1.7494200000001001</v>
      </c>
      <c r="K114" s="5">
        <v>-1.7494200000001001</v>
      </c>
      <c r="O114" s="1">
        <f ca="1">+C$11+C$12*$F114</f>
        <v>-1.9820356519273195</v>
      </c>
      <c r="Q114" s="80">
        <f>+C114-15018.5</f>
        <v>38990.978819999997</v>
      </c>
    </row>
    <row r="115" spans="1:18" x14ac:dyDescent="0.2">
      <c r="A115" s="42" t="s">
        <v>105</v>
      </c>
      <c r="B115" s="43" t="s">
        <v>44</v>
      </c>
      <c r="C115" s="29">
        <v>54372.631399999998</v>
      </c>
      <c r="D115" s="29">
        <v>2.9999999999999997E-4</v>
      </c>
      <c r="E115" s="30">
        <f>+(C115-C$7)/C$8</f>
        <v>4527.0767954443045</v>
      </c>
      <c r="F115" s="36">
        <f>ROUND(2*E115,0)/2+1</f>
        <v>4528</v>
      </c>
      <c r="G115" s="1">
        <f>+C115-(C$7+F115*C$8)</f>
        <v>-1.8027599999986705</v>
      </c>
      <c r="K115" s="1">
        <f>+G115</f>
        <v>-1.8027599999986705</v>
      </c>
      <c r="O115" s="1">
        <f ca="1">+C$11+C$12*$F115</f>
        <v>-1.9802714925791061</v>
      </c>
      <c r="Q115" s="80">
        <f>+C115-15018.5</f>
        <v>39354.131399999998</v>
      </c>
    </row>
    <row r="116" spans="1:18" x14ac:dyDescent="0.2">
      <c r="A116" s="42" t="s">
        <v>106</v>
      </c>
      <c r="B116" s="43" t="s">
        <v>44</v>
      </c>
      <c r="C116" s="29">
        <v>54698.6872</v>
      </c>
      <c r="D116" s="29">
        <v>6.9999999999999999E-4</v>
      </c>
      <c r="E116" s="30">
        <f>+(C116-C$7)/C$8</f>
        <v>4694.051989020445</v>
      </c>
      <c r="F116" s="36">
        <f>ROUND(2*E116,0)/2+1</f>
        <v>4695</v>
      </c>
      <c r="G116" s="1">
        <f>+C116-(C$7+F116*C$8)</f>
        <v>-1.8511999999973341</v>
      </c>
      <c r="K116" s="1">
        <f>+G116</f>
        <v>-1.8511999999973341</v>
      </c>
      <c r="O116" s="1">
        <f ca="1">+C$11+C$12*$F116</f>
        <v>-1.9786875430567856</v>
      </c>
      <c r="Q116" s="80">
        <f>+C116-15018.5</f>
        <v>39680.1872</v>
      </c>
    </row>
    <row r="117" spans="1:18" x14ac:dyDescent="0.2">
      <c r="A117" s="42" t="s">
        <v>107</v>
      </c>
      <c r="B117" s="43" t="s">
        <v>44</v>
      </c>
      <c r="C117" s="29">
        <v>54825.595500000003</v>
      </c>
      <c r="D117" s="29">
        <v>2.9999999999999997E-4</v>
      </c>
      <c r="E117" s="30">
        <f>+(C117-C$7)/C$8</f>
        <v>4759.0425150559258</v>
      </c>
      <c r="F117" s="36">
        <f>ROUND(2*E117,0)/2+1</f>
        <v>4760</v>
      </c>
      <c r="G117" s="1">
        <f>+C117-(C$7+F117*C$8)</f>
        <v>-1.8696999999956461</v>
      </c>
      <c r="K117" s="1">
        <f>+G117</f>
        <v>-1.8696999999956461</v>
      </c>
      <c r="O117" s="1">
        <f ca="1">+C$11+C$12*$F117</f>
        <v>-1.9780710357576787</v>
      </c>
      <c r="Q117" s="80">
        <f>+C117-15018.5</f>
        <v>39807.095500000003</v>
      </c>
    </row>
    <row r="118" spans="1:18" x14ac:dyDescent="0.2">
      <c r="A118" s="44" t="s">
        <v>108</v>
      </c>
      <c r="B118" s="45" t="s">
        <v>44</v>
      </c>
      <c r="C118" s="44">
        <v>55077.460099999997</v>
      </c>
      <c r="D118" s="44">
        <v>1E-4</v>
      </c>
      <c r="E118" s="30">
        <f>+(C118-C$7)/C$8</f>
        <v>4888.0239358433364</v>
      </c>
      <c r="F118" s="36">
        <f>ROUND(2*E118,0)/2+1</f>
        <v>4889</v>
      </c>
      <c r="G118" s="1">
        <f>+C118-(C$7+F118*C$8)</f>
        <v>-1.9059799999959068</v>
      </c>
      <c r="K118" s="1">
        <f>+G118</f>
        <v>-1.9059799999959068</v>
      </c>
      <c r="O118" s="1">
        <f ca="1">+C$11+C$12*$F118</f>
        <v>-1.9768475058871435</v>
      </c>
      <c r="Q118" s="80">
        <f>+C118-15018.5</f>
        <v>40058.960099999997</v>
      </c>
    </row>
    <row r="119" spans="1:18" x14ac:dyDescent="0.2">
      <c r="A119" s="42" t="s">
        <v>109</v>
      </c>
      <c r="B119" s="43" t="s">
        <v>44</v>
      </c>
      <c r="C119" s="29">
        <v>55157.509599999998</v>
      </c>
      <c r="D119" s="29">
        <v>2.9999999999999997E-4</v>
      </c>
      <c r="E119" s="30">
        <f>+(C119-C$7)/C$8</f>
        <v>4929.0177803269289</v>
      </c>
      <c r="F119" s="36">
        <f>ROUND(2*E119,0)/2+1</f>
        <v>4930</v>
      </c>
      <c r="G119" s="1">
        <f>+C119-(C$7+F119*C$8)</f>
        <v>-1.9179999999978463</v>
      </c>
      <c r="K119" s="1">
        <f>+G119</f>
        <v>-1.9179999999978463</v>
      </c>
      <c r="O119" s="1">
        <f ca="1">+C$11+C$12*$F119</f>
        <v>-1.9764586320523223</v>
      </c>
      <c r="Q119" s="80">
        <f>+C119-15018.5</f>
        <v>40139.009599999998</v>
      </c>
    </row>
    <row r="120" spans="1:18" x14ac:dyDescent="0.2">
      <c r="A120" s="42" t="s">
        <v>110</v>
      </c>
      <c r="B120" s="43" t="s">
        <v>47</v>
      </c>
      <c r="C120" s="29">
        <v>55443.541700000002</v>
      </c>
      <c r="D120" s="29">
        <v>1.5E-3</v>
      </c>
      <c r="E120" s="30">
        <f>+(C120-C$7)/C$8</f>
        <v>5075.4965893727749</v>
      </c>
      <c r="F120" s="36">
        <f>ROUND(2*E120,0)/2+1</f>
        <v>5076.5</v>
      </c>
      <c r="G120" s="1">
        <f>+C120-(C$7+F120*C$8)</f>
        <v>-1.9593799999929615</v>
      </c>
      <c r="K120" s="1">
        <f>+G120</f>
        <v>-1.9593799999929615</v>
      </c>
      <c r="O120" s="1">
        <f ca="1">+C$11+C$12*$F120</f>
        <v>-1.9750691194474124</v>
      </c>
      <c r="Q120" s="80">
        <f>+C120-15018.5</f>
        <v>40425.041700000002</v>
      </c>
    </row>
    <row r="121" spans="1:18" x14ac:dyDescent="0.2">
      <c r="A121" s="42" t="s">
        <v>110</v>
      </c>
      <c r="B121" s="43" t="s">
        <v>44</v>
      </c>
      <c r="C121" s="29">
        <v>55446.470999999998</v>
      </c>
      <c r="D121" s="29">
        <v>2.9999999999999997E-4</v>
      </c>
      <c r="E121" s="30">
        <f>+(C121-C$7)/C$8</f>
        <v>5076.9967020361346</v>
      </c>
      <c r="F121" s="36">
        <f>ROUND(2*E121,0)/2+1</f>
        <v>5078</v>
      </c>
      <c r="G121" s="1">
        <f>+C121-(C$7+F121*C$8)</f>
        <v>-1.9591599999985192</v>
      </c>
      <c r="I121" s="1">
        <f>+G121</f>
        <v>-1.9591599999985192</v>
      </c>
      <c r="O121" s="1">
        <f ca="1">+C$11+C$12*$F121</f>
        <v>-1.9750548923558946</v>
      </c>
      <c r="Q121" s="80">
        <f>+C121-15018.5</f>
        <v>40427.970999999998</v>
      </c>
    </row>
    <row r="122" spans="1:18" x14ac:dyDescent="0.2">
      <c r="A122" s="42" t="s">
        <v>110</v>
      </c>
      <c r="B122" s="43" t="s">
        <v>47</v>
      </c>
      <c r="C122" s="29">
        <v>55449.399700000002</v>
      </c>
      <c r="D122" s="29">
        <v>1.1000000000000001E-3</v>
      </c>
      <c r="E122" s="30">
        <f>+(C122-C$7)/C$8</f>
        <v>5078.4965074357842</v>
      </c>
      <c r="F122" s="36">
        <f>ROUND(2*E122,0)/2+1</f>
        <v>5079.5</v>
      </c>
      <c r="G122" s="1">
        <f>+C122-(C$7+F122*C$8)</f>
        <v>-1.9595399999961955</v>
      </c>
      <c r="K122" s="1">
        <f>+G122</f>
        <v>-1.9595399999961955</v>
      </c>
      <c r="O122" s="1">
        <f ca="1">+C$11+C$12*$F122</f>
        <v>-1.9750406652643766</v>
      </c>
      <c r="Q122" s="80">
        <f>+C122-15018.5</f>
        <v>40430.899700000002</v>
      </c>
    </row>
    <row r="123" spans="1:18" x14ac:dyDescent="0.2">
      <c r="A123" s="42" t="s">
        <v>110</v>
      </c>
      <c r="B123" s="43" t="s">
        <v>44</v>
      </c>
      <c r="C123" s="29">
        <v>55450.376199999999</v>
      </c>
      <c r="D123" s="29">
        <v>5.0000000000000001E-4</v>
      </c>
      <c r="E123" s="30">
        <f>+(C123-C$7)/C$8</f>
        <v>5078.9965791306495</v>
      </c>
      <c r="F123" s="36">
        <f>ROUND(2*E123,0)/2+1</f>
        <v>5080</v>
      </c>
      <c r="G123" s="1">
        <f>+C123-(C$7+F123*C$8)</f>
        <v>-1.9593999999997322</v>
      </c>
      <c r="K123" s="1">
        <f>+G123</f>
        <v>-1.9593999999997322</v>
      </c>
      <c r="O123" s="1">
        <f ca="1">+C$11+C$12*$F123</f>
        <v>-1.9750359229005374</v>
      </c>
      <c r="Q123" s="80">
        <f>+C123-15018.5</f>
        <v>40431.876199999999</v>
      </c>
    </row>
    <row r="124" spans="1:18" x14ac:dyDescent="0.2">
      <c r="A124" s="29" t="s">
        <v>111</v>
      </c>
      <c r="B124" s="43" t="s">
        <v>47</v>
      </c>
      <c r="C124" s="29">
        <v>55479.663500000002</v>
      </c>
      <c r="D124" s="29">
        <v>2.9999999999999997E-4</v>
      </c>
      <c r="E124" s="30">
        <f>+(C124-C$7)/C$8</f>
        <v>5093.9947867589854</v>
      </c>
      <c r="F124" s="36">
        <f>ROUND(2*E124,0)/2+1</f>
        <v>5095</v>
      </c>
      <c r="G124" s="1">
        <f>+C124-(C$7+F124*C$8)</f>
        <v>-1.9628999999913503</v>
      </c>
      <c r="K124" s="1">
        <f>+G124</f>
        <v>-1.9628999999913503</v>
      </c>
      <c r="O124" s="1">
        <f ca="1">+C$11+C$12*$F124</f>
        <v>-1.9748936519853588</v>
      </c>
      <c r="Q124" s="80">
        <f>+C124-15018.5</f>
        <v>40461.163500000002</v>
      </c>
    </row>
    <row r="125" spans="1:18" x14ac:dyDescent="0.2">
      <c r="A125" s="42" t="s">
        <v>110</v>
      </c>
      <c r="B125" s="43" t="s">
        <v>47</v>
      </c>
      <c r="C125" s="29">
        <v>55494.313300000002</v>
      </c>
      <c r="D125" s="29">
        <v>1.2999999999999999E-3</v>
      </c>
      <c r="E125" s="30">
        <f>+(C125-C$7)/C$8</f>
        <v>5101.4970400262227</v>
      </c>
      <c r="F125" s="36">
        <f>ROUND(2*E125,0)/2+1</f>
        <v>5102.5</v>
      </c>
      <c r="G125" s="1">
        <f>+C125-(C$7+F125*C$8)</f>
        <v>-1.9584999999933643</v>
      </c>
      <c r="K125" s="1">
        <f>+G125</f>
        <v>-1.9584999999933643</v>
      </c>
      <c r="O125" s="1">
        <f ca="1">+C$11+C$12*$F125</f>
        <v>-1.9748225165277695</v>
      </c>
      <c r="Q125" s="80">
        <f>+C125-15018.5</f>
        <v>40475.813300000002</v>
      </c>
    </row>
    <row r="126" spans="1:18" x14ac:dyDescent="0.2">
      <c r="A126" s="42" t="s">
        <v>112</v>
      </c>
      <c r="B126" s="43" t="s">
        <v>47</v>
      </c>
      <c r="C126" s="29">
        <v>56154.374400000001</v>
      </c>
      <c r="D126" s="29">
        <v>3.5000000000000001E-3</v>
      </c>
      <c r="E126" s="30">
        <f>+(C126-C$7)/C$8</f>
        <v>5439.5184153386072</v>
      </c>
      <c r="F126" s="36">
        <f>ROUND(2*E126,0)/2+1</f>
        <v>5440.5</v>
      </c>
      <c r="O126" s="1">
        <f ca="1">+C$11+C$12*$F126</f>
        <v>-1.9716166785724141</v>
      </c>
      <c r="Q126" s="80">
        <f>+C126-15018.5</f>
        <v>41135.874400000001</v>
      </c>
      <c r="R126" s="2">
        <f>+C126-(C$7+F126*C$8)</f>
        <v>-1.9167599999927916</v>
      </c>
    </row>
    <row r="127" spans="1:18" x14ac:dyDescent="0.2">
      <c r="A127" s="42" t="s">
        <v>112</v>
      </c>
      <c r="B127" s="43" t="s">
        <v>47</v>
      </c>
      <c r="C127" s="29">
        <v>56154.415500000003</v>
      </c>
      <c r="D127" s="29">
        <v>3.5000000000000001E-3</v>
      </c>
      <c r="E127" s="30">
        <f>+(C127-C$7)/C$8</f>
        <v>5439.5394629030307</v>
      </c>
      <c r="F127" s="36">
        <f>ROUND(2*E127,0)/2+1</f>
        <v>5440.5</v>
      </c>
      <c r="O127" s="1">
        <f ca="1">+C$11+C$12*$F127</f>
        <v>-1.9716166785724141</v>
      </c>
      <c r="Q127" s="80">
        <f>+C127-15018.5</f>
        <v>41135.915500000003</v>
      </c>
      <c r="R127" s="2">
        <f>+C127-(C$7+F127*C$8)</f>
        <v>-1.875659999990603</v>
      </c>
    </row>
    <row r="128" spans="1:18" x14ac:dyDescent="0.2">
      <c r="A128" s="42" t="s">
        <v>112</v>
      </c>
      <c r="B128" s="43" t="s">
        <v>44</v>
      </c>
      <c r="C128" s="29">
        <v>56157.3897</v>
      </c>
      <c r="D128" s="29">
        <v>3.5000000000000001E-3</v>
      </c>
      <c r="E128" s="30">
        <f>+(C128-C$7)/C$8</f>
        <v>5441.0625691343375</v>
      </c>
      <c r="F128" s="36">
        <f>ROUND(2*E128,0)/2+1</f>
        <v>5442</v>
      </c>
      <c r="O128" s="1">
        <f ca="1">+C$11+C$12*$F128</f>
        <v>-1.9716024514808963</v>
      </c>
      <c r="Q128" s="80">
        <f>+C128-15018.5</f>
        <v>41138.8897</v>
      </c>
      <c r="R128" s="2">
        <f>+C128-(C$7+F128*C$8)</f>
        <v>-1.8305399999953806</v>
      </c>
    </row>
    <row r="129" spans="1:17" x14ac:dyDescent="0.2">
      <c r="A129" s="42" t="s">
        <v>113</v>
      </c>
      <c r="B129" s="43" t="s">
        <v>44</v>
      </c>
      <c r="C129" s="29">
        <v>56170.828200000004</v>
      </c>
      <c r="D129" s="29">
        <v>2.9999999999999997E-4</v>
      </c>
      <c r="E129" s="30">
        <f>+(C129-C$7)/C$8</f>
        <v>5447.9445081732183</v>
      </c>
      <c r="F129" s="36">
        <f>ROUND(2*E129,0)/2+1</f>
        <v>5449</v>
      </c>
      <c r="G129" s="1">
        <f>+C129-(C$7+F129*C$8)</f>
        <v>-2.0610799999922165</v>
      </c>
      <c r="K129" s="1">
        <f>+G129</f>
        <v>-2.0610799999922165</v>
      </c>
      <c r="O129" s="1">
        <f ca="1">+C$11+C$12*$F129</f>
        <v>-1.9715360583871462</v>
      </c>
      <c r="Q129" s="80">
        <f>+C129-15018.5</f>
        <v>41152.328200000004</v>
      </c>
    </row>
    <row r="130" spans="1:17" x14ac:dyDescent="0.2">
      <c r="A130" s="42" t="s">
        <v>114</v>
      </c>
      <c r="B130" s="43" t="s">
        <v>44</v>
      </c>
      <c r="C130" s="29">
        <v>56180.590380000001</v>
      </c>
      <c r="D130" s="29">
        <v>4.0000000000000002E-4</v>
      </c>
      <c r="E130" s="30">
        <f>+(C130-C$7)/C$8</f>
        <v>5452.9437809824267</v>
      </c>
      <c r="F130" s="36">
        <f>ROUND(2*E130,0)/2+1</f>
        <v>5454</v>
      </c>
      <c r="G130" s="1">
        <f>+C130-(C$7+F130*C$8)</f>
        <v>-2.062499999992724</v>
      </c>
      <c r="K130" s="1">
        <f>+G130</f>
        <v>-2.062499999992724</v>
      </c>
      <c r="O130" s="1">
        <f ca="1">+C$11+C$12*$F130</f>
        <v>-1.9714886347487535</v>
      </c>
      <c r="Q130" s="80">
        <f>+C130-15018.5</f>
        <v>41162.090380000001</v>
      </c>
    </row>
    <row r="131" spans="1:17" x14ac:dyDescent="0.2">
      <c r="A131" s="42" t="s">
        <v>114</v>
      </c>
      <c r="B131" s="43" t="s">
        <v>44</v>
      </c>
      <c r="C131" s="29">
        <v>56180.590490000002</v>
      </c>
      <c r="D131" s="29">
        <v>5.0000000000000001E-4</v>
      </c>
      <c r="E131" s="30">
        <f>+(C131-C$7)/C$8</f>
        <v>5452.9438373141084</v>
      </c>
      <c r="F131" s="36">
        <f>ROUND(2*E131,0)/2+1</f>
        <v>5454</v>
      </c>
      <c r="G131" s="1">
        <f>+C131-(C$7+F131*C$8)</f>
        <v>-2.0623899999918649</v>
      </c>
      <c r="K131" s="1">
        <f>+G131</f>
        <v>-2.0623899999918649</v>
      </c>
      <c r="O131" s="1">
        <f ca="1">+C$11+C$12*$F131</f>
        <v>-1.9714886347487535</v>
      </c>
      <c r="Q131" s="80">
        <f>+C131-15018.5</f>
        <v>41162.090490000002</v>
      </c>
    </row>
    <row r="132" spans="1:17" x14ac:dyDescent="0.2">
      <c r="A132" s="42" t="s">
        <v>114</v>
      </c>
      <c r="B132" s="43" t="s">
        <v>44</v>
      </c>
      <c r="C132" s="29">
        <v>56180.590649999998</v>
      </c>
      <c r="D132" s="29">
        <v>5.0000000000000001E-4</v>
      </c>
      <c r="E132" s="30">
        <f>+(C132-C$7)/C$8</f>
        <v>5452.9439192510972</v>
      </c>
      <c r="F132" s="36">
        <f>ROUND(2*E132,0)/2+1</f>
        <v>5454</v>
      </c>
      <c r="G132" s="1">
        <f>+C132-(C$7+F132*C$8)</f>
        <v>-2.0622299999959068</v>
      </c>
      <c r="K132" s="1">
        <f>+G132</f>
        <v>-2.0622299999959068</v>
      </c>
      <c r="O132" s="1">
        <f ca="1">+C$11+C$12*$F132</f>
        <v>-1.9714886347487535</v>
      </c>
      <c r="Q132" s="80">
        <f>+C132-15018.5</f>
        <v>41162.090649999998</v>
      </c>
    </row>
    <row r="133" spans="1:17" x14ac:dyDescent="0.2">
      <c r="A133" s="42" t="s">
        <v>114</v>
      </c>
      <c r="B133" s="43" t="s">
        <v>44</v>
      </c>
      <c r="C133" s="29">
        <v>56180.590700000001</v>
      </c>
      <c r="D133" s="29">
        <v>5.0000000000000001E-4</v>
      </c>
      <c r="E133" s="30">
        <f>+(C133-C$7)/C$8</f>
        <v>5452.9439448564071</v>
      </c>
      <c r="F133" s="36">
        <f>ROUND(2*E133,0)/2+1</f>
        <v>5454</v>
      </c>
      <c r="G133" s="1">
        <f>+C133-(C$7+F133*C$8)</f>
        <v>-2.062179999993532</v>
      </c>
      <c r="K133" s="1">
        <f>+G133</f>
        <v>-2.062179999993532</v>
      </c>
      <c r="O133" s="1">
        <f ca="1">+C$11+C$12*$F133</f>
        <v>-1.9714886347487535</v>
      </c>
      <c r="Q133" s="80">
        <f>+C133-15018.5</f>
        <v>41162.090700000001</v>
      </c>
    </row>
    <row r="134" spans="1:17" x14ac:dyDescent="0.2">
      <c r="A134" s="42" t="s">
        <v>114</v>
      </c>
      <c r="B134" s="43" t="s">
        <v>47</v>
      </c>
      <c r="C134" s="29">
        <v>56187.42022</v>
      </c>
      <c r="D134" s="29">
        <v>2.8E-3</v>
      </c>
      <c r="E134" s="30">
        <f>+(C134-C$7)/C$8</f>
        <v>5456.4413843254551</v>
      </c>
      <c r="F134" s="36">
        <f>ROUND(2*E134,0)/2+1</f>
        <v>5457.5</v>
      </c>
      <c r="G134" s="1">
        <f>+C134-(C$7+F134*C$8)</f>
        <v>-2.0671799999981886</v>
      </c>
      <c r="K134" s="1">
        <f>+G134</f>
        <v>-2.0671799999981886</v>
      </c>
      <c r="O134" s="1">
        <f ca="1">+C$11+C$12*$F134</f>
        <v>-1.9714554382018785</v>
      </c>
      <c r="Q134" s="80">
        <f>+C134-15018.5</f>
        <v>41168.92022</v>
      </c>
    </row>
    <row r="135" spans="1:17" x14ac:dyDescent="0.2">
      <c r="A135" s="42" t="s">
        <v>114</v>
      </c>
      <c r="B135" s="43" t="s">
        <v>47</v>
      </c>
      <c r="C135" s="29">
        <v>56187.42411</v>
      </c>
      <c r="D135" s="29">
        <v>1.9E-3</v>
      </c>
      <c r="E135" s="30">
        <f>+(C135-C$7)/C$8</f>
        <v>5456.443376418536</v>
      </c>
      <c r="F135" s="36">
        <f>ROUND(2*E135,0)/2+1</f>
        <v>5457.5</v>
      </c>
      <c r="G135" s="1">
        <f>+C135-(C$7+F135*C$8)</f>
        <v>-2.0632899999982328</v>
      </c>
      <c r="K135" s="1">
        <f>+G135</f>
        <v>-2.0632899999982328</v>
      </c>
      <c r="O135" s="1">
        <f ca="1">+C$11+C$12*$F135</f>
        <v>-1.9714554382018785</v>
      </c>
      <c r="Q135" s="80">
        <f>+C135-15018.5</f>
        <v>41168.92411</v>
      </c>
    </row>
    <row r="136" spans="1:17" x14ac:dyDescent="0.2">
      <c r="A136" s="42" t="s">
        <v>114</v>
      </c>
      <c r="B136" s="43" t="s">
        <v>47</v>
      </c>
      <c r="C136" s="29">
        <v>56187.429580000004</v>
      </c>
      <c r="D136" s="29">
        <v>6.4999999999999997E-3</v>
      </c>
      <c r="E136" s="30">
        <f>+(C136-C$7)/C$8</f>
        <v>5456.4461776393991</v>
      </c>
      <c r="F136" s="36">
        <f>ROUND(2*E136,0)/2+1</f>
        <v>5457.5</v>
      </c>
      <c r="G136" s="1">
        <f>+C136-(C$7+F136*C$8)</f>
        <v>-2.0578199999945355</v>
      </c>
      <c r="K136" s="1">
        <f>+G136</f>
        <v>-2.0578199999945355</v>
      </c>
      <c r="O136" s="1">
        <f ca="1">+C$11+C$12*$F136</f>
        <v>-1.9714554382018785</v>
      </c>
      <c r="Q136" s="80">
        <f>+C136-15018.5</f>
        <v>41168.929580000004</v>
      </c>
    </row>
    <row r="137" spans="1:17" x14ac:dyDescent="0.2">
      <c r="A137" s="42" t="s">
        <v>114</v>
      </c>
      <c r="B137" s="43" t="s">
        <v>44</v>
      </c>
      <c r="C137" s="29">
        <v>56510.553679999997</v>
      </c>
      <c r="D137" s="29">
        <v>4.0000000000000002E-4</v>
      </c>
      <c r="E137" s="30">
        <f>+(C137-C$7)/C$8</f>
        <v>5621.920029497317</v>
      </c>
      <c r="F137" s="36">
        <f>ROUND(2*E137,0)/2+1</f>
        <v>5623</v>
      </c>
      <c r="G137" s="1">
        <f>+C137-(C$7+F137*C$8)</f>
        <v>-2.1088799999997718</v>
      </c>
      <c r="K137" s="1">
        <f>+G137</f>
        <v>-2.1088799999997718</v>
      </c>
      <c r="O137" s="1">
        <f ca="1">+C$11+C$12*$F137</f>
        <v>-1.9698857157710756</v>
      </c>
      <c r="Q137" s="80">
        <f>+C137-15018.5</f>
        <v>41492.053679999997</v>
      </c>
    </row>
    <row r="138" spans="1:17" x14ac:dyDescent="0.2">
      <c r="A138" s="42" t="s">
        <v>114</v>
      </c>
      <c r="B138" s="43" t="s">
        <v>44</v>
      </c>
      <c r="C138" s="29">
        <v>56510.554120000001</v>
      </c>
      <c r="D138" s="29">
        <v>5.9999999999999995E-4</v>
      </c>
      <c r="E138" s="30">
        <f>+(C138-C$7)/C$8</f>
        <v>5621.9202548240428</v>
      </c>
      <c r="F138" s="36">
        <f>ROUND(2*E138,0)/2+1</f>
        <v>5623</v>
      </c>
      <c r="G138" s="1">
        <f>+C138-(C$7+F138*C$8)</f>
        <v>-2.1084399999963352</v>
      </c>
      <c r="K138" s="1">
        <f>+G138</f>
        <v>-2.1084399999963352</v>
      </c>
      <c r="O138" s="1">
        <f ca="1">+C$11+C$12*$F138</f>
        <v>-1.9698857157710756</v>
      </c>
      <c r="Q138" s="80">
        <f>+C138-15018.5</f>
        <v>41492.054120000001</v>
      </c>
    </row>
    <row r="139" spans="1:17" x14ac:dyDescent="0.2">
      <c r="A139" s="42" t="s">
        <v>114</v>
      </c>
      <c r="B139" s="43" t="s">
        <v>44</v>
      </c>
      <c r="C139" s="29">
        <v>56510.554250000001</v>
      </c>
      <c r="D139" s="29">
        <v>5.9999999999999995E-4</v>
      </c>
      <c r="E139" s="30">
        <f>+(C139-C$7)/C$8</f>
        <v>5621.9203213978471</v>
      </c>
      <c r="F139" s="36">
        <f>ROUND(2*E139,0)/2+1</f>
        <v>5623</v>
      </c>
      <c r="G139" s="1">
        <f>+C139-(C$7+F139*C$8)</f>
        <v>-2.1083099999959813</v>
      </c>
      <c r="K139" s="1">
        <f>+G139</f>
        <v>-2.1083099999959813</v>
      </c>
      <c r="O139" s="1">
        <f ca="1">+C$11+C$12*$F139</f>
        <v>-1.9698857157710756</v>
      </c>
      <c r="Q139" s="80">
        <f>+C139-15018.5</f>
        <v>41492.054250000001</v>
      </c>
    </row>
    <row r="140" spans="1:17" x14ac:dyDescent="0.2">
      <c r="A140" s="42" t="s">
        <v>114</v>
      </c>
      <c r="B140" s="43" t="s">
        <v>44</v>
      </c>
      <c r="C140" s="29">
        <v>56510.554490000002</v>
      </c>
      <c r="D140" s="29">
        <v>5.0000000000000001E-4</v>
      </c>
      <c r="E140" s="30">
        <f>+(C140-C$7)/C$8</f>
        <v>5621.9204443033341</v>
      </c>
      <c r="F140" s="36">
        <f>ROUND(2*E140,0)/2+1</f>
        <v>5623</v>
      </c>
      <c r="G140" s="1">
        <f>+C140-(C$7+F140*C$8)</f>
        <v>-2.1080699999947683</v>
      </c>
      <c r="K140" s="1">
        <f>+G140</f>
        <v>-2.1080699999947683</v>
      </c>
      <c r="O140" s="1">
        <f ca="1">+C$11+C$12*$F140</f>
        <v>-1.9698857157710756</v>
      </c>
      <c r="Q140" s="80">
        <f>+C140-15018.5</f>
        <v>41492.054490000002</v>
      </c>
    </row>
    <row r="141" spans="1:17" x14ac:dyDescent="0.2">
      <c r="A141" s="42" t="s">
        <v>115</v>
      </c>
      <c r="B141" s="43" t="s">
        <v>44</v>
      </c>
      <c r="C141" s="29">
        <v>56539.842100000002</v>
      </c>
      <c r="D141" s="29">
        <v>5.0000000000000001E-4</v>
      </c>
      <c r="E141" s="30">
        <f>+(C141-C$7)/C$8</f>
        <v>5636.9188106845859</v>
      </c>
      <c r="F141" s="36">
        <f>ROUND(2*E141,0)/2+1</f>
        <v>5638</v>
      </c>
      <c r="G141" s="1">
        <f>+C141-(C$7+F141*C$8)</f>
        <v>-2.1112599999978556</v>
      </c>
      <c r="K141" s="1">
        <f>+G141</f>
        <v>-2.1112599999978556</v>
      </c>
      <c r="O141" s="1">
        <f ca="1">+C$11+C$12*$F141</f>
        <v>-1.9697434448558973</v>
      </c>
      <c r="Q141" s="80">
        <f>+C141-15018.5</f>
        <v>41521.342100000002</v>
      </c>
    </row>
    <row r="142" spans="1:17" x14ac:dyDescent="0.2">
      <c r="A142" s="42" t="s">
        <v>116</v>
      </c>
      <c r="B142" s="43" t="s">
        <v>44</v>
      </c>
      <c r="C142" s="29">
        <v>56906.898800000003</v>
      </c>
      <c r="D142" s="29">
        <v>2.0000000000000001E-4</v>
      </c>
      <c r="E142" s="30">
        <f>+(C142-C$7)/C$8</f>
        <v>5824.8908189602225</v>
      </c>
      <c r="F142" s="36">
        <f>ROUND(2*E142,0)/2+1</f>
        <v>5826</v>
      </c>
      <c r="G142" s="1">
        <f>+C142-(C$7+F142*C$8)</f>
        <v>-2.1659199999921839</v>
      </c>
      <c r="K142" s="1">
        <f>+G142</f>
        <v>-2.1659199999921839</v>
      </c>
      <c r="O142" s="1">
        <f ca="1">+C$11+C$12*$F142</f>
        <v>-1.9679603160523267</v>
      </c>
      <c r="Q142" s="80">
        <f>+C142-15018.5</f>
        <v>41888.398800000003</v>
      </c>
    </row>
    <row r="143" spans="1:17" x14ac:dyDescent="0.2">
      <c r="A143" s="46" t="s">
        <v>117</v>
      </c>
      <c r="B143" s="47" t="s">
        <v>44</v>
      </c>
      <c r="C143" s="48">
        <v>56928.375240000001</v>
      </c>
      <c r="D143" s="48">
        <v>2.9999999999999997E-4</v>
      </c>
      <c r="E143" s="30">
        <f>+(C143-C$7)/C$8</f>
        <v>5835.8890368306793</v>
      </c>
      <c r="F143" s="36">
        <f>ROUND(2*E143,0)/2+1</f>
        <v>5837</v>
      </c>
      <c r="G143" s="1">
        <f>+C143-(C$7+F143*C$8)</f>
        <v>-2.1693999999915832</v>
      </c>
      <c r="K143" s="1">
        <f>+G143</f>
        <v>-2.1693999999915832</v>
      </c>
      <c r="O143" s="1">
        <f ca="1">+C$11+C$12*$F143</f>
        <v>-1.9678559840478624</v>
      </c>
      <c r="Q143" s="80">
        <f>+C143-15018.5</f>
        <v>41909.875240000001</v>
      </c>
    </row>
    <row r="144" spans="1:17" x14ac:dyDescent="0.2">
      <c r="A144" s="30" t="s">
        <v>118</v>
      </c>
      <c r="B144" s="43" t="s">
        <v>44</v>
      </c>
      <c r="C144" s="29">
        <v>57006.473299999998</v>
      </c>
      <c r="D144" s="29"/>
      <c r="E144" s="30">
        <f>+(C144-C$7)/C$8</f>
        <v>5875.8835368101936</v>
      </c>
      <c r="F144" s="36">
        <f>ROUND(2*E144,0)/2+1</f>
        <v>5877</v>
      </c>
      <c r="G144" s="1">
        <f>+C144-(C$7+F144*C$8)</f>
        <v>-2.1801399999967543</v>
      </c>
      <c r="K144" s="1">
        <f>+G144</f>
        <v>-2.1801399999967543</v>
      </c>
      <c r="O144" s="1">
        <f ca="1">+C$11+C$12*$F144</f>
        <v>-1.9674765949407198</v>
      </c>
      <c r="Q144" s="80">
        <f>+C144-15018.5</f>
        <v>41987.973299999998</v>
      </c>
    </row>
    <row r="145" spans="1:17" x14ac:dyDescent="0.2">
      <c r="A145" s="49" t="s">
        <v>119</v>
      </c>
      <c r="B145" s="50" t="s">
        <v>44</v>
      </c>
      <c r="C145" s="51">
        <v>57006.473299999998</v>
      </c>
      <c r="D145" s="51">
        <v>5.9999999999999995E-4</v>
      </c>
      <c r="E145" s="30">
        <f>+(C145-C$7)/C$8</f>
        <v>5875.8835368101936</v>
      </c>
      <c r="F145" s="36">
        <f>ROUND(2*E145,0)/2+1</f>
        <v>5877</v>
      </c>
      <c r="G145" s="1">
        <f>+C145-(C$7+F145*C$8)</f>
        <v>-2.1801399999967543</v>
      </c>
      <c r="K145" s="1">
        <f>+G145</f>
        <v>-2.1801399999967543</v>
      </c>
      <c r="O145" s="1">
        <f ca="1">+C$11+C$12*$F145</f>
        <v>-1.9674765949407198</v>
      </c>
      <c r="Q145" s="80">
        <f>+C145-15018.5</f>
        <v>41987.973299999998</v>
      </c>
    </row>
    <row r="146" spans="1:17" x14ac:dyDescent="0.2">
      <c r="A146" s="48" t="s">
        <v>120</v>
      </c>
      <c r="B146" s="47" t="s">
        <v>44</v>
      </c>
      <c r="C146" s="48">
        <v>57270.052000000003</v>
      </c>
      <c r="D146" s="48" t="s">
        <v>121</v>
      </c>
      <c r="E146" s="30">
        <f>+(C146-C$7)/C$8</f>
        <v>6010.8638207218683</v>
      </c>
      <c r="F146" s="36">
        <f>ROUND(2*E146,0)/2+1</f>
        <v>6012</v>
      </c>
      <c r="G146" s="1">
        <f>+C146-(C$7+F146*C$8)</f>
        <v>-2.2186399999918649</v>
      </c>
      <c r="I146" s="1">
        <f>+G146</f>
        <v>-2.2186399999918649</v>
      </c>
      <c r="O146" s="1">
        <f ca="1">+C$11+C$12*$F146</f>
        <v>-1.9661961567041133</v>
      </c>
      <c r="Q146" s="80">
        <f>+C146-15018.5</f>
        <v>42251.552000000003</v>
      </c>
    </row>
    <row r="147" spans="1:17" x14ac:dyDescent="0.2">
      <c r="A147" s="49" t="s">
        <v>122</v>
      </c>
      <c r="B147" s="50" t="s">
        <v>44</v>
      </c>
      <c r="C147" s="51">
        <v>57279.813499999997</v>
      </c>
      <c r="D147" s="51">
        <v>2.0000000000000001E-4</v>
      </c>
      <c r="E147" s="30">
        <f>+(C147-C$7)/C$8</f>
        <v>6015.8627452988649</v>
      </c>
      <c r="F147" s="36">
        <f>ROUND(2*E147,0)/2+1</f>
        <v>6017</v>
      </c>
      <c r="G147" s="1">
        <f>+C147-(C$7+F147*C$8)</f>
        <v>-2.2207399999970221</v>
      </c>
      <c r="K147" s="1">
        <f>+G147</f>
        <v>-2.2207399999970221</v>
      </c>
      <c r="O147" s="1">
        <f ca="1">+C$11+C$12*$F147</f>
        <v>-1.9661487330657206</v>
      </c>
      <c r="Q147" s="80">
        <f>+C147-15018.5</f>
        <v>42261.313499999997</v>
      </c>
    </row>
    <row r="148" spans="1:17" x14ac:dyDescent="0.2">
      <c r="A148" s="49" t="s">
        <v>123</v>
      </c>
      <c r="B148" s="50" t="s">
        <v>44</v>
      </c>
      <c r="C148" s="51">
        <v>57330.578399999999</v>
      </c>
      <c r="D148" s="51">
        <v>2.9999999999999997E-4</v>
      </c>
      <c r="E148" s="30">
        <f>+(C148-C$7)/C$8</f>
        <v>6041.8597648408386</v>
      </c>
      <c r="F148" s="36">
        <f>ROUND(2*E148,0)/2+1</f>
        <v>6043</v>
      </c>
      <c r="G148" s="1">
        <f>+C148-(C$7+F148*C$8)</f>
        <v>-2.2265599999955157</v>
      </c>
      <c r="K148" s="1">
        <f>+G148</f>
        <v>-2.2265599999955157</v>
      </c>
      <c r="O148" s="1">
        <f ca="1">+C$11+C$12*$F148</f>
        <v>-1.9659021301460777</v>
      </c>
      <c r="Q148" s="80">
        <f>+C148-15018.5</f>
        <v>42312.078399999999</v>
      </c>
    </row>
    <row r="149" spans="1:17" x14ac:dyDescent="0.2">
      <c r="A149" s="52" t="s">
        <v>124</v>
      </c>
      <c r="B149" s="53" t="s">
        <v>44</v>
      </c>
      <c r="C149" s="54">
        <v>57338.385600000001</v>
      </c>
      <c r="D149" s="54">
        <v>5.0000000000000001E-3</v>
      </c>
      <c r="E149" s="30">
        <f>+(C149-C$7)/C$8</f>
        <v>6045.8578802900593</v>
      </c>
      <c r="F149" s="36">
        <f>ROUND(2*E149,0)/2+1</f>
        <v>6047</v>
      </c>
      <c r="G149" s="1">
        <f>+C149-(C$7+F149*C$8)</f>
        <v>-2.2302399999971385</v>
      </c>
      <c r="K149" s="1">
        <f>+G149</f>
        <v>-2.2302399999971385</v>
      </c>
      <c r="O149" s="1">
        <f ca="1">+C$11+C$12*$F149</f>
        <v>-1.9658641912353634</v>
      </c>
      <c r="Q149" s="80">
        <f>+C149-15018.5</f>
        <v>42319.885600000001</v>
      </c>
    </row>
    <row r="150" spans="1:17" x14ac:dyDescent="0.2">
      <c r="A150" s="49" t="s">
        <v>125</v>
      </c>
      <c r="B150" s="50" t="s">
        <v>44</v>
      </c>
      <c r="C150" s="51">
        <v>57607.818399999996</v>
      </c>
      <c r="D150" s="51">
        <v>2.9999999999999997E-4</v>
      </c>
      <c r="E150" s="30">
        <f>+(C150-C$7)/C$8</f>
        <v>6183.836085050596</v>
      </c>
      <c r="F150" s="36">
        <f>ROUND(2*E150,0)/2+1</f>
        <v>6185</v>
      </c>
      <c r="G150" s="1">
        <f>+C150-(C$7+F150*C$8)</f>
        <v>-2.2727999999988242</v>
      </c>
      <c r="K150" s="1">
        <f>+G150</f>
        <v>-2.2727999999988242</v>
      </c>
      <c r="O150" s="1">
        <f ca="1">+C$11+C$12*$F150</f>
        <v>-1.9645552988157213</v>
      </c>
      <c r="Q150" s="80">
        <f>+C150-15018.5</f>
        <v>42589.318399999996</v>
      </c>
    </row>
    <row r="151" spans="1:17" ht="12" customHeight="1" x14ac:dyDescent="0.2">
      <c r="A151" s="55" t="s">
        <v>126</v>
      </c>
      <c r="B151" s="56" t="s">
        <v>44</v>
      </c>
      <c r="C151" s="55">
        <v>58390.7552</v>
      </c>
      <c r="D151" s="55">
        <v>2.9999999999999997E-4</v>
      </c>
      <c r="E151" s="30">
        <f>+(C151-C$7)/C$8</f>
        <v>6584.782866975298</v>
      </c>
      <c r="F151" s="85">
        <f>ROUND(2*E151,0)/2+1</f>
        <v>6586</v>
      </c>
      <c r="G151" s="1">
        <f>+C151-(C$7+F151*C$8)</f>
        <v>-2.3767200000002049</v>
      </c>
      <c r="K151" s="1">
        <f>+G151</f>
        <v>-2.3767200000002049</v>
      </c>
      <c r="O151" s="1">
        <f ca="1">+C$11+C$12*$F151</f>
        <v>-1.9607519230166162</v>
      </c>
      <c r="Q151" s="80">
        <f>+C151-15018.5</f>
        <v>43372.2552</v>
      </c>
    </row>
    <row r="152" spans="1:17" ht="12" customHeight="1" x14ac:dyDescent="0.2">
      <c r="A152" s="57" t="s">
        <v>127</v>
      </c>
      <c r="B152" s="58" t="s">
        <v>44</v>
      </c>
      <c r="C152" s="59">
        <v>58714.862000000001</v>
      </c>
      <c r="D152" s="59">
        <v>2.0000000000000001E-4</v>
      </c>
      <c r="E152" s="30">
        <f>+(C152-C$7)/C$8</f>
        <v>6750.759965586466</v>
      </c>
      <c r="F152" s="85">
        <f>ROUND(2*E152,0)/2+1</f>
        <v>6752</v>
      </c>
      <c r="G152" s="1">
        <f>+C152-(C$7+F152*C$8)</f>
        <v>-2.4214399999982561</v>
      </c>
      <c r="K152" s="1">
        <f>+G152</f>
        <v>-2.4214399999982561</v>
      </c>
      <c r="O152" s="1">
        <f ca="1">+C$11+C$12*$F152</f>
        <v>-1.9591774582219741</v>
      </c>
      <c r="Q152" s="80">
        <f>+C152-15018.5</f>
        <v>43696.362000000001</v>
      </c>
    </row>
    <row r="153" spans="1:17" ht="12" customHeight="1" x14ac:dyDescent="0.2">
      <c r="A153" s="81" t="s">
        <v>574</v>
      </c>
      <c r="B153" s="82" t="s">
        <v>44</v>
      </c>
      <c r="C153" s="83">
        <v>58714.862000000001</v>
      </c>
      <c r="D153" s="84">
        <v>2.0000000000000001E-4</v>
      </c>
      <c r="E153" s="30">
        <f>+(C153-C$7)/C$8</f>
        <v>6750.759965586466</v>
      </c>
      <c r="F153" s="85">
        <f>ROUND(2*E153,0)/2+1</f>
        <v>6752</v>
      </c>
      <c r="G153" s="1">
        <f>+C153-(C$7+F153*C$8)</f>
        <v>-2.4214399999982561</v>
      </c>
      <c r="K153" s="1">
        <f>+G153</f>
        <v>-2.4214399999982561</v>
      </c>
      <c r="O153" s="1">
        <f ca="1">+C$11+C$12*$F153</f>
        <v>-1.9591774582219741</v>
      </c>
      <c r="Q153" s="80">
        <f>+C153-15018.5</f>
        <v>43696.362000000001</v>
      </c>
    </row>
    <row r="154" spans="1:17" ht="12" customHeight="1" x14ac:dyDescent="0.2">
      <c r="A154" s="77" t="s">
        <v>573</v>
      </c>
      <c r="B154" s="78" t="s">
        <v>44</v>
      </c>
      <c r="C154" s="79">
        <v>59087.783000000003</v>
      </c>
      <c r="D154" s="79">
        <v>8.0000000000000004E-4</v>
      </c>
      <c r="E154" s="30">
        <f>+(C154-C$7)/C$8</f>
        <v>6941.7351181941121</v>
      </c>
      <c r="F154" s="85">
        <f>ROUND(2*E154,0)/2+1</f>
        <v>6942.5</v>
      </c>
      <c r="G154" s="1">
        <f>+C154-(C$7+F154*C$8)</f>
        <v>-1.4935999999943306</v>
      </c>
      <c r="K154" s="1">
        <f>+G154</f>
        <v>-1.4935999999943306</v>
      </c>
      <c r="O154" s="1">
        <f ca="1">+C$11+C$12*$F154</f>
        <v>-1.9573706175992072</v>
      </c>
      <c r="Q154" s="80">
        <f>+C154-15018.5</f>
        <v>44069.283000000003</v>
      </c>
    </row>
    <row r="155" spans="1:17" ht="12" customHeight="1" x14ac:dyDescent="0.2">
      <c r="A155" s="84" t="s">
        <v>575</v>
      </c>
      <c r="B155" s="82" t="s">
        <v>44</v>
      </c>
      <c r="C155" s="83">
        <v>59087.783000000003</v>
      </c>
      <c r="D155" s="84">
        <v>8.0000000000000004E-4</v>
      </c>
      <c r="E155" s="30">
        <f>+(C155-C$7)/C$8</f>
        <v>6941.7351181941121</v>
      </c>
      <c r="F155" s="85">
        <f>ROUND(2*E155,0)/2+1</f>
        <v>6942.5</v>
      </c>
      <c r="G155" s="1">
        <f>+C155-(C$7+F155*C$8)</f>
        <v>-1.4935999999943306</v>
      </c>
      <c r="K155" s="1">
        <f>+G155</f>
        <v>-1.4935999999943306</v>
      </c>
      <c r="O155" s="1">
        <f ca="1">+C$11+C$12*$F155</f>
        <v>-1.9573706175992072</v>
      </c>
      <c r="Q155" s="80">
        <f>+C155-15018.5</f>
        <v>44069.283000000003</v>
      </c>
    </row>
    <row r="156" spans="1:17" ht="12" customHeight="1" x14ac:dyDescent="0.2">
      <c r="A156" s="77" t="s">
        <v>573</v>
      </c>
      <c r="B156" s="78" t="s">
        <v>44</v>
      </c>
      <c r="C156" s="79">
        <v>59091.685599999997</v>
      </c>
      <c r="D156" s="79">
        <v>4.0000000000000002E-4</v>
      </c>
      <c r="E156" s="30">
        <f>+(C156-C$7)/C$8</f>
        <v>6943.7336638125289</v>
      </c>
      <c r="F156" s="85">
        <f>ROUND(2*E156,0)/2+1</f>
        <v>6944.5</v>
      </c>
      <c r="G156" s="1">
        <f>+C156-(C$7+F156*C$8)</f>
        <v>-1.4964400000026217</v>
      </c>
      <c r="K156" s="1">
        <f>+G156</f>
        <v>-1.4964400000026217</v>
      </c>
      <c r="O156" s="1">
        <f ca="1">+C$11+C$12*$F156</f>
        <v>-1.95735164814385</v>
      </c>
      <c r="Q156" s="80">
        <f>+C156-15018.5</f>
        <v>44073.185599999997</v>
      </c>
    </row>
    <row r="157" spans="1:17" ht="12" customHeight="1" x14ac:dyDescent="0.2">
      <c r="A157" s="84" t="s">
        <v>575</v>
      </c>
      <c r="B157" s="82" t="s">
        <v>44</v>
      </c>
      <c r="C157" s="83">
        <v>59091.685599999997</v>
      </c>
      <c r="D157" s="84">
        <v>4.0000000000000002E-4</v>
      </c>
      <c r="E157" s="30">
        <f>+(C157-C$7)/C$8</f>
        <v>6943.7336638125289</v>
      </c>
      <c r="F157" s="85">
        <f>ROUND(2*E157,0)/2+1</f>
        <v>6944.5</v>
      </c>
      <c r="G157" s="1">
        <f>+C157-(C$7+F157*C$8)</f>
        <v>-1.4964400000026217</v>
      </c>
      <c r="K157" s="1">
        <f>+G157</f>
        <v>-1.4964400000026217</v>
      </c>
      <c r="O157" s="1">
        <f ca="1">+C$11+C$12*$F157</f>
        <v>-1.95735164814385</v>
      </c>
      <c r="Q157" s="80">
        <f>+C157-15018.5</f>
        <v>44073.185599999997</v>
      </c>
    </row>
    <row r="158" spans="1:17" ht="12" customHeight="1" x14ac:dyDescent="0.2">
      <c r="A158" s="81" t="s">
        <v>576</v>
      </c>
      <c r="B158" s="82" t="s">
        <v>44</v>
      </c>
      <c r="C158" s="83">
        <v>59462.652600000001</v>
      </c>
      <c r="D158" s="84">
        <v>2.9999999999999997E-4</v>
      </c>
      <c r="E158" s="30">
        <f>+(C158-C$7)/C$8</f>
        <v>7133.7081609242514</v>
      </c>
      <c r="F158" s="85">
        <f>ROUND(2*E158,0)/2+1</f>
        <v>7134.5</v>
      </c>
      <c r="G158" s="1">
        <f>+C158-(C$7+F158*C$8)</f>
        <v>-1.5462399999960326</v>
      </c>
      <c r="K158" s="1">
        <f>+G158</f>
        <v>-1.5462399999960326</v>
      </c>
      <c r="O158" s="1">
        <f ca="1">+C$11+C$12*$F158</f>
        <v>-1.9555495498849222</v>
      </c>
      <c r="Q158" s="80">
        <f>+C158-15018.5</f>
        <v>44444.152600000001</v>
      </c>
    </row>
    <row r="159" spans="1:17" ht="12" customHeight="1" x14ac:dyDescent="0.2">
      <c r="A159" s="84" t="s">
        <v>577</v>
      </c>
      <c r="B159" s="82" t="s">
        <v>44</v>
      </c>
      <c r="C159" s="83">
        <v>59464.602099999996</v>
      </c>
      <c r="D159" s="84">
        <v>1E-4</v>
      </c>
      <c r="E159" s="30">
        <f>+(C159-C$7)/C$8</f>
        <v>7134.706511942316</v>
      </c>
      <c r="F159" s="85">
        <f>ROUND(2*E159,0)/2+1</f>
        <v>7135.5</v>
      </c>
      <c r="G159" s="1">
        <f>+C159-(C$7+F159*C$8)</f>
        <v>-1.549460000002</v>
      </c>
      <c r="K159" s="1">
        <f>+G159</f>
        <v>-1.549460000002</v>
      </c>
      <c r="O159" s="1">
        <f ca="1">+C$11+C$12*$F159</f>
        <v>-1.9555400651572437</v>
      </c>
      <c r="Q159" s="80">
        <f>+C159-15018.5</f>
        <v>44446.102099999996</v>
      </c>
    </row>
    <row r="160" spans="1:17" ht="12" customHeight="1" x14ac:dyDescent="0.2">
      <c r="A160" s="81" t="s">
        <v>576</v>
      </c>
      <c r="B160" s="82" t="s">
        <v>44</v>
      </c>
      <c r="C160" s="83">
        <v>59515.368199999997</v>
      </c>
      <c r="D160" s="84">
        <v>2.9999999999999997E-4</v>
      </c>
      <c r="E160" s="30">
        <f>+(C160-C$7)/C$8</f>
        <v>7160.7041460117171</v>
      </c>
      <c r="F160" s="85">
        <f>ROUND(2*E160,0)/2+1</f>
        <v>7161.5</v>
      </c>
      <c r="G160" s="1">
        <f>+C160-(C$7+F160*C$8)</f>
        <v>-1.5540800000017043</v>
      </c>
      <c r="K160" s="1">
        <f>+G160</f>
        <v>-1.5540800000017043</v>
      </c>
      <c r="O160" s="1">
        <f ca="1">+C$11+C$12*$F160</f>
        <v>-1.955293462237601</v>
      </c>
      <c r="Q160" s="80">
        <f>+C160-15018.5</f>
        <v>44496.868199999997</v>
      </c>
    </row>
    <row r="161" ht="12" customHeight="1" x14ac:dyDescent="0.2"/>
    <row r="162" ht="12" customHeight="1" x14ac:dyDescent="0.2"/>
  </sheetData>
  <sheetProtection selectLockedCells="1" selectUnlockedCells="1"/>
  <sortState xmlns:xlrd2="http://schemas.microsoft.com/office/spreadsheetml/2017/richdata2" ref="A21:AH160">
    <sortCondition ref="C21:C160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8"/>
  <sheetViews>
    <sheetView workbookViewId="0">
      <pane ySplit="20" topLeftCell="A136" activePane="bottomLeft" state="frozen"/>
      <selection pane="bottomLeft" activeCell="C18" sqref="C18"/>
    </sheetView>
  </sheetViews>
  <sheetFormatPr defaultColWidth="10.28515625" defaultRowHeight="12.75" x14ac:dyDescent="0.2"/>
  <cols>
    <col min="1" max="1" width="14.42578125" style="1" customWidth="1"/>
    <col min="2" max="2" width="6.425781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0.28515625" style="2"/>
    <col min="19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  <c r="C2" s="5"/>
    </row>
    <row r="3" spans="1:6" x14ac:dyDescent="0.2">
      <c r="C3" s="6"/>
    </row>
    <row r="4" spans="1:6" x14ac:dyDescent="0.2">
      <c r="A4" s="7" t="s">
        <v>3</v>
      </c>
      <c r="C4" s="8">
        <v>45532.517999999996</v>
      </c>
      <c r="D4" s="9">
        <v>1.95272</v>
      </c>
    </row>
    <row r="5" spans="1:6" x14ac:dyDescent="0.2">
      <c r="A5" s="10" t="s">
        <v>4</v>
      </c>
      <c r="B5"/>
      <c r="C5" s="11">
        <v>-9.5</v>
      </c>
      <c r="D5" t="s">
        <v>5</v>
      </c>
    </row>
    <row r="6" spans="1:6" x14ac:dyDescent="0.2">
      <c r="A6" s="7" t="s">
        <v>6</v>
      </c>
    </row>
    <row r="7" spans="1:6" x14ac:dyDescent="0.2">
      <c r="A7" s="1" t="s">
        <v>7</v>
      </c>
      <c r="C7" s="1">
        <v>57006.398340143336</v>
      </c>
    </row>
    <row r="8" spans="1:6" x14ac:dyDescent="0.2">
      <c r="A8" s="1" t="s">
        <v>8</v>
      </c>
      <c r="C8" s="1">
        <v>1.9523991610017073</v>
      </c>
    </row>
    <row r="9" spans="1:6" x14ac:dyDescent="0.2">
      <c r="A9" s="12" t="s">
        <v>9</v>
      </c>
      <c r="B9" s="13">
        <v>21</v>
      </c>
      <c r="C9" s="14" t="str">
        <f>"F"&amp;B9</f>
        <v>F21</v>
      </c>
      <c r="D9" s="5" t="str">
        <f>"G"&amp;B9</f>
        <v>G21</v>
      </c>
    </row>
    <row r="10" spans="1:6" x14ac:dyDescent="0.2">
      <c r="A10"/>
      <c r="B10"/>
      <c r="C10" s="15" t="s">
        <v>10</v>
      </c>
      <c r="D10" s="15" t="s">
        <v>11</v>
      </c>
      <c r="E10"/>
    </row>
    <row r="11" spans="1:6" x14ac:dyDescent="0.2">
      <c r="A11" t="s">
        <v>12</v>
      </c>
      <c r="B11"/>
      <c r="C11" s="16">
        <f ca="1">INTERCEPT(INDIRECT($D$9):G985,INDIRECT($C$9):F985)</f>
        <v>4.8398270619213833E-2</v>
      </c>
      <c r="D11" s="17"/>
      <c r="E11"/>
    </row>
    <row r="12" spans="1:6" x14ac:dyDescent="0.2">
      <c r="A12" t="s">
        <v>13</v>
      </c>
      <c r="B12"/>
      <c r="C12" s="16">
        <f ca="1">SLOPE(INDIRECT($D$9):G985,INDIRECT($C$9):F985)</f>
        <v>1.1998271059750691E-5</v>
      </c>
      <c r="D12" s="17"/>
      <c r="E12"/>
    </row>
    <row r="13" spans="1:6" x14ac:dyDescent="0.2">
      <c r="A13" t="s">
        <v>14</v>
      </c>
      <c r="B13"/>
      <c r="C13" s="17" t="s">
        <v>15</v>
      </c>
    </row>
    <row r="14" spans="1:6" x14ac:dyDescent="0.2">
      <c r="A14"/>
      <c r="B14"/>
      <c r="C14"/>
    </row>
    <row r="15" spans="1:6" x14ac:dyDescent="0.2">
      <c r="A15" s="18" t="s">
        <v>16</v>
      </c>
      <c r="B15"/>
      <c r="C15" s="19">
        <f ca="1">(C7+C11)+(C8+C12)*INT(MAX(F21:F3526))</f>
        <v>59515.295078079464</v>
      </c>
      <c r="E15" s="20" t="s">
        <v>17</v>
      </c>
      <c r="F15" s="11">
        <v>1</v>
      </c>
    </row>
    <row r="16" spans="1:6" x14ac:dyDescent="0.2">
      <c r="A16" s="18" t="s">
        <v>18</v>
      </c>
      <c r="B16"/>
      <c r="C16" s="19">
        <f ca="1">+C8+C12</f>
        <v>1.9524111592727671</v>
      </c>
      <c r="E16" s="20" t="s">
        <v>19</v>
      </c>
      <c r="F16" s="60">
        <f ca="1">NOW()+15018.5+$C$5/24</f>
        <v>59965.733676273143</v>
      </c>
    </row>
    <row r="17" spans="1:18" x14ac:dyDescent="0.2">
      <c r="A17" s="20" t="s">
        <v>20</v>
      </c>
      <c r="B17"/>
      <c r="C17">
        <f>COUNT(C21:C2184)</f>
        <v>137</v>
      </c>
      <c r="E17" s="20" t="s">
        <v>21</v>
      </c>
      <c r="F17" s="16">
        <f ca="1">ROUND(2*(F16-$C$7)/$C$8,0)/2+F15</f>
        <v>1516.5</v>
      </c>
    </row>
    <row r="18" spans="1:18" x14ac:dyDescent="0.2">
      <c r="A18" s="18" t="s">
        <v>22</v>
      </c>
      <c r="B18"/>
      <c r="C18" s="21">
        <f ca="1">+C15</f>
        <v>59515.295078079464</v>
      </c>
      <c r="D18" s="22">
        <f ca="1">+C16</f>
        <v>1.9524111592727671</v>
      </c>
      <c r="E18" s="20" t="s">
        <v>23</v>
      </c>
      <c r="F18" s="5">
        <f ca="1">ROUND(2*(F16-$C$15)/$C$16,0)/2+F15</f>
        <v>231.5</v>
      </c>
    </row>
    <row r="19" spans="1:18" x14ac:dyDescent="0.2">
      <c r="E19" s="20" t="s">
        <v>24</v>
      </c>
      <c r="F19" s="23">
        <f ca="1">+$C$15+$C$16*F18-15018.5-$C$5/24</f>
        <v>44949.174094784445</v>
      </c>
    </row>
    <row r="20" spans="1:18" x14ac:dyDescent="0.2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4" t="s">
        <v>71</v>
      </c>
      <c r="I20" s="24" t="s">
        <v>128</v>
      </c>
      <c r="J20" s="24" t="s">
        <v>129</v>
      </c>
      <c r="K20" s="24" t="s">
        <v>130</v>
      </c>
      <c r="L20" s="24" t="s">
        <v>36</v>
      </c>
      <c r="M20" s="24" t="s">
        <v>37</v>
      </c>
      <c r="N20" s="24" t="s">
        <v>38</v>
      </c>
      <c r="O20" s="24" t="s">
        <v>39</v>
      </c>
      <c r="P20" s="24" t="s">
        <v>40</v>
      </c>
      <c r="Q20" s="15" t="s">
        <v>41</v>
      </c>
      <c r="R20" s="25" t="s">
        <v>42</v>
      </c>
    </row>
    <row r="21" spans="1:18" x14ac:dyDescent="0.2">
      <c r="A21" s="26" t="s">
        <v>43</v>
      </c>
      <c r="B21" s="27" t="s">
        <v>44</v>
      </c>
      <c r="C21" s="28">
        <v>26562.434000000001</v>
      </c>
      <c r="D21" s="29"/>
      <c r="E21" s="30">
        <f>+(C21-C$7)/C$8</f>
        <v>-15593.104600866356</v>
      </c>
      <c r="F21" s="1">
        <f>ROUND(2*E21,0)/2</f>
        <v>-15593</v>
      </c>
      <c r="G21" s="1">
        <f>+C21-(C$7+F21*C$8)</f>
        <v>-0.20422264371154597</v>
      </c>
      <c r="M21" s="1">
        <f>+G21</f>
        <v>-0.20422264371154597</v>
      </c>
      <c r="O21" s="1">
        <f ca="1">+C$11+C$12*$F21</f>
        <v>-0.13869077001547869</v>
      </c>
      <c r="Q21" s="80">
        <f>+C21-15018.5</f>
        <v>11543.934000000001</v>
      </c>
    </row>
    <row r="22" spans="1:18" x14ac:dyDescent="0.2">
      <c r="A22" s="26" t="s">
        <v>43</v>
      </c>
      <c r="B22" s="27" t="s">
        <v>44</v>
      </c>
      <c r="C22" s="28">
        <v>26564.378000000001</v>
      </c>
      <c r="D22" s="32"/>
      <c r="E22" s="30">
        <f>+(C22-C$7)/C$8</f>
        <v>-15592.108902835527</v>
      </c>
      <c r="F22" s="1">
        <f>ROUND(2*E22,0)/2</f>
        <v>-15592</v>
      </c>
      <c r="G22" s="1">
        <f>+C22-(C$7+F22*C$8)</f>
        <v>-0.21262180471603642</v>
      </c>
      <c r="M22" s="1">
        <f>+G22</f>
        <v>-0.21262180471603642</v>
      </c>
      <c r="O22" s="1">
        <f ca="1">+C$11+C$12*$F22</f>
        <v>-0.13867877174441892</v>
      </c>
      <c r="Q22" s="80">
        <f>+C22-15018.5</f>
        <v>11545.878000000001</v>
      </c>
    </row>
    <row r="23" spans="1:18" x14ac:dyDescent="0.2">
      <c r="A23" s="26" t="s">
        <v>43</v>
      </c>
      <c r="B23" s="27" t="s">
        <v>44</v>
      </c>
      <c r="C23" s="28">
        <v>26568.294999999998</v>
      </c>
      <c r="D23" s="32"/>
      <c r="E23" s="30">
        <f>+(C23-C$7)/C$8</f>
        <v>-15590.102653253865</v>
      </c>
      <c r="F23" s="1">
        <f>ROUND(2*E23,0)/2</f>
        <v>-15590</v>
      </c>
      <c r="G23" s="1">
        <f>+C23-(C$7+F23*C$8)</f>
        <v>-0.20042012672274723</v>
      </c>
      <c r="M23" s="1">
        <f>+G23</f>
        <v>-0.20042012672274723</v>
      </c>
      <c r="O23" s="1">
        <f ca="1">+C$11+C$12*$F23</f>
        <v>-0.13865477520229944</v>
      </c>
      <c r="Q23" s="80">
        <f>+C23-15018.5</f>
        <v>11549.794999999998</v>
      </c>
    </row>
    <row r="24" spans="1:18" x14ac:dyDescent="0.2">
      <c r="A24" s="26" t="s">
        <v>43</v>
      </c>
      <c r="B24" s="27" t="s">
        <v>44</v>
      </c>
      <c r="C24" s="28">
        <v>26570.243999999999</v>
      </c>
      <c r="D24" s="32"/>
      <c r="E24" s="30">
        <f>+(C24-C$7)/C$8</f>
        <v>-15589.104394271311</v>
      </c>
      <c r="F24" s="1">
        <f>ROUND(2*E24,0)/2</f>
        <v>-15589</v>
      </c>
      <c r="G24" s="1">
        <f>+C24-(C$7+F24*C$8)</f>
        <v>-0.20381928772258107</v>
      </c>
      <c r="M24" s="1">
        <f>+G24</f>
        <v>-0.20381928772258107</v>
      </c>
      <c r="O24" s="1">
        <f ca="1">+C$11+C$12*$F24</f>
        <v>-0.13864277693123966</v>
      </c>
      <c r="Q24" s="80">
        <f>+C24-15018.5</f>
        <v>11551.743999999999</v>
      </c>
    </row>
    <row r="25" spans="1:18" x14ac:dyDescent="0.2">
      <c r="A25" s="26" t="s">
        <v>43</v>
      </c>
      <c r="B25" s="27" t="s">
        <v>44</v>
      </c>
      <c r="C25" s="28">
        <v>26572.215</v>
      </c>
      <c r="D25" s="32"/>
      <c r="E25" s="30">
        <f>+(C25-C$7)/C$8</f>
        <v>-15588.094867101167</v>
      </c>
      <c r="F25" s="1">
        <f>ROUND(2*E25,0)/2</f>
        <v>-15588</v>
      </c>
      <c r="G25" s="1">
        <f>+C25-(C$7+F25*C$8)</f>
        <v>-0.18521844872157089</v>
      </c>
      <c r="M25" s="1">
        <f>+G25</f>
        <v>-0.18521844872157089</v>
      </c>
      <c r="O25" s="1">
        <f ca="1">+C$11+C$12*$F25</f>
        <v>-0.13863077866017992</v>
      </c>
      <c r="Q25" s="80">
        <f>+C25-15018.5</f>
        <v>11553.715</v>
      </c>
    </row>
    <row r="26" spans="1:18" x14ac:dyDescent="0.2">
      <c r="A26" s="26" t="s">
        <v>43</v>
      </c>
      <c r="B26" s="27" t="s">
        <v>44</v>
      </c>
      <c r="C26" s="28">
        <v>26603.442999999999</v>
      </c>
      <c r="D26" s="32"/>
      <c r="E26" s="30">
        <f>+(C26-C$7)/C$8</f>
        <v>-15572.100187005126</v>
      </c>
      <c r="F26" s="1">
        <f>ROUND(2*E26,0)/2</f>
        <v>-15572</v>
      </c>
      <c r="G26" s="1">
        <f>+C26-(C$7+F26*C$8)</f>
        <v>-0.19560502474996611</v>
      </c>
      <c r="M26" s="1">
        <f>+G26</f>
        <v>-0.19560502474996611</v>
      </c>
      <c r="O26" s="1">
        <f ca="1">+C$11+C$12*$F26</f>
        <v>-0.13843880632322392</v>
      </c>
      <c r="Q26" s="80">
        <f>+C26-15018.5</f>
        <v>11584.942999999999</v>
      </c>
    </row>
    <row r="27" spans="1:18" x14ac:dyDescent="0.2">
      <c r="A27" s="26" t="s">
        <v>43</v>
      </c>
      <c r="B27" s="27" t="s">
        <v>44</v>
      </c>
      <c r="C27" s="28">
        <v>26605.383999999998</v>
      </c>
      <c r="D27" s="32"/>
      <c r="E27" s="30">
        <f>+(C27-C$7)/C$8</f>
        <v>-15571.106025545334</v>
      </c>
      <c r="F27" s="1">
        <f>ROUND(2*E27,0)/2</f>
        <v>-15571</v>
      </c>
      <c r="G27" s="1">
        <f>+C27-(C$7+F27*C$8)</f>
        <v>-0.20700418575506774</v>
      </c>
      <c r="M27" s="1">
        <f>+G27</f>
        <v>-0.20700418575506774</v>
      </c>
      <c r="O27" s="1">
        <f ca="1">+C$11+C$12*$F27</f>
        <v>-0.13842680805216417</v>
      </c>
      <c r="Q27" s="80">
        <f>+C27-15018.5</f>
        <v>11586.883999999998</v>
      </c>
    </row>
    <row r="28" spans="1:18" x14ac:dyDescent="0.2">
      <c r="A28" s="26" t="s">
        <v>43</v>
      </c>
      <c r="B28" s="27" t="s">
        <v>44</v>
      </c>
      <c r="C28" s="28">
        <v>26607.331999999999</v>
      </c>
      <c r="D28" s="32"/>
      <c r="E28" s="30">
        <f>+(C28-C$7)/C$8</f>
        <v>-15570.108278753125</v>
      </c>
      <c r="F28" s="1">
        <f>ROUND(2*E28,0)/2</f>
        <v>-15570</v>
      </c>
      <c r="G28" s="1">
        <f>+C28-(C$7+F28*C$8)</f>
        <v>-0.2114033467551053</v>
      </c>
      <c r="M28" s="1">
        <f>+G28</f>
        <v>-0.2114033467551053</v>
      </c>
      <c r="O28" s="1">
        <f ca="1">+C$11+C$12*$F28</f>
        <v>-0.1384148097811044</v>
      </c>
      <c r="Q28" s="80">
        <f>+C28-15018.5</f>
        <v>11588.831999999999</v>
      </c>
    </row>
    <row r="29" spans="1:18" x14ac:dyDescent="0.2">
      <c r="A29" s="26" t="s">
        <v>43</v>
      </c>
      <c r="B29" s="27" t="s">
        <v>44</v>
      </c>
      <c r="C29" s="28">
        <v>26978.308000000001</v>
      </c>
      <c r="D29" s="32"/>
      <c r="E29" s="30">
        <f>+(C29-C$7)/C$8</f>
        <v>-15380.097953298126</v>
      </c>
      <c r="F29" s="1">
        <f>ROUND(2*E29,0)/2</f>
        <v>-15380</v>
      </c>
      <c r="G29" s="1">
        <f>+C29-(C$7+F29*C$8)</f>
        <v>-0.19124393707534182</v>
      </c>
      <c r="M29" s="1">
        <f>+G29</f>
        <v>-0.19124393707534182</v>
      </c>
      <c r="O29" s="1">
        <f ca="1">+C$11+C$12*$F29</f>
        <v>-0.13613513827975179</v>
      </c>
      <c r="Q29" s="80">
        <f>+C29-15018.5</f>
        <v>11959.808000000001</v>
      </c>
    </row>
    <row r="30" spans="1:18" x14ac:dyDescent="0.2">
      <c r="A30" s="26" t="s">
        <v>45</v>
      </c>
      <c r="B30" s="27" t="s">
        <v>44</v>
      </c>
      <c r="C30" s="28">
        <v>27386.362000000001</v>
      </c>
      <c r="D30" s="32"/>
      <c r="E30" s="30">
        <f>+(C30-C$7)/C$8</f>
        <v>-15171.09663422839</v>
      </c>
      <c r="F30" s="1">
        <f>ROUND(2*E30,0)/2</f>
        <v>-15171</v>
      </c>
      <c r="G30" s="1">
        <f>+C30-(C$7+F30*C$8)</f>
        <v>-0.18866858643377782</v>
      </c>
      <c r="M30" s="1">
        <f>+G30</f>
        <v>-0.18866858643377782</v>
      </c>
      <c r="O30" s="1">
        <f ca="1">+C$11+C$12*$F30</f>
        <v>-0.1336274996282639</v>
      </c>
      <c r="Q30" s="80">
        <f>+C30-15018.5</f>
        <v>12367.862000000001</v>
      </c>
    </row>
    <row r="31" spans="1:18" x14ac:dyDescent="0.2">
      <c r="A31" s="26" t="s">
        <v>43</v>
      </c>
      <c r="B31" s="27" t="s">
        <v>44</v>
      </c>
      <c r="C31" s="28">
        <v>27390.267</v>
      </c>
      <c r="D31" s="32"/>
      <c r="E31" s="30">
        <f>+(C31-C$7)/C$8</f>
        <v>-15169.096530930869</v>
      </c>
      <c r="F31" s="1">
        <f>ROUND(2*E31,0)/2</f>
        <v>-15169</v>
      </c>
      <c r="G31" s="1">
        <f>+C31-(C$7+F31*C$8)</f>
        <v>-0.18846690843929537</v>
      </c>
      <c r="M31" s="1">
        <f>+G31</f>
        <v>-0.18846690843929537</v>
      </c>
      <c r="O31" s="1">
        <f ca="1">+C$11+C$12*$F31</f>
        <v>-0.13360350308614438</v>
      </c>
      <c r="Q31" s="80">
        <f>+C31-15018.5</f>
        <v>12371.767</v>
      </c>
    </row>
    <row r="32" spans="1:18" x14ac:dyDescent="0.2">
      <c r="A32" s="26" t="s">
        <v>46</v>
      </c>
      <c r="B32" s="27" t="s">
        <v>44</v>
      </c>
      <c r="C32" s="28">
        <v>27710.473999999998</v>
      </c>
      <c r="D32" s="32"/>
      <c r="E32" s="30">
        <f>+(C32-C$7)/C$8</f>
        <v>-15005.089597105047</v>
      </c>
      <c r="F32" s="1">
        <f>ROUND(2*E32,0)/2</f>
        <v>-15005</v>
      </c>
      <c r="G32" s="1">
        <f>+C32-(C$7+F32*C$8)</f>
        <v>-0.17492931272136047</v>
      </c>
      <c r="M32" s="1">
        <f>+G32</f>
        <v>-0.17492931272136047</v>
      </c>
      <c r="O32" s="1">
        <f ca="1">+C$11+C$12*$F32</f>
        <v>-0.13163578663234526</v>
      </c>
      <c r="Q32" s="80">
        <f>+C32-15018.5</f>
        <v>12691.973999999998</v>
      </c>
    </row>
    <row r="33" spans="1:17" x14ac:dyDescent="0.2">
      <c r="A33" s="26" t="s">
        <v>43</v>
      </c>
      <c r="B33" s="27" t="s">
        <v>47</v>
      </c>
      <c r="C33" s="28">
        <v>31287.397000000001</v>
      </c>
      <c r="D33" s="32"/>
      <c r="E33" s="30">
        <f>+(C33-C$7)/C$8</f>
        <v>-13173.024171423953</v>
      </c>
      <c r="F33" s="1">
        <f>ROUND(2*E33,0)/2</f>
        <v>-13173</v>
      </c>
      <c r="G33" s="1">
        <f>+C33-(C$7+F33*C$8)</f>
        <v>-4.7192267844366143E-2</v>
      </c>
      <c r="M33" s="1">
        <f>+G33</f>
        <v>-4.7192267844366143E-2</v>
      </c>
      <c r="O33" s="1">
        <f ca="1">+C$11+C$12*$F33</f>
        <v>-0.10965495405088202</v>
      </c>
      <c r="Q33" s="80">
        <f>+C33-15018.5</f>
        <v>16268.897000000001</v>
      </c>
    </row>
    <row r="34" spans="1:17" x14ac:dyDescent="0.2">
      <c r="A34" s="26" t="s">
        <v>48</v>
      </c>
      <c r="B34" s="27" t="s">
        <v>47</v>
      </c>
      <c r="C34" s="28">
        <v>33872.449000000001</v>
      </c>
      <c r="D34" s="32"/>
      <c r="E34" s="30">
        <f>+(C34-C$7)/C$8</f>
        <v>-11848.985495503963</v>
      </c>
      <c r="F34" s="1">
        <f>ROUND(2*E34,0)/2</f>
        <v>-11849</v>
      </c>
      <c r="G34" s="1">
        <f>+C34-(C$7+F34*C$8)</f>
        <v>2.8318565899098758E-2</v>
      </c>
      <c r="M34" s="1">
        <f>+G34</f>
        <v>2.8318565899098758E-2</v>
      </c>
      <c r="O34" s="1">
        <f ca="1">+C$11+C$12*$F34</f>
        <v>-9.3769243167772104E-2</v>
      </c>
      <c r="Q34" s="80">
        <f>+C34-15018.5</f>
        <v>18853.949000000001</v>
      </c>
    </row>
    <row r="35" spans="1:17" x14ac:dyDescent="0.2">
      <c r="A35" s="26" t="s">
        <v>49</v>
      </c>
      <c r="B35" s="27" t="s">
        <v>47</v>
      </c>
      <c r="C35" s="28">
        <v>34239.495999999999</v>
      </c>
      <c r="D35" s="32"/>
      <c r="E35" s="30">
        <f>+(C35-C$7)/C$8</f>
        <v>-11660.987565914769</v>
      </c>
      <c r="F35" s="1">
        <f>ROUND(2*E35,0)/2</f>
        <v>-11661</v>
      </c>
      <c r="G35" s="1">
        <f>+C35-(C$7+F35*C$8)</f>
        <v>2.427629756857641E-2</v>
      </c>
      <c r="M35" s="1">
        <f>+G35</f>
        <v>2.427629756857641E-2</v>
      </c>
      <c r="O35" s="1">
        <f ca="1">+C$11+C$12*$F35</f>
        <v>-9.1513568208538953E-2</v>
      </c>
      <c r="Q35" s="80">
        <f>+C35-15018.5</f>
        <v>19220.995999999999</v>
      </c>
    </row>
    <row r="36" spans="1:17" x14ac:dyDescent="0.2">
      <c r="A36" s="26" t="s">
        <v>50</v>
      </c>
      <c r="B36" s="27" t="s">
        <v>47</v>
      </c>
      <c r="C36" s="28">
        <v>34649.498</v>
      </c>
      <c r="D36" s="32"/>
      <c r="E36" s="30">
        <f>+(C36-C$7)/C$8</f>
        <v>-11450.988500052827</v>
      </c>
      <c r="F36" s="1">
        <f>ROUND(2*E36,0)/2</f>
        <v>-11451</v>
      </c>
      <c r="G36" s="1">
        <f>+C36-(C$7+F36*C$8)</f>
        <v>2.2452487210102845E-2</v>
      </c>
      <c r="M36" s="1">
        <f>+G36</f>
        <v>2.2452487210102845E-2</v>
      </c>
      <c r="O36" s="1">
        <f ca="1">+C$11+C$12*$F36</f>
        <v>-8.8993931285991312E-2</v>
      </c>
      <c r="Q36" s="80">
        <f>+C36-15018.5</f>
        <v>19630.998</v>
      </c>
    </row>
    <row r="37" spans="1:17" x14ac:dyDescent="0.2">
      <c r="A37" s="26" t="s">
        <v>51</v>
      </c>
      <c r="B37" s="27" t="s">
        <v>47</v>
      </c>
      <c r="C37" s="28">
        <v>34979.466999999997</v>
      </c>
      <c r="D37" s="32"/>
      <c r="E37" s="30">
        <f>+(C37-C$7)/C$8</f>
        <v>-11281.981564078371</v>
      </c>
      <c r="F37" s="1">
        <f>ROUND(2*E37,0)/2</f>
        <v>-11282</v>
      </c>
      <c r="G37" s="1">
        <f>+C37-(C$7+F37*C$8)</f>
        <v>3.599427792505594E-2</v>
      </c>
      <c r="M37" s="1">
        <f>+G37</f>
        <v>3.599427792505594E-2</v>
      </c>
      <c r="O37" s="1">
        <f ca="1">+C$11+C$12*$F37</f>
        <v>-8.6966223476893451E-2</v>
      </c>
      <c r="Q37" s="80">
        <f>+C37-15018.5</f>
        <v>19960.966999999997</v>
      </c>
    </row>
    <row r="38" spans="1:17" x14ac:dyDescent="0.2">
      <c r="A38" s="26" t="s">
        <v>52</v>
      </c>
      <c r="B38" s="27" t="s">
        <v>47</v>
      </c>
      <c r="C38" s="28">
        <v>35346.519</v>
      </c>
      <c r="D38" s="32"/>
      <c r="E38" s="30">
        <f>+(C38-C$7)/C$8</f>
        <v>-11093.981073537449</v>
      </c>
      <c r="F38" s="1">
        <f>ROUND(2*E38,0)/2</f>
        <v>-11094</v>
      </c>
      <c r="G38" s="1">
        <f>+C38-(C$7+F38*C$8)</f>
        <v>3.6952009606466163E-2</v>
      </c>
      <c r="M38" s="1">
        <f>+G38</f>
        <v>3.6952009606466163E-2</v>
      </c>
      <c r="O38" s="1">
        <f ca="1">+C$11+C$12*$F38</f>
        <v>-8.4710548517660328E-2</v>
      </c>
      <c r="Q38" s="80">
        <f>+C38-15018.5</f>
        <v>20328.019</v>
      </c>
    </row>
    <row r="39" spans="1:17" x14ac:dyDescent="0.2">
      <c r="A39" s="26" t="s">
        <v>52</v>
      </c>
      <c r="B39" s="27" t="s">
        <v>47</v>
      </c>
      <c r="C39" s="28">
        <v>35397.283000000003</v>
      </c>
      <c r="D39" s="32"/>
      <c r="E39" s="30">
        <f>+(C39-C$7)/C$8</f>
        <v>-11067.980242859998</v>
      </c>
      <c r="F39" s="1">
        <f>ROUND(2*E39,0)/2</f>
        <v>-11068</v>
      </c>
      <c r="G39" s="1">
        <f>+C39-(C$7+F39*C$8)</f>
        <v>3.8573823563638143E-2</v>
      </c>
      <c r="M39" s="1">
        <f>+G39</f>
        <v>3.8573823563638143E-2</v>
      </c>
      <c r="O39" s="1">
        <f ca="1">+C$11+C$12*$F39</f>
        <v>-8.4398593470106809E-2</v>
      </c>
      <c r="Q39" s="80">
        <f>+C39-15018.5</f>
        <v>20378.783000000003</v>
      </c>
    </row>
    <row r="40" spans="1:17" x14ac:dyDescent="0.2">
      <c r="A40" s="26" t="s">
        <v>53</v>
      </c>
      <c r="B40" s="27" t="s">
        <v>47</v>
      </c>
      <c r="C40" s="28">
        <v>35719.43</v>
      </c>
      <c r="D40" s="32"/>
      <c r="E40" s="30">
        <f>+(C40-C$7)/C$8</f>
        <v>-10902.979659764729</v>
      </c>
      <c r="F40" s="1">
        <f>ROUND(2*E40,0)/2</f>
        <v>-10903</v>
      </c>
      <c r="G40" s="1">
        <f>+C40-(C$7+F40*C$8)</f>
        <v>3.9712258279905654E-2</v>
      </c>
      <c r="M40" s="1">
        <f>+G40</f>
        <v>3.9712258279905654E-2</v>
      </c>
      <c r="O40" s="1">
        <f ca="1">+C$11+C$12*$F40</f>
        <v>-8.2418878745247948E-2</v>
      </c>
      <c r="Q40" s="80">
        <f>+C40-15018.5</f>
        <v>20700.93</v>
      </c>
    </row>
    <row r="41" spans="1:17" x14ac:dyDescent="0.2">
      <c r="A41" s="26" t="s">
        <v>54</v>
      </c>
      <c r="B41" s="27" t="s">
        <v>47</v>
      </c>
      <c r="C41" s="28">
        <v>36086.555999999997</v>
      </c>
      <c r="D41" s="32"/>
      <c r="E41" s="30">
        <f>+(C41-C$7)/C$8</f>
        <v>-10714.941267138276</v>
      </c>
      <c r="F41" s="1">
        <f>ROUND(2*E41,0)/2</f>
        <v>-10715</v>
      </c>
      <c r="G41" s="1">
        <f>+C41-(C$7+F41*C$8)</f>
        <v>0.11466998995456379</v>
      </c>
      <c r="M41" s="1">
        <f>+G41</f>
        <v>0.11466998995456379</v>
      </c>
      <c r="O41" s="1">
        <f ca="1">+C$11+C$12*$F41</f>
        <v>-8.0163203786014797E-2</v>
      </c>
      <c r="Q41" s="80">
        <f>+C41-15018.5</f>
        <v>21068.055999999997</v>
      </c>
    </row>
    <row r="42" spans="1:17" x14ac:dyDescent="0.2">
      <c r="A42" s="26" t="s">
        <v>55</v>
      </c>
      <c r="B42" s="27" t="s">
        <v>47</v>
      </c>
      <c r="C42" s="28">
        <v>36453.508999999998</v>
      </c>
      <c r="D42" s="32"/>
      <c r="E42" s="30">
        <f>+(C42-C$7)/C$8</f>
        <v>-10526.991483441518</v>
      </c>
      <c r="F42" s="1">
        <f>ROUND(2*E42,0)/2</f>
        <v>-10527</v>
      </c>
      <c r="G42" s="1">
        <f>+C42-(C$7+F42*C$8)</f>
        <v>1.6627721633994952E-2</v>
      </c>
      <c r="M42" s="1">
        <f>+G42</f>
        <v>1.6627721633994952E-2</v>
      </c>
      <c r="O42" s="1">
        <f ca="1">+C$11+C$12*$F42</f>
        <v>-7.7907528826781675E-2</v>
      </c>
      <c r="Q42" s="80">
        <f>+C42-15018.5</f>
        <v>21435.008999999998</v>
      </c>
    </row>
    <row r="43" spans="1:17" x14ac:dyDescent="0.2">
      <c r="A43" s="26" t="s">
        <v>54</v>
      </c>
      <c r="B43" s="27" t="s">
        <v>47</v>
      </c>
      <c r="C43" s="28">
        <v>36818.557000000001</v>
      </c>
      <c r="D43" s="32"/>
      <c r="E43" s="30">
        <f>+(C43-C$7)/C$8</f>
        <v>-10340.01742235213</v>
      </c>
      <c r="F43" s="1">
        <f>ROUND(2*E43,0)/2</f>
        <v>-10340</v>
      </c>
      <c r="G43" s="1">
        <f>+C43-(C$7+F43*C$8)</f>
        <v>-3.4015385681414045E-2</v>
      </c>
      <c r="M43" s="1">
        <f>+G43</f>
        <v>-3.4015385681414045E-2</v>
      </c>
      <c r="O43" s="1">
        <f ca="1">+C$11+C$12*$F43</f>
        <v>-7.5663852138608295E-2</v>
      </c>
      <c r="Q43" s="80">
        <f>+C43-15018.5</f>
        <v>21800.057000000001</v>
      </c>
    </row>
    <row r="44" spans="1:17" x14ac:dyDescent="0.2">
      <c r="A44" s="26" t="s">
        <v>54</v>
      </c>
      <c r="B44" s="27" t="s">
        <v>47</v>
      </c>
      <c r="C44" s="28">
        <v>36820.497000000003</v>
      </c>
      <c r="D44" s="32"/>
      <c r="E44" s="30">
        <f>+(C44-C$7)/C$8</f>
        <v>-10339.023773082681</v>
      </c>
      <c r="F44" s="1">
        <f>ROUND(2*E44,0)/2</f>
        <v>-10339</v>
      </c>
      <c r="G44" s="1">
        <f>+C44-(C$7+F44*C$8)</f>
        <v>-4.6414546683081426E-2</v>
      </c>
      <c r="M44" s="1">
        <f>+G44</f>
        <v>-4.6414546683081426E-2</v>
      </c>
      <c r="O44" s="1">
        <f ca="1">+C$11+C$12*$F44</f>
        <v>-7.5651853867548552E-2</v>
      </c>
      <c r="Q44" s="80">
        <f>+C44-15018.5</f>
        <v>21801.997000000003</v>
      </c>
    </row>
    <row r="45" spans="1:17" x14ac:dyDescent="0.2">
      <c r="A45" s="26" t="s">
        <v>54</v>
      </c>
      <c r="B45" s="27" t="s">
        <v>47</v>
      </c>
      <c r="C45" s="28">
        <v>36822.517999999996</v>
      </c>
      <c r="D45" s="32"/>
      <c r="E45" s="30">
        <f>+(C45-C$7)/C$8</f>
        <v>-10337.988636395286</v>
      </c>
      <c r="F45" s="1">
        <f>ROUND(2*E45,0)/2</f>
        <v>-10338</v>
      </c>
      <c r="G45" s="1">
        <f>+C45-(C$7+F45*C$8)</f>
        <v>2.2186292306287214E-2</v>
      </c>
      <c r="M45" s="1">
        <f>+G45</f>
        <v>2.2186292306287214E-2</v>
      </c>
      <c r="O45" s="1">
        <f ca="1">+C$11+C$12*$F45</f>
        <v>-7.5639855596488809E-2</v>
      </c>
      <c r="Q45" s="80">
        <f>+C45-15018.5</f>
        <v>21804.017999999996</v>
      </c>
    </row>
    <row r="46" spans="1:17" x14ac:dyDescent="0.2">
      <c r="A46" s="26" t="s">
        <v>54</v>
      </c>
      <c r="B46" s="27" t="s">
        <v>47</v>
      </c>
      <c r="C46" s="28">
        <v>37232.483</v>
      </c>
      <c r="D46" s="32"/>
      <c r="E46" s="30">
        <f>+(C46-C$7)/C$8</f>
        <v>-10128.008521576108</v>
      </c>
      <c r="F46" s="1">
        <f>ROUND(2*E46,0)/2</f>
        <v>-10128</v>
      </c>
      <c r="G46" s="1">
        <f>+C46-(C$7+F46*C$8)</f>
        <v>-1.6637518048810307E-2</v>
      </c>
      <c r="M46" s="1">
        <f>+G46</f>
        <v>-1.6637518048810307E-2</v>
      </c>
      <c r="O46" s="1">
        <f ca="1">+C$11+C$12*$F46</f>
        <v>-7.3120218673941167E-2</v>
      </c>
      <c r="Q46" s="80">
        <f>+C46-15018.5</f>
        <v>22213.983</v>
      </c>
    </row>
    <row r="47" spans="1:17" x14ac:dyDescent="0.2">
      <c r="A47" s="26" t="s">
        <v>54</v>
      </c>
      <c r="B47" s="27" t="s">
        <v>47</v>
      </c>
      <c r="C47" s="28">
        <v>37886.525999999998</v>
      </c>
      <c r="D47" s="32"/>
      <c r="E47" s="30">
        <f>+(C47-C$7)/C$8</f>
        <v>-9793.0140117114188</v>
      </c>
      <c r="F47" s="1">
        <f>ROUND(2*E47,0)/2</f>
        <v>-9793</v>
      </c>
      <c r="G47" s="1">
        <f>+C47-(C$7+F47*C$8)</f>
        <v>-2.7356453618267551E-2</v>
      </c>
      <c r="M47" s="1">
        <f>+G47</f>
        <v>-2.7356453618267551E-2</v>
      </c>
      <c r="O47" s="1">
        <f ca="1">+C$11+C$12*$F47</f>
        <v>-6.9100797868924674E-2</v>
      </c>
      <c r="Q47" s="80">
        <f>+C47-15018.5</f>
        <v>22868.025999999998</v>
      </c>
    </row>
    <row r="48" spans="1:17" x14ac:dyDescent="0.2">
      <c r="A48" s="26" t="s">
        <v>54</v>
      </c>
      <c r="B48" s="27" t="s">
        <v>47</v>
      </c>
      <c r="C48" s="28">
        <v>37933.423999999999</v>
      </c>
      <c r="D48" s="32"/>
      <c r="E48" s="30">
        <f>+(C48-C$7)/C$8</f>
        <v>-9768.9933089080332</v>
      </c>
      <c r="F48" s="1">
        <f>ROUND(2*E48,0)/2</f>
        <v>-9769</v>
      </c>
      <c r="G48" s="1">
        <f>+C48-(C$7+F48*C$8)</f>
        <v>1.3063682345091365E-2</v>
      </c>
      <c r="M48" s="1">
        <f>+G48</f>
        <v>1.3063682345091365E-2</v>
      </c>
      <c r="O48" s="1">
        <f ca="1">+C$11+C$12*$F48</f>
        <v>-6.8812839363490669E-2</v>
      </c>
      <c r="Q48" s="80">
        <f>+C48-15018.5</f>
        <v>22914.923999999999</v>
      </c>
    </row>
    <row r="49" spans="1:33" x14ac:dyDescent="0.2">
      <c r="A49" s="26" t="s">
        <v>54</v>
      </c>
      <c r="B49" s="27" t="s">
        <v>47</v>
      </c>
      <c r="C49" s="28">
        <v>37935.404999999999</v>
      </c>
      <c r="D49" s="32"/>
      <c r="E49" s="30">
        <f>+(C49-C$7)/C$8</f>
        <v>-9767.9786598344381</v>
      </c>
      <c r="F49" s="1">
        <f>ROUND(2*E49,0)/2</f>
        <v>-9768</v>
      </c>
      <c r="G49" s="1">
        <f>+C49-(C$7+F49*C$8)</f>
        <v>4.1664521340862848E-2</v>
      </c>
      <c r="M49" s="1">
        <f>+G49</f>
        <v>4.1664521340862848E-2</v>
      </c>
      <c r="O49" s="1">
        <f ca="1">+C$11+C$12*$F49</f>
        <v>-6.8800841092430925E-2</v>
      </c>
      <c r="Q49" s="80">
        <f>+C49-15018.5</f>
        <v>22916.904999999999</v>
      </c>
    </row>
    <row r="50" spans="1:33" x14ac:dyDescent="0.2">
      <c r="A50" s="26" t="s">
        <v>54</v>
      </c>
      <c r="B50" s="27" t="s">
        <v>47</v>
      </c>
      <c r="C50" s="28">
        <v>38255.561000000002</v>
      </c>
      <c r="D50" s="32"/>
      <c r="E50" s="30">
        <f>+(C50-C$7)/C$8</f>
        <v>-9603.9978477162113</v>
      </c>
      <c r="F50" s="1">
        <f>ROUND(2*E50,0)/2</f>
        <v>-9604</v>
      </c>
      <c r="G50" s="1">
        <f>+C50-(C$7+F50*C$8)</f>
        <v>4.202117066597566E-3</v>
      </c>
      <c r="M50" s="1">
        <f>+G50</f>
        <v>4.202117066597566E-3</v>
      </c>
      <c r="O50" s="1">
        <f ca="1">+C$11+C$12*$F50</f>
        <v>-6.6833124638631808E-2</v>
      </c>
      <c r="Q50" s="80">
        <f>+C50-15018.5</f>
        <v>23237.061000000002</v>
      </c>
    </row>
    <row r="51" spans="1:33" x14ac:dyDescent="0.2">
      <c r="A51" s="26" t="s">
        <v>54</v>
      </c>
      <c r="B51" s="27" t="s">
        <v>47</v>
      </c>
      <c r="C51" s="28">
        <v>38671.411999999997</v>
      </c>
      <c r="D51" s="32"/>
      <c r="E51" s="30">
        <f>+(C51-C$7)/C$8</f>
        <v>-9391.0029805259201</v>
      </c>
      <c r="F51" s="1">
        <f>ROUND(2*E51,0)/2</f>
        <v>-9391</v>
      </c>
      <c r="G51" s="1">
        <f>+C51-(C$7+F51*C$8)</f>
        <v>-5.8191763091599569E-3</v>
      </c>
      <c r="M51" s="1">
        <f>+G51</f>
        <v>-5.8191763091599569E-3</v>
      </c>
      <c r="O51" s="1">
        <f ca="1">+C$11+C$12*$F51</f>
        <v>-6.4277492902904909E-2</v>
      </c>
      <c r="Q51" s="80">
        <f>+C51-15018.5</f>
        <v>23652.911999999997</v>
      </c>
    </row>
    <row r="52" spans="1:33" x14ac:dyDescent="0.2">
      <c r="A52" s="26" t="s">
        <v>54</v>
      </c>
      <c r="B52" s="27" t="s">
        <v>47</v>
      </c>
      <c r="C52" s="28">
        <v>38673.383000000002</v>
      </c>
      <c r="D52" s="32"/>
      <c r="E52" s="30">
        <f>+(C52-C$7)/C$8</f>
        <v>-9389.9934533557735</v>
      </c>
      <c r="F52" s="1">
        <f>ROUND(2*E52,0)/2</f>
        <v>-9390</v>
      </c>
      <c r="G52" s="1">
        <f>+C52-(C$7+F52*C$8)</f>
        <v>1.2781662691850215E-2</v>
      </c>
      <c r="M52" s="1">
        <f>+G52</f>
        <v>1.2781662691850215E-2</v>
      </c>
      <c r="O52" s="1">
        <f ca="1">+C$11+C$12*$F52</f>
        <v>-6.4265494631845166E-2</v>
      </c>
      <c r="Q52" s="80">
        <f>+C52-15018.5</f>
        <v>23654.883000000002</v>
      </c>
    </row>
    <row r="53" spans="1:33" x14ac:dyDescent="0.2">
      <c r="A53" s="26" t="s">
        <v>56</v>
      </c>
      <c r="B53" s="27" t="s">
        <v>47</v>
      </c>
      <c r="C53" s="28">
        <v>38675.32</v>
      </c>
      <c r="D53" s="32"/>
      <c r="E53" s="30">
        <f>+(C53-C$7)/C$8</f>
        <v>-9389.0013406573617</v>
      </c>
      <c r="F53" s="1">
        <f>ROUND(2*E53,0)/2</f>
        <v>-9389</v>
      </c>
      <c r="G53" s="1">
        <f>+C53-(C$7+F53*C$8)</f>
        <v>-2.6174983067903668E-3</v>
      </c>
      <c r="M53" s="1">
        <f>+G53</f>
        <v>-2.6174983067903668E-3</v>
      </c>
      <c r="O53" s="1">
        <f ca="1">+C$11+C$12*$F53</f>
        <v>-6.4253496360785395E-2</v>
      </c>
      <c r="Q53" s="80">
        <f>+C53-15018.5</f>
        <v>23656.82</v>
      </c>
    </row>
    <row r="54" spans="1:33" x14ac:dyDescent="0.2">
      <c r="A54" s="1" t="s">
        <v>57</v>
      </c>
      <c r="C54" s="32">
        <v>42777.269</v>
      </c>
      <c r="D54" s="32"/>
      <c r="E54" s="1">
        <f>+(C54-C$7)/C$8</f>
        <v>-7288.0226668622772</v>
      </c>
      <c r="F54" s="1">
        <f>ROUND(2*E54,0)/2</f>
        <v>-7288</v>
      </c>
      <c r="G54" s="1">
        <f>+C54-(C$7+F54*C$8)</f>
        <v>-4.4254762891796418E-2</v>
      </c>
      <c r="I54" s="1">
        <f>+G54</f>
        <v>-4.4254762891796418E-2</v>
      </c>
      <c r="O54" s="1">
        <f ca="1">+C$11+C$12*$F54</f>
        <v>-3.9045128864249205E-2</v>
      </c>
      <c r="Q54" s="80">
        <f>+C54-15018.5</f>
        <v>27758.769</v>
      </c>
      <c r="AC54" s="1">
        <v>10</v>
      </c>
      <c r="AE54" s="1" t="s">
        <v>58</v>
      </c>
      <c r="AG54" s="1" t="s">
        <v>59</v>
      </c>
    </row>
    <row r="55" spans="1:33" x14ac:dyDescent="0.2">
      <c r="A55" s="1" t="s">
        <v>57</v>
      </c>
      <c r="C55" s="32">
        <v>43431.317000000003</v>
      </c>
      <c r="D55" s="32"/>
      <c r="E55" s="1">
        <f>+(C55-C$7)/C$8</f>
        <v>-6953.0255960458599</v>
      </c>
      <c r="F55" s="1">
        <f>ROUND(2*E55,0)/2</f>
        <v>-6953</v>
      </c>
      <c r="G55" s="1">
        <f>+C55-(C$7+F55*C$8)</f>
        <v>-4.9973698463873006E-2</v>
      </c>
      <c r="I55" s="1">
        <f>+G55</f>
        <v>-4.9973698463873006E-2</v>
      </c>
      <c r="O55" s="1">
        <f ca="1">+C$11+C$12*$F55</f>
        <v>-3.5025708059232726E-2</v>
      </c>
      <c r="Q55" s="80">
        <f>+C55-15018.5</f>
        <v>28412.817000000003</v>
      </c>
      <c r="AB55" s="1" t="s">
        <v>60</v>
      </c>
      <c r="AC55" s="1">
        <v>10</v>
      </c>
      <c r="AE55" s="1" t="s">
        <v>58</v>
      </c>
      <c r="AG55" s="1" t="s">
        <v>59</v>
      </c>
    </row>
    <row r="56" spans="1:33" x14ac:dyDescent="0.2">
      <c r="A56" s="26" t="s">
        <v>61</v>
      </c>
      <c r="B56" s="27" t="s">
        <v>44</v>
      </c>
      <c r="C56" s="28">
        <v>43741.756999999998</v>
      </c>
      <c r="D56" s="32"/>
      <c r="E56" s="30">
        <f>+(C56-C$7)/C$8</f>
        <v>-6794.021225320399</v>
      </c>
      <c r="F56" s="1">
        <f>ROUND(2*E56,0)/2</f>
        <v>-6794</v>
      </c>
      <c r="G56" s="1">
        <f>+C56-(C$7+F56*C$8)</f>
        <v>-4.1440297740336973E-2</v>
      </c>
      <c r="M56" s="1">
        <f>+G56</f>
        <v>-4.1440297740336973E-2</v>
      </c>
      <c r="O56" s="1">
        <f ca="1">+C$11+C$12*$F56</f>
        <v>-3.3117982960732366E-2</v>
      </c>
      <c r="Q56" s="80">
        <f>+C56-15018.5</f>
        <v>28723.256999999998</v>
      </c>
    </row>
    <row r="57" spans="1:33" x14ac:dyDescent="0.2">
      <c r="A57" s="5" t="s">
        <v>57</v>
      </c>
      <c r="C57" s="32">
        <v>44134.411999999997</v>
      </c>
      <c r="D57" s="32"/>
      <c r="E57" s="1">
        <f>+(C57-C$7)/C$8</f>
        <v>-6592.9071253744942</v>
      </c>
      <c r="F57" s="1">
        <f>ROUND(2*E57,0)/2</f>
        <v>-6593</v>
      </c>
      <c r="O57" s="1">
        <f ca="1">+C$11+C$12*$F57</f>
        <v>-3.070633047772247E-2</v>
      </c>
      <c r="Q57" s="80">
        <f>+C57-15018.5</f>
        <v>29115.911999999997</v>
      </c>
      <c r="R57" s="1">
        <f>+C57-(C$7+F57*C$8)</f>
        <v>0.18132834091375116</v>
      </c>
      <c r="AB57" s="1" t="s">
        <v>60</v>
      </c>
      <c r="AC57" s="1">
        <v>9</v>
      </c>
      <c r="AE57" s="1" t="s">
        <v>62</v>
      </c>
      <c r="AG57" s="1" t="s">
        <v>59</v>
      </c>
    </row>
    <row r="58" spans="1:33" x14ac:dyDescent="0.2">
      <c r="A58" s="5" t="s">
        <v>57</v>
      </c>
      <c r="C58" s="32">
        <v>44136.339</v>
      </c>
      <c r="D58" s="32"/>
      <c r="E58" s="1">
        <f>+(C58-C$7)/C$8</f>
        <v>-6591.92013457953</v>
      </c>
      <c r="F58" s="1">
        <f>ROUND(2*E58,0)/2</f>
        <v>-6592</v>
      </c>
      <c r="O58" s="1">
        <f ca="1">+C$11+C$12*$F58</f>
        <v>-3.0694332206662726E-2</v>
      </c>
      <c r="Q58" s="80">
        <f>+C58-15018.5</f>
        <v>29117.839</v>
      </c>
      <c r="R58" s="1">
        <f>+C58-(C$7+F58*C$8)</f>
        <v>0.15592917992034927</v>
      </c>
      <c r="AB58" s="1" t="s">
        <v>60</v>
      </c>
      <c r="AC58" s="1">
        <v>7</v>
      </c>
      <c r="AE58" s="1" t="s">
        <v>62</v>
      </c>
      <c r="AG58" s="1" t="s">
        <v>59</v>
      </c>
    </row>
    <row r="59" spans="1:33" x14ac:dyDescent="0.2">
      <c r="A59" s="1" t="s">
        <v>63</v>
      </c>
      <c r="C59" s="32">
        <v>44495.347999999998</v>
      </c>
      <c r="D59" s="32"/>
      <c r="E59" s="1">
        <f>+(C59-C$7)/C$8</f>
        <v>-6408.03919098406</v>
      </c>
      <c r="F59" s="1">
        <f>ROUND(2*E59,0)/2</f>
        <v>-6408</v>
      </c>
      <c r="G59" s="1">
        <f>+C59-(C$7+F59*C$8)</f>
        <v>-7.6516444401931949E-2</v>
      </c>
      <c r="J59" s="1">
        <f>+G59</f>
        <v>-7.6516444401931949E-2</v>
      </c>
      <c r="O59" s="1">
        <f ca="1">+C$11+C$12*$F59</f>
        <v>-2.8486650331668591E-2</v>
      </c>
      <c r="Q59" s="80">
        <f>+C59-15018.5</f>
        <v>29476.847999999998</v>
      </c>
      <c r="AB59" s="1" t="s">
        <v>60</v>
      </c>
      <c r="AG59" s="1" t="s">
        <v>64</v>
      </c>
    </row>
    <row r="60" spans="1:33" x14ac:dyDescent="0.2">
      <c r="A60" s="26" t="s">
        <v>61</v>
      </c>
      <c r="B60" s="27" t="s">
        <v>44</v>
      </c>
      <c r="C60" s="28">
        <v>44522.688000000002</v>
      </c>
      <c r="D60" s="32"/>
      <c r="E60" s="30">
        <f>+(C60-C$7)/C$8</f>
        <v>-6394.0359069496744</v>
      </c>
      <c r="F60" s="1">
        <f>ROUND(2*E60,0)/2</f>
        <v>-6394</v>
      </c>
      <c r="G60" s="1">
        <f>+C60-(C$7+F60*C$8)</f>
        <v>-7.0104698417708278E-2</v>
      </c>
      <c r="M60" s="1">
        <f>+G60</f>
        <v>-7.0104698417708278E-2</v>
      </c>
      <c r="O60" s="1">
        <f ca="1">+C$11+C$12*$F60</f>
        <v>-2.8318674536832088E-2</v>
      </c>
      <c r="Q60" s="80">
        <f>+C60-15018.5</f>
        <v>29504.188000000002</v>
      </c>
    </row>
    <row r="61" spans="1:33" x14ac:dyDescent="0.2">
      <c r="A61" s="1" t="s">
        <v>65</v>
      </c>
      <c r="C61" s="32">
        <v>44817.504999999997</v>
      </c>
      <c r="D61" s="32"/>
      <c r="E61" s="1">
        <f>+(C61-C$7)/C$8</f>
        <v>-6243.0334859853383</v>
      </c>
      <c r="F61" s="1">
        <f>ROUND(2*E61,0)/2</f>
        <v>-6243</v>
      </c>
      <c r="G61" s="1">
        <f>+C61-(C$7+F61*C$8)</f>
        <v>-6.537800968362717E-2</v>
      </c>
      <c r="J61" s="1">
        <f>+G61</f>
        <v>-6.537800968362717E-2</v>
      </c>
      <c r="O61" s="1">
        <f ca="1">+C$11+C$12*$F61</f>
        <v>-2.650693560680973E-2</v>
      </c>
      <c r="Q61" s="80">
        <f>+C61-15018.5</f>
        <v>29799.004999999997</v>
      </c>
      <c r="AB61" s="1" t="s">
        <v>60</v>
      </c>
      <c r="AG61" s="1" t="s">
        <v>64</v>
      </c>
    </row>
    <row r="62" spans="1:33" x14ac:dyDescent="0.2">
      <c r="A62" s="1" t="s">
        <v>65</v>
      </c>
      <c r="C62" s="32">
        <v>44817.521000000001</v>
      </c>
      <c r="D62" s="32"/>
      <c r="E62" s="1">
        <f>+(C62-C$7)/C$8</f>
        <v>-6243.0252909398159</v>
      </c>
      <c r="F62" s="1">
        <f>ROUND(2*E62,0)/2</f>
        <v>-6243</v>
      </c>
      <c r="G62" s="1">
        <f>+C62-(C$7+F62*C$8)</f>
        <v>-4.9378009680367541E-2</v>
      </c>
      <c r="J62" s="1">
        <f>+G62</f>
        <v>-4.9378009680367541E-2</v>
      </c>
      <c r="O62" s="1">
        <f ca="1">+C$11+C$12*$F62</f>
        <v>-2.650693560680973E-2</v>
      </c>
      <c r="Q62" s="80">
        <f>+C62-15018.5</f>
        <v>29799.021000000001</v>
      </c>
      <c r="AB62" s="1" t="s">
        <v>60</v>
      </c>
      <c r="AG62" s="1" t="s">
        <v>64</v>
      </c>
    </row>
    <row r="63" spans="1:33" x14ac:dyDescent="0.2">
      <c r="A63" s="5" t="s">
        <v>66</v>
      </c>
      <c r="C63" s="32">
        <v>44878.442000000003</v>
      </c>
      <c r="D63" s="32"/>
      <c r="E63" s="1">
        <f>+(C63-C$7)/C$8</f>
        <v>-6211.8221429274254</v>
      </c>
      <c r="F63" s="1">
        <f>ROUND(2*E63,0)/2</f>
        <v>-6212</v>
      </c>
      <c r="O63" s="1">
        <f ca="1">+C$11+C$12*$F63</f>
        <v>-2.6134989203957452E-2</v>
      </c>
      <c r="Q63" s="80">
        <f>+C63-15018.5</f>
        <v>29859.942000000003</v>
      </c>
      <c r="R63" s="2">
        <v>8.5200000008626375E-2</v>
      </c>
      <c r="AB63" s="1" t="s">
        <v>60</v>
      </c>
      <c r="AC63" s="1">
        <v>8</v>
      </c>
      <c r="AE63" s="1" t="s">
        <v>67</v>
      </c>
      <c r="AG63" s="1" t="s">
        <v>59</v>
      </c>
    </row>
    <row r="64" spans="1:33" x14ac:dyDescent="0.2">
      <c r="A64" s="5" t="s">
        <v>68</v>
      </c>
      <c r="C64" s="32">
        <v>44917.358</v>
      </c>
      <c r="D64" s="32"/>
      <c r="E64" s="1">
        <f>+(C64-C$7)/C$8</f>
        <v>-6191.8897434584405</v>
      </c>
      <c r="F64" s="1">
        <f>ROUND(2*E64,0)/2</f>
        <v>-6192</v>
      </c>
      <c r="O64" s="1">
        <f ca="1">+C$11+C$12*$F64</f>
        <v>-2.5895023782762448E-2</v>
      </c>
      <c r="Q64" s="80">
        <f>+C64-15018.5</f>
        <v>29898.858</v>
      </c>
      <c r="R64" s="2">
        <v>-5.319999999483116E-2</v>
      </c>
      <c r="AB64" s="1" t="s">
        <v>60</v>
      </c>
      <c r="AC64" s="1">
        <v>10</v>
      </c>
      <c r="AE64" s="1" t="s">
        <v>62</v>
      </c>
      <c r="AG64" s="1" t="s">
        <v>59</v>
      </c>
    </row>
    <row r="65" spans="1:33" x14ac:dyDescent="0.2">
      <c r="A65" s="26" t="s">
        <v>61</v>
      </c>
      <c r="B65" s="27" t="s">
        <v>44</v>
      </c>
      <c r="C65" s="28">
        <v>44938.559999999998</v>
      </c>
      <c r="D65" s="32"/>
      <c r="E65" s="30">
        <f>+(C65-C$7)/C$8</f>
        <v>-6181.0302837621357</v>
      </c>
      <c r="F65" s="1">
        <f>ROUND(2*E65,0)/2</f>
        <v>-6181</v>
      </c>
      <c r="G65" s="1">
        <f>+C65-(C$7+F65*C$8)</f>
        <v>-5.9125991785549559E-2</v>
      </c>
      <c r="M65" s="1">
        <f>+G65</f>
        <v>-5.9125991785549559E-2</v>
      </c>
      <c r="O65" s="1">
        <f ca="1">+C$11+C$12*$F65</f>
        <v>-2.5763042801105189E-2</v>
      </c>
      <c r="Q65" s="80">
        <f>+C65-15018.5</f>
        <v>29920.059999999998</v>
      </c>
    </row>
    <row r="66" spans="1:33" x14ac:dyDescent="0.2">
      <c r="A66" s="26" t="s">
        <v>61</v>
      </c>
      <c r="B66" s="27" t="s">
        <v>44</v>
      </c>
      <c r="C66" s="28">
        <v>45221.637000000002</v>
      </c>
      <c r="D66" s="32"/>
      <c r="E66" s="30">
        <f>+(C66-C$7)/C$8</f>
        <v>-6036.0409774489899</v>
      </c>
      <c r="F66" s="1">
        <f>ROUND(2*E66,0)/2</f>
        <v>-6036</v>
      </c>
      <c r="G66" s="1">
        <f>+C66-(C$7+F66*C$8)</f>
        <v>-8.0004337025457062E-2</v>
      </c>
      <c r="M66" s="1">
        <f>+G66</f>
        <v>-8.0004337025457062E-2</v>
      </c>
      <c r="O66" s="1">
        <f ca="1">+C$11+C$12*$F66</f>
        <v>-2.4023293497441332E-2</v>
      </c>
      <c r="Q66" s="80">
        <f>+C66-15018.5</f>
        <v>30203.137000000002</v>
      </c>
    </row>
    <row r="67" spans="1:33" x14ac:dyDescent="0.2">
      <c r="A67" s="5" t="s">
        <v>69</v>
      </c>
      <c r="C67" s="32">
        <v>45333.355000000003</v>
      </c>
      <c r="D67" s="32"/>
      <c r="E67" s="1">
        <f>+(C67-C$7)/C$8</f>
        <v>-5978.8200964777643</v>
      </c>
      <c r="F67" s="1">
        <f>ROUND(2*E67,0)/2</f>
        <v>-5979</v>
      </c>
      <c r="O67" s="1">
        <f ca="1">+C$11+C$12*$F67</f>
        <v>-2.333939204703555E-2</v>
      </c>
      <c r="Q67" s="80">
        <f>+C67-15018.5</f>
        <v>30314.855000000003</v>
      </c>
      <c r="R67" s="2">
        <v>1.4440000006288756E-2</v>
      </c>
      <c r="AB67" s="1" t="s">
        <v>60</v>
      </c>
      <c r="AC67" s="1">
        <v>9</v>
      </c>
      <c r="AE67" s="1" t="s">
        <v>70</v>
      </c>
      <c r="AG67" s="1" t="s">
        <v>59</v>
      </c>
    </row>
    <row r="68" spans="1:33" x14ac:dyDescent="0.2">
      <c r="A68" s="5" t="s">
        <v>71</v>
      </c>
      <c r="C68" s="32">
        <v>45532.517999999996</v>
      </c>
      <c r="D68" s="32" t="s">
        <v>15</v>
      </c>
      <c r="E68" s="1">
        <f>+(C68-C$7)/C$8</f>
        <v>-5876.8107307813507</v>
      </c>
      <c r="F68" s="1">
        <f>ROUND(2*E68,0)/2</f>
        <v>-5877</v>
      </c>
      <c r="O68" s="1">
        <f ca="1">+C$11+C$12*$F68</f>
        <v>-2.2115568398940973E-2</v>
      </c>
      <c r="Q68" s="80">
        <f>+C68-15018.5</f>
        <v>30514.017999999996</v>
      </c>
      <c r="R68" s="2">
        <v>0</v>
      </c>
    </row>
    <row r="69" spans="1:33" x14ac:dyDescent="0.2">
      <c r="A69" s="1" t="s">
        <v>65</v>
      </c>
      <c r="C69" s="32">
        <v>45557.466</v>
      </c>
      <c r="D69" s="32"/>
      <c r="E69" s="1">
        <f>+(C69-C$7)/C$8</f>
        <v>-5864.0326060523876</v>
      </c>
      <c r="F69" s="1">
        <f>ROUND(2*E69,0)/2</f>
        <v>-5864</v>
      </c>
      <c r="G69" s="1">
        <f>+C69-(C$7+F69*C$8)</f>
        <v>-6.3660029321908951E-2</v>
      </c>
      <c r="J69" s="1">
        <f>+G69</f>
        <v>-6.3660029321908951E-2</v>
      </c>
      <c r="O69" s="1">
        <f ca="1">+C$11+C$12*$F69</f>
        <v>-2.1959590875164213E-2</v>
      </c>
      <c r="Q69" s="80">
        <f>+C69-15018.5</f>
        <v>30538.966</v>
      </c>
      <c r="AB69" s="1" t="s">
        <v>60</v>
      </c>
      <c r="AG69" s="1" t="s">
        <v>64</v>
      </c>
    </row>
    <row r="70" spans="1:33" x14ac:dyDescent="0.2">
      <c r="A70" s="1" t="s">
        <v>65</v>
      </c>
      <c r="C70" s="32">
        <v>45557.470999999998</v>
      </c>
      <c r="D70" s="32"/>
      <c r="E70" s="1">
        <f>+(C70-C$7)/C$8</f>
        <v>-5864.0300451006633</v>
      </c>
      <c r="F70" s="1">
        <f>ROUND(2*E70,0)/2</f>
        <v>-5864</v>
      </c>
      <c r="G70" s="1">
        <f>+C70-(C$7+F70*C$8)</f>
        <v>-5.8660029324528296E-2</v>
      </c>
      <c r="J70" s="1">
        <f>+G70</f>
        <v>-5.8660029324528296E-2</v>
      </c>
      <c r="O70" s="1">
        <f ca="1">+C$11+C$12*$F70</f>
        <v>-2.1959590875164213E-2</v>
      </c>
      <c r="Q70" s="80">
        <f>+C70-15018.5</f>
        <v>30538.970999999998</v>
      </c>
      <c r="AB70" s="1" t="s">
        <v>60</v>
      </c>
      <c r="AG70" s="1" t="s">
        <v>64</v>
      </c>
    </row>
    <row r="71" spans="1:33" x14ac:dyDescent="0.2">
      <c r="A71" s="1" t="s">
        <v>65</v>
      </c>
      <c r="C71" s="32">
        <v>45557.472999999998</v>
      </c>
      <c r="D71" s="32"/>
      <c r="E71" s="1">
        <f>+(C71-C$7)/C$8</f>
        <v>-5864.0290207199723</v>
      </c>
      <c r="F71" s="1">
        <f>ROUND(2*E71,0)/2</f>
        <v>-5864</v>
      </c>
      <c r="G71" s="1">
        <f>+C71-(C$7+F71*C$8)</f>
        <v>-5.6660029324120842E-2</v>
      </c>
      <c r="J71" s="1">
        <f>+G71</f>
        <v>-5.6660029324120842E-2</v>
      </c>
      <c r="O71" s="1">
        <f ca="1">+C$11+C$12*$F71</f>
        <v>-2.1959590875164213E-2</v>
      </c>
      <c r="Q71" s="80">
        <f>+C71-15018.5</f>
        <v>30538.972999999998</v>
      </c>
      <c r="AB71" s="1" t="s">
        <v>60</v>
      </c>
      <c r="AG71" s="1" t="s">
        <v>64</v>
      </c>
    </row>
    <row r="72" spans="1:33" x14ac:dyDescent="0.2">
      <c r="A72" s="1" t="s">
        <v>65</v>
      </c>
      <c r="C72" s="32">
        <v>45557.472999999998</v>
      </c>
      <c r="D72" s="32"/>
      <c r="E72" s="1">
        <f>+(C72-C$7)/C$8</f>
        <v>-5864.0290207199723</v>
      </c>
      <c r="F72" s="1">
        <f>ROUND(2*E72,0)/2</f>
        <v>-5864</v>
      </c>
      <c r="G72" s="1">
        <f>+C72-(C$7+F72*C$8)</f>
        <v>-5.6660029324120842E-2</v>
      </c>
      <c r="J72" s="1">
        <f>+G72</f>
        <v>-5.6660029324120842E-2</v>
      </c>
      <c r="O72" s="1">
        <f ca="1">+C$11+C$12*$F72</f>
        <v>-2.1959590875164213E-2</v>
      </c>
      <c r="Q72" s="80">
        <f>+C72-15018.5</f>
        <v>30538.972999999998</v>
      </c>
      <c r="AB72" s="1" t="s">
        <v>60</v>
      </c>
      <c r="AG72" s="1" t="s">
        <v>64</v>
      </c>
    </row>
    <row r="73" spans="1:33" x14ac:dyDescent="0.2">
      <c r="A73" s="1" t="s">
        <v>65</v>
      </c>
      <c r="C73" s="32">
        <v>45645.315999999999</v>
      </c>
      <c r="D73" s="32"/>
      <c r="E73" s="1">
        <f>+(C73-C$7)/C$8</f>
        <v>-5819.0366842374415</v>
      </c>
      <c r="F73" s="1">
        <f>ROUND(2*E73,0)/2</f>
        <v>-5819</v>
      </c>
      <c r="G73" s="1">
        <f>+C73-(C$7+F73*C$8)</f>
        <v>-7.162227440130664E-2</v>
      </c>
      <c r="J73" s="1">
        <f>+G73</f>
        <v>-7.162227440130664E-2</v>
      </c>
      <c r="O73" s="1">
        <f ca="1">+C$11+C$12*$F73</f>
        <v>-2.1419668677475433E-2</v>
      </c>
      <c r="Q73" s="80">
        <f>+C73-15018.5</f>
        <v>30626.815999999999</v>
      </c>
      <c r="AB73" s="1" t="s">
        <v>60</v>
      </c>
      <c r="AG73" s="1" t="s">
        <v>64</v>
      </c>
    </row>
    <row r="74" spans="1:33" x14ac:dyDescent="0.2">
      <c r="A74" s="5" t="s">
        <v>72</v>
      </c>
      <c r="C74" s="32">
        <v>45991.322</v>
      </c>
      <c r="D74" s="32"/>
      <c r="E74" s="1">
        <f>+(C74-C$7)/C$8</f>
        <v>-5641.8157516989959</v>
      </c>
      <c r="F74" s="1">
        <f>ROUND(2*E74,0)/2</f>
        <v>-5642</v>
      </c>
      <c r="O74" s="1">
        <f ca="1">+C$11+C$12*$F74</f>
        <v>-1.9295974699899569E-2</v>
      </c>
      <c r="Q74" s="80">
        <f>+C74-15018.5</f>
        <v>30972.822</v>
      </c>
      <c r="R74" s="1">
        <f>+C74-(C$7+F74*C$8)</f>
        <v>0.35972622830013279</v>
      </c>
      <c r="AB74" s="1" t="s">
        <v>60</v>
      </c>
      <c r="AC74" s="1">
        <v>7</v>
      </c>
      <c r="AE74" s="1" t="s">
        <v>70</v>
      </c>
      <c r="AG74" s="1" t="s">
        <v>59</v>
      </c>
    </row>
    <row r="75" spans="1:33" x14ac:dyDescent="0.2">
      <c r="A75" s="5" t="s">
        <v>72</v>
      </c>
      <c r="C75" s="32">
        <v>46034.275999999998</v>
      </c>
      <c r="D75" s="32"/>
      <c r="E75" s="1">
        <f>+(C75-C$7)/C$8</f>
        <v>-5619.8151276165927</v>
      </c>
      <c r="F75" s="1">
        <f>ROUND(2*E75,0)/2</f>
        <v>-5620</v>
      </c>
      <c r="O75" s="1">
        <f ca="1">+C$11+C$12*$F75</f>
        <v>-1.9032012736585051E-2</v>
      </c>
      <c r="Q75" s="80">
        <f>+C75-15018.5</f>
        <v>31015.775999999998</v>
      </c>
      <c r="R75" s="1">
        <f>+C75-(C$7+F75*C$8)</f>
        <v>0.36094468625378795</v>
      </c>
      <c r="AB75" s="1" t="s">
        <v>60</v>
      </c>
      <c r="AC75" s="1">
        <v>8</v>
      </c>
      <c r="AE75" s="1" t="s">
        <v>70</v>
      </c>
      <c r="AG75" s="1" t="s">
        <v>59</v>
      </c>
    </row>
    <row r="76" spans="1:33" x14ac:dyDescent="0.2">
      <c r="A76" s="1" t="s">
        <v>73</v>
      </c>
      <c r="C76" s="32">
        <v>46293.521999999997</v>
      </c>
      <c r="D76" s="32"/>
      <c r="E76" s="1">
        <f>+(C76-C$7)/C$8</f>
        <v>-5487.031829416962</v>
      </c>
      <c r="F76" s="1">
        <f>ROUND(2*E76,0)/2</f>
        <v>-5487</v>
      </c>
      <c r="G76" s="1">
        <f>+C76-(C$7+F76*C$8)</f>
        <v>-6.2143726972863078E-2</v>
      </c>
      <c r="J76" s="1">
        <f>+G76</f>
        <v>-6.2143726972863078E-2</v>
      </c>
      <c r="O76" s="1">
        <f ca="1">+C$11+C$12*$F76</f>
        <v>-1.7436242685638211E-2</v>
      </c>
      <c r="Q76" s="80">
        <f>+C76-15018.5</f>
        <v>31275.021999999997</v>
      </c>
      <c r="AB76" s="1" t="s">
        <v>60</v>
      </c>
      <c r="AG76" s="1" t="s">
        <v>64</v>
      </c>
    </row>
    <row r="77" spans="1:33" x14ac:dyDescent="0.2">
      <c r="A77" s="26" t="s">
        <v>74</v>
      </c>
      <c r="B77" s="27" t="s">
        <v>44</v>
      </c>
      <c r="C77" s="28">
        <v>46684.44</v>
      </c>
      <c r="D77" s="32"/>
      <c r="E77" s="30">
        <f>+(C77-C$7)/C$8</f>
        <v>-5286.8074041004502</v>
      </c>
      <c r="F77" s="1">
        <f>ROUND(2*E77,0)/2</f>
        <v>-5287</v>
      </c>
      <c r="O77" s="1">
        <f ca="1">+C$11+C$12*$F77</f>
        <v>-1.5036588473688071E-2</v>
      </c>
      <c r="Q77" s="80">
        <f>+C77-15018.5</f>
        <v>31665.940000000002</v>
      </c>
      <c r="R77" s="1">
        <f>+C77-(C$7+F77*C$8)</f>
        <v>0.37602407269150717</v>
      </c>
    </row>
    <row r="78" spans="1:33" x14ac:dyDescent="0.2">
      <c r="A78" s="1" t="s">
        <v>75</v>
      </c>
      <c r="C78" s="32">
        <v>46705.466999999997</v>
      </c>
      <c r="D78" s="32"/>
      <c r="E78" s="1">
        <f>+(C78-C$7)/C$8</f>
        <v>-5276.0375777145355</v>
      </c>
      <c r="F78" s="1">
        <f>ROUND(2*E78,0)/2</f>
        <v>-5276</v>
      </c>
      <c r="G78" s="1">
        <f>+C78-(C$7+F78*C$8)</f>
        <v>-7.3366698336030822E-2</v>
      </c>
      <c r="J78" s="1">
        <f>+G78</f>
        <v>-7.3366698336030822E-2</v>
      </c>
      <c r="O78" s="1">
        <f ca="1">+C$11+C$12*$F78</f>
        <v>-1.4904607492030812E-2</v>
      </c>
      <c r="Q78" s="80">
        <f>+C78-15018.5</f>
        <v>31686.966999999997</v>
      </c>
      <c r="AB78" s="1" t="s">
        <v>60</v>
      </c>
      <c r="AG78" s="1" t="s">
        <v>64</v>
      </c>
    </row>
    <row r="79" spans="1:33" x14ac:dyDescent="0.2">
      <c r="A79" s="1" t="s">
        <v>76</v>
      </c>
      <c r="C79" s="32">
        <v>46707.44</v>
      </c>
      <c r="D79" s="32"/>
      <c r="E79" s="1">
        <f>+(C79-C$7)/C$8</f>
        <v>-5275.027026163697</v>
      </c>
      <c r="F79" s="1">
        <f>ROUND(2*E79,0)/2</f>
        <v>-5275</v>
      </c>
      <c r="G79" s="1">
        <f>+C79-(C$7+F79*C$8)</f>
        <v>-5.2765859327337239E-2</v>
      </c>
      <c r="I79" s="1">
        <f>G79</f>
        <v>-5.2765859327337239E-2</v>
      </c>
      <c r="O79" s="1">
        <f ca="1">+C$11+C$12*$F79</f>
        <v>-1.4892609220971055E-2</v>
      </c>
      <c r="Q79" s="80">
        <f>+C79-15018.5</f>
        <v>31688.940000000002</v>
      </c>
      <c r="AB79" s="1" t="s">
        <v>60</v>
      </c>
      <c r="AC79" s="1">
        <v>16</v>
      </c>
      <c r="AE79" s="1" t="s">
        <v>77</v>
      </c>
      <c r="AG79" s="1" t="s">
        <v>59</v>
      </c>
    </row>
    <row r="80" spans="1:33" x14ac:dyDescent="0.2">
      <c r="A80" s="1" t="s">
        <v>78</v>
      </c>
      <c r="C80" s="32">
        <v>47037.37</v>
      </c>
      <c r="D80" s="32"/>
      <c r="E80" s="1">
        <f>+(C80-C$7)/C$8</f>
        <v>-5106.0400656126976</v>
      </c>
      <c r="F80" s="1">
        <f>ROUND(2*E80,0)/2</f>
        <v>-5106</v>
      </c>
      <c r="G80" s="1">
        <f>+C80-(C$7+F80*C$8)</f>
        <v>-7.8224068616691511E-2</v>
      </c>
      <c r="I80" s="1">
        <f>G80</f>
        <v>-7.8224068616691511E-2</v>
      </c>
      <c r="O80" s="1">
        <f ca="1">+C$11+C$12*$F80</f>
        <v>-1.2864901411873193E-2</v>
      </c>
      <c r="Q80" s="80">
        <f>+C80-15018.5</f>
        <v>32018.870000000003</v>
      </c>
      <c r="AB80" s="1" t="s">
        <v>60</v>
      </c>
      <c r="AC80" s="1">
        <v>14</v>
      </c>
      <c r="AE80" s="1" t="s">
        <v>77</v>
      </c>
      <c r="AG80" s="1" t="s">
        <v>59</v>
      </c>
    </row>
    <row r="81" spans="1:33" x14ac:dyDescent="0.2">
      <c r="A81" s="1" t="s">
        <v>79</v>
      </c>
      <c r="B81" s="1" t="s">
        <v>47</v>
      </c>
      <c r="C81" s="32">
        <v>47405.345000000001</v>
      </c>
      <c r="D81" s="32"/>
      <c r="E81" s="1">
        <f>+(C81-C$7)/C$8</f>
        <v>-4917.5668233832739</v>
      </c>
      <c r="F81" s="1">
        <f>ROUND(2*E81,0)/2</f>
        <v>-4917.5</v>
      </c>
      <c r="G81" s="1">
        <f>+C81-(C$7+F81*C$8)</f>
        <v>-0.1304659174347762</v>
      </c>
      <c r="I81" s="1">
        <f>G81</f>
        <v>-0.1304659174347762</v>
      </c>
      <c r="O81" s="1">
        <f ca="1">+C$11+C$12*$F81</f>
        <v>-1.0603227317110185E-2</v>
      </c>
      <c r="Q81" s="80">
        <f>+C81-15018.5</f>
        <v>32386.845000000001</v>
      </c>
      <c r="AB81" s="1" t="s">
        <v>80</v>
      </c>
      <c r="AC81" s="1">
        <v>8</v>
      </c>
      <c r="AE81" s="1" t="s">
        <v>70</v>
      </c>
      <c r="AG81" s="1" t="s">
        <v>59</v>
      </c>
    </row>
    <row r="82" spans="1:33" x14ac:dyDescent="0.2">
      <c r="A82" s="1" t="s">
        <v>81</v>
      </c>
      <c r="C82" s="32">
        <v>47449.351000000002</v>
      </c>
      <c r="D82" s="32"/>
      <c r="E82" s="1">
        <f>+(C82-C$7)/C$8</f>
        <v>-4895.027375057849</v>
      </c>
      <c r="F82" s="1">
        <f>ROUND(2*E82,0)/2</f>
        <v>-4895</v>
      </c>
      <c r="G82" s="1">
        <f>+C82-(C$7+F82*C$8)</f>
        <v>-5.3447039979801048E-2</v>
      </c>
      <c r="I82" s="1">
        <f>G82</f>
        <v>-5.3447039979801048E-2</v>
      </c>
      <c r="O82" s="1">
        <f ca="1">+C$11+C$12*$F82</f>
        <v>-1.0333266218265795E-2</v>
      </c>
      <c r="Q82" s="80">
        <f>+C82-15018.5</f>
        <v>32430.851000000002</v>
      </c>
      <c r="AB82" s="1" t="s">
        <v>60</v>
      </c>
      <c r="AC82" s="1">
        <v>17</v>
      </c>
      <c r="AE82" s="1" t="s">
        <v>77</v>
      </c>
      <c r="AG82" s="1" t="s">
        <v>59</v>
      </c>
    </row>
    <row r="83" spans="1:33" x14ac:dyDescent="0.2">
      <c r="A83" s="1" t="s">
        <v>82</v>
      </c>
      <c r="C83" s="32">
        <v>47816.385999999999</v>
      </c>
      <c r="D83" s="32"/>
      <c r="E83" s="1">
        <f>+(C83-C$7)/C$8</f>
        <v>-4707.0355917527977</v>
      </c>
      <c r="F83" s="1">
        <f>ROUND(2*E83,0)/2</f>
        <v>-4707</v>
      </c>
      <c r="G83" s="1">
        <f>+C83-(C$7+F83*C$8)</f>
        <v>-6.9489308298216201E-2</v>
      </c>
      <c r="I83" s="1">
        <f>G83</f>
        <v>-6.9489308298216201E-2</v>
      </c>
      <c r="O83" s="1">
        <f ca="1">+C$11+C$12*$F83</f>
        <v>-8.0775912590326654E-3</v>
      </c>
      <c r="Q83" s="80">
        <f>+C83-15018.5</f>
        <v>32797.885999999999</v>
      </c>
      <c r="AB83" s="1" t="s">
        <v>60</v>
      </c>
      <c r="AC83" s="1">
        <v>98</v>
      </c>
      <c r="AE83" s="1" t="s">
        <v>77</v>
      </c>
      <c r="AG83" s="1" t="s">
        <v>59</v>
      </c>
    </row>
    <row r="84" spans="1:33" x14ac:dyDescent="0.2">
      <c r="A84" s="1" t="s">
        <v>83</v>
      </c>
      <c r="C84" s="32">
        <v>47818.339</v>
      </c>
      <c r="D84" s="32"/>
      <c r="E84" s="1">
        <f>+(C84-C$7)/C$8</f>
        <v>-4706.0352840088635</v>
      </c>
      <c r="F84" s="1">
        <f>ROUND(2*E84,0)/2</f>
        <v>-4706</v>
      </c>
      <c r="G84" s="1">
        <f>+C84-(C$7+F84*C$8)</f>
        <v>-6.8888469300873112E-2</v>
      </c>
      <c r="N84" s="1">
        <f>+G84</f>
        <v>-6.8888469300873112E-2</v>
      </c>
      <c r="O84" s="1">
        <f ca="1">+C$11+C$12*$F84</f>
        <v>-8.0655929879729152E-3</v>
      </c>
      <c r="Q84" s="80">
        <f>+C84-15018.5</f>
        <v>32799.839</v>
      </c>
      <c r="AB84" s="1" t="s">
        <v>32</v>
      </c>
      <c r="AG84" s="1" t="s">
        <v>64</v>
      </c>
    </row>
    <row r="85" spans="1:33" x14ac:dyDescent="0.2">
      <c r="A85" s="1" t="s">
        <v>82</v>
      </c>
      <c r="C85" s="32">
        <v>47857.38</v>
      </c>
      <c r="D85" s="32"/>
      <c r="E85" s="1">
        <f>+(C85-C$7)/C$8</f>
        <v>-4686.0388607467439</v>
      </c>
      <c r="F85" s="1">
        <f>ROUND(2*E85,0)/2</f>
        <v>-4686</v>
      </c>
      <c r="G85" s="1">
        <f>+C85-(C$7+F85*C$8)</f>
        <v>-7.5871689339692239E-2</v>
      </c>
      <c r="I85" s="1">
        <f>+G85</f>
        <v>-7.5871689339692239E-2</v>
      </c>
      <c r="O85" s="1">
        <f ca="1">+C$11+C$12*$F85</f>
        <v>-7.8256275667779041E-3</v>
      </c>
      <c r="Q85" s="80">
        <f>+C85-15018.5</f>
        <v>32838.879999999997</v>
      </c>
      <c r="AB85" s="1" t="s">
        <v>60</v>
      </c>
      <c r="AC85" s="1">
        <v>16</v>
      </c>
      <c r="AE85" s="1" t="s">
        <v>77</v>
      </c>
      <c r="AG85" s="1" t="s">
        <v>59</v>
      </c>
    </row>
    <row r="86" spans="1:33" x14ac:dyDescent="0.2">
      <c r="A86" s="1" t="s">
        <v>83</v>
      </c>
      <c r="C86" s="32">
        <v>47861.283000000003</v>
      </c>
      <c r="D86" s="32"/>
      <c r="E86" s="1">
        <f>+(C86-C$7)/C$8</f>
        <v>-4684.039781829908</v>
      </c>
      <c r="F86" s="1">
        <f>ROUND(2*E86,0)/2</f>
        <v>-4684</v>
      </c>
      <c r="G86" s="1">
        <f>+C86-(C$7+F86*C$8)</f>
        <v>-7.7670011334703304E-2</v>
      </c>
      <c r="N86" s="1">
        <f>+G86</f>
        <v>-7.7670011334703304E-2</v>
      </c>
      <c r="O86" s="1">
        <f ca="1">+C$11+C$12*$F86</f>
        <v>-7.8016310246584036E-3</v>
      </c>
      <c r="Q86" s="80">
        <f>+C86-15018.5</f>
        <v>32842.783000000003</v>
      </c>
      <c r="AB86" s="1" t="s">
        <v>60</v>
      </c>
      <c r="AG86" s="1" t="s">
        <v>64</v>
      </c>
    </row>
    <row r="87" spans="1:33" x14ac:dyDescent="0.2">
      <c r="A87" s="1" t="s">
        <v>84</v>
      </c>
      <c r="C87" s="32">
        <v>48187.342299999997</v>
      </c>
      <c r="D87" s="32"/>
      <c r="E87" s="1">
        <f>+(C87-C$7)/C$8</f>
        <v>-4517.035356447599</v>
      </c>
      <c r="F87" s="1">
        <f>ROUND(2*E87,0)/2</f>
        <v>-4517</v>
      </c>
      <c r="G87" s="1">
        <f>+C87-(C$7+F87*C$8)</f>
        <v>-6.902989863010589E-2</v>
      </c>
      <c r="N87" s="1">
        <f>+G87</f>
        <v>-6.902989863010589E-2</v>
      </c>
      <c r="O87" s="1">
        <f ca="1">+C$11+C$12*$F87</f>
        <v>-5.7979197576800354E-3</v>
      </c>
      <c r="Q87" s="80">
        <f>+C87-15018.5</f>
        <v>33168.842299999997</v>
      </c>
      <c r="AB87" s="1" t="s">
        <v>85</v>
      </c>
      <c r="AG87" s="1" t="s">
        <v>64</v>
      </c>
    </row>
    <row r="88" spans="1:33" x14ac:dyDescent="0.2">
      <c r="A88" s="26" t="s">
        <v>86</v>
      </c>
      <c r="B88" s="27" t="s">
        <v>47</v>
      </c>
      <c r="C88" s="28">
        <v>48187.342600000004</v>
      </c>
      <c r="D88" s="32"/>
      <c r="E88" s="30">
        <f>+(C88-C$7)/C$8</f>
        <v>-4517.0352027904919</v>
      </c>
      <c r="F88" s="1">
        <f>ROUND(2*E88,0)/2</f>
        <v>-4517</v>
      </c>
      <c r="G88" s="1">
        <f>+C88-(C$7+F88*C$8)</f>
        <v>-6.8729898623132613E-2</v>
      </c>
      <c r="M88" s="1">
        <f>+G88</f>
        <v>-6.8729898623132613E-2</v>
      </c>
      <c r="O88" s="1">
        <f ca="1">+C$11+C$12*$F88</f>
        <v>-5.7979197576800354E-3</v>
      </c>
      <c r="Q88" s="80">
        <f>+C88-15018.5</f>
        <v>33168.842600000004</v>
      </c>
    </row>
    <row r="89" spans="1:33" x14ac:dyDescent="0.2">
      <c r="A89" s="1" t="s">
        <v>84</v>
      </c>
      <c r="C89" s="32">
        <v>48187.342900000003</v>
      </c>
      <c r="D89" s="32"/>
      <c r="E89" s="1">
        <f>+(C89-C$7)/C$8</f>
        <v>-4517.0350491333884</v>
      </c>
      <c r="F89" s="1">
        <f>ROUND(2*E89,0)/2</f>
        <v>-4517</v>
      </c>
      <c r="G89" s="1">
        <f>+C89-(C$7+F89*C$8)</f>
        <v>-6.8429898623435292E-2</v>
      </c>
      <c r="N89" s="1">
        <f>+G89</f>
        <v>-6.8429898623435292E-2</v>
      </c>
      <c r="O89" s="1">
        <f ca="1">+C$11+C$12*$F89</f>
        <v>-5.7979197576800354E-3</v>
      </c>
      <c r="Q89" s="80">
        <f>+C89-15018.5</f>
        <v>33168.842900000003</v>
      </c>
      <c r="AB89" s="1" t="s">
        <v>87</v>
      </c>
      <c r="AG89" s="1" t="s">
        <v>64</v>
      </c>
    </row>
    <row r="90" spans="1:33" x14ac:dyDescent="0.2">
      <c r="A90" s="5" t="s">
        <v>88</v>
      </c>
      <c r="C90" s="32">
        <v>48892.362999999998</v>
      </c>
      <c r="D90" s="32">
        <v>4.0000000000000001E-3</v>
      </c>
      <c r="E90" s="1">
        <f>+(C90-C$7)/C$8</f>
        <v>-4155.930560828715</v>
      </c>
      <c r="F90" s="1">
        <f>ROUND(2*E90,0)/2</f>
        <v>-4156</v>
      </c>
      <c r="O90" s="1">
        <f ca="1">+C$11+C$12*$F90</f>
        <v>-1.4665439051100362E-3</v>
      </c>
      <c r="Q90" s="80">
        <f>+C90-15018.5</f>
        <v>33873.862999999998</v>
      </c>
      <c r="R90" s="1">
        <f>+C90-(C$7+F90*C$8)</f>
        <v>0.13557297975785332</v>
      </c>
      <c r="AB90" s="1" t="s">
        <v>60</v>
      </c>
      <c r="AC90" s="1">
        <v>7</v>
      </c>
      <c r="AE90" s="1" t="s">
        <v>62</v>
      </c>
      <c r="AG90" s="1" t="s">
        <v>59</v>
      </c>
    </row>
    <row r="91" spans="1:33" x14ac:dyDescent="0.2">
      <c r="A91" s="5" t="s">
        <v>89</v>
      </c>
      <c r="C91" s="32">
        <v>49220.411</v>
      </c>
      <c r="D91" s="32">
        <v>6.0000000000000001E-3</v>
      </c>
      <c r="E91" s="1">
        <f>+(C91-C$7)/C$8</f>
        <v>-3987.9075425071478</v>
      </c>
      <c r="F91" s="1">
        <f>ROUND(2*E91,0)/2</f>
        <v>-3988</v>
      </c>
      <c r="O91" s="1">
        <f ca="1">+C$11+C$12*$F91</f>
        <v>5.491656329280753E-4</v>
      </c>
      <c r="Q91" s="80">
        <f>+C91-15018.5</f>
        <v>34201.911</v>
      </c>
      <c r="R91" s="1">
        <f>+C91-(C$7+F91*C$8)</f>
        <v>0.18051393147470662</v>
      </c>
      <c r="AB91" s="1" t="s">
        <v>60</v>
      </c>
      <c r="AC91" s="1">
        <v>9</v>
      </c>
      <c r="AE91" s="1" t="s">
        <v>62</v>
      </c>
      <c r="AG91" s="1" t="s">
        <v>59</v>
      </c>
    </row>
    <row r="92" spans="1:33" x14ac:dyDescent="0.2">
      <c r="A92" s="5" t="s">
        <v>90</v>
      </c>
      <c r="C92" s="32">
        <v>50011.267</v>
      </c>
      <c r="D92" s="32">
        <v>4.0000000000000001E-3</v>
      </c>
      <c r="E92" s="1">
        <f>+(C92-C$7)/C$8</f>
        <v>-3582.8387349615437</v>
      </c>
      <c r="F92" s="1">
        <f>ROUND(2*E92,0)/2</f>
        <v>-3583</v>
      </c>
      <c r="O92" s="1">
        <f ca="1">+C$11+C$12*$F92</f>
        <v>5.4084654121271114E-3</v>
      </c>
      <c r="Q92" s="80">
        <f>+C92-15018.5</f>
        <v>34992.767</v>
      </c>
      <c r="R92" s="1">
        <f>+C92-(C$7+F92*C$8)</f>
        <v>0.31485372578026727</v>
      </c>
      <c r="AB92" s="1" t="s">
        <v>60</v>
      </c>
      <c r="AC92" s="1">
        <v>7</v>
      </c>
      <c r="AE92" s="1" t="s">
        <v>62</v>
      </c>
      <c r="AG92" s="1" t="s">
        <v>59</v>
      </c>
    </row>
    <row r="93" spans="1:33" x14ac:dyDescent="0.2">
      <c r="A93" s="26" t="s">
        <v>91</v>
      </c>
      <c r="B93" s="27" t="s">
        <v>44</v>
      </c>
      <c r="C93" s="28">
        <v>50315.456299999998</v>
      </c>
      <c r="D93" s="32"/>
      <c r="E93" s="30">
        <f>+(C93-C$7)/C$8</f>
        <v>-3427.035912426049</v>
      </c>
      <c r="F93" s="1">
        <f>ROUND(2*E93,0)/2</f>
        <v>-3427</v>
      </c>
      <c r="G93" s="1">
        <f>+C93-(C$7+F93*C$8)</f>
        <v>-7.0115390488354024E-2</v>
      </c>
      <c r="M93" s="1">
        <f>+G93</f>
        <v>-7.0115390488354024E-2</v>
      </c>
      <c r="O93" s="1">
        <f ca="1">+C$11+C$12*$F93</f>
        <v>7.2801956974482135E-3</v>
      </c>
      <c r="Q93" s="80">
        <f>+C93-15018.5</f>
        <v>35296.956299999998</v>
      </c>
    </row>
    <row r="94" spans="1:33" x14ac:dyDescent="0.2">
      <c r="A94" s="26" t="s">
        <v>91</v>
      </c>
      <c r="B94" s="27" t="s">
        <v>44</v>
      </c>
      <c r="C94" s="28">
        <v>50315.459699999999</v>
      </c>
      <c r="D94" s="32"/>
      <c r="E94" s="30">
        <f>+(C94-C$7)/C$8</f>
        <v>-3427.034170978875</v>
      </c>
      <c r="F94" s="1">
        <f>ROUND(2*E94,0)/2</f>
        <v>-3427</v>
      </c>
      <c r="G94" s="1">
        <f>+C94-(C$7+F94*C$8)</f>
        <v>-6.6715390486933757E-2</v>
      </c>
      <c r="M94" s="1">
        <f>+G94</f>
        <v>-6.6715390486933757E-2</v>
      </c>
      <c r="O94" s="1">
        <f ca="1">+C$11+C$12*$F94</f>
        <v>7.2801956974482135E-3</v>
      </c>
      <c r="Q94" s="80">
        <f>+C94-15018.5</f>
        <v>35296.959699999999</v>
      </c>
    </row>
    <row r="95" spans="1:33" x14ac:dyDescent="0.2">
      <c r="A95" s="26" t="s">
        <v>91</v>
      </c>
      <c r="B95" s="27" t="s">
        <v>44</v>
      </c>
      <c r="C95" s="28">
        <v>50315.460400000004</v>
      </c>
      <c r="D95" s="32"/>
      <c r="E95" s="30">
        <f>+(C95-C$7)/C$8</f>
        <v>-3427.0338124456312</v>
      </c>
      <c r="F95" s="1">
        <f>ROUND(2*E95,0)/2</f>
        <v>-3427</v>
      </c>
      <c r="G95" s="1">
        <f>+C95-(C$7+F95*C$8)</f>
        <v>-6.6015390482789371E-2</v>
      </c>
      <c r="M95" s="1">
        <f>+G95</f>
        <v>-6.6015390482789371E-2</v>
      </c>
      <c r="O95" s="1">
        <f ca="1">+C$11+C$12*$F95</f>
        <v>7.2801956974482135E-3</v>
      </c>
      <c r="Q95" s="80">
        <f>+C95-15018.5</f>
        <v>35296.960400000004</v>
      </c>
    </row>
    <row r="96" spans="1:33" x14ac:dyDescent="0.2">
      <c r="A96" s="5" t="s">
        <v>92</v>
      </c>
      <c r="C96" s="32">
        <v>50337.368999999999</v>
      </c>
      <c r="D96" s="32">
        <v>4.0000000000000001E-3</v>
      </c>
      <c r="E96" s="1">
        <f>+(C96-C$7)/C$8</f>
        <v>-3415.8124390514968</v>
      </c>
      <c r="F96" s="1">
        <f>ROUND(2*E96,0)/2</f>
        <v>-3416</v>
      </c>
      <c r="O96" s="1">
        <f ca="1">+C$11+C$12*$F96</f>
        <v>7.4121766791054727E-3</v>
      </c>
      <c r="Q96" s="80">
        <f>+C96-15018.5</f>
        <v>35318.868999999999</v>
      </c>
      <c r="R96" s="1">
        <f>+C96-(C$7+F96*C$8)</f>
        <v>0.36619383849756559</v>
      </c>
      <c r="AB96" s="1" t="s">
        <v>60</v>
      </c>
      <c r="AC96" s="1">
        <v>8</v>
      </c>
      <c r="AE96" s="1" t="s">
        <v>62</v>
      </c>
      <c r="AG96" s="1" t="s">
        <v>59</v>
      </c>
    </row>
    <row r="97" spans="1:33" x14ac:dyDescent="0.2">
      <c r="A97" s="5" t="s">
        <v>93</v>
      </c>
      <c r="C97" s="32">
        <v>50423.283000000003</v>
      </c>
      <c r="D97" s="32">
        <v>6.0000000000000001E-3</v>
      </c>
      <c r="E97" s="1">
        <f>+(C97-C$7)/C$8</f>
        <v>-3371.8081177446156</v>
      </c>
      <c r="F97" s="1">
        <f>ROUND(2*E97,0)/2</f>
        <v>-3372</v>
      </c>
      <c r="O97" s="1">
        <f ca="1">+C$11+C$12*$F97</f>
        <v>7.9401006057345028E-3</v>
      </c>
      <c r="Q97" s="80">
        <f>+C97-15018.5</f>
        <v>35404.783000000003</v>
      </c>
      <c r="R97" s="1">
        <f>+C97-(C$7+F97*C$8)</f>
        <v>0.37463075442792615</v>
      </c>
      <c r="AB97" s="1" t="s">
        <v>60</v>
      </c>
      <c r="AC97" s="1">
        <v>8</v>
      </c>
      <c r="AE97" s="1" t="s">
        <v>62</v>
      </c>
      <c r="AG97" s="1" t="s">
        <v>59</v>
      </c>
    </row>
    <row r="98" spans="1:33" x14ac:dyDescent="0.2">
      <c r="A98" s="26" t="s">
        <v>91</v>
      </c>
      <c r="B98" s="27" t="s">
        <v>44</v>
      </c>
      <c r="C98" s="28">
        <v>50686.426599999999</v>
      </c>
      <c r="D98" s="32"/>
      <c r="E98" s="30">
        <f>+(C98-C$7)/C$8</f>
        <v>-3237.0285064560171</v>
      </c>
      <c r="F98" s="1">
        <f>ROUND(2*E98,0)/2</f>
        <v>-3237</v>
      </c>
      <c r="G98" s="1">
        <f>+C98-(C$7+F98*C$8)</f>
        <v>-5.565598081011558E-2</v>
      </c>
      <c r="M98" s="1">
        <f>+G98</f>
        <v>-5.565598081011558E-2</v>
      </c>
      <c r="O98" s="1">
        <f ca="1">+C$11+C$12*$F98</f>
        <v>9.5598671988008505E-3</v>
      </c>
      <c r="Q98" s="80">
        <f>+C98-15018.5</f>
        <v>35667.926599999999</v>
      </c>
    </row>
    <row r="99" spans="1:33" x14ac:dyDescent="0.2">
      <c r="A99" s="5" t="s">
        <v>94</v>
      </c>
      <c r="C99" s="32">
        <v>50710.313999999998</v>
      </c>
      <c r="D99" s="32">
        <v>5.0000000000000001E-3</v>
      </c>
      <c r="E99" s="1">
        <f>+(C99-C$7)/C$8</f>
        <v>-3224.7936108070435</v>
      </c>
      <c r="F99" s="1">
        <f>ROUND(2*E99,0)/2</f>
        <v>-3225</v>
      </c>
      <c r="O99" s="1">
        <f ca="1">+C$11+C$12*$F99</f>
        <v>9.703846451517853E-3</v>
      </c>
      <c r="Q99" s="80">
        <f>+C99-15018.5</f>
        <v>35691.813999999998</v>
      </c>
      <c r="R99" s="1">
        <f>+C99-(C$7+F99*C$8)</f>
        <v>0.40295408717065584</v>
      </c>
      <c r="AB99" s="1" t="s">
        <v>60</v>
      </c>
      <c r="AC99" s="1">
        <v>7</v>
      </c>
      <c r="AE99" s="1" t="s">
        <v>62</v>
      </c>
      <c r="AG99" s="1" t="s">
        <v>59</v>
      </c>
    </row>
    <row r="100" spans="1:33" x14ac:dyDescent="0.2">
      <c r="A100" s="5" t="s">
        <v>94</v>
      </c>
      <c r="C100" s="32">
        <v>50751.34</v>
      </c>
      <c r="D100" s="32">
        <v>8.0000000000000002E-3</v>
      </c>
      <c r="E100" s="1">
        <f>+(C100-C$7)/C$8</f>
        <v>-3203.7804897099472</v>
      </c>
      <c r="F100" s="1">
        <f>ROUND(2*E100,0)/2</f>
        <v>-3204</v>
      </c>
      <c r="O100" s="1">
        <f ca="1">+C$11+C$12*$F100</f>
        <v>9.9558101437726212E-3</v>
      </c>
      <c r="Q100" s="80">
        <f>+C100-15018.5</f>
        <v>35732.839999999997</v>
      </c>
      <c r="R100" s="1">
        <f>+C100-(C$7+F100*C$8)</f>
        <v>0.4285717061284231</v>
      </c>
      <c r="AB100" s="1" t="s">
        <v>60</v>
      </c>
      <c r="AC100" s="1">
        <v>8</v>
      </c>
      <c r="AE100" s="1" t="s">
        <v>62</v>
      </c>
      <c r="AG100" s="1" t="s">
        <v>59</v>
      </c>
    </row>
    <row r="101" spans="1:33" x14ac:dyDescent="0.2">
      <c r="A101" s="5" t="s">
        <v>94</v>
      </c>
      <c r="C101" s="32">
        <v>50753.277000000002</v>
      </c>
      <c r="D101" s="32">
        <v>7.0000000000000001E-3</v>
      </c>
      <c r="E101" s="1">
        <f>+(C101-C$7)/C$8</f>
        <v>-3202.7883770115318</v>
      </c>
      <c r="F101" s="1">
        <f>ROUND(2*E101,0)/2</f>
        <v>-3203</v>
      </c>
      <c r="O101" s="1">
        <f ca="1">+C$11+C$12*$F101</f>
        <v>9.9678084148323715E-3</v>
      </c>
      <c r="Q101" s="80">
        <f>+C101-15018.5</f>
        <v>35734.777000000002</v>
      </c>
      <c r="R101" s="1">
        <f>+C101-(C$7+F101*C$8)</f>
        <v>0.41317254513705848</v>
      </c>
      <c r="AB101" s="1" t="s">
        <v>60</v>
      </c>
      <c r="AC101" s="1">
        <v>9</v>
      </c>
      <c r="AE101" s="1" t="s">
        <v>62</v>
      </c>
      <c r="AG101" s="1" t="s">
        <v>59</v>
      </c>
    </row>
    <row r="102" spans="1:33" x14ac:dyDescent="0.2">
      <c r="A102" s="1" t="s">
        <v>95</v>
      </c>
      <c r="B102" s="5" t="s">
        <v>96</v>
      </c>
      <c r="C102" s="32">
        <v>51012.457999999999</v>
      </c>
      <c r="D102" s="32">
        <v>8.0000000000000002E-3</v>
      </c>
      <c r="E102" s="1">
        <f>+(C102-C$7)/C$8</f>
        <v>-3070.0383711843319</v>
      </c>
      <c r="F102" s="1">
        <f>ROUND(2*E102,0)/2</f>
        <v>-3070</v>
      </c>
      <c r="G102" s="1">
        <f>+C102-(C$7+F102*C$8)</f>
        <v>-7.4915868099196814E-2</v>
      </c>
      <c r="I102" s="1">
        <f>+G102</f>
        <v>-7.4915868099196814E-2</v>
      </c>
      <c r="O102" s="1">
        <f ca="1">+C$11+C$12*$F102</f>
        <v>1.1563578465779212E-2</v>
      </c>
      <c r="Q102" s="80">
        <f>+C102-15018.5</f>
        <v>35993.957999999999</v>
      </c>
      <c r="AB102" s="1" t="s">
        <v>97</v>
      </c>
      <c r="AC102" s="1">
        <v>24</v>
      </c>
      <c r="AE102" s="1" t="s">
        <v>98</v>
      </c>
      <c r="AG102" s="1" t="s">
        <v>64</v>
      </c>
    </row>
    <row r="103" spans="1:33" x14ac:dyDescent="0.2">
      <c r="A103" s="26" t="s">
        <v>99</v>
      </c>
      <c r="B103" s="27" t="s">
        <v>44</v>
      </c>
      <c r="C103" s="28">
        <v>51510.356</v>
      </c>
      <c r="D103" s="32"/>
      <c r="E103" s="30">
        <f>+(C103-C$7)/C$8</f>
        <v>-2815.019822751568</v>
      </c>
      <c r="F103" s="1">
        <f>ROUND(2*E103,0)/2</f>
        <v>-2815</v>
      </c>
      <c r="G103" s="1">
        <f>+C103-(C$7+F103*C$8)</f>
        <v>-3.8701923527696636E-2</v>
      </c>
      <c r="M103" s="1">
        <f>+G103</f>
        <v>-3.8701923527696636E-2</v>
      </c>
      <c r="O103" s="1">
        <f ca="1">+C$11+C$12*$F103</f>
        <v>1.462313758601564E-2</v>
      </c>
      <c r="Q103" s="80">
        <f>+C103-15018.5</f>
        <v>36491.856</v>
      </c>
    </row>
    <row r="104" spans="1:33" x14ac:dyDescent="0.2">
      <c r="A104" s="26" t="s">
        <v>100</v>
      </c>
      <c r="B104" s="27" t="s">
        <v>44</v>
      </c>
      <c r="C104" s="28">
        <v>51840.313600000001</v>
      </c>
      <c r="D104" s="32"/>
      <c r="E104" s="30">
        <f>+(C104-C$7)/C$8</f>
        <v>-2646.0187257470438</v>
      </c>
      <c r="F104" s="1">
        <f>ROUND(2*E104,0)/2</f>
        <v>-2646</v>
      </c>
      <c r="G104" s="1">
        <f>+C104-(C$7+F104*C$8)</f>
        <v>-3.6560132815793622E-2</v>
      </c>
      <c r="M104" s="1">
        <f>+G104</f>
        <v>-3.6560132815793622E-2</v>
      </c>
      <c r="O104" s="1">
        <f ca="1">+C$11+C$12*$F104</f>
        <v>1.6650845395113509E-2</v>
      </c>
      <c r="Q104" s="80">
        <f>+C104-15018.5</f>
        <v>36821.813600000001</v>
      </c>
    </row>
    <row r="105" spans="1:33" x14ac:dyDescent="0.2">
      <c r="A105" s="26" t="s">
        <v>61</v>
      </c>
      <c r="B105" s="27" t="s">
        <v>44</v>
      </c>
      <c r="C105" s="28">
        <v>52564.669000000002</v>
      </c>
      <c r="D105" s="32"/>
      <c r="E105" s="30">
        <f>+(C105-C$7)/C$8</f>
        <v>-2275.0108834632151</v>
      </c>
      <c r="F105" s="1">
        <f>ROUND(2*E105,0)/2</f>
        <v>-2275</v>
      </c>
      <c r="G105" s="1">
        <f>+C105-(C$7+F105*C$8)</f>
        <v>-2.1248864453809801E-2</v>
      </c>
      <c r="M105" s="1">
        <f>+G105</f>
        <v>-2.1248864453809801E-2</v>
      </c>
      <c r="O105" s="1">
        <f ca="1">+C$11+C$12*$F105</f>
        <v>2.1102203958281014E-2</v>
      </c>
      <c r="Q105" s="80">
        <f>+C105-15018.5</f>
        <v>37546.169000000002</v>
      </c>
    </row>
    <row r="106" spans="1:33" x14ac:dyDescent="0.2">
      <c r="A106" s="26" t="s">
        <v>101</v>
      </c>
      <c r="B106" s="27" t="s">
        <v>44</v>
      </c>
      <c r="C106" s="28">
        <v>52592.006300000001</v>
      </c>
      <c r="D106" s="32"/>
      <c r="E106" s="30">
        <f>+(C106-C$7)/C$8</f>
        <v>-2261.0089823427634</v>
      </c>
      <c r="F106" s="1">
        <f>ROUND(2*E106,0)/2</f>
        <v>-2261</v>
      </c>
      <c r="G106" s="1">
        <f>+C106-(C$7+F106*C$8)</f>
        <v>-1.7537118474137969E-2</v>
      </c>
      <c r="M106" s="1">
        <f>+G106</f>
        <v>-1.7537118474137969E-2</v>
      </c>
      <c r="O106" s="1">
        <f ca="1">+C$11+C$12*$F106</f>
        <v>2.127017975311752E-2</v>
      </c>
      <c r="Q106" s="80">
        <f>+C106-15018.5</f>
        <v>37573.506300000001</v>
      </c>
    </row>
    <row r="107" spans="1:33" x14ac:dyDescent="0.2">
      <c r="A107" s="37" t="s">
        <v>102</v>
      </c>
      <c r="B107" s="38" t="s">
        <v>44</v>
      </c>
      <c r="C107" s="37">
        <v>52902.408159999999</v>
      </c>
      <c r="D107" s="37" t="s">
        <v>33</v>
      </c>
      <c r="E107" s="1">
        <f>+(C107-C$7)/C$8</f>
        <v>-2102.0241465570616</v>
      </c>
      <c r="F107" s="1">
        <f>ROUND(2*E107,0)/2</f>
        <v>-2102</v>
      </c>
      <c r="G107" s="1">
        <f>+C107-(C$7+F107*C$8)</f>
        <v>-4.71437177475309E-2</v>
      </c>
      <c r="L107" s="5">
        <f>G107</f>
        <v>-4.71437177475309E-2</v>
      </c>
      <c r="O107" s="1">
        <f ca="1">+C$11+C$12*$F107</f>
        <v>2.3177904851617883E-2</v>
      </c>
      <c r="Q107" s="80">
        <f>+C107-15018.5</f>
        <v>37883.908159999999</v>
      </c>
    </row>
    <row r="108" spans="1:33" x14ac:dyDescent="0.2">
      <c r="A108" s="26" t="s">
        <v>61</v>
      </c>
      <c r="B108" s="27" t="s">
        <v>44</v>
      </c>
      <c r="C108" s="28">
        <v>53628.749799999998</v>
      </c>
      <c r="D108" s="32"/>
      <c r="E108" s="30">
        <f>+(C108-C$7)/C$8</f>
        <v>-1729.9989713222299</v>
      </c>
      <c r="F108" s="1">
        <f>ROUND(2*E108,0)/2</f>
        <v>-1730</v>
      </c>
      <c r="G108" s="1">
        <f>+C108-(C$7+F108*C$8)</f>
        <v>2.008389616094064E-3</v>
      </c>
      <c r="M108" s="1">
        <f>+G108</f>
        <v>2.008389616094064E-3</v>
      </c>
      <c r="O108" s="1">
        <f ca="1">+C$11+C$12*$F108</f>
        <v>2.7641261685845138E-2</v>
      </c>
      <c r="Q108" s="80">
        <f>+C108-15018.5</f>
        <v>38610.249799999998</v>
      </c>
    </row>
    <row r="109" spans="1:33" x14ac:dyDescent="0.2">
      <c r="A109" s="26" t="s">
        <v>61</v>
      </c>
      <c r="B109" s="27" t="s">
        <v>44</v>
      </c>
      <c r="C109" s="28">
        <v>53630.704599999997</v>
      </c>
      <c r="D109" s="32"/>
      <c r="E109" s="30">
        <f>+(C109-C$7)/C$8</f>
        <v>-1728.9977416356751</v>
      </c>
      <c r="F109" s="1">
        <f>ROUND(2*E109,0)/2</f>
        <v>-1729</v>
      </c>
      <c r="G109" s="1">
        <f>+C109-(C$7+F109*C$8)</f>
        <v>4.4092286116210744E-3</v>
      </c>
      <c r="M109" s="1">
        <f>+G109</f>
        <v>4.4092286116210744E-3</v>
      </c>
      <c r="O109" s="1">
        <f ca="1">+C$11+C$12*$F109</f>
        <v>2.7653259956904888E-2</v>
      </c>
      <c r="Q109" s="80">
        <f>+C109-15018.5</f>
        <v>38612.204599999997</v>
      </c>
    </row>
    <row r="110" spans="1:33" x14ac:dyDescent="0.2">
      <c r="A110" s="39" t="s">
        <v>103</v>
      </c>
      <c r="B110" s="40" t="s">
        <v>44</v>
      </c>
      <c r="C110" s="41">
        <v>53640.466399999998</v>
      </c>
      <c r="D110" s="41">
        <v>4.0000000000000002E-4</v>
      </c>
      <c r="E110" s="1">
        <f>+(C110-C$7)/C$8</f>
        <v>-1723.9978419251099</v>
      </c>
      <c r="F110" s="1">
        <f>ROUND(2*E110,0)/2</f>
        <v>-1724</v>
      </c>
      <c r="G110" s="1">
        <f>+C110-(C$7+F110*C$8)</f>
        <v>4.2134236064157449E-3</v>
      </c>
      <c r="I110" s="1">
        <f>+G110</f>
        <v>4.2134236064157449E-3</v>
      </c>
      <c r="O110" s="1">
        <f ca="1">+C$11+C$12*$F110</f>
        <v>2.7713251312203643E-2</v>
      </c>
      <c r="Q110" s="80">
        <f>+C110-15018.5</f>
        <v>38621.966399999998</v>
      </c>
    </row>
    <row r="111" spans="1:33" x14ac:dyDescent="0.2">
      <c r="A111" s="26" t="s">
        <v>61</v>
      </c>
      <c r="B111" s="27" t="s">
        <v>44</v>
      </c>
      <c r="C111" s="28">
        <v>53952.8511</v>
      </c>
      <c r="D111" s="32"/>
      <c r="E111" s="30">
        <f>+(C111-C$7)/C$8</f>
        <v>-1563.9974146355751</v>
      </c>
      <c r="F111" s="1">
        <f>ROUND(2*E111,0)/2</f>
        <v>-1564</v>
      </c>
      <c r="G111" s="1">
        <f>+C111-(C$7+F111*C$8)</f>
        <v>5.0476633332436904E-3</v>
      </c>
      <c r="M111" s="1">
        <f>+G111</f>
        <v>5.0476633332436904E-3</v>
      </c>
      <c r="O111" s="1">
        <f ca="1">+C$11+C$12*$F111</f>
        <v>2.9632974681763753E-2</v>
      </c>
      <c r="Q111" s="80">
        <f>+C111-15018.5</f>
        <v>38934.3511</v>
      </c>
    </row>
    <row r="112" spans="1:33" x14ac:dyDescent="0.2">
      <c r="A112" s="41" t="s">
        <v>104</v>
      </c>
      <c r="B112" s="40" t="s">
        <v>44</v>
      </c>
      <c r="C112" s="41">
        <v>54001.677000000003</v>
      </c>
      <c r="D112" s="41">
        <v>2.9999999999999997E-4</v>
      </c>
      <c r="E112" s="1">
        <f>+(C112-C$7)/C$8</f>
        <v>-1538.9892600659161</v>
      </c>
      <c r="F112" s="1">
        <f>ROUND(2*E112,0)/2</f>
        <v>-1539</v>
      </c>
      <c r="G112" s="1">
        <f>+C112-(C$7+F112*C$8)</f>
        <v>2.0968638295016717E-2</v>
      </c>
      <c r="I112" s="1">
        <f>+G112</f>
        <v>2.0968638295016717E-2</v>
      </c>
      <c r="O112" s="1">
        <f ca="1">+C$11+C$12*$F112</f>
        <v>2.9932931458257522E-2</v>
      </c>
      <c r="Q112" s="80">
        <f>+C112-15018.5</f>
        <v>38983.177000000003</v>
      </c>
    </row>
    <row r="113" spans="1:18" x14ac:dyDescent="0.2">
      <c r="A113" s="37" t="s">
        <v>102</v>
      </c>
      <c r="B113" s="38" t="s">
        <v>44</v>
      </c>
      <c r="C113" s="37">
        <v>54007.527450000001</v>
      </c>
      <c r="D113" s="37" t="s">
        <v>33</v>
      </c>
      <c r="E113" s="30">
        <f>+(C113-C$7)/C$8</f>
        <v>-1535.9927160615657</v>
      </c>
      <c r="F113" s="1">
        <f>ROUND(2*E113,0)/2</f>
        <v>-1536</v>
      </c>
      <c r="G113" s="1">
        <f>+C113-(C$7+F113*C$8)</f>
        <v>1.4221155288396403E-2</v>
      </c>
      <c r="L113" s="5">
        <f>G113</f>
        <v>1.4221155288396403E-2</v>
      </c>
      <c r="O113" s="1">
        <f ca="1">+C$11+C$12*$F113</f>
        <v>2.9968926271436772E-2</v>
      </c>
      <c r="Q113" s="80">
        <f>+C113-15018.5</f>
        <v>38989.027450000001</v>
      </c>
    </row>
    <row r="114" spans="1:18" x14ac:dyDescent="0.2">
      <c r="A114" s="37" t="s">
        <v>102</v>
      </c>
      <c r="B114" s="38" t="s">
        <v>44</v>
      </c>
      <c r="C114" s="37">
        <v>54009.478819999997</v>
      </c>
      <c r="D114" s="37" t="s">
        <v>33</v>
      </c>
      <c r="E114" s="30">
        <f>+(C114-C$7)/C$8</f>
        <v>-1534.993243187897</v>
      </c>
      <c r="F114" s="1">
        <f>ROUND(2*E114,0)/2</f>
        <v>-1535</v>
      </c>
      <c r="G114" s="1">
        <f>+C114-(C$7+F114*C$8)</f>
        <v>1.3191994279623032E-2</v>
      </c>
      <c r="L114" s="5">
        <f>G114</f>
        <v>1.3191994279623032E-2</v>
      </c>
      <c r="O114" s="1">
        <f ca="1">+C$11+C$12*$F114</f>
        <v>2.9980924542496522E-2</v>
      </c>
      <c r="Q114" s="80">
        <f>+C114-15018.5</f>
        <v>38990.978819999997</v>
      </c>
    </row>
    <row r="115" spans="1:18" x14ac:dyDescent="0.2">
      <c r="A115" s="42" t="s">
        <v>105</v>
      </c>
      <c r="B115" s="43" t="s">
        <v>44</v>
      </c>
      <c r="C115" s="29">
        <v>54372.631399999998</v>
      </c>
      <c r="D115" s="29">
        <v>2.9999999999999997E-4</v>
      </c>
      <c r="E115" s="30">
        <f>+(C115-C$7)/C$8</f>
        <v>-1348.989997922374</v>
      </c>
      <c r="F115" s="1">
        <f>ROUND(2*E115,0)/2</f>
        <v>-1349</v>
      </c>
      <c r="G115" s="1">
        <f>+C115-(C$7+F115*C$8)</f>
        <v>1.952804796746932E-2</v>
      </c>
      <c r="N115" s="1">
        <f>+G115</f>
        <v>1.952804796746932E-2</v>
      </c>
      <c r="O115" s="1">
        <f ca="1">+C$11+C$12*$F115</f>
        <v>3.2212602959610148E-2</v>
      </c>
      <c r="Q115" s="80">
        <f>+C115-15018.5</f>
        <v>39354.131399999998</v>
      </c>
    </row>
    <row r="116" spans="1:18" x14ac:dyDescent="0.2">
      <c r="A116" s="42" t="s">
        <v>106</v>
      </c>
      <c r="B116" s="43" t="s">
        <v>44</v>
      </c>
      <c r="C116" s="29">
        <v>54698.6872</v>
      </c>
      <c r="D116" s="29">
        <v>6.9999999999999999E-4</v>
      </c>
      <c r="E116" s="30">
        <f>+(C116-C$7)/C$8</f>
        <v>-1181.9873652062677</v>
      </c>
      <c r="F116" s="1">
        <f>ROUND(2*E116,0)/2</f>
        <v>-1182</v>
      </c>
      <c r="G116" s="1">
        <f>+C116-(C$7+F116*C$8)</f>
        <v>2.4668160680448636E-2</v>
      </c>
      <c r="N116" s="1">
        <f>+G116</f>
        <v>2.4668160680448636E-2</v>
      </c>
      <c r="O116" s="1">
        <f ca="1">+C$11+C$12*$F116</f>
        <v>3.4216314226588516E-2</v>
      </c>
      <c r="Q116" s="80">
        <f>+C116-15018.5</f>
        <v>39680.1872</v>
      </c>
    </row>
    <row r="117" spans="1:18" x14ac:dyDescent="0.2">
      <c r="A117" s="42" t="s">
        <v>107</v>
      </c>
      <c r="B117" s="43" t="s">
        <v>44</v>
      </c>
      <c r="C117" s="29">
        <v>54825.595500000003</v>
      </c>
      <c r="D117" s="29">
        <v>2.9999999999999997E-4</v>
      </c>
      <c r="E117" s="30">
        <f>+(C117-C$7)/C$8</f>
        <v>-1116.986159236229</v>
      </c>
      <c r="F117" s="1">
        <f>ROUND(2*E117,0)/2</f>
        <v>-1117</v>
      </c>
      <c r="G117" s="1">
        <f>+C117-(C$7+F117*C$8)</f>
        <v>2.7022695576306432E-2</v>
      </c>
      <c r="N117" s="1">
        <f>+G117</f>
        <v>2.7022695576306432E-2</v>
      </c>
      <c r="O117" s="1">
        <f ca="1">+C$11+C$12*$F117</f>
        <v>3.4996201845472308E-2</v>
      </c>
      <c r="Q117" s="80">
        <f>+C117-15018.5</f>
        <v>39807.095500000003</v>
      </c>
    </row>
    <row r="118" spans="1:18" x14ac:dyDescent="0.2">
      <c r="A118" s="44" t="s">
        <v>108</v>
      </c>
      <c r="B118" s="45" t="s">
        <v>44</v>
      </c>
      <c r="C118" s="44">
        <v>55077.460099999997</v>
      </c>
      <c r="D118" s="44">
        <v>1E-4</v>
      </c>
      <c r="E118" s="30">
        <f>+(C118-C$7)/C$8</f>
        <v>-987.98354284974653</v>
      </c>
      <c r="F118" s="1">
        <f>ROUND(2*E118,0)/2</f>
        <v>-988</v>
      </c>
      <c r="G118" s="1">
        <f>+C118-(C$7+F118*C$8)</f>
        <v>3.213092634541681E-2</v>
      </c>
      <c r="I118" s="1">
        <f>+G118</f>
        <v>3.213092634541681E-2</v>
      </c>
      <c r="O118" s="1">
        <f ca="1">+C$11+C$12*$F118</f>
        <v>3.6543978812180147E-2</v>
      </c>
      <c r="Q118" s="80">
        <f>+C118-15018.5</f>
        <v>40058.960099999997</v>
      </c>
    </row>
    <row r="119" spans="1:18" x14ac:dyDescent="0.2">
      <c r="A119" s="42" t="s">
        <v>109</v>
      </c>
      <c r="B119" s="43" t="s">
        <v>44</v>
      </c>
      <c r="C119" s="29">
        <v>55112.603799999997</v>
      </c>
      <c r="D119" s="29">
        <v>2.0000000000000001E-4</v>
      </c>
      <c r="E119" s="30">
        <f>+(C119-C$7)/C$8</f>
        <v>-969.98327901949085</v>
      </c>
      <c r="F119" s="1">
        <f>ROUND(2*E119,0)/2</f>
        <v>-970</v>
      </c>
      <c r="G119" s="1">
        <f>+C119-(C$7+F119*C$8)</f>
        <v>3.2646028317685705E-2</v>
      </c>
      <c r="N119" s="1">
        <f>+G119</f>
        <v>3.2646028317685705E-2</v>
      </c>
      <c r="O119" s="1">
        <f ca="1">+C$11+C$12*$F119</f>
        <v>3.6759947691255665E-2</v>
      </c>
      <c r="Q119" s="80">
        <f>+C119-15018.5</f>
        <v>40094.103799999997</v>
      </c>
    </row>
    <row r="120" spans="1:18" x14ac:dyDescent="0.2">
      <c r="A120" s="42" t="s">
        <v>109</v>
      </c>
      <c r="B120" s="43" t="s">
        <v>44</v>
      </c>
      <c r="C120" s="29">
        <v>55157.509599999998</v>
      </c>
      <c r="D120" s="29">
        <v>2.9999999999999997E-4</v>
      </c>
      <c r="E120" s="30">
        <f>+(C120-C$7)/C$8</f>
        <v>-946.98296182156662</v>
      </c>
      <c r="F120" s="1">
        <f>ROUND(2*E120,0)/2</f>
        <v>-947</v>
      </c>
      <c r="G120" s="1">
        <f>+C120-(C$7+F120*C$8)</f>
        <v>3.3265325277170632E-2</v>
      </c>
      <c r="N120" s="1">
        <f>+G120</f>
        <v>3.3265325277170632E-2</v>
      </c>
      <c r="O120" s="1">
        <f ca="1">+C$11+C$12*$F120</f>
        <v>3.7035907925629927E-2</v>
      </c>
      <c r="Q120" s="80">
        <f>+C120-15018.5</f>
        <v>40139.009599999998</v>
      </c>
    </row>
    <row r="121" spans="1:18" x14ac:dyDescent="0.2">
      <c r="A121" s="42" t="s">
        <v>110</v>
      </c>
      <c r="B121" s="43" t="s">
        <v>47</v>
      </c>
      <c r="C121" s="29">
        <v>55443.541700000002</v>
      </c>
      <c r="D121" s="29">
        <v>1.5E-3</v>
      </c>
      <c r="E121" s="30">
        <f>+(C121-C$7)/C$8</f>
        <v>-800.4800818196868</v>
      </c>
      <c r="F121" s="1">
        <f>ROUND(2*E121,0)/2</f>
        <v>-800.5</v>
      </c>
      <c r="G121" s="1">
        <f>+C121-(C$7+F121*C$8)</f>
        <v>3.8888238530489616E-2</v>
      </c>
      <c r="I121" s="1">
        <f>+G121</f>
        <v>3.8888238530489616E-2</v>
      </c>
      <c r="O121" s="1">
        <f ca="1">+C$11+C$12*$F121</f>
        <v>3.8793654635883405E-2</v>
      </c>
      <c r="Q121" s="80">
        <f>+C121-15018.5</f>
        <v>40425.041700000002</v>
      </c>
    </row>
    <row r="122" spans="1:18" x14ac:dyDescent="0.2">
      <c r="A122" s="42" t="s">
        <v>110</v>
      </c>
      <c r="B122" s="43" t="s">
        <v>44</v>
      </c>
      <c r="C122" s="29">
        <v>55446.470999999998</v>
      </c>
      <c r="D122" s="29">
        <v>2.9999999999999997E-4</v>
      </c>
      <c r="E122" s="30">
        <f>+(C122-C$7)/C$8</f>
        <v>-798.97972264185694</v>
      </c>
      <c r="F122" s="1">
        <f>ROUND(2*E122,0)/2</f>
        <v>-799</v>
      </c>
      <c r="G122" s="1">
        <f>+C122-(C$7+F122*C$8)</f>
        <v>3.9589497027918696E-2</v>
      </c>
      <c r="I122" s="1">
        <f>+G122</f>
        <v>3.9589497027918696E-2</v>
      </c>
      <c r="O122" s="1">
        <f ca="1">+C$11+C$12*$F122</f>
        <v>3.8811652042473027E-2</v>
      </c>
      <c r="Q122" s="80">
        <f>+C122-15018.5</f>
        <v>40427.970999999998</v>
      </c>
    </row>
    <row r="123" spans="1:18" x14ac:dyDescent="0.2">
      <c r="A123" s="42" t="s">
        <v>110</v>
      </c>
      <c r="B123" s="43" t="s">
        <v>47</v>
      </c>
      <c r="C123" s="29">
        <v>55449.399700000002</v>
      </c>
      <c r="D123" s="29">
        <v>1.1000000000000001E-3</v>
      </c>
      <c r="E123" s="30">
        <f>+(C123-C$7)/C$8</f>
        <v>-797.47967077823023</v>
      </c>
      <c r="F123" s="1">
        <f>ROUND(2*E123,0)/2</f>
        <v>-797.5</v>
      </c>
      <c r="G123" s="1">
        <f>+C123-(C$7+F123*C$8)</f>
        <v>3.9690755525953136E-2</v>
      </c>
      <c r="I123" s="1">
        <f>+G123</f>
        <v>3.9690755525953136E-2</v>
      </c>
      <c r="O123" s="1">
        <f ca="1">+C$11+C$12*$F123</f>
        <v>3.8829649449062656E-2</v>
      </c>
      <c r="Q123" s="80">
        <f>+C123-15018.5</f>
        <v>40430.899700000002</v>
      </c>
    </row>
    <row r="124" spans="1:18" x14ac:dyDescent="0.2">
      <c r="A124" s="42" t="s">
        <v>110</v>
      </c>
      <c r="B124" s="43" t="s">
        <v>44</v>
      </c>
      <c r="C124" s="29">
        <v>55450.376199999999</v>
      </c>
      <c r="D124" s="29">
        <v>5.0000000000000001E-4</v>
      </c>
      <c r="E124" s="30">
        <f>+(C124-C$7)/C$8</f>
        <v>-796.97951690626473</v>
      </c>
      <c r="F124" s="1">
        <f>ROUND(2*E124,0)/2</f>
        <v>-797</v>
      </c>
      <c r="G124" s="1">
        <f>+C124-(C$7+F124*C$8)</f>
        <v>3.9991175020986702E-2</v>
      </c>
      <c r="I124" s="1">
        <f>+G124</f>
        <v>3.9991175020986702E-2</v>
      </c>
      <c r="O124" s="1">
        <f ca="1">+C$11+C$12*$F124</f>
        <v>3.8835648584592534E-2</v>
      </c>
      <c r="Q124" s="80">
        <f>+C124-15018.5</f>
        <v>40431.876199999999</v>
      </c>
    </row>
    <row r="125" spans="1:18" x14ac:dyDescent="0.2">
      <c r="A125" s="29" t="s">
        <v>111</v>
      </c>
      <c r="B125" s="43" t="s">
        <v>47</v>
      </c>
      <c r="C125" s="29">
        <v>55479.663500000002</v>
      </c>
      <c r="D125" s="29">
        <v>2.9999999999999997E-4</v>
      </c>
      <c r="E125" s="30">
        <f>+(C125-C$7)/C$8</f>
        <v>-781.97884461291198</v>
      </c>
      <c r="F125" s="1">
        <f>ROUND(2*E125,0)/2</f>
        <v>-782</v>
      </c>
      <c r="G125" s="1">
        <f>+C125-(C$7+F125*C$8)</f>
        <v>4.1303760001028422E-2</v>
      </c>
      <c r="N125" s="1">
        <f>+G125</f>
        <v>4.1303760001028422E-2</v>
      </c>
      <c r="O125" s="1">
        <f ca="1">+C$11+C$12*$F125</f>
        <v>3.9015622650488795E-2</v>
      </c>
      <c r="Q125" s="80">
        <f>+C125-15018.5</f>
        <v>40461.163500000002</v>
      </c>
    </row>
    <row r="126" spans="1:18" x14ac:dyDescent="0.2">
      <c r="A126" s="42" t="s">
        <v>110</v>
      </c>
      <c r="B126" s="43" t="s">
        <v>47</v>
      </c>
      <c r="C126" s="29">
        <v>55494.313300000002</v>
      </c>
      <c r="D126" s="29">
        <v>1.2999999999999999E-3</v>
      </c>
      <c r="E126" s="30">
        <f>+(C126-C$7)/C$8</f>
        <v>-774.47535849561461</v>
      </c>
      <c r="F126" s="1">
        <f>ROUND(2*E126,0)/2</f>
        <v>-774.5</v>
      </c>
      <c r="G126" s="1">
        <f>+C126-(C$7+F126*C$8)</f>
        <v>4.8110052484844346E-2</v>
      </c>
      <c r="I126" s="1">
        <f>+G126</f>
        <v>4.8110052484844346E-2</v>
      </c>
      <c r="O126" s="1">
        <f ca="1">+C$11+C$12*$F126</f>
        <v>3.9105609683436925E-2</v>
      </c>
      <c r="Q126" s="80">
        <f>+C126-15018.5</f>
        <v>40475.813300000002</v>
      </c>
    </row>
    <row r="127" spans="1:18" x14ac:dyDescent="0.2">
      <c r="A127" s="42" t="s">
        <v>112</v>
      </c>
      <c r="B127" s="43" t="s">
        <v>47</v>
      </c>
      <c r="C127" s="29">
        <v>56154.374400000001</v>
      </c>
      <c r="D127" s="29">
        <v>3.5000000000000001E-3</v>
      </c>
      <c r="E127" s="30">
        <f>+(C127-C$7)/C$8</f>
        <v>-436.39843591522134</v>
      </c>
      <c r="F127" s="1">
        <f>ROUND(2*E127,0)/2</f>
        <v>-436.5</v>
      </c>
      <c r="O127" s="1">
        <f ca="1">+C$11+C$12*$F127</f>
        <v>4.3161025301632655E-2</v>
      </c>
      <c r="Q127" s="80">
        <f>+C127-15018.5</f>
        <v>41135.874400000001</v>
      </c>
      <c r="R127" s="2">
        <f>+C127-(C$7+F127*C$8)</f>
        <v>0.19829363391181687</v>
      </c>
    </row>
    <row r="128" spans="1:18" x14ac:dyDescent="0.2">
      <c r="A128" s="42" t="s">
        <v>112</v>
      </c>
      <c r="B128" s="43" t="s">
        <v>47</v>
      </c>
      <c r="C128" s="29">
        <v>56154.415500000003</v>
      </c>
      <c r="D128" s="29">
        <v>3.5000000000000001E-3</v>
      </c>
      <c r="E128" s="30">
        <f>+(C128-C$7)/C$8</f>
        <v>-436.37738489203758</v>
      </c>
      <c r="F128" s="1">
        <f>ROUND(2*E128,0)/2</f>
        <v>-436.5</v>
      </c>
      <c r="O128" s="1">
        <f ca="1">+C$11+C$12*$F128</f>
        <v>4.3161025301632655E-2</v>
      </c>
      <c r="Q128" s="80">
        <f>+C128-15018.5</f>
        <v>41135.915500000003</v>
      </c>
      <c r="R128" s="2">
        <f>+C128-(C$7+F128*C$8)</f>
        <v>0.23939363391400548</v>
      </c>
    </row>
    <row r="129" spans="1:18" x14ac:dyDescent="0.2">
      <c r="A129" s="42" t="s">
        <v>112</v>
      </c>
      <c r="B129" s="43" t="s">
        <v>44</v>
      </c>
      <c r="C129" s="29">
        <v>56157.3897</v>
      </c>
      <c r="D129" s="29">
        <v>3.5000000000000001E-3</v>
      </c>
      <c r="E129" s="30">
        <f>+(C129-C$7)/C$8</f>
        <v>-434.85402836771345</v>
      </c>
      <c r="F129" s="1">
        <f>ROUND(2*E129,0)/2</f>
        <v>-435</v>
      </c>
      <c r="O129" s="1">
        <f ca="1">+C$11+C$12*$F129</f>
        <v>4.3179022708222284E-2</v>
      </c>
      <c r="Q129" s="80">
        <f>+C129-15018.5</f>
        <v>41138.8897</v>
      </c>
      <c r="R129" s="2">
        <f>+C129-(C$7+F129*C$8)</f>
        <v>0.28499489240493858</v>
      </c>
    </row>
    <row r="130" spans="1:18" x14ac:dyDescent="0.2">
      <c r="A130" s="42" t="s">
        <v>113</v>
      </c>
      <c r="B130" s="43" t="s">
        <v>44</v>
      </c>
      <c r="C130" s="29">
        <v>56170.828200000004</v>
      </c>
      <c r="D130" s="29">
        <v>2.9999999999999997E-4</v>
      </c>
      <c r="E130" s="30">
        <f>+(C130-C$7)/C$8</f>
        <v>-427.9709584154046</v>
      </c>
      <c r="F130" s="1">
        <f>ROUND(2*E130,0)/2</f>
        <v>-428</v>
      </c>
      <c r="G130" s="1">
        <f>+C130-(C$7+F130*C$8)</f>
        <v>5.6700765395362396E-2</v>
      </c>
      <c r="N130" s="1">
        <f>+G130</f>
        <v>5.6700765395362396E-2</v>
      </c>
      <c r="O130" s="1">
        <f ca="1">+C$11+C$12*$F130</f>
        <v>4.3263010605640535E-2</v>
      </c>
      <c r="Q130" s="80">
        <f>+C130-15018.5</f>
        <v>41152.328200000004</v>
      </c>
    </row>
    <row r="131" spans="1:18" x14ac:dyDescent="0.2">
      <c r="A131" s="42" t="s">
        <v>114</v>
      </c>
      <c r="B131" s="43" t="s">
        <v>44</v>
      </c>
      <c r="C131" s="29">
        <v>56180.590380000001</v>
      </c>
      <c r="D131" s="29">
        <v>4.0000000000000002E-4</v>
      </c>
      <c r="E131" s="30">
        <f>+(C131-C$7)/C$8</f>
        <v>-422.97086407250947</v>
      </c>
      <c r="F131" s="1">
        <f>ROUND(2*E131,0)/2</f>
        <v>-423</v>
      </c>
      <c r="G131" s="1">
        <f>+C131-(C$7+F131*C$8)</f>
        <v>5.6884960387833416E-2</v>
      </c>
      <c r="L131" s="1">
        <f>+G131</f>
        <v>5.6884960387833416E-2</v>
      </c>
      <c r="O131" s="1">
        <f ca="1">+C$11+C$12*$F131</f>
        <v>4.3323001960939293E-2</v>
      </c>
      <c r="Q131" s="80">
        <f>+C131-15018.5</f>
        <v>41162.090380000001</v>
      </c>
    </row>
    <row r="132" spans="1:18" x14ac:dyDescent="0.2">
      <c r="A132" s="42" t="s">
        <v>114</v>
      </c>
      <c r="B132" s="43" t="s">
        <v>44</v>
      </c>
      <c r="C132" s="29">
        <v>56180.590490000002</v>
      </c>
      <c r="D132" s="29">
        <v>5.0000000000000001E-4</v>
      </c>
      <c r="E132" s="30">
        <f>+(C132-C$7)/C$8</f>
        <v>-422.97080773157109</v>
      </c>
      <c r="F132" s="1">
        <f>ROUND(2*E132,0)/2</f>
        <v>-423</v>
      </c>
      <c r="G132" s="1">
        <f>+C132-(C$7+F132*C$8)</f>
        <v>5.6994960388692562E-2</v>
      </c>
      <c r="L132" s="1">
        <f>+G132</f>
        <v>5.6994960388692562E-2</v>
      </c>
      <c r="O132" s="1">
        <f ca="1">+C$11+C$12*$F132</f>
        <v>4.3323001960939293E-2</v>
      </c>
      <c r="Q132" s="80">
        <f>+C132-15018.5</f>
        <v>41162.090490000002</v>
      </c>
    </row>
    <row r="133" spans="1:18" x14ac:dyDescent="0.2">
      <c r="A133" s="42" t="s">
        <v>114</v>
      </c>
      <c r="B133" s="43" t="s">
        <v>44</v>
      </c>
      <c r="C133" s="29">
        <v>56180.590649999998</v>
      </c>
      <c r="D133" s="29">
        <v>5.0000000000000001E-4</v>
      </c>
      <c r="E133" s="30">
        <f>+(C133-C$7)/C$8</f>
        <v>-422.97072578111789</v>
      </c>
      <c r="F133" s="1">
        <f>ROUND(2*E133,0)/2</f>
        <v>-423</v>
      </c>
      <c r="G133" s="1">
        <f>+C133-(C$7+F133*C$8)</f>
        <v>5.7154960384650622E-2</v>
      </c>
      <c r="L133" s="1">
        <f>+G133</f>
        <v>5.7154960384650622E-2</v>
      </c>
      <c r="O133" s="1">
        <f ca="1">+C$11+C$12*$F133</f>
        <v>4.3323001960939293E-2</v>
      </c>
      <c r="Q133" s="80">
        <f>+C133-15018.5</f>
        <v>41162.090649999998</v>
      </c>
    </row>
    <row r="134" spans="1:18" x14ac:dyDescent="0.2">
      <c r="A134" s="42" t="s">
        <v>114</v>
      </c>
      <c r="B134" s="43" t="s">
        <v>44</v>
      </c>
      <c r="C134" s="29">
        <v>56180.590700000001</v>
      </c>
      <c r="D134" s="29">
        <v>5.0000000000000001E-4</v>
      </c>
      <c r="E134" s="30">
        <f>+(C134-C$7)/C$8</f>
        <v>-422.97070017159945</v>
      </c>
      <c r="F134" s="1">
        <f>ROUND(2*E134,0)/2</f>
        <v>-423</v>
      </c>
      <c r="G134" s="1">
        <f>+C134-(C$7+F134*C$8)</f>
        <v>5.7204960387025494E-2</v>
      </c>
      <c r="L134" s="1">
        <f>+G134</f>
        <v>5.7204960387025494E-2</v>
      </c>
      <c r="O134" s="1">
        <f ca="1">+C$11+C$12*$F134</f>
        <v>4.3323001960939293E-2</v>
      </c>
      <c r="Q134" s="80">
        <f>+C134-15018.5</f>
        <v>41162.090700000001</v>
      </c>
    </row>
    <row r="135" spans="1:18" x14ac:dyDescent="0.2">
      <c r="A135" s="42" t="s">
        <v>114</v>
      </c>
      <c r="B135" s="43" t="s">
        <v>47</v>
      </c>
      <c r="C135" s="29">
        <v>56187.42022</v>
      </c>
      <c r="D135" s="29">
        <v>2.8E-3</v>
      </c>
      <c r="E135" s="30">
        <f>+(C135-C$7)/C$8</f>
        <v>-419.47268596609479</v>
      </c>
      <c r="F135" s="1">
        <f>ROUND(2*E135,0)/2</f>
        <v>-419.5</v>
      </c>
      <c r="G135" s="1">
        <f>+C135-(C$7+F135*C$8)</f>
        <v>5.3327896879636683E-2</v>
      </c>
      <c r="L135" s="1">
        <f>+G135</f>
        <v>5.3327896879636683E-2</v>
      </c>
      <c r="O135" s="1">
        <f ca="1">+C$11+C$12*$F135</f>
        <v>4.3364995909648416E-2</v>
      </c>
      <c r="Q135" s="80">
        <f>+C135-15018.5</f>
        <v>41168.92022</v>
      </c>
    </row>
    <row r="136" spans="1:18" x14ac:dyDescent="0.2">
      <c r="A136" s="42" t="s">
        <v>114</v>
      </c>
      <c r="B136" s="43" t="s">
        <v>47</v>
      </c>
      <c r="C136" s="29">
        <v>56187.42411</v>
      </c>
      <c r="D136" s="29">
        <v>1.9E-3</v>
      </c>
      <c r="E136" s="30">
        <f>+(C136-C$7)/C$8</f>
        <v>-419.47069354565247</v>
      </c>
      <c r="F136" s="1">
        <f>ROUND(2*E136,0)/2</f>
        <v>-419.5</v>
      </c>
      <c r="G136" s="1">
        <f>+C136-(C$7+F136*C$8)</f>
        <v>5.7217896879592445E-2</v>
      </c>
      <c r="L136" s="1">
        <f>+G136</f>
        <v>5.7217896879592445E-2</v>
      </c>
      <c r="O136" s="1">
        <f ca="1">+C$11+C$12*$F136</f>
        <v>4.3364995909648416E-2</v>
      </c>
      <c r="Q136" s="80">
        <f>+C136-15018.5</f>
        <v>41168.92411</v>
      </c>
    </row>
    <row r="137" spans="1:18" x14ac:dyDescent="0.2">
      <c r="A137" s="42" t="s">
        <v>114</v>
      </c>
      <c r="B137" s="43" t="s">
        <v>47</v>
      </c>
      <c r="C137" s="29">
        <v>56187.429580000004</v>
      </c>
      <c r="D137" s="29">
        <v>6.4999999999999997E-3</v>
      </c>
      <c r="E137" s="30">
        <f>+(C137-C$7)/C$8</f>
        <v>-419.46789186446301</v>
      </c>
      <c r="F137" s="1">
        <f>ROUND(2*E137,0)/2</f>
        <v>-419.5</v>
      </c>
      <c r="G137" s="1">
        <f>+C137-(C$7+F137*C$8)</f>
        <v>6.2687896883289795E-2</v>
      </c>
      <c r="L137" s="1">
        <f>+G137</f>
        <v>6.2687896883289795E-2</v>
      </c>
      <c r="O137" s="1">
        <f ca="1">+C$11+C$12*$F137</f>
        <v>4.3364995909648416E-2</v>
      </c>
      <c r="Q137" s="80">
        <f>+C137-15018.5</f>
        <v>41168.929580000004</v>
      </c>
    </row>
    <row r="138" spans="1:18" x14ac:dyDescent="0.2">
      <c r="A138" s="42" t="s">
        <v>114</v>
      </c>
      <c r="B138" s="43" t="s">
        <v>44</v>
      </c>
      <c r="C138" s="29">
        <v>56510.553679999997</v>
      </c>
      <c r="D138" s="29">
        <v>4.0000000000000002E-4</v>
      </c>
      <c r="E138" s="30">
        <f>+(C138-C$7)/C$8</f>
        <v>-253.96684758302109</v>
      </c>
      <c r="F138" s="1">
        <f>ROUND(2*E138,0)/2</f>
        <v>-254</v>
      </c>
      <c r="G138" s="1">
        <f>+C138-(C$7+F138*C$8)</f>
        <v>6.4726751093985513E-2</v>
      </c>
      <c r="L138" s="1">
        <f>+G138</f>
        <v>6.4726751093985513E-2</v>
      </c>
      <c r="O138" s="1">
        <f ca="1">+C$11+C$12*$F138</f>
        <v>4.5350709770037155E-2</v>
      </c>
      <c r="Q138" s="80">
        <f>+C138-15018.5</f>
        <v>41492.053679999997</v>
      </c>
    </row>
    <row r="139" spans="1:18" x14ac:dyDescent="0.2">
      <c r="A139" s="42" t="s">
        <v>114</v>
      </c>
      <c r="B139" s="43" t="s">
        <v>44</v>
      </c>
      <c r="C139" s="29">
        <v>56510.554120000001</v>
      </c>
      <c r="D139" s="29">
        <v>5.9999999999999995E-4</v>
      </c>
      <c r="E139" s="30">
        <f>+(C139-C$7)/C$8</f>
        <v>-253.96662221926749</v>
      </c>
      <c r="F139" s="1">
        <f>ROUND(2*E139,0)/2</f>
        <v>-254</v>
      </c>
      <c r="G139" s="1">
        <f>+C139-(C$7+F139*C$8)</f>
        <v>6.5166751097422093E-2</v>
      </c>
      <c r="L139" s="1">
        <f>+G139</f>
        <v>6.5166751097422093E-2</v>
      </c>
      <c r="O139" s="1">
        <f ca="1">+C$11+C$12*$F139</f>
        <v>4.5350709770037155E-2</v>
      </c>
      <c r="Q139" s="80">
        <f>+C139-15018.5</f>
        <v>41492.054120000001</v>
      </c>
    </row>
    <row r="140" spans="1:18" x14ac:dyDescent="0.2">
      <c r="A140" s="42" t="s">
        <v>114</v>
      </c>
      <c r="B140" s="43" t="s">
        <v>44</v>
      </c>
      <c r="C140" s="29">
        <v>56510.554250000001</v>
      </c>
      <c r="D140" s="29">
        <v>5.9999999999999995E-4</v>
      </c>
      <c r="E140" s="30">
        <f>+(C140-C$7)/C$8</f>
        <v>-253.96655563452245</v>
      </c>
      <c r="F140" s="1">
        <f>ROUND(2*E140,0)/2</f>
        <v>-254</v>
      </c>
      <c r="G140" s="1">
        <f>+C140-(C$7+F140*C$8)</f>
        <v>6.5296751097775996E-2</v>
      </c>
      <c r="L140" s="1">
        <f>+G140</f>
        <v>6.5296751097775996E-2</v>
      </c>
      <c r="O140" s="1">
        <f ca="1">+C$11+C$12*$F140</f>
        <v>4.5350709770037155E-2</v>
      </c>
      <c r="Q140" s="80">
        <f>+C140-15018.5</f>
        <v>41492.054250000001</v>
      </c>
    </row>
    <row r="141" spans="1:18" x14ac:dyDescent="0.2">
      <c r="A141" s="42" t="s">
        <v>114</v>
      </c>
      <c r="B141" s="43" t="s">
        <v>44</v>
      </c>
      <c r="C141" s="29">
        <v>56510.554490000002</v>
      </c>
      <c r="D141" s="29">
        <v>5.0000000000000001E-4</v>
      </c>
      <c r="E141" s="30">
        <f>+(C141-C$7)/C$8</f>
        <v>-253.96643270883902</v>
      </c>
      <c r="F141" s="1">
        <f>ROUND(2*E141,0)/2</f>
        <v>-254</v>
      </c>
      <c r="G141" s="1">
        <f>+C141-(C$7+F141*C$8)</f>
        <v>6.5536751098989043E-2</v>
      </c>
      <c r="L141" s="1">
        <f>+G141</f>
        <v>6.5536751098989043E-2</v>
      </c>
      <c r="O141" s="1">
        <f ca="1">+C$11+C$12*$F141</f>
        <v>4.5350709770037155E-2</v>
      </c>
      <c r="Q141" s="80">
        <f>+C141-15018.5</f>
        <v>41492.054490000002</v>
      </c>
    </row>
    <row r="142" spans="1:18" x14ac:dyDescent="0.2">
      <c r="A142" s="42" t="s">
        <v>115</v>
      </c>
      <c r="B142" s="43" t="s">
        <v>44</v>
      </c>
      <c r="C142" s="29">
        <v>56539.842100000002</v>
      </c>
      <c r="D142" s="29">
        <v>5.0000000000000001E-4</v>
      </c>
      <c r="E142" s="30">
        <f>+(C142-C$7)/C$8</f>
        <v>-238.96560163648138</v>
      </c>
      <c r="F142" s="1">
        <f>ROUND(2*E142,0)/2</f>
        <v>-239</v>
      </c>
      <c r="G142" s="1">
        <f>+C142-(C$7+F142*C$8)</f>
        <v>6.7159336074837483E-2</v>
      </c>
      <c r="N142" s="1">
        <f>+G142</f>
        <v>6.7159336074837483E-2</v>
      </c>
      <c r="O142" s="1">
        <f ca="1">+C$11+C$12*$F142</f>
        <v>4.5530683835933415E-2</v>
      </c>
      <c r="Q142" s="80">
        <f>+C142-15018.5</f>
        <v>41521.342100000002</v>
      </c>
    </row>
    <row r="143" spans="1:18" x14ac:dyDescent="0.2">
      <c r="A143" s="61" t="s">
        <v>116</v>
      </c>
      <c r="B143" s="62" t="s">
        <v>44</v>
      </c>
      <c r="C143" s="63">
        <v>56906.898800000003</v>
      </c>
      <c r="D143" s="63">
        <v>2.0000000000000001E-4</v>
      </c>
      <c r="E143" s="30">
        <f>+(C143-C$7)/C$8</f>
        <v>-50.962703800939828</v>
      </c>
      <c r="F143" s="1">
        <f>ROUND(2*E143,0)/2</f>
        <v>-51</v>
      </c>
      <c r="G143" s="1">
        <f>+C143-(C$7+F143*C$8)</f>
        <v>7.2817067753931042E-2</v>
      </c>
      <c r="N143" s="1">
        <f>+G143</f>
        <v>7.2817067753931042E-2</v>
      </c>
      <c r="O143" s="1">
        <f ca="1">+C$11+C$12*$F143</f>
        <v>4.7786358795166545E-2</v>
      </c>
      <c r="Q143" s="80">
        <f>+C143-15018.5</f>
        <v>41888.398800000003</v>
      </c>
    </row>
    <row r="144" spans="1:18" x14ac:dyDescent="0.2">
      <c r="A144" s="26" t="s">
        <v>118</v>
      </c>
      <c r="B144" s="27" t="s">
        <v>44</v>
      </c>
      <c r="C144" s="28">
        <v>57006.473299999998</v>
      </c>
      <c r="D144" s="32"/>
      <c r="E144" s="30">
        <f>+(C144-C$7)/C$8</f>
        <v>3.8393714850438597E-2</v>
      </c>
      <c r="F144" s="1">
        <f>ROUND(2*E144,0)/2</f>
        <v>0</v>
      </c>
      <c r="G144" s="1">
        <f>+C144-(C$7+F144*C$8)</f>
        <v>7.4959856661735103E-2</v>
      </c>
      <c r="M144" s="1">
        <f>+G144</f>
        <v>7.4959856661735103E-2</v>
      </c>
      <c r="O144" s="1">
        <f ca="1">+C$11+C$12*$F144</f>
        <v>4.8398270619213833E-2</v>
      </c>
      <c r="Q144" s="80">
        <f>+C144-15018.5</f>
        <v>41987.973299999998</v>
      </c>
    </row>
    <row r="145" spans="1:17" x14ac:dyDescent="0.2">
      <c r="A145" s="49" t="s">
        <v>119</v>
      </c>
      <c r="B145" s="50" t="s">
        <v>44</v>
      </c>
      <c r="C145" s="51">
        <v>57006.473299999998</v>
      </c>
      <c r="D145" s="51">
        <v>5.9999999999999995E-4</v>
      </c>
      <c r="E145" s="30">
        <f>+(C145-C$7)/C$8</f>
        <v>3.8393714850438597E-2</v>
      </c>
      <c r="F145" s="1">
        <f>ROUND(2*E145,0)/2</f>
        <v>0</v>
      </c>
      <c r="G145" s="1">
        <f>+C145-(C$7+F145*C$8)</f>
        <v>7.4959856661735103E-2</v>
      </c>
      <c r="M145" s="1">
        <f>+G145</f>
        <v>7.4959856661735103E-2</v>
      </c>
      <c r="O145" s="1">
        <f ca="1">+C$11+C$12*$F145</f>
        <v>4.8398270619213833E-2</v>
      </c>
      <c r="Q145" s="80">
        <f>+C145-15018.5</f>
        <v>41987.973299999998</v>
      </c>
    </row>
    <row r="146" spans="1:17" x14ac:dyDescent="0.2">
      <c r="A146" s="48" t="s">
        <v>120</v>
      </c>
      <c r="B146" s="47" t="s">
        <v>44</v>
      </c>
      <c r="C146" s="48">
        <v>57270.052000000003</v>
      </c>
      <c r="D146" s="48" t="s">
        <v>121</v>
      </c>
      <c r="E146" s="30">
        <f>+(C146-C$7)/C$8</f>
        <v>135.04085902259649</v>
      </c>
      <c r="F146" s="1">
        <f>ROUND(2*E146,0)/2</f>
        <v>135</v>
      </c>
      <c r="G146" s="1">
        <f>+C146-(C$7+F146*C$8)</f>
        <v>7.977312143339077E-2</v>
      </c>
      <c r="M146" s="1">
        <f>+G146</f>
        <v>7.977312143339077E-2</v>
      </c>
      <c r="O146" s="1">
        <f ca="1">+C$11+C$12*$F146</f>
        <v>5.0018037212280174E-2</v>
      </c>
      <c r="Q146" s="80">
        <f>+C146-15018.5</f>
        <v>42251.552000000003</v>
      </c>
    </row>
    <row r="147" spans="1:17" x14ac:dyDescent="0.2">
      <c r="A147" s="49" t="s">
        <v>122</v>
      </c>
      <c r="B147" s="50" t="s">
        <v>44</v>
      </c>
      <c r="C147" s="51">
        <v>57279.813499999997</v>
      </c>
      <c r="D147" s="51">
        <v>2.0000000000000001E-4</v>
      </c>
      <c r="E147" s="30">
        <f>+(C147-C$7)/C$8</f>
        <v>140.04060507605462</v>
      </c>
      <c r="F147" s="1">
        <f>ROUND(2*E147,0)/2</f>
        <v>140</v>
      </c>
      <c r="G147" s="1">
        <f>+C147-(C$7+F147*C$8)</f>
        <v>7.9277316421212163E-2</v>
      </c>
      <c r="M147" s="1">
        <f>+G147</f>
        <v>7.9277316421212163E-2</v>
      </c>
      <c r="O147" s="1">
        <f ca="1">+C$11+C$12*$F147</f>
        <v>5.0078028567578932E-2</v>
      </c>
      <c r="Q147" s="80">
        <f>+C147-15018.5</f>
        <v>42261.313499999997</v>
      </c>
    </row>
    <row r="148" spans="1:17" x14ac:dyDescent="0.2">
      <c r="A148" s="49" t="s">
        <v>123</v>
      </c>
      <c r="B148" s="50" t="s">
        <v>44</v>
      </c>
      <c r="C148" s="51">
        <v>57330.578399999999</v>
      </c>
      <c r="D148" s="51">
        <v>2.9999999999999997E-4</v>
      </c>
      <c r="E148" s="30">
        <f>+(C148-C$7)/C$8</f>
        <v>166.04189672481576</v>
      </c>
      <c r="F148" s="1">
        <f>ROUND(2*E148,0)/2</f>
        <v>166</v>
      </c>
      <c r="G148" s="1">
        <f>+C148-(C$7+F148*C$8)</f>
        <v>8.1799130377476104E-2</v>
      </c>
      <c r="M148" s="1">
        <f>+G148</f>
        <v>8.1799130377476104E-2</v>
      </c>
      <c r="O148" s="1">
        <f ca="1">+C$11+C$12*$F148</f>
        <v>5.0389983615132444E-2</v>
      </c>
      <c r="Q148" s="80">
        <f>+C148-15018.5</f>
        <v>42312.078399999999</v>
      </c>
    </row>
    <row r="149" spans="1:17" x14ac:dyDescent="0.2">
      <c r="A149" s="52" t="s">
        <v>124</v>
      </c>
      <c r="B149" s="53" t="s">
        <v>44</v>
      </c>
      <c r="C149" s="54">
        <v>57338.385600000001</v>
      </c>
      <c r="D149" s="54">
        <v>5.0000000000000001E-3</v>
      </c>
      <c r="E149" s="30">
        <f>+(C149-C$7)/C$8</f>
        <v>170.04066918689637</v>
      </c>
      <c r="F149" s="1">
        <f>ROUND(2*E149,0)/2</f>
        <v>170</v>
      </c>
      <c r="G149" s="1">
        <f>+C149-(C$7+F149*C$8)</f>
        <v>7.9402486371691339E-2</v>
      </c>
      <c r="M149" s="1">
        <f>+G149</f>
        <v>7.9402486371691339E-2</v>
      </c>
      <c r="O149" s="1">
        <f ca="1">+C$11+C$12*$F149</f>
        <v>5.0437976699371452E-2</v>
      </c>
      <c r="Q149" s="80">
        <f>+C149-15018.5</f>
        <v>42319.885600000001</v>
      </c>
    </row>
    <row r="150" spans="1:17" x14ac:dyDescent="0.2">
      <c r="A150" s="49" t="s">
        <v>125</v>
      </c>
      <c r="B150" s="50" t="s">
        <v>44</v>
      </c>
      <c r="C150" s="51">
        <v>57607.818399999996</v>
      </c>
      <c r="D150" s="51">
        <v>2.9999999999999997E-4</v>
      </c>
      <c r="E150" s="30">
        <f>+(C150-C$7)/C$8</f>
        <v>308.04154799374783</v>
      </c>
      <c r="F150" s="1">
        <f>ROUND(2*E150,0)/2</f>
        <v>308</v>
      </c>
      <c r="G150" s="1">
        <f>+C150-(C$7+F150*C$8)</f>
        <v>8.1118268135469407E-2</v>
      </c>
      <c r="M150" s="1">
        <f>+G150</f>
        <v>8.1118268135469407E-2</v>
      </c>
      <c r="O150" s="1">
        <f ca="1">+C$11+C$12*$F150</f>
        <v>5.2093738105617043E-2</v>
      </c>
      <c r="Q150" s="80">
        <f>+C150-15018.5</f>
        <v>42589.318399999996</v>
      </c>
    </row>
    <row r="151" spans="1:17" ht="12" customHeight="1" x14ac:dyDescent="0.2">
      <c r="A151" s="55" t="s">
        <v>126</v>
      </c>
      <c r="B151" s="56" t="s">
        <v>44</v>
      </c>
      <c r="C151" s="55">
        <v>58390.7552</v>
      </c>
      <c r="D151" s="55">
        <v>2.9999999999999997E-4</v>
      </c>
      <c r="E151" s="30">
        <f>+(C151-C$7)/C$8</f>
        <v>709.05421775862612</v>
      </c>
      <c r="F151" s="1">
        <f>ROUND(2*E151,0)/2</f>
        <v>709</v>
      </c>
      <c r="G151" s="1">
        <f>+C151-(C$7+F151*C$8)</f>
        <v>0.10585470645310124</v>
      </c>
      <c r="M151" s="1">
        <f>+G151</f>
        <v>0.10585470645310124</v>
      </c>
      <c r="O151" s="1">
        <f ca="1">+C$11+C$12*$F151</f>
        <v>5.6905044800577072E-2</v>
      </c>
      <c r="Q151" s="80">
        <f>+C151-15018.5</f>
        <v>43372.2552</v>
      </c>
    </row>
    <row r="152" spans="1:17" ht="12" customHeight="1" x14ac:dyDescent="0.2">
      <c r="A152" s="57" t="s">
        <v>127</v>
      </c>
      <c r="B152" s="58" t="s">
        <v>44</v>
      </c>
      <c r="C152" s="59">
        <v>58714.862000000001</v>
      </c>
      <c r="D152" s="59">
        <v>2.0000000000000001E-4</v>
      </c>
      <c r="E152" s="30">
        <f>+(C152-C$7)/C$8</f>
        <v>875.05859149217838</v>
      </c>
      <c r="F152" s="1">
        <f>ROUND(2*E152,0)/2</f>
        <v>875</v>
      </c>
      <c r="G152" s="1">
        <f>+C152-(C$7+F152*C$8)</f>
        <v>0.11439398016955238</v>
      </c>
      <c r="M152" s="1">
        <f>+G152</f>
        <v>0.11439398016955238</v>
      </c>
      <c r="O152" s="1">
        <f ca="1">+C$11+C$12*$F152</f>
        <v>5.889675779649569E-2</v>
      </c>
      <c r="Q152" s="80">
        <f>+C152-15018.5</f>
        <v>43696.362000000001</v>
      </c>
    </row>
    <row r="153" spans="1:17" ht="12" customHeight="1" x14ac:dyDescent="0.2">
      <c r="A153" s="77" t="s">
        <v>573</v>
      </c>
      <c r="B153" s="78" t="s">
        <v>44</v>
      </c>
      <c r="C153" s="79">
        <v>59087.783000000003</v>
      </c>
      <c r="D153" s="79">
        <v>8.0000000000000004E-4</v>
      </c>
      <c r="E153" s="30">
        <f>+(C153-C$7)/C$8</f>
        <v>1066.065127168351</v>
      </c>
      <c r="F153" s="1">
        <f>ROUND(2*E153,0)/2</f>
        <v>1066</v>
      </c>
      <c r="G153" s="1">
        <f>+C153-(C$7+F153*C$8)</f>
        <v>0.12715422884502914</v>
      </c>
      <c r="M153" s="1">
        <f>+G153</f>
        <v>0.12715422884502914</v>
      </c>
      <c r="O153" s="1">
        <f ca="1">+C$11+C$12*$F153</f>
        <v>6.118842756890807E-2</v>
      </c>
      <c r="Q153" s="80">
        <f>+C153-15018.5</f>
        <v>44069.283000000003</v>
      </c>
    </row>
    <row r="154" spans="1:17" ht="12" customHeight="1" x14ac:dyDescent="0.2">
      <c r="A154" s="77" t="s">
        <v>573</v>
      </c>
      <c r="B154" s="78" t="s">
        <v>44</v>
      </c>
      <c r="C154" s="79">
        <v>59091.685599999997</v>
      </c>
      <c r="D154" s="79">
        <v>4.0000000000000002E-4</v>
      </c>
      <c r="E154" s="30">
        <f>+(C154-C$7)/C$8</f>
        <v>1068.0640012090425</v>
      </c>
      <c r="F154" s="1">
        <f>ROUND(2*E154,0)/2</f>
        <v>1068</v>
      </c>
      <c r="G154" s="1">
        <f>+C154-(C$7+F154*C$8)</f>
        <v>0.12495590683829505</v>
      </c>
      <c r="M154" s="1">
        <f>+G154</f>
        <v>0.12495590683829505</v>
      </c>
      <c r="O154" s="1">
        <f ca="1">+C$11+C$12*$F154</f>
        <v>6.121242411102757E-2</v>
      </c>
      <c r="Q154" s="80">
        <f>+C154-15018.5</f>
        <v>44073.185599999997</v>
      </c>
    </row>
    <row r="155" spans="1:17" ht="12" customHeight="1" x14ac:dyDescent="0.2">
      <c r="A155" s="81" t="s">
        <v>576</v>
      </c>
      <c r="B155" s="82" t="s">
        <v>44</v>
      </c>
      <c r="C155" s="83">
        <v>59462.652600000001</v>
      </c>
      <c r="D155" s="84">
        <v>2.9999999999999997E-4</v>
      </c>
      <c r="E155" s="30">
        <f>+(C155-C$7)/C$8</f>
        <v>1258.0697169509372</v>
      </c>
      <c r="F155" s="1">
        <f>ROUND(2*E155,0)/2</f>
        <v>1258</v>
      </c>
      <c r="G155" s="1">
        <f>+C155-(C$7+F155*C$8)</f>
        <v>0.13611531651986297</v>
      </c>
      <c r="M155" s="1">
        <f>+G155</f>
        <v>0.13611531651986297</v>
      </c>
      <c r="O155" s="1">
        <f ca="1">+C$11+C$12*$F155</f>
        <v>6.34920956123802E-2</v>
      </c>
      <c r="Q155" s="80">
        <f>+C155-15018.5</f>
        <v>44444.152600000001</v>
      </c>
    </row>
    <row r="156" spans="1:17" ht="12" customHeight="1" x14ac:dyDescent="0.2">
      <c r="A156" s="84" t="s">
        <v>577</v>
      </c>
      <c r="B156" s="82" t="s">
        <v>44</v>
      </c>
      <c r="C156" s="83">
        <v>59464.602099999996</v>
      </c>
      <c r="D156" s="84">
        <v>1E-4</v>
      </c>
      <c r="E156" s="30">
        <f>+(C156-C$7)/C$8</f>
        <v>1259.0682320286608</v>
      </c>
      <c r="F156" s="1">
        <f>ROUND(2*E156,0)/2</f>
        <v>1259</v>
      </c>
      <c r="G156" s="1">
        <f>+C156-(C$7+F156*C$8)</f>
        <v>0.13321615551103605</v>
      </c>
      <c r="M156" s="1">
        <f>+G156</f>
        <v>0.13321615551103605</v>
      </c>
      <c r="O156" s="1">
        <f ca="1">+C$11+C$12*$F156</f>
        <v>6.3504093883439958E-2</v>
      </c>
      <c r="Q156" s="80">
        <f>+C156-15018.5</f>
        <v>44446.102099999996</v>
      </c>
    </row>
    <row r="157" spans="1:17" ht="12" customHeight="1" x14ac:dyDescent="0.2">
      <c r="A157" s="81" t="s">
        <v>576</v>
      </c>
      <c r="B157" s="82" t="s">
        <v>44</v>
      </c>
      <c r="C157" s="83">
        <v>59515.368199999997</v>
      </c>
      <c r="D157" s="84">
        <v>2.9999999999999997E-4</v>
      </c>
      <c r="E157" s="30">
        <f>+(C157-C$7)/C$8</f>
        <v>1285.0701383058354</v>
      </c>
      <c r="F157" s="1">
        <f>ROUND(2*E157,0)/2</f>
        <v>1285</v>
      </c>
      <c r="G157" s="1">
        <f>+C157-(C$7+F157*C$8)</f>
        <v>0.13693796946608927</v>
      </c>
      <c r="M157" s="1">
        <f>+G157</f>
        <v>0.13693796946608927</v>
      </c>
      <c r="O157" s="1">
        <f ca="1">+C$11+C$12*$F157</f>
        <v>6.3816048930993463E-2</v>
      </c>
      <c r="Q157" s="80">
        <f>+C157-15018.5</f>
        <v>44496.868199999997</v>
      </c>
    </row>
    <row r="158" spans="1:17" ht="12" customHeight="1" x14ac:dyDescent="0.2"/>
  </sheetData>
  <sheetProtection selectLockedCells="1" selectUnlockedCells="1"/>
  <sortState xmlns:xlrd2="http://schemas.microsoft.com/office/spreadsheetml/2017/richdata2" ref="A21:AH157">
    <sortCondition ref="C21:C15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1"/>
  <sheetViews>
    <sheetView topLeftCell="A84" workbookViewId="0">
      <selection activeCell="A77" sqref="A77:C131"/>
    </sheetView>
  </sheetViews>
  <sheetFormatPr defaultRowHeight="12.75" x14ac:dyDescent="0.2"/>
  <cols>
    <col min="1" max="1" width="19.7109375" style="64" customWidth="1"/>
    <col min="2" max="2" width="4.42578125" customWidth="1"/>
    <col min="3" max="3" width="12.7109375" style="64" customWidth="1"/>
    <col min="4" max="4" width="5.42578125" customWidth="1"/>
    <col min="5" max="5" width="14.85546875" customWidth="1"/>
    <col min="7" max="7" width="12" customWidth="1"/>
    <col min="8" max="8" width="14.140625" style="6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5" t="s">
        <v>131</v>
      </c>
      <c r="I1" s="66" t="s">
        <v>132</v>
      </c>
      <c r="J1" s="67" t="s">
        <v>35</v>
      </c>
    </row>
    <row r="2" spans="1:16" x14ac:dyDescent="0.2">
      <c r="I2" s="68" t="s">
        <v>133</v>
      </c>
      <c r="J2" s="69" t="s">
        <v>34</v>
      </c>
    </row>
    <row r="3" spans="1:16" x14ac:dyDescent="0.2">
      <c r="A3" s="70" t="s">
        <v>134</v>
      </c>
      <c r="I3" s="68" t="s">
        <v>135</v>
      </c>
      <c r="J3" s="69" t="s">
        <v>32</v>
      </c>
    </row>
    <row r="4" spans="1:16" x14ac:dyDescent="0.2">
      <c r="I4" s="68" t="s">
        <v>136</v>
      </c>
      <c r="J4" s="69" t="s">
        <v>32</v>
      </c>
    </row>
    <row r="5" spans="1:16" x14ac:dyDescent="0.2">
      <c r="I5" s="71" t="s">
        <v>121</v>
      </c>
      <c r="J5" s="72" t="s">
        <v>33</v>
      </c>
    </row>
    <row r="11" spans="1:16" ht="12.75" customHeight="1" x14ac:dyDescent="0.2">
      <c r="A11" s="64" t="str">
        <f t="shared" ref="A11:A42" si="0">P11</f>
        <v> BBS 25 </v>
      </c>
      <c r="B11" s="17" t="str">
        <f t="shared" ref="B11:B42" si="1">IF(H11=INT(H11),"I","II")</f>
        <v>I</v>
      </c>
      <c r="C11" s="64">
        <f t="shared" ref="C11:C42" si="2">1*G11</f>
        <v>42777.269</v>
      </c>
      <c r="D11" t="str">
        <f t="shared" ref="D11:D42" si="3">VLOOKUP(F11,I$1:J$5,2,FALSE)</f>
        <v>vis</v>
      </c>
      <c r="E11">
        <f>VLOOKUP(C11,'Active 1'!C$21:E$966,3,FALSE)</f>
        <v>-1410.98006882707</v>
      </c>
      <c r="F11" s="17" t="s">
        <v>121</v>
      </c>
      <c r="G11" t="str">
        <f t="shared" ref="G11:G42" si="4">MID(I11,3,LEN(I11)-3)</f>
        <v>42777.269</v>
      </c>
      <c r="H11" s="64">
        <f t="shared" ref="H11:H42" si="5">1*K11</f>
        <v>-1411</v>
      </c>
      <c r="I11" s="73" t="s">
        <v>137</v>
      </c>
      <c r="J11" s="74" t="s">
        <v>138</v>
      </c>
      <c r="K11" s="73">
        <v>-1411</v>
      </c>
      <c r="L11" s="73" t="s">
        <v>139</v>
      </c>
      <c r="M11" s="74" t="s">
        <v>140</v>
      </c>
      <c r="N11" s="74"/>
      <c r="O11" s="75" t="s">
        <v>141</v>
      </c>
      <c r="P11" s="75" t="s">
        <v>142</v>
      </c>
    </row>
    <row r="12" spans="1:16" ht="12.75" customHeight="1" x14ac:dyDescent="0.2">
      <c r="A12" s="64" t="str">
        <f t="shared" si="0"/>
        <v> BBS 35 </v>
      </c>
      <c r="B12" s="17" t="str">
        <f t="shared" si="1"/>
        <v>I</v>
      </c>
      <c r="C12" s="64">
        <f t="shared" si="2"/>
        <v>43431.317000000003</v>
      </c>
      <c r="D12" t="str">
        <f t="shared" si="3"/>
        <v>vis</v>
      </c>
      <c r="E12">
        <f>VLOOKUP(C12,'Active 1'!C$21:E$966,3,FALSE)</f>
        <v>-1076.0380392478153</v>
      </c>
      <c r="F12" s="17" t="s">
        <v>121</v>
      </c>
      <c r="G12" t="str">
        <f t="shared" si="4"/>
        <v>43431.317</v>
      </c>
      <c r="H12" s="64">
        <f t="shared" si="5"/>
        <v>-1076</v>
      </c>
      <c r="I12" s="73" t="s">
        <v>143</v>
      </c>
      <c r="J12" s="74" t="s">
        <v>144</v>
      </c>
      <c r="K12" s="73">
        <v>-1076</v>
      </c>
      <c r="L12" s="73" t="s">
        <v>145</v>
      </c>
      <c r="M12" s="74" t="s">
        <v>140</v>
      </c>
      <c r="N12" s="74"/>
      <c r="O12" s="75" t="s">
        <v>141</v>
      </c>
      <c r="P12" s="75" t="s">
        <v>146</v>
      </c>
    </row>
    <row r="13" spans="1:16" ht="12.75" customHeight="1" x14ac:dyDescent="0.2">
      <c r="A13" s="64" t="str">
        <f t="shared" si="0"/>
        <v> BBS 45 </v>
      </c>
      <c r="B13" s="17" t="str">
        <f t="shared" si="1"/>
        <v>I</v>
      </c>
      <c r="C13" s="64">
        <f t="shared" si="2"/>
        <v>44134.411999999997</v>
      </c>
      <c r="D13" t="str">
        <f t="shared" si="3"/>
        <v>vis</v>
      </c>
      <c r="E13">
        <f>VLOOKUP(C13,'Active 1'!C$21:E$966,3,FALSE)</f>
        <v>-715.97873735097698</v>
      </c>
      <c r="F13" s="17" t="s">
        <v>121</v>
      </c>
      <c r="G13" t="str">
        <f t="shared" si="4"/>
        <v>44134.412</v>
      </c>
      <c r="H13" s="64">
        <f t="shared" si="5"/>
        <v>-716</v>
      </c>
      <c r="I13" s="73" t="s">
        <v>147</v>
      </c>
      <c r="J13" s="74" t="s">
        <v>148</v>
      </c>
      <c r="K13" s="73">
        <v>-716</v>
      </c>
      <c r="L13" s="73" t="s">
        <v>149</v>
      </c>
      <c r="M13" s="74" t="s">
        <v>140</v>
      </c>
      <c r="N13" s="74"/>
      <c r="O13" s="75" t="s">
        <v>150</v>
      </c>
      <c r="P13" s="75" t="s">
        <v>151</v>
      </c>
    </row>
    <row r="14" spans="1:16" ht="12.75" customHeight="1" x14ac:dyDescent="0.2">
      <c r="A14" s="64" t="str">
        <f t="shared" si="0"/>
        <v> BBS 45 </v>
      </c>
      <c r="B14" s="17" t="str">
        <f t="shared" si="1"/>
        <v>I</v>
      </c>
      <c r="C14" s="64">
        <f t="shared" si="2"/>
        <v>44136.339</v>
      </c>
      <c r="D14" t="str">
        <f t="shared" si="3"/>
        <v>vis</v>
      </c>
      <c r="E14">
        <f>VLOOKUP(C14,'Active 1'!C$21:E$966,3,FALSE)</f>
        <v>-714.99190872219083</v>
      </c>
      <c r="F14" s="17" t="s">
        <v>121</v>
      </c>
      <c r="G14" t="str">
        <f t="shared" si="4"/>
        <v>44136.339</v>
      </c>
      <c r="H14" s="64">
        <f t="shared" si="5"/>
        <v>-715</v>
      </c>
      <c r="I14" s="73" t="s">
        <v>152</v>
      </c>
      <c r="J14" s="74" t="s">
        <v>153</v>
      </c>
      <c r="K14" s="73">
        <v>-715</v>
      </c>
      <c r="L14" s="73" t="s">
        <v>154</v>
      </c>
      <c r="M14" s="74" t="s">
        <v>140</v>
      </c>
      <c r="N14" s="74"/>
      <c r="O14" s="75" t="s">
        <v>150</v>
      </c>
      <c r="P14" s="75" t="s">
        <v>151</v>
      </c>
    </row>
    <row r="15" spans="1:16" ht="12.75" customHeight="1" x14ac:dyDescent="0.2">
      <c r="A15" s="64" t="str">
        <f t="shared" si="0"/>
        <v> BRNO 23 </v>
      </c>
      <c r="B15" s="17" t="str">
        <f t="shared" si="1"/>
        <v>I</v>
      </c>
      <c r="C15" s="64">
        <f t="shared" si="2"/>
        <v>44495.347999999998</v>
      </c>
      <c r="D15" t="str">
        <f t="shared" si="3"/>
        <v>vis</v>
      </c>
      <c r="E15">
        <f>VLOOKUP(C15,'Active 1'!C$21:E$966,3,FALSE)</f>
        <v>-531.14117743455188</v>
      </c>
      <c r="F15" s="17" t="s">
        <v>121</v>
      </c>
      <c r="G15" t="str">
        <f t="shared" si="4"/>
        <v>44495.348</v>
      </c>
      <c r="H15" s="64">
        <f t="shared" si="5"/>
        <v>-531</v>
      </c>
      <c r="I15" s="73" t="s">
        <v>155</v>
      </c>
      <c r="J15" s="74" t="s">
        <v>156</v>
      </c>
      <c r="K15" s="73">
        <v>-531</v>
      </c>
      <c r="L15" s="73" t="s">
        <v>157</v>
      </c>
      <c r="M15" s="74" t="s">
        <v>140</v>
      </c>
      <c r="N15" s="74"/>
      <c r="O15" s="75" t="s">
        <v>158</v>
      </c>
      <c r="P15" s="75" t="s">
        <v>159</v>
      </c>
    </row>
    <row r="16" spans="1:16" ht="12.75" customHeight="1" x14ac:dyDescent="0.2">
      <c r="A16" s="64" t="str">
        <f t="shared" si="0"/>
        <v> BRNO 26 </v>
      </c>
      <c r="B16" s="17" t="str">
        <f t="shared" si="1"/>
        <v>I</v>
      </c>
      <c r="C16" s="64">
        <f t="shared" si="2"/>
        <v>44817.504999999997</v>
      </c>
      <c r="D16" t="str">
        <f t="shared" si="3"/>
        <v>vis</v>
      </c>
      <c r="E16">
        <f>VLOOKUP(C16,'Active 1'!C$21:E$966,3,FALSE)</f>
        <v>-366.16258347330853</v>
      </c>
      <c r="F16" s="17" t="s">
        <v>121</v>
      </c>
      <c r="G16" t="str">
        <f t="shared" si="4"/>
        <v>44817.505</v>
      </c>
      <c r="H16" s="64">
        <f t="shared" si="5"/>
        <v>-366</v>
      </c>
      <c r="I16" s="73" t="s">
        <v>160</v>
      </c>
      <c r="J16" s="74" t="s">
        <v>161</v>
      </c>
      <c r="K16" s="73">
        <v>-366</v>
      </c>
      <c r="L16" s="73" t="s">
        <v>162</v>
      </c>
      <c r="M16" s="74" t="s">
        <v>140</v>
      </c>
      <c r="N16" s="74"/>
      <c r="O16" s="75" t="s">
        <v>163</v>
      </c>
      <c r="P16" s="75" t="s">
        <v>164</v>
      </c>
    </row>
    <row r="17" spans="1:16" ht="12.75" customHeight="1" x14ac:dyDescent="0.2">
      <c r="A17" s="64" t="str">
        <f t="shared" si="0"/>
        <v> BRNO 26 </v>
      </c>
      <c r="B17" s="17" t="str">
        <f t="shared" si="1"/>
        <v>I</v>
      </c>
      <c r="C17" s="64">
        <f t="shared" si="2"/>
        <v>44817.521000000001</v>
      </c>
      <c r="D17" t="str">
        <f t="shared" si="3"/>
        <v>vis</v>
      </c>
      <c r="E17">
        <f>VLOOKUP(C17,'Active 1'!C$21:E$966,3,FALSE)</f>
        <v>-366.1543897742614</v>
      </c>
      <c r="F17" s="17" t="s">
        <v>121</v>
      </c>
      <c r="G17" t="str">
        <f t="shared" si="4"/>
        <v>44817.521</v>
      </c>
      <c r="H17" s="64">
        <f t="shared" si="5"/>
        <v>-366</v>
      </c>
      <c r="I17" s="73" t="s">
        <v>165</v>
      </c>
      <c r="J17" s="74" t="s">
        <v>166</v>
      </c>
      <c r="K17" s="73">
        <v>-366</v>
      </c>
      <c r="L17" s="73" t="s">
        <v>167</v>
      </c>
      <c r="M17" s="74" t="s">
        <v>140</v>
      </c>
      <c r="N17" s="74"/>
      <c r="O17" s="75" t="s">
        <v>168</v>
      </c>
      <c r="P17" s="75" t="s">
        <v>164</v>
      </c>
    </row>
    <row r="18" spans="1:16" ht="12.75" customHeight="1" x14ac:dyDescent="0.2">
      <c r="A18" s="64" t="str">
        <f t="shared" si="0"/>
        <v> BBS 56 </v>
      </c>
      <c r="B18" s="17" t="str">
        <f t="shared" si="1"/>
        <v>I</v>
      </c>
      <c r="C18" s="64">
        <f t="shared" si="2"/>
        <v>44878.442000000003</v>
      </c>
      <c r="D18" t="str">
        <f t="shared" si="3"/>
        <v>vis</v>
      </c>
      <c r="E18">
        <f>VLOOKUP(C18,'Active 1'!C$21:E$966,3,FALSE)</f>
        <v>-334.95636855257982</v>
      </c>
      <c r="F18" s="17" t="s">
        <v>121</v>
      </c>
      <c r="G18" t="str">
        <f t="shared" si="4"/>
        <v>44878.442</v>
      </c>
      <c r="H18" s="64">
        <f t="shared" si="5"/>
        <v>-335</v>
      </c>
      <c r="I18" s="73" t="s">
        <v>169</v>
      </c>
      <c r="J18" s="74" t="s">
        <v>170</v>
      </c>
      <c r="K18" s="73">
        <v>-335</v>
      </c>
      <c r="L18" s="73" t="s">
        <v>171</v>
      </c>
      <c r="M18" s="74" t="s">
        <v>140</v>
      </c>
      <c r="N18" s="74"/>
      <c r="O18" s="75" t="s">
        <v>172</v>
      </c>
      <c r="P18" s="75" t="s">
        <v>173</v>
      </c>
    </row>
    <row r="19" spans="1:16" ht="12.75" customHeight="1" x14ac:dyDescent="0.2">
      <c r="A19" s="64" t="str">
        <f t="shared" si="0"/>
        <v> BBS 57 </v>
      </c>
      <c r="B19" s="17" t="str">
        <f t="shared" si="1"/>
        <v>I</v>
      </c>
      <c r="C19" s="64">
        <f t="shared" si="2"/>
        <v>44917.358</v>
      </c>
      <c r="D19" t="str">
        <f t="shared" si="3"/>
        <v>vis</v>
      </c>
      <c r="E19">
        <f>VLOOKUP(C19,'Active 1'!C$21:E$966,3,FALSE)</f>
        <v>-315.02724404932411</v>
      </c>
      <c r="F19" s="17" t="s">
        <v>121</v>
      </c>
      <c r="G19" t="str">
        <f t="shared" si="4"/>
        <v>44917.358</v>
      </c>
      <c r="H19" s="64">
        <f t="shared" si="5"/>
        <v>-315</v>
      </c>
      <c r="I19" s="73" t="s">
        <v>174</v>
      </c>
      <c r="J19" s="74" t="s">
        <v>175</v>
      </c>
      <c r="K19" s="73">
        <v>-315</v>
      </c>
      <c r="L19" s="73" t="s">
        <v>176</v>
      </c>
      <c r="M19" s="74" t="s">
        <v>140</v>
      </c>
      <c r="N19" s="74"/>
      <c r="O19" s="75" t="s">
        <v>172</v>
      </c>
      <c r="P19" s="75" t="s">
        <v>177</v>
      </c>
    </row>
    <row r="20" spans="1:16" ht="12.75" customHeight="1" x14ac:dyDescent="0.2">
      <c r="A20" s="64" t="str">
        <f t="shared" si="0"/>
        <v> BBS 65 </v>
      </c>
      <c r="B20" s="17" t="str">
        <f t="shared" si="1"/>
        <v>I</v>
      </c>
      <c r="C20" s="64">
        <f t="shared" si="2"/>
        <v>45333.355000000003</v>
      </c>
      <c r="D20" t="str">
        <f t="shared" si="3"/>
        <v>vis</v>
      </c>
      <c r="E20">
        <f>VLOOKUP(C20,'Active 1'!C$21:E$966,3,FALSE)</f>
        <v>-101.992605186608</v>
      </c>
      <c r="F20" s="17" t="s">
        <v>121</v>
      </c>
      <c r="G20" t="str">
        <f t="shared" si="4"/>
        <v>45333.355</v>
      </c>
      <c r="H20" s="64">
        <f t="shared" si="5"/>
        <v>-102</v>
      </c>
      <c r="I20" s="73" t="s">
        <v>178</v>
      </c>
      <c r="J20" s="74" t="s">
        <v>179</v>
      </c>
      <c r="K20" s="73">
        <v>-102</v>
      </c>
      <c r="L20" s="73" t="s">
        <v>180</v>
      </c>
      <c r="M20" s="74" t="s">
        <v>140</v>
      </c>
      <c r="N20" s="74"/>
      <c r="O20" s="75" t="s">
        <v>181</v>
      </c>
      <c r="P20" s="75" t="s">
        <v>182</v>
      </c>
    </row>
    <row r="21" spans="1:16" ht="12.75" customHeight="1" x14ac:dyDescent="0.2">
      <c r="A21" s="64" t="str">
        <f t="shared" si="0"/>
        <v> BBS 67 </v>
      </c>
      <c r="B21" s="17" t="str">
        <f t="shared" si="1"/>
        <v>I</v>
      </c>
      <c r="C21" s="64">
        <f t="shared" si="2"/>
        <v>45532.517999999996</v>
      </c>
      <c r="D21" t="str">
        <f t="shared" si="3"/>
        <v>vis</v>
      </c>
      <c r="E21">
        <f>VLOOKUP(C21,'Active 1'!C$21:E$966,3,FALSE)</f>
        <v>0</v>
      </c>
      <c r="F21" s="17" t="s">
        <v>121</v>
      </c>
      <c r="G21" t="str">
        <f t="shared" si="4"/>
        <v>45532.518</v>
      </c>
      <c r="H21" s="64">
        <f t="shared" si="5"/>
        <v>0</v>
      </c>
      <c r="I21" s="73" t="s">
        <v>183</v>
      </c>
      <c r="J21" s="74" t="s">
        <v>184</v>
      </c>
      <c r="K21" s="73">
        <v>0</v>
      </c>
      <c r="L21" s="73" t="s">
        <v>185</v>
      </c>
      <c r="M21" s="74" t="s">
        <v>140</v>
      </c>
      <c r="N21" s="74"/>
      <c r="O21" s="75" t="s">
        <v>181</v>
      </c>
      <c r="P21" s="75" t="s">
        <v>186</v>
      </c>
    </row>
    <row r="22" spans="1:16" ht="12.75" customHeight="1" x14ac:dyDescent="0.2">
      <c r="A22" s="64" t="str">
        <f t="shared" si="0"/>
        <v> BRNO 26 </v>
      </c>
      <c r="B22" s="17" t="str">
        <f t="shared" si="1"/>
        <v>I</v>
      </c>
      <c r="C22" s="64">
        <f t="shared" si="2"/>
        <v>45557.466</v>
      </c>
      <c r="D22" t="str">
        <f t="shared" si="3"/>
        <v>vis</v>
      </c>
      <c r="E22">
        <f>VLOOKUP(C22,'Active 1'!C$21:E$966,3,FALSE)</f>
        <v>12.776025236595087</v>
      </c>
      <c r="F22" s="17" t="s">
        <v>121</v>
      </c>
      <c r="G22" t="str">
        <f t="shared" si="4"/>
        <v>45557.466</v>
      </c>
      <c r="H22" s="64">
        <f t="shared" si="5"/>
        <v>13</v>
      </c>
      <c r="I22" s="73" t="s">
        <v>187</v>
      </c>
      <c r="J22" s="74" t="s">
        <v>188</v>
      </c>
      <c r="K22" s="73">
        <v>13</v>
      </c>
      <c r="L22" s="73" t="s">
        <v>189</v>
      </c>
      <c r="M22" s="74" t="s">
        <v>190</v>
      </c>
      <c r="N22" s="74"/>
      <c r="O22" s="75" t="s">
        <v>191</v>
      </c>
      <c r="P22" s="75" t="s">
        <v>164</v>
      </c>
    </row>
    <row r="23" spans="1:16" ht="12.75" customHeight="1" x14ac:dyDescent="0.2">
      <c r="A23" s="64" t="str">
        <f t="shared" si="0"/>
        <v> BRNO 26 </v>
      </c>
      <c r="B23" s="17" t="str">
        <f t="shared" si="1"/>
        <v>I</v>
      </c>
      <c r="C23" s="64">
        <f t="shared" si="2"/>
        <v>45557.470999999998</v>
      </c>
      <c r="D23" t="str">
        <f t="shared" si="3"/>
        <v>vis</v>
      </c>
      <c r="E23">
        <f>VLOOKUP(C23,'Active 1'!C$21:E$966,3,FALSE)</f>
        <v>12.778585767545444</v>
      </c>
      <c r="F23" s="17" t="s">
        <v>121</v>
      </c>
      <c r="G23" t="str">
        <f t="shared" si="4"/>
        <v>45557.471</v>
      </c>
      <c r="H23" s="64">
        <f t="shared" si="5"/>
        <v>13</v>
      </c>
      <c r="I23" s="73" t="s">
        <v>192</v>
      </c>
      <c r="J23" s="74" t="s">
        <v>193</v>
      </c>
      <c r="K23" s="73">
        <v>13</v>
      </c>
      <c r="L23" s="73" t="s">
        <v>194</v>
      </c>
      <c r="M23" s="74" t="s">
        <v>140</v>
      </c>
      <c r="N23" s="74"/>
      <c r="O23" s="75" t="s">
        <v>163</v>
      </c>
      <c r="P23" s="75" t="s">
        <v>164</v>
      </c>
    </row>
    <row r="24" spans="1:16" ht="12.75" customHeight="1" x14ac:dyDescent="0.2">
      <c r="A24" s="64" t="str">
        <f t="shared" si="0"/>
        <v> BRNO 26 </v>
      </c>
      <c r="B24" s="17" t="str">
        <f t="shared" si="1"/>
        <v>I</v>
      </c>
      <c r="C24" s="64">
        <f t="shared" si="2"/>
        <v>45557.472999999998</v>
      </c>
      <c r="D24" t="str">
        <f t="shared" si="3"/>
        <v>vis</v>
      </c>
      <c r="E24">
        <f>VLOOKUP(C24,'Active 1'!C$21:E$966,3,FALSE)</f>
        <v>12.779609979926331</v>
      </c>
      <c r="F24" s="17" t="s">
        <v>121</v>
      </c>
      <c r="G24" t="str">
        <f t="shared" si="4"/>
        <v>45557.473</v>
      </c>
      <c r="H24" s="64">
        <f t="shared" si="5"/>
        <v>13</v>
      </c>
      <c r="I24" s="73" t="s">
        <v>195</v>
      </c>
      <c r="J24" s="74" t="s">
        <v>196</v>
      </c>
      <c r="K24" s="73">
        <v>13</v>
      </c>
      <c r="L24" s="73" t="s">
        <v>197</v>
      </c>
      <c r="M24" s="74" t="s">
        <v>140</v>
      </c>
      <c r="N24" s="74"/>
      <c r="O24" s="75" t="s">
        <v>198</v>
      </c>
      <c r="P24" s="75" t="s">
        <v>164</v>
      </c>
    </row>
    <row r="25" spans="1:16" ht="12.75" customHeight="1" x14ac:dyDescent="0.2">
      <c r="A25" s="64" t="str">
        <f t="shared" si="0"/>
        <v> BRNO 26 </v>
      </c>
      <c r="B25" s="17" t="str">
        <f t="shared" si="1"/>
        <v>I</v>
      </c>
      <c r="C25" s="64">
        <f t="shared" si="2"/>
        <v>45557.472999999998</v>
      </c>
      <c r="D25" t="str">
        <f t="shared" si="3"/>
        <v>vis</v>
      </c>
      <c r="E25">
        <f>VLOOKUP(C25,'Active 1'!C$21:E$966,3,FALSE)</f>
        <v>12.779609979926331</v>
      </c>
      <c r="F25" s="17" t="s">
        <v>121</v>
      </c>
      <c r="G25" t="str">
        <f t="shared" si="4"/>
        <v>45557.473</v>
      </c>
      <c r="H25" s="64">
        <f t="shared" si="5"/>
        <v>13</v>
      </c>
      <c r="I25" s="73" t="s">
        <v>195</v>
      </c>
      <c r="J25" s="74" t="s">
        <v>196</v>
      </c>
      <c r="K25" s="73">
        <v>13</v>
      </c>
      <c r="L25" s="73" t="s">
        <v>197</v>
      </c>
      <c r="M25" s="74" t="s">
        <v>140</v>
      </c>
      <c r="N25" s="74"/>
      <c r="O25" s="75" t="s">
        <v>199</v>
      </c>
      <c r="P25" s="75" t="s">
        <v>164</v>
      </c>
    </row>
    <row r="26" spans="1:16" ht="12.75" customHeight="1" x14ac:dyDescent="0.2">
      <c r="A26" s="64" t="str">
        <f t="shared" si="0"/>
        <v> BRNO 26 </v>
      </c>
      <c r="B26" s="17" t="str">
        <f t="shared" si="1"/>
        <v>I</v>
      </c>
      <c r="C26" s="64">
        <f t="shared" si="2"/>
        <v>45645.315999999999</v>
      </c>
      <c r="D26" t="str">
        <f t="shared" si="3"/>
        <v>vis</v>
      </c>
      <c r="E26">
        <f>VLOOKUP(C26,'Active 1'!C$21:E$966,3,FALSE)</f>
        <v>57.764554057930731</v>
      </c>
      <c r="F26" s="17" t="s">
        <v>121</v>
      </c>
      <c r="G26" t="str">
        <f t="shared" si="4"/>
        <v>45645.316</v>
      </c>
      <c r="H26" s="64">
        <f t="shared" si="5"/>
        <v>58</v>
      </c>
      <c r="I26" s="73" t="s">
        <v>200</v>
      </c>
      <c r="J26" s="74" t="s">
        <v>201</v>
      </c>
      <c r="K26" s="73">
        <v>58</v>
      </c>
      <c r="L26" s="73" t="s">
        <v>202</v>
      </c>
      <c r="M26" s="74" t="s">
        <v>140</v>
      </c>
      <c r="N26" s="74"/>
      <c r="O26" s="75" t="s">
        <v>203</v>
      </c>
      <c r="P26" s="75" t="s">
        <v>164</v>
      </c>
    </row>
    <row r="27" spans="1:16" ht="12.75" customHeight="1" x14ac:dyDescent="0.2">
      <c r="A27" s="64" t="str">
        <f t="shared" si="0"/>
        <v> BBS 74 </v>
      </c>
      <c r="B27" s="17" t="str">
        <f t="shared" si="1"/>
        <v>I</v>
      </c>
      <c r="C27" s="64">
        <f t="shared" si="2"/>
        <v>45991.322</v>
      </c>
      <c r="D27" t="str">
        <f t="shared" si="3"/>
        <v>vis</v>
      </c>
      <c r="E27">
        <f>VLOOKUP(C27,'Active 1'!C$21:E$966,3,FALSE)</f>
        <v>234.95636855258496</v>
      </c>
      <c r="F27" s="17" t="s">
        <v>121</v>
      </c>
      <c r="G27" t="str">
        <f t="shared" si="4"/>
        <v>45991.322</v>
      </c>
      <c r="H27" s="64">
        <f t="shared" si="5"/>
        <v>235</v>
      </c>
      <c r="I27" s="73" t="s">
        <v>204</v>
      </c>
      <c r="J27" s="74" t="s">
        <v>205</v>
      </c>
      <c r="K27" s="73">
        <v>235</v>
      </c>
      <c r="L27" s="73" t="s">
        <v>206</v>
      </c>
      <c r="M27" s="74" t="s">
        <v>140</v>
      </c>
      <c r="N27" s="74"/>
      <c r="O27" s="75" t="s">
        <v>181</v>
      </c>
      <c r="P27" s="75" t="s">
        <v>207</v>
      </c>
    </row>
    <row r="28" spans="1:16" ht="12.75" customHeight="1" x14ac:dyDescent="0.2">
      <c r="A28" s="64" t="str">
        <f t="shared" si="0"/>
        <v> BBS 74 </v>
      </c>
      <c r="B28" s="17" t="str">
        <f t="shared" si="1"/>
        <v>I</v>
      </c>
      <c r="C28" s="64">
        <f t="shared" si="2"/>
        <v>46034.275999999998</v>
      </c>
      <c r="D28" t="str">
        <f t="shared" si="3"/>
        <v>vis</v>
      </c>
      <c r="E28">
        <f>VLOOKUP(C28,'Active 1'!C$21:E$966,3,FALSE)</f>
        <v>256.95337785243231</v>
      </c>
      <c r="F28" s="17" t="s">
        <v>121</v>
      </c>
      <c r="G28" t="str">
        <f t="shared" si="4"/>
        <v>46034.276</v>
      </c>
      <c r="H28" s="64">
        <f t="shared" si="5"/>
        <v>257</v>
      </c>
      <c r="I28" s="73" t="s">
        <v>208</v>
      </c>
      <c r="J28" s="74" t="s">
        <v>209</v>
      </c>
      <c r="K28" s="73">
        <v>257</v>
      </c>
      <c r="L28" s="73" t="s">
        <v>210</v>
      </c>
      <c r="M28" s="74" t="s">
        <v>140</v>
      </c>
      <c r="N28" s="74"/>
      <c r="O28" s="75" t="s">
        <v>181</v>
      </c>
      <c r="P28" s="75" t="s">
        <v>207</v>
      </c>
    </row>
    <row r="29" spans="1:16" ht="12.75" customHeight="1" x14ac:dyDescent="0.2">
      <c r="A29" s="64" t="str">
        <f t="shared" si="0"/>
        <v> BRNO 27 </v>
      </c>
      <c r="B29" s="17" t="str">
        <f t="shared" si="1"/>
        <v>I</v>
      </c>
      <c r="C29" s="64">
        <f t="shared" si="2"/>
        <v>46293.521999999997</v>
      </c>
      <c r="D29" t="str">
        <f t="shared" si="3"/>
        <v>vis</v>
      </c>
      <c r="E29">
        <f>VLOOKUP(C29,'Active 1'!C$21:E$966,3,FALSE)</f>
        <v>389.7148592732193</v>
      </c>
      <c r="F29" s="17" t="s">
        <v>121</v>
      </c>
      <c r="G29" t="str">
        <f t="shared" si="4"/>
        <v>46293.522</v>
      </c>
      <c r="H29" s="64">
        <f t="shared" si="5"/>
        <v>390</v>
      </c>
      <c r="I29" s="73" t="s">
        <v>211</v>
      </c>
      <c r="J29" s="74" t="s">
        <v>212</v>
      </c>
      <c r="K29" s="73">
        <v>390</v>
      </c>
      <c r="L29" s="73" t="s">
        <v>213</v>
      </c>
      <c r="M29" s="74" t="s">
        <v>140</v>
      </c>
      <c r="N29" s="74"/>
      <c r="O29" s="75" t="s">
        <v>214</v>
      </c>
      <c r="P29" s="75" t="s">
        <v>215</v>
      </c>
    </row>
    <row r="30" spans="1:16" ht="12.75" customHeight="1" x14ac:dyDescent="0.2">
      <c r="A30" s="64" t="str">
        <f t="shared" si="0"/>
        <v> BRNO 28 </v>
      </c>
      <c r="B30" s="17" t="str">
        <f t="shared" si="1"/>
        <v>I</v>
      </c>
      <c r="C30" s="64">
        <f t="shared" si="2"/>
        <v>46705.466999999997</v>
      </c>
      <c r="D30" t="str">
        <f t="shared" si="3"/>
        <v>vis</v>
      </c>
      <c r="E30">
        <f>VLOOKUP(C30,'Active 1'!C$21:E$966,3,FALSE)</f>
        <v>600.67444385267754</v>
      </c>
      <c r="F30" s="17" t="s">
        <v>121</v>
      </c>
      <c r="G30" t="str">
        <f t="shared" si="4"/>
        <v>46705.467</v>
      </c>
      <c r="H30" s="64">
        <f t="shared" si="5"/>
        <v>601</v>
      </c>
      <c r="I30" s="73" t="s">
        <v>216</v>
      </c>
      <c r="J30" s="74" t="s">
        <v>217</v>
      </c>
      <c r="K30" s="73">
        <v>601</v>
      </c>
      <c r="L30" s="73" t="s">
        <v>218</v>
      </c>
      <c r="M30" s="74" t="s">
        <v>140</v>
      </c>
      <c r="N30" s="74"/>
      <c r="O30" s="75" t="s">
        <v>163</v>
      </c>
      <c r="P30" s="75" t="s">
        <v>219</v>
      </c>
    </row>
    <row r="31" spans="1:16" ht="12.75" customHeight="1" x14ac:dyDescent="0.2">
      <c r="A31" s="64" t="str">
        <f t="shared" si="0"/>
        <v> BBS 81 </v>
      </c>
      <c r="B31" s="17" t="str">
        <f t="shared" si="1"/>
        <v>I</v>
      </c>
      <c r="C31" s="64">
        <f t="shared" si="2"/>
        <v>46707.44</v>
      </c>
      <c r="D31" t="str">
        <f t="shared" si="3"/>
        <v>vis</v>
      </c>
      <c r="E31">
        <f>VLOOKUP(C31,'Active 1'!C$21:E$966,3,FALSE)</f>
        <v>601.68482936622047</v>
      </c>
      <c r="F31" s="17" t="s">
        <v>121</v>
      </c>
      <c r="G31" t="str">
        <f t="shared" si="4"/>
        <v>46707.440</v>
      </c>
      <c r="H31" s="64">
        <f t="shared" si="5"/>
        <v>602</v>
      </c>
      <c r="I31" s="73" t="s">
        <v>220</v>
      </c>
      <c r="J31" s="74" t="s">
        <v>221</v>
      </c>
      <c r="K31" s="73">
        <v>602</v>
      </c>
      <c r="L31" s="73" t="s">
        <v>222</v>
      </c>
      <c r="M31" s="74" t="s">
        <v>140</v>
      </c>
      <c r="N31" s="74"/>
      <c r="O31" s="75" t="s">
        <v>223</v>
      </c>
      <c r="P31" s="75" t="s">
        <v>224</v>
      </c>
    </row>
    <row r="32" spans="1:16" ht="12.75" customHeight="1" x14ac:dyDescent="0.2">
      <c r="A32" s="64" t="str">
        <f t="shared" si="0"/>
        <v> BBS 89 </v>
      </c>
      <c r="B32" s="17" t="str">
        <f t="shared" si="1"/>
        <v>I</v>
      </c>
      <c r="C32" s="64">
        <f t="shared" si="2"/>
        <v>47405.345000000001</v>
      </c>
      <c r="D32" t="str">
        <f t="shared" si="3"/>
        <v>vis</v>
      </c>
      <c r="E32">
        <f>VLOOKUP(C32,'Active 1'!C$21:E$966,3,FALSE)</f>
        <v>959.08630013519848</v>
      </c>
      <c r="F32" s="17" t="s">
        <v>121</v>
      </c>
      <c r="G32" t="str">
        <f t="shared" si="4"/>
        <v>47405.345</v>
      </c>
      <c r="H32" s="64">
        <f t="shared" si="5"/>
        <v>959</v>
      </c>
      <c r="I32" s="73" t="s">
        <v>225</v>
      </c>
      <c r="J32" s="74" t="s">
        <v>226</v>
      </c>
      <c r="K32" s="73">
        <v>959</v>
      </c>
      <c r="L32" s="73" t="s">
        <v>227</v>
      </c>
      <c r="M32" s="74" t="s">
        <v>140</v>
      </c>
      <c r="N32" s="74"/>
      <c r="O32" s="75" t="s">
        <v>181</v>
      </c>
      <c r="P32" s="75" t="s">
        <v>228</v>
      </c>
    </row>
    <row r="33" spans="1:16" ht="12.75" customHeight="1" x14ac:dyDescent="0.2">
      <c r="A33" s="64" t="str">
        <f t="shared" si="0"/>
        <v> BBS 90 </v>
      </c>
      <c r="B33" s="17" t="str">
        <f t="shared" si="1"/>
        <v>II</v>
      </c>
      <c r="C33" s="64">
        <f t="shared" si="2"/>
        <v>47449.351000000002</v>
      </c>
      <c r="D33" t="str">
        <f t="shared" si="3"/>
        <v>vis</v>
      </c>
      <c r="E33">
        <f>VLOOKUP(C33,'Active 1'!C$21:E$966,3,FALSE)</f>
        <v>981.62204514728478</v>
      </c>
      <c r="F33" s="17" t="s">
        <v>121</v>
      </c>
      <c r="G33" t="str">
        <f t="shared" si="4"/>
        <v>47449.351</v>
      </c>
      <c r="H33" s="64">
        <f t="shared" si="5"/>
        <v>981.5</v>
      </c>
      <c r="I33" s="73" t="s">
        <v>229</v>
      </c>
      <c r="J33" s="74" t="s">
        <v>230</v>
      </c>
      <c r="K33" s="73">
        <v>981.5</v>
      </c>
      <c r="L33" s="73" t="s">
        <v>231</v>
      </c>
      <c r="M33" s="74" t="s">
        <v>140</v>
      </c>
      <c r="N33" s="74"/>
      <c r="O33" s="75" t="s">
        <v>223</v>
      </c>
      <c r="P33" s="75" t="s">
        <v>232</v>
      </c>
    </row>
    <row r="34" spans="1:16" ht="12.75" customHeight="1" x14ac:dyDescent="0.2">
      <c r="A34" s="64" t="str">
        <f t="shared" si="0"/>
        <v> BBS 94 </v>
      </c>
      <c r="B34" s="17" t="str">
        <f t="shared" si="1"/>
        <v>II</v>
      </c>
      <c r="C34" s="64">
        <f t="shared" si="2"/>
        <v>47816.385999999999</v>
      </c>
      <c r="D34" t="str">
        <f t="shared" si="3"/>
        <v>vis</v>
      </c>
      <c r="E34">
        <f>VLOOKUP(C34,'Active 1'!C$21:E$966,3,FALSE)</f>
        <v>1169.5829407185886</v>
      </c>
      <c r="F34" s="17" t="s">
        <v>121</v>
      </c>
      <c r="G34" t="str">
        <f t="shared" si="4"/>
        <v>47816.386</v>
      </c>
      <c r="H34" s="64">
        <f t="shared" si="5"/>
        <v>1169.5</v>
      </c>
      <c r="I34" s="73" t="s">
        <v>233</v>
      </c>
      <c r="J34" s="74" t="s">
        <v>234</v>
      </c>
      <c r="K34" s="73">
        <v>1169.5</v>
      </c>
      <c r="L34" s="73" t="s">
        <v>235</v>
      </c>
      <c r="M34" s="74" t="s">
        <v>236</v>
      </c>
      <c r="N34" s="74" t="s">
        <v>237</v>
      </c>
      <c r="O34" s="75" t="s">
        <v>223</v>
      </c>
      <c r="P34" s="75" t="s">
        <v>238</v>
      </c>
    </row>
    <row r="35" spans="1:16" ht="12.75" customHeight="1" x14ac:dyDescent="0.2">
      <c r="A35" s="64" t="str">
        <f t="shared" si="0"/>
        <v>BAVM 56 </v>
      </c>
      <c r="B35" s="17" t="str">
        <f t="shared" si="1"/>
        <v>II</v>
      </c>
      <c r="C35" s="64">
        <f t="shared" si="2"/>
        <v>47818.339</v>
      </c>
      <c r="D35" t="str">
        <f t="shared" si="3"/>
        <v>vis</v>
      </c>
      <c r="E35">
        <f>VLOOKUP(C35,'Active 1'!C$21:E$966,3,FALSE)</f>
        <v>1170.5830841083225</v>
      </c>
      <c r="F35" s="17" t="s">
        <v>121</v>
      </c>
      <c r="G35" t="str">
        <f t="shared" si="4"/>
        <v>47818.339</v>
      </c>
      <c r="H35" s="64">
        <f t="shared" si="5"/>
        <v>1170.5</v>
      </c>
      <c r="I35" s="73" t="s">
        <v>239</v>
      </c>
      <c r="J35" s="74" t="s">
        <v>240</v>
      </c>
      <c r="K35" s="73">
        <v>1170.5</v>
      </c>
      <c r="L35" s="73" t="s">
        <v>235</v>
      </c>
      <c r="M35" s="74" t="s">
        <v>190</v>
      </c>
      <c r="N35" s="74"/>
      <c r="O35" s="75" t="s">
        <v>241</v>
      </c>
      <c r="P35" s="76" t="s">
        <v>242</v>
      </c>
    </row>
    <row r="36" spans="1:16" ht="12.75" customHeight="1" x14ac:dyDescent="0.2">
      <c r="A36" s="64" t="str">
        <f t="shared" si="0"/>
        <v> BBS 94 </v>
      </c>
      <c r="B36" s="17" t="str">
        <f t="shared" si="1"/>
        <v>II</v>
      </c>
      <c r="C36" s="64">
        <f t="shared" si="2"/>
        <v>47857.38</v>
      </c>
      <c r="D36" t="str">
        <f t="shared" si="3"/>
        <v>vis</v>
      </c>
      <c r="E36">
        <f>VLOOKUP(C36,'Active 1'!C$21:E$966,3,FALSE)</f>
        <v>1190.5762218853706</v>
      </c>
      <c r="F36" s="17" t="s">
        <v>121</v>
      </c>
      <c r="G36" t="str">
        <f t="shared" si="4"/>
        <v>47857.380</v>
      </c>
      <c r="H36" s="64">
        <f t="shared" si="5"/>
        <v>1190.5</v>
      </c>
      <c r="I36" s="73" t="s">
        <v>243</v>
      </c>
      <c r="J36" s="74" t="s">
        <v>244</v>
      </c>
      <c r="K36" s="73">
        <v>1190.5</v>
      </c>
      <c r="L36" s="73" t="s">
        <v>245</v>
      </c>
      <c r="M36" s="74" t="s">
        <v>140</v>
      </c>
      <c r="N36" s="74"/>
      <c r="O36" s="75" t="s">
        <v>223</v>
      </c>
      <c r="P36" s="75" t="s">
        <v>238</v>
      </c>
    </row>
    <row r="37" spans="1:16" ht="12.75" customHeight="1" x14ac:dyDescent="0.2">
      <c r="A37" s="64" t="str">
        <f t="shared" si="0"/>
        <v>BAVM 56 </v>
      </c>
      <c r="B37" s="17" t="str">
        <f t="shared" si="1"/>
        <v>II</v>
      </c>
      <c r="C37" s="64">
        <f t="shared" si="2"/>
        <v>47861.283000000003</v>
      </c>
      <c r="D37" t="str">
        <f t="shared" si="3"/>
        <v>vis</v>
      </c>
      <c r="E37">
        <f>VLOOKUP(C37,'Active 1'!C$21:E$966,3,FALSE)</f>
        <v>1192.5749723462691</v>
      </c>
      <c r="F37" s="17" t="s">
        <v>121</v>
      </c>
      <c r="G37" t="str">
        <f t="shared" si="4"/>
        <v>47861.283</v>
      </c>
      <c r="H37" s="64">
        <f t="shared" si="5"/>
        <v>1192.5</v>
      </c>
      <c r="I37" s="73" t="s">
        <v>246</v>
      </c>
      <c r="J37" s="74" t="s">
        <v>247</v>
      </c>
      <c r="K37" s="73">
        <v>1192.5</v>
      </c>
      <c r="L37" s="73" t="s">
        <v>248</v>
      </c>
      <c r="M37" s="74" t="s">
        <v>190</v>
      </c>
      <c r="N37" s="74"/>
      <c r="O37" s="75" t="s">
        <v>241</v>
      </c>
      <c r="P37" s="76" t="s">
        <v>242</v>
      </c>
    </row>
    <row r="38" spans="1:16" ht="12.75" customHeight="1" x14ac:dyDescent="0.2">
      <c r="A38" s="64" t="str">
        <f t="shared" si="0"/>
        <v> BBS 102 </v>
      </c>
      <c r="B38" s="17" t="str">
        <f t="shared" si="1"/>
        <v>II</v>
      </c>
      <c r="C38" s="64">
        <f t="shared" si="2"/>
        <v>48892.362999999998</v>
      </c>
      <c r="D38" t="str">
        <f t="shared" si="3"/>
        <v>vis</v>
      </c>
      <c r="E38">
        <f>VLOOKUP(C38,'Active 1'!C$21:E$966,3,FALSE)</f>
        <v>1720.5974230816507</v>
      </c>
      <c r="F38" s="17" t="s">
        <v>121</v>
      </c>
      <c r="G38" t="str">
        <f t="shared" si="4"/>
        <v>48892.363</v>
      </c>
      <c r="H38" s="64">
        <f t="shared" si="5"/>
        <v>1720.5</v>
      </c>
      <c r="I38" s="73" t="s">
        <v>249</v>
      </c>
      <c r="J38" s="74" t="s">
        <v>250</v>
      </c>
      <c r="K38" s="73">
        <v>1720.5</v>
      </c>
      <c r="L38" s="73" t="s">
        <v>251</v>
      </c>
      <c r="M38" s="74" t="s">
        <v>140</v>
      </c>
      <c r="N38" s="74"/>
      <c r="O38" s="75" t="s">
        <v>150</v>
      </c>
      <c r="P38" s="75" t="s">
        <v>252</v>
      </c>
    </row>
    <row r="39" spans="1:16" ht="12.75" customHeight="1" x14ac:dyDescent="0.2">
      <c r="A39" s="64" t="str">
        <f t="shared" si="0"/>
        <v> BBS 105 </v>
      </c>
      <c r="B39" s="17" t="str">
        <f t="shared" si="1"/>
        <v>II</v>
      </c>
      <c r="C39" s="64">
        <f t="shared" si="2"/>
        <v>49220.411</v>
      </c>
      <c r="D39" t="str">
        <f t="shared" si="3"/>
        <v>vis</v>
      </c>
      <c r="E39">
        <f>VLOOKUP(C39,'Active 1'!C$21:E$966,3,FALSE)</f>
        <v>1888.5928346101866</v>
      </c>
      <c r="F39" s="17" t="str">
        <f>LEFT(M39,1)</f>
        <v>V</v>
      </c>
      <c r="G39" t="str">
        <f t="shared" si="4"/>
        <v>49220.411</v>
      </c>
      <c r="H39" s="64">
        <f t="shared" si="5"/>
        <v>1888.5</v>
      </c>
      <c r="I39" s="73" t="s">
        <v>253</v>
      </c>
      <c r="J39" s="74" t="s">
        <v>254</v>
      </c>
      <c r="K39" s="73">
        <v>1888.5</v>
      </c>
      <c r="L39" s="73" t="s">
        <v>255</v>
      </c>
      <c r="M39" s="74" t="s">
        <v>140</v>
      </c>
      <c r="N39" s="74"/>
      <c r="O39" s="75" t="s">
        <v>150</v>
      </c>
      <c r="P39" s="75" t="s">
        <v>256</v>
      </c>
    </row>
    <row r="40" spans="1:16" ht="12.75" customHeight="1" x14ac:dyDescent="0.2">
      <c r="A40" s="64" t="str">
        <f t="shared" si="0"/>
        <v> BBS 110 </v>
      </c>
      <c r="B40" s="17" t="str">
        <f t="shared" si="1"/>
        <v>II</v>
      </c>
      <c r="C40" s="64">
        <f t="shared" si="2"/>
        <v>50011.267</v>
      </c>
      <c r="D40" t="str">
        <f t="shared" si="3"/>
        <v>vis</v>
      </c>
      <c r="E40">
        <f>VLOOKUP(C40,'Active 1'!C$21:E$966,3,FALSE)</f>
        <v>2293.5950878774238</v>
      </c>
      <c r="F40" s="17" t="str">
        <f>LEFT(M40,1)</f>
        <v>V</v>
      </c>
      <c r="G40" t="str">
        <f t="shared" si="4"/>
        <v>50011.267</v>
      </c>
      <c r="H40" s="64">
        <f t="shared" si="5"/>
        <v>2293.5</v>
      </c>
      <c r="I40" s="73" t="s">
        <v>257</v>
      </c>
      <c r="J40" s="74" t="s">
        <v>258</v>
      </c>
      <c r="K40" s="73">
        <v>2293.5</v>
      </c>
      <c r="L40" s="73" t="s">
        <v>259</v>
      </c>
      <c r="M40" s="74" t="s">
        <v>140</v>
      </c>
      <c r="N40" s="74"/>
      <c r="O40" s="75" t="s">
        <v>150</v>
      </c>
      <c r="P40" s="75" t="s">
        <v>260</v>
      </c>
    </row>
    <row r="41" spans="1:16" ht="12.75" customHeight="1" x14ac:dyDescent="0.2">
      <c r="A41" s="64" t="str">
        <f t="shared" si="0"/>
        <v> BBS 113 </v>
      </c>
      <c r="B41" s="17" t="str">
        <f t="shared" si="1"/>
        <v>II</v>
      </c>
      <c r="C41" s="64">
        <f t="shared" si="2"/>
        <v>50337.368999999999</v>
      </c>
      <c r="D41" t="str">
        <f t="shared" si="3"/>
        <v>vis</v>
      </c>
      <c r="E41">
        <f>VLOOKUP(C41,'Active 1'!C$21:E$966,3,FALSE)</f>
        <v>2460.593940759557</v>
      </c>
      <c r="F41" s="17" t="s">
        <v>121</v>
      </c>
      <c r="G41" t="str">
        <f t="shared" si="4"/>
        <v>50337.369</v>
      </c>
      <c r="H41" s="64">
        <f t="shared" si="5"/>
        <v>2460.5</v>
      </c>
      <c r="I41" s="73" t="s">
        <v>261</v>
      </c>
      <c r="J41" s="74" t="s">
        <v>262</v>
      </c>
      <c r="K41" s="73">
        <v>2460.5</v>
      </c>
      <c r="L41" s="73" t="s">
        <v>263</v>
      </c>
      <c r="M41" s="74" t="s">
        <v>140</v>
      </c>
      <c r="N41" s="74"/>
      <c r="O41" s="75" t="s">
        <v>150</v>
      </c>
      <c r="P41" s="75" t="s">
        <v>264</v>
      </c>
    </row>
    <row r="42" spans="1:16" ht="12.75" customHeight="1" x14ac:dyDescent="0.2">
      <c r="A42" s="64" t="str">
        <f t="shared" si="0"/>
        <v> BBS 114 </v>
      </c>
      <c r="B42" s="17" t="str">
        <f t="shared" si="1"/>
        <v>II</v>
      </c>
      <c r="C42" s="64">
        <f t="shared" si="2"/>
        <v>50423.283000000003</v>
      </c>
      <c r="D42" t="str">
        <f t="shared" si="3"/>
        <v>vis</v>
      </c>
      <c r="E42">
        <f>VLOOKUP(C42,'Active 1'!C$21:E$966,3,FALSE)</f>
        <v>2504.5910319963982</v>
      </c>
      <c r="F42" s="17" t="s">
        <v>121</v>
      </c>
      <c r="G42" t="str">
        <f t="shared" si="4"/>
        <v>50423.283</v>
      </c>
      <c r="H42" s="64">
        <f t="shared" si="5"/>
        <v>2504.5</v>
      </c>
      <c r="I42" s="73" t="s">
        <v>265</v>
      </c>
      <c r="J42" s="74" t="s">
        <v>266</v>
      </c>
      <c r="K42" s="73">
        <v>2504.5</v>
      </c>
      <c r="L42" s="73" t="s">
        <v>267</v>
      </c>
      <c r="M42" s="74" t="s">
        <v>140</v>
      </c>
      <c r="N42" s="74"/>
      <c r="O42" s="75" t="s">
        <v>150</v>
      </c>
      <c r="P42" s="75" t="s">
        <v>268</v>
      </c>
    </row>
    <row r="43" spans="1:16" ht="12.75" customHeight="1" x14ac:dyDescent="0.2">
      <c r="A43" s="64" t="str">
        <f t="shared" ref="A43:A74" si="6">P43</f>
        <v> BBS 116 </v>
      </c>
      <c r="B43" s="17" t="str">
        <f t="shared" ref="B43:B74" si="7">IF(H43=INT(H43),"I","II")</f>
        <v>II</v>
      </c>
      <c r="C43" s="64">
        <f t="shared" ref="C43:C74" si="8">1*G43</f>
        <v>50710.313999999998</v>
      </c>
      <c r="D43" t="str">
        <f t="shared" ref="D43:D74" si="9">VLOOKUP(F43,I$1:J$5,2,FALSE)</f>
        <v>vis</v>
      </c>
      <c r="E43">
        <f>VLOOKUP(C43,'Active 1'!C$21:E$966,3,FALSE)</f>
        <v>2651.5813839157699</v>
      </c>
      <c r="F43" s="17" t="s">
        <v>121</v>
      </c>
      <c r="G43" t="str">
        <f t="shared" ref="G43:G74" si="10">MID(I43,3,LEN(I43)-3)</f>
        <v>50710.314</v>
      </c>
      <c r="H43" s="64">
        <f t="shared" ref="H43:H74" si="11">1*K43</f>
        <v>2651.5</v>
      </c>
      <c r="I43" s="73" t="s">
        <v>269</v>
      </c>
      <c r="J43" s="74" t="s">
        <v>270</v>
      </c>
      <c r="K43" s="73">
        <v>2651.5</v>
      </c>
      <c r="L43" s="73" t="s">
        <v>271</v>
      </c>
      <c r="M43" s="74" t="s">
        <v>140</v>
      </c>
      <c r="N43" s="74"/>
      <c r="O43" s="75" t="s">
        <v>150</v>
      </c>
      <c r="P43" s="75" t="s">
        <v>272</v>
      </c>
    </row>
    <row r="44" spans="1:16" ht="12.75" customHeight="1" x14ac:dyDescent="0.2">
      <c r="A44" s="64" t="str">
        <f t="shared" si="6"/>
        <v> BBS 116 </v>
      </c>
      <c r="B44" s="17" t="str">
        <f t="shared" si="7"/>
        <v>II</v>
      </c>
      <c r="C44" s="64">
        <f t="shared" si="8"/>
        <v>50751.34</v>
      </c>
      <c r="D44" t="str">
        <f t="shared" si="9"/>
        <v>vis</v>
      </c>
      <c r="E44">
        <f>VLOOKUP(C44,'Active 1'!C$21:E$966,3,FALSE)</f>
        <v>2672.5910524806422</v>
      </c>
      <c r="F44" s="17" t="s">
        <v>121</v>
      </c>
      <c r="G44" t="str">
        <f t="shared" si="10"/>
        <v>50751.340</v>
      </c>
      <c r="H44" s="64">
        <f t="shared" si="11"/>
        <v>2672.5</v>
      </c>
      <c r="I44" s="73" t="s">
        <v>273</v>
      </c>
      <c r="J44" s="74" t="s">
        <v>274</v>
      </c>
      <c r="K44" s="73">
        <v>2672.5</v>
      </c>
      <c r="L44" s="73" t="s">
        <v>267</v>
      </c>
      <c r="M44" s="74" t="s">
        <v>140</v>
      </c>
      <c r="N44" s="74"/>
      <c r="O44" s="75" t="s">
        <v>150</v>
      </c>
      <c r="P44" s="75" t="s">
        <v>272</v>
      </c>
    </row>
    <row r="45" spans="1:16" ht="12.75" customHeight="1" x14ac:dyDescent="0.2">
      <c r="A45" s="64" t="str">
        <f t="shared" si="6"/>
        <v> BBS 116 </v>
      </c>
      <c r="B45" s="17" t="str">
        <f t="shared" si="7"/>
        <v>II</v>
      </c>
      <c r="C45" s="64">
        <f t="shared" si="8"/>
        <v>50753.277000000002</v>
      </c>
      <c r="D45" t="str">
        <f t="shared" si="9"/>
        <v>vis</v>
      </c>
      <c r="E45">
        <f>VLOOKUP(C45,'Active 1'!C$21:E$966,3,FALSE)</f>
        <v>2673.5830021713332</v>
      </c>
      <c r="F45" s="17" t="s">
        <v>121</v>
      </c>
      <c r="G45" t="str">
        <f t="shared" si="10"/>
        <v>50753.277</v>
      </c>
      <c r="H45" s="64">
        <f t="shared" si="11"/>
        <v>2673.5</v>
      </c>
      <c r="I45" s="73" t="s">
        <v>275</v>
      </c>
      <c r="J45" s="74" t="s">
        <v>276</v>
      </c>
      <c r="K45" s="73">
        <v>2673.5</v>
      </c>
      <c r="L45" s="73" t="s">
        <v>235</v>
      </c>
      <c r="M45" s="74" t="s">
        <v>140</v>
      </c>
      <c r="N45" s="74"/>
      <c r="O45" s="75" t="s">
        <v>150</v>
      </c>
      <c r="P45" s="75" t="s">
        <v>272</v>
      </c>
    </row>
    <row r="46" spans="1:16" ht="12.75" customHeight="1" x14ac:dyDescent="0.2">
      <c r="A46" s="64" t="str">
        <f t="shared" si="6"/>
        <v> BBS 119 </v>
      </c>
      <c r="B46" s="17" t="str">
        <f t="shared" si="7"/>
        <v>I</v>
      </c>
      <c r="C46" s="64">
        <f t="shared" si="8"/>
        <v>51012.457999999999</v>
      </c>
      <c r="D46" t="str">
        <f t="shared" si="9"/>
        <v>vis</v>
      </c>
      <c r="E46">
        <f>VLOOKUP(C46,'Active 1'!C$21:E$966,3,FALSE)</f>
        <v>2806.3111966897468</v>
      </c>
      <c r="F46" s="17" t="s">
        <v>121</v>
      </c>
      <c r="G46" t="str">
        <f t="shared" si="10"/>
        <v>51012.458</v>
      </c>
      <c r="H46" s="64">
        <f t="shared" si="11"/>
        <v>2806</v>
      </c>
      <c r="I46" s="73" t="s">
        <v>277</v>
      </c>
      <c r="J46" s="74" t="s">
        <v>278</v>
      </c>
      <c r="K46" s="73">
        <v>2806</v>
      </c>
      <c r="L46" s="73" t="s">
        <v>279</v>
      </c>
      <c r="M46" s="74" t="s">
        <v>236</v>
      </c>
      <c r="N46" s="74" t="s">
        <v>237</v>
      </c>
      <c r="O46" s="75" t="s">
        <v>223</v>
      </c>
      <c r="P46" s="75" t="s">
        <v>280</v>
      </c>
    </row>
    <row r="47" spans="1:16" ht="12.75" customHeight="1" x14ac:dyDescent="0.2">
      <c r="A47" s="64" t="str">
        <f t="shared" si="6"/>
        <v>IBVS 5662 </v>
      </c>
      <c r="B47" s="17" t="str">
        <f t="shared" si="7"/>
        <v>I</v>
      </c>
      <c r="C47" s="64">
        <f t="shared" si="8"/>
        <v>53640.466399999998</v>
      </c>
      <c r="D47" t="str">
        <f t="shared" si="9"/>
        <v>vis</v>
      </c>
      <c r="E47">
        <f>VLOOKUP(C47,'Active 1'!C$21:E$966,3,FALSE)</f>
        <v>4152.1305665942891</v>
      </c>
      <c r="F47" s="17" t="s">
        <v>121</v>
      </c>
      <c r="G47" t="str">
        <f t="shared" si="10"/>
        <v>53640.4664</v>
      </c>
      <c r="H47" s="64">
        <f t="shared" si="11"/>
        <v>4152</v>
      </c>
      <c r="I47" s="73" t="s">
        <v>281</v>
      </c>
      <c r="J47" s="74" t="s">
        <v>282</v>
      </c>
      <c r="K47" s="73">
        <v>4152</v>
      </c>
      <c r="L47" s="73" t="s">
        <v>283</v>
      </c>
      <c r="M47" s="74" t="s">
        <v>236</v>
      </c>
      <c r="N47" s="74" t="s">
        <v>237</v>
      </c>
      <c r="O47" s="75" t="s">
        <v>284</v>
      </c>
      <c r="P47" s="76" t="s">
        <v>285</v>
      </c>
    </row>
    <row r="48" spans="1:16" ht="12.75" customHeight="1" x14ac:dyDescent="0.2">
      <c r="A48" s="64" t="str">
        <f t="shared" si="6"/>
        <v>IBVS 5814 </v>
      </c>
      <c r="B48" s="17" t="str">
        <f t="shared" si="7"/>
        <v>I</v>
      </c>
      <c r="C48" s="64">
        <f t="shared" si="8"/>
        <v>54001.677000000003</v>
      </c>
      <c r="D48" t="str">
        <f t="shared" si="9"/>
        <v>vis</v>
      </c>
      <c r="E48">
        <f>VLOOKUP(C48,'Active 1'!C$21:E$966,3,FALSE)</f>
        <v>4337.1087508705841</v>
      </c>
      <c r="F48" s="17" t="s">
        <v>121</v>
      </c>
      <c r="G48" t="str">
        <f t="shared" si="10"/>
        <v>54001.6770</v>
      </c>
      <c r="H48" s="64">
        <f t="shared" si="11"/>
        <v>4337</v>
      </c>
      <c r="I48" s="73" t="s">
        <v>286</v>
      </c>
      <c r="J48" s="74" t="s">
        <v>287</v>
      </c>
      <c r="K48" s="73">
        <v>4337</v>
      </c>
      <c r="L48" s="73" t="s">
        <v>288</v>
      </c>
      <c r="M48" s="74" t="s">
        <v>289</v>
      </c>
      <c r="N48" s="74" t="s">
        <v>121</v>
      </c>
      <c r="O48" s="75" t="s">
        <v>290</v>
      </c>
      <c r="P48" s="76" t="s">
        <v>291</v>
      </c>
    </row>
    <row r="49" spans="1:16" ht="12.75" customHeight="1" x14ac:dyDescent="0.2">
      <c r="A49" s="64" t="str">
        <f t="shared" si="6"/>
        <v>JAAVSO 36(2);171 </v>
      </c>
      <c r="B49" s="17" t="str">
        <f t="shared" si="7"/>
        <v>I</v>
      </c>
      <c r="C49" s="64">
        <f t="shared" si="8"/>
        <v>54372.631399999998</v>
      </c>
      <c r="D49" t="str">
        <f t="shared" si="9"/>
        <v>vis</v>
      </c>
      <c r="E49">
        <f>VLOOKUP(C49,'Active 1'!C$21:E$966,3,FALSE)</f>
        <v>4527.0767954443045</v>
      </c>
      <c r="F49" s="17" t="s">
        <v>121</v>
      </c>
      <c r="G49" t="str">
        <f t="shared" si="10"/>
        <v>54372.6314</v>
      </c>
      <c r="H49" s="64">
        <f t="shared" si="11"/>
        <v>4527</v>
      </c>
      <c r="I49" s="73" t="s">
        <v>292</v>
      </c>
      <c r="J49" s="74" t="s">
        <v>293</v>
      </c>
      <c r="K49" s="73">
        <v>4527</v>
      </c>
      <c r="L49" s="73" t="s">
        <v>294</v>
      </c>
      <c r="M49" s="74" t="s">
        <v>289</v>
      </c>
      <c r="N49" s="74" t="s">
        <v>295</v>
      </c>
      <c r="O49" s="75" t="s">
        <v>296</v>
      </c>
      <c r="P49" s="76" t="s">
        <v>297</v>
      </c>
    </row>
    <row r="50" spans="1:16" ht="12.75" customHeight="1" x14ac:dyDescent="0.2">
      <c r="A50" s="64" t="str">
        <f t="shared" si="6"/>
        <v>JAAVSO 36(2);186 </v>
      </c>
      <c r="B50" s="17" t="str">
        <f t="shared" si="7"/>
        <v>I</v>
      </c>
      <c r="C50" s="64">
        <f t="shared" si="8"/>
        <v>54698.6872</v>
      </c>
      <c r="D50" t="str">
        <f t="shared" si="9"/>
        <v>vis</v>
      </c>
      <c r="E50">
        <f>VLOOKUP(C50,'Active 1'!C$21:E$966,3,FALSE)</f>
        <v>4694.051989020445</v>
      </c>
      <c r="F50" s="17" t="s">
        <v>121</v>
      </c>
      <c r="G50" t="str">
        <f t="shared" si="10"/>
        <v>54698.6872</v>
      </c>
      <c r="H50" s="64">
        <f t="shared" si="11"/>
        <v>4694</v>
      </c>
      <c r="I50" s="73" t="s">
        <v>298</v>
      </c>
      <c r="J50" s="74" t="s">
        <v>299</v>
      </c>
      <c r="K50" s="73">
        <v>4694</v>
      </c>
      <c r="L50" s="73" t="s">
        <v>300</v>
      </c>
      <c r="M50" s="74" t="s">
        <v>289</v>
      </c>
      <c r="N50" s="74" t="s">
        <v>301</v>
      </c>
      <c r="O50" s="75" t="s">
        <v>302</v>
      </c>
      <c r="P50" s="76" t="s">
        <v>303</v>
      </c>
    </row>
    <row r="51" spans="1:16" ht="12.75" customHeight="1" x14ac:dyDescent="0.2">
      <c r="A51" s="64" t="str">
        <f t="shared" si="6"/>
        <v>JAAVSO 37(1);44 </v>
      </c>
      <c r="B51" s="17" t="str">
        <f t="shared" si="7"/>
        <v>I</v>
      </c>
      <c r="C51" s="64">
        <f t="shared" si="8"/>
        <v>54825.595500000003</v>
      </c>
      <c r="D51" t="str">
        <f t="shared" si="9"/>
        <v>vis</v>
      </c>
      <c r="E51">
        <f>VLOOKUP(C51,'Active 1'!C$21:E$966,3,FALSE)</f>
        <v>4759.0425150559258</v>
      </c>
      <c r="F51" s="17" t="s">
        <v>121</v>
      </c>
      <c r="G51" t="str">
        <f t="shared" si="10"/>
        <v>54825.5955</v>
      </c>
      <c r="H51" s="64">
        <f t="shared" si="11"/>
        <v>4759</v>
      </c>
      <c r="I51" s="73" t="s">
        <v>304</v>
      </c>
      <c r="J51" s="74" t="s">
        <v>305</v>
      </c>
      <c r="K51" s="73">
        <v>4759</v>
      </c>
      <c r="L51" s="73" t="s">
        <v>306</v>
      </c>
      <c r="M51" s="74" t="s">
        <v>289</v>
      </c>
      <c r="N51" s="74" t="s">
        <v>295</v>
      </c>
      <c r="O51" s="75" t="s">
        <v>296</v>
      </c>
      <c r="P51" s="76" t="s">
        <v>307</v>
      </c>
    </row>
    <row r="52" spans="1:16" ht="12.75" customHeight="1" x14ac:dyDescent="0.2">
      <c r="A52" s="64" t="str">
        <f t="shared" si="6"/>
        <v>IBVS 5924 </v>
      </c>
      <c r="B52" s="17" t="str">
        <f t="shared" si="7"/>
        <v>I</v>
      </c>
      <c r="C52" s="64">
        <f t="shared" si="8"/>
        <v>55077.460099999997</v>
      </c>
      <c r="D52" t="str">
        <f t="shared" si="9"/>
        <v>vis</v>
      </c>
      <c r="E52">
        <f>VLOOKUP(C52,'Active 1'!C$21:E$966,3,FALSE)</f>
        <v>4888.0239358433364</v>
      </c>
      <c r="F52" s="17" t="s">
        <v>121</v>
      </c>
      <c r="G52" t="str">
        <f t="shared" si="10"/>
        <v>55077.4601</v>
      </c>
      <c r="H52" s="64">
        <f t="shared" si="11"/>
        <v>4888</v>
      </c>
      <c r="I52" s="73" t="s">
        <v>308</v>
      </c>
      <c r="J52" s="74" t="s">
        <v>309</v>
      </c>
      <c r="K52" s="73">
        <v>4888</v>
      </c>
      <c r="L52" s="73" t="s">
        <v>310</v>
      </c>
      <c r="M52" s="74" t="s">
        <v>289</v>
      </c>
      <c r="N52" s="74" t="s">
        <v>132</v>
      </c>
      <c r="O52" s="75" t="s">
        <v>311</v>
      </c>
      <c r="P52" s="76" t="s">
        <v>312</v>
      </c>
    </row>
    <row r="53" spans="1:16" ht="12.75" customHeight="1" x14ac:dyDescent="0.2">
      <c r="A53" s="64" t="str">
        <f t="shared" si="6"/>
        <v> JAAVSO 38;120 </v>
      </c>
      <c r="B53" s="17" t="str">
        <f t="shared" si="7"/>
        <v>I</v>
      </c>
      <c r="C53" s="64">
        <f t="shared" si="8"/>
        <v>55112.603799999997</v>
      </c>
      <c r="D53" t="str">
        <f t="shared" si="9"/>
        <v>vis</v>
      </c>
      <c r="E53" t="e">
        <f>VLOOKUP(C53,'Active 1'!C$21:E$966,3,FALSE)</f>
        <v>#N/A</v>
      </c>
      <c r="F53" s="17" t="s">
        <v>121</v>
      </c>
      <c r="G53" t="str">
        <f t="shared" si="10"/>
        <v>55112.6038</v>
      </c>
      <c r="H53" s="64">
        <f t="shared" si="11"/>
        <v>4906</v>
      </c>
      <c r="I53" s="73" t="s">
        <v>313</v>
      </c>
      <c r="J53" s="74" t="s">
        <v>314</v>
      </c>
      <c r="K53" s="73">
        <v>4906</v>
      </c>
      <c r="L53" s="73" t="s">
        <v>315</v>
      </c>
      <c r="M53" s="74" t="s">
        <v>289</v>
      </c>
      <c r="N53" s="74" t="s">
        <v>295</v>
      </c>
      <c r="O53" s="75" t="s">
        <v>296</v>
      </c>
      <c r="P53" s="75" t="s">
        <v>316</v>
      </c>
    </row>
    <row r="54" spans="1:16" ht="12.75" customHeight="1" x14ac:dyDescent="0.2">
      <c r="A54" s="64" t="str">
        <f t="shared" si="6"/>
        <v> JAAVSO 38;120 </v>
      </c>
      <c r="B54" s="17" t="str">
        <f t="shared" si="7"/>
        <v>I</v>
      </c>
      <c r="C54" s="64">
        <f t="shared" si="8"/>
        <v>55157.509599999998</v>
      </c>
      <c r="D54" t="str">
        <f t="shared" si="9"/>
        <v>vis</v>
      </c>
      <c r="E54">
        <f>VLOOKUP(C54,'Active 1'!C$21:E$966,3,FALSE)</f>
        <v>4929.0177803269289</v>
      </c>
      <c r="F54" s="17" t="s">
        <v>121</v>
      </c>
      <c r="G54" t="str">
        <f t="shared" si="10"/>
        <v>55157.5096</v>
      </c>
      <c r="H54" s="64">
        <f t="shared" si="11"/>
        <v>4929</v>
      </c>
      <c r="I54" s="73" t="s">
        <v>317</v>
      </c>
      <c r="J54" s="74" t="s">
        <v>318</v>
      </c>
      <c r="K54" s="73">
        <v>4929</v>
      </c>
      <c r="L54" s="73" t="s">
        <v>319</v>
      </c>
      <c r="M54" s="74" t="s">
        <v>289</v>
      </c>
      <c r="N54" s="74" t="s">
        <v>295</v>
      </c>
      <c r="O54" s="75" t="s">
        <v>302</v>
      </c>
      <c r="P54" s="75" t="s">
        <v>316</v>
      </c>
    </row>
    <row r="55" spans="1:16" ht="12.75" customHeight="1" x14ac:dyDescent="0.2">
      <c r="A55" s="64" t="str">
        <f t="shared" si="6"/>
        <v>IBVS 5958 </v>
      </c>
      <c r="B55" s="17" t="str">
        <f t="shared" si="7"/>
        <v>II</v>
      </c>
      <c r="C55" s="64">
        <f t="shared" si="8"/>
        <v>55443.541700000002</v>
      </c>
      <c r="D55" t="str">
        <f t="shared" si="9"/>
        <v>vis</v>
      </c>
      <c r="E55">
        <f>VLOOKUP(C55,'Active 1'!C$21:E$966,3,FALSE)</f>
        <v>5075.4965893727749</v>
      </c>
      <c r="F55" s="17" t="s">
        <v>121</v>
      </c>
      <c r="G55" t="str">
        <f t="shared" si="10"/>
        <v>55443.5417</v>
      </c>
      <c r="H55" s="64">
        <f t="shared" si="11"/>
        <v>5075.5</v>
      </c>
      <c r="I55" s="73" t="s">
        <v>320</v>
      </c>
      <c r="J55" s="74" t="s">
        <v>321</v>
      </c>
      <c r="K55" s="73">
        <v>5075.5</v>
      </c>
      <c r="L55" s="73" t="s">
        <v>322</v>
      </c>
      <c r="M55" s="74" t="s">
        <v>289</v>
      </c>
      <c r="N55" s="74" t="s">
        <v>323</v>
      </c>
      <c r="O55" s="75" t="s">
        <v>324</v>
      </c>
      <c r="P55" s="76" t="s">
        <v>325</v>
      </c>
    </row>
    <row r="56" spans="1:16" ht="12.75" customHeight="1" x14ac:dyDescent="0.2">
      <c r="A56" s="64" t="str">
        <f t="shared" si="6"/>
        <v>IBVS 5958 </v>
      </c>
      <c r="B56" s="17" t="str">
        <f t="shared" si="7"/>
        <v>I</v>
      </c>
      <c r="C56" s="64">
        <f t="shared" si="8"/>
        <v>55446.470999999998</v>
      </c>
      <c r="D56" t="str">
        <f t="shared" si="9"/>
        <v>vis</v>
      </c>
      <c r="E56">
        <f>VLOOKUP(C56,'Active 1'!C$21:E$966,3,FALSE)</f>
        <v>5076.9967020361346</v>
      </c>
      <c r="F56" s="17" t="s">
        <v>121</v>
      </c>
      <c r="G56" t="str">
        <f t="shared" si="10"/>
        <v>55446.4710</v>
      </c>
      <c r="H56" s="64">
        <f t="shared" si="11"/>
        <v>5077</v>
      </c>
      <c r="I56" s="73" t="s">
        <v>326</v>
      </c>
      <c r="J56" s="74" t="s">
        <v>327</v>
      </c>
      <c r="K56" s="73">
        <v>5077</v>
      </c>
      <c r="L56" s="73" t="s">
        <v>328</v>
      </c>
      <c r="M56" s="74" t="s">
        <v>289</v>
      </c>
      <c r="N56" s="74" t="s">
        <v>323</v>
      </c>
      <c r="O56" s="75" t="s">
        <v>324</v>
      </c>
      <c r="P56" s="76" t="s">
        <v>325</v>
      </c>
    </row>
    <row r="57" spans="1:16" ht="12.75" customHeight="1" x14ac:dyDescent="0.2">
      <c r="A57" s="64" t="str">
        <f t="shared" si="6"/>
        <v>IBVS 5958 </v>
      </c>
      <c r="B57" s="17" t="str">
        <f t="shared" si="7"/>
        <v>II</v>
      </c>
      <c r="C57" s="64">
        <f t="shared" si="8"/>
        <v>55449.399700000002</v>
      </c>
      <c r="D57" t="str">
        <f t="shared" si="9"/>
        <v>vis</v>
      </c>
      <c r="E57">
        <f>VLOOKUP(C57,'Active 1'!C$21:E$966,3,FALSE)</f>
        <v>5078.4965074357842</v>
      </c>
      <c r="F57" s="17" t="s">
        <v>121</v>
      </c>
      <c r="G57" t="str">
        <f t="shared" si="10"/>
        <v>55449.3997</v>
      </c>
      <c r="H57" s="64">
        <f t="shared" si="11"/>
        <v>5078.5</v>
      </c>
      <c r="I57" s="73" t="s">
        <v>329</v>
      </c>
      <c r="J57" s="74" t="s">
        <v>330</v>
      </c>
      <c r="K57" s="73">
        <v>5078.5</v>
      </c>
      <c r="L57" s="73" t="s">
        <v>331</v>
      </c>
      <c r="M57" s="74" t="s">
        <v>289</v>
      </c>
      <c r="N57" s="74" t="s">
        <v>323</v>
      </c>
      <c r="O57" s="75" t="s">
        <v>324</v>
      </c>
      <c r="P57" s="76" t="s">
        <v>325</v>
      </c>
    </row>
    <row r="58" spans="1:16" ht="12.75" customHeight="1" x14ac:dyDescent="0.2">
      <c r="A58" s="64" t="str">
        <f t="shared" si="6"/>
        <v>IBVS 5958 </v>
      </c>
      <c r="B58" s="17" t="str">
        <f t="shared" si="7"/>
        <v>I</v>
      </c>
      <c r="C58" s="64">
        <f t="shared" si="8"/>
        <v>55450.376199999999</v>
      </c>
      <c r="D58" t="str">
        <f t="shared" si="9"/>
        <v>vis</v>
      </c>
      <c r="E58">
        <f>VLOOKUP(C58,'Active 1'!C$21:E$966,3,FALSE)</f>
        <v>5078.9965791306495</v>
      </c>
      <c r="F58" s="17" t="s">
        <v>121</v>
      </c>
      <c r="G58" t="str">
        <f t="shared" si="10"/>
        <v>55450.3762</v>
      </c>
      <c r="H58" s="64">
        <f t="shared" si="11"/>
        <v>5079</v>
      </c>
      <c r="I58" s="73" t="s">
        <v>332</v>
      </c>
      <c r="J58" s="74" t="s">
        <v>333</v>
      </c>
      <c r="K58" s="73">
        <v>5079</v>
      </c>
      <c r="L58" s="73" t="s">
        <v>322</v>
      </c>
      <c r="M58" s="74" t="s">
        <v>289</v>
      </c>
      <c r="N58" s="74" t="s">
        <v>323</v>
      </c>
      <c r="O58" s="75" t="s">
        <v>324</v>
      </c>
      <c r="P58" s="76" t="s">
        <v>325</v>
      </c>
    </row>
    <row r="59" spans="1:16" ht="12.75" customHeight="1" x14ac:dyDescent="0.2">
      <c r="A59" s="64" t="str">
        <f t="shared" si="6"/>
        <v> JAAVSO 39;177 </v>
      </c>
      <c r="B59" s="17" t="str">
        <f t="shared" si="7"/>
        <v>I</v>
      </c>
      <c r="C59" s="64">
        <f t="shared" si="8"/>
        <v>55479.663500000002</v>
      </c>
      <c r="D59" t="str">
        <f t="shared" si="9"/>
        <v>vis</v>
      </c>
      <c r="E59">
        <f>VLOOKUP(C59,'Active 1'!C$21:E$966,3,FALSE)</f>
        <v>5093.9947867589854</v>
      </c>
      <c r="F59" s="17" t="s">
        <v>121</v>
      </c>
      <c r="G59" t="str">
        <f t="shared" si="10"/>
        <v>55479.6635</v>
      </c>
      <c r="H59" s="64">
        <f t="shared" si="11"/>
        <v>5094</v>
      </c>
      <c r="I59" s="73" t="s">
        <v>334</v>
      </c>
      <c r="J59" s="74" t="s">
        <v>335</v>
      </c>
      <c r="K59" s="73">
        <v>5094</v>
      </c>
      <c r="L59" s="73" t="s">
        <v>336</v>
      </c>
      <c r="M59" s="74" t="s">
        <v>289</v>
      </c>
      <c r="N59" s="74" t="s">
        <v>121</v>
      </c>
      <c r="O59" s="75" t="s">
        <v>337</v>
      </c>
      <c r="P59" s="75" t="s">
        <v>338</v>
      </c>
    </row>
    <row r="60" spans="1:16" ht="12.75" customHeight="1" x14ac:dyDescent="0.2">
      <c r="A60" s="64" t="str">
        <f t="shared" si="6"/>
        <v>IBVS 5958 </v>
      </c>
      <c r="B60" s="17" t="str">
        <f t="shared" si="7"/>
        <v>II</v>
      </c>
      <c r="C60" s="64">
        <f t="shared" si="8"/>
        <v>55494.313300000002</v>
      </c>
      <c r="D60" t="str">
        <f t="shared" si="9"/>
        <v>vis</v>
      </c>
      <c r="E60">
        <f>VLOOKUP(C60,'Active 1'!C$21:E$966,3,FALSE)</f>
        <v>5101.4970400262227</v>
      </c>
      <c r="F60" s="17" t="s">
        <v>121</v>
      </c>
      <c r="G60" t="str">
        <f t="shared" si="10"/>
        <v>55494.3133</v>
      </c>
      <c r="H60" s="64">
        <f t="shared" si="11"/>
        <v>5101.5</v>
      </c>
      <c r="I60" s="73" t="s">
        <v>339</v>
      </c>
      <c r="J60" s="74" t="s">
        <v>340</v>
      </c>
      <c r="K60" s="73">
        <v>5101.5</v>
      </c>
      <c r="L60" s="73" t="s">
        <v>341</v>
      </c>
      <c r="M60" s="74" t="s">
        <v>289</v>
      </c>
      <c r="N60" s="74" t="s">
        <v>323</v>
      </c>
      <c r="O60" s="75" t="s">
        <v>324</v>
      </c>
      <c r="P60" s="76" t="s">
        <v>325</v>
      </c>
    </row>
    <row r="61" spans="1:16" ht="12.75" customHeight="1" x14ac:dyDescent="0.2">
      <c r="A61" s="64" t="str">
        <f t="shared" si="6"/>
        <v>BAVM 231 </v>
      </c>
      <c r="B61" s="17" t="str">
        <f t="shared" si="7"/>
        <v>II</v>
      </c>
      <c r="C61" s="64">
        <f t="shared" si="8"/>
        <v>56154.374400000001</v>
      </c>
      <c r="D61" t="str">
        <f t="shared" si="9"/>
        <v>vis</v>
      </c>
      <c r="E61">
        <f>VLOOKUP(C61,'Active 1'!C$21:E$966,3,FALSE)</f>
        <v>5439.5184153386072</v>
      </c>
      <c r="F61" s="17" t="s">
        <v>121</v>
      </c>
      <c r="G61" t="str">
        <f t="shared" si="10"/>
        <v>56154.3744</v>
      </c>
      <c r="H61" s="64">
        <f t="shared" si="11"/>
        <v>5439.5</v>
      </c>
      <c r="I61" s="73" t="s">
        <v>342</v>
      </c>
      <c r="J61" s="74" t="s">
        <v>343</v>
      </c>
      <c r="K61" s="73">
        <v>5439.5</v>
      </c>
      <c r="L61" s="73" t="s">
        <v>344</v>
      </c>
      <c r="M61" s="74" t="s">
        <v>289</v>
      </c>
      <c r="N61" s="74" t="s">
        <v>121</v>
      </c>
      <c r="O61" s="75" t="s">
        <v>345</v>
      </c>
      <c r="P61" s="76" t="s">
        <v>346</v>
      </c>
    </row>
    <row r="62" spans="1:16" ht="12.75" customHeight="1" x14ac:dyDescent="0.2">
      <c r="A62" s="64" t="str">
        <f t="shared" si="6"/>
        <v>BAVM 231 </v>
      </c>
      <c r="B62" s="17" t="str">
        <f t="shared" si="7"/>
        <v>II</v>
      </c>
      <c r="C62" s="64">
        <f t="shared" si="8"/>
        <v>56154.415500000003</v>
      </c>
      <c r="D62" t="str">
        <f t="shared" si="9"/>
        <v>vis</v>
      </c>
      <c r="E62">
        <f>VLOOKUP(C62,'Active 1'!C$21:E$966,3,FALSE)</f>
        <v>5439.5394629030307</v>
      </c>
      <c r="F62" s="17" t="s">
        <v>121</v>
      </c>
      <c r="G62" t="str">
        <f t="shared" si="10"/>
        <v>56154.4155</v>
      </c>
      <c r="H62" s="64">
        <f t="shared" si="11"/>
        <v>5439.5</v>
      </c>
      <c r="I62" s="73" t="s">
        <v>347</v>
      </c>
      <c r="J62" s="74" t="s">
        <v>348</v>
      </c>
      <c r="K62" s="73">
        <v>5439.5</v>
      </c>
      <c r="L62" s="73" t="s">
        <v>349</v>
      </c>
      <c r="M62" s="74" t="s">
        <v>289</v>
      </c>
      <c r="N62" s="74" t="s">
        <v>121</v>
      </c>
      <c r="O62" s="75" t="s">
        <v>345</v>
      </c>
      <c r="P62" s="76" t="s">
        <v>346</v>
      </c>
    </row>
    <row r="63" spans="1:16" ht="12.75" customHeight="1" x14ac:dyDescent="0.2">
      <c r="A63" s="64" t="str">
        <f t="shared" si="6"/>
        <v>BAVM 231 </v>
      </c>
      <c r="B63" s="17" t="str">
        <f t="shared" si="7"/>
        <v>I</v>
      </c>
      <c r="C63" s="64">
        <f t="shared" si="8"/>
        <v>56157.3897</v>
      </c>
      <c r="D63" t="str">
        <f t="shared" si="9"/>
        <v>vis</v>
      </c>
      <c r="E63">
        <f>VLOOKUP(C63,'Active 1'!C$21:E$966,3,FALSE)</f>
        <v>5441.0625691343375</v>
      </c>
      <c r="F63" s="17" t="s">
        <v>121</v>
      </c>
      <c r="G63" t="str">
        <f t="shared" si="10"/>
        <v>56157.3897</v>
      </c>
      <c r="H63" s="64">
        <f t="shared" si="11"/>
        <v>5441</v>
      </c>
      <c r="I63" s="73" t="s">
        <v>350</v>
      </c>
      <c r="J63" s="74" t="s">
        <v>351</v>
      </c>
      <c r="K63" s="73">
        <v>5441</v>
      </c>
      <c r="L63" s="73" t="s">
        <v>352</v>
      </c>
      <c r="M63" s="74" t="s">
        <v>289</v>
      </c>
      <c r="N63" s="74" t="s">
        <v>121</v>
      </c>
      <c r="O63" s="75" t="s">
        <v>345</v>
      </c>
      <c r="P63" s="76" t="s">
        <v>346</v>
      </c>
    </row>
    <row r="64" spans="1:16" ht="12.75" customHeight="1" x14ac:dyDescent="0.2">
      <c r="A64" s="64" t="str">
        <f t="shared" si="6"/>
        <v>OEJV 0160 </v>
      </c>
      <c r="B64" s="17" t="str">
        <f t="shared" si="7"/>
        <v>I</v>
      </c>
      <c r="C64" s="64">
        <f t="shared" si="8"/>
        <v>56180.590380000001</v>
      </c>
      <c r="D64" t="str">
        <f t="shared" si="9"/>
        <v>vis</v>
      </c>
      <c r="E64">
        <f>VLOOKUP(C64,'Active 1'!C$21:E$966,3,FALSE)</f>
        <v>5452.9437809824267</v>
      </c>
      <c r="F64" s="17" t="s">
        <v>121</v>
      </c>
      <c r="G64" t="str">
        <f t="shared" si="10"/>
        <v>56180.59038</v>
      </c>
      <c r="H64" s="64">
        <f t="shared" si="11"/>
        <v>5453</v>
      </c>
      <c r="I64" s="73" t="s">
        <v>353</v>
      </c>
      <c r="J64" s="74" t="s">
        <v>354</v>
      </c>
      <c r="K64" s="73">
        <v>5453</v>
      </c>
      <c r="L64" s="73" t="s">
        <v>355</v>
      </c>
      <c r="M64" s="74" t="s">
        <v>289</v>
      </c>
      <c r="N64" s="74" t="s">
        <v>59</v>
      </c>
      <c r="O64" s="75" t="s">
        <v>356</v>
      </c>
      <c r="P64" s="76" t="s">
        <v>357</v>
      </c>
    </row>
    <row r="65" spans="1:16" ht="12.75" customHeight="1" x14ac:dyDescent="0.2">
      <c r="A65" s="64" t="str">
        <f t="shared" si="6"/>
        <v>OEJV 0160 </v>
      </c>
      <c r="B65" s="17" t="str">
        <f t="shared" si="7"/>
        <v>I</v>
      </c>
      <c r="C65" s="64">
        <f t="shared" si="8"/>
        <v>56180.590490000002</v>
      </c>
      <c r="D65" t="str">
        <f t="shared" si="9"/>
        <v>vis</v>
      </c>
      <c r="E65">
        <f>VLOOKUP(C65,'Active 1'!C$21:E$966,3,FALSE)</f>
        <v>5452.9438373141084</v>
      </c>
      <c r="F65" s="17" t="s">
        <v>121</v>
      </c>
      <c r="G65" t="str">
        <f t="shared" si="10"/>
        <v>56180.59049</v>
      </c>
      <c r="H65" s="64">
        <f t="shared" si="11"/>
        <v>5453</v>
      </c>
      <c r="I65" s="73" t="s">
        <v>358</v>
      </c>
      <c r="J65" s="74" t="s">
        <v>354</v>
      </c>
      <c r="K65" s="73">
        <v>5453</v>
      </c>
      <c r="L65" s="73" t="s">
        <v>359</v>
      </c>
      <c r="M65" s="74" t="s">
        <v>289</v>
      </c>
      <c r="N65" s="74" t="s">
        <v>360</v>
      </c>
      <c r="O65" s="75" t="s">
        <v>356</v>
      </c>
      <c r="P65" s="76" t="s">
        <v>357</v>
      </c>
    </row>
    <row r="66" spans="1:16" ht="12.75" customHeight="1" x14ac:dyDescent="0.2">
      <c r="A66" s="64" t="str">
        <f t="shared" si="6"/>
        <v>OEJV 0160 </v>
      </c>
      <c r="B66" s="17" t="str">
        <f t="shared" si="7"/>
        <v>I</v>
      </c>
      <c r="C66" s="64">
        <f t="shared" si="8"/>
        <v>56180.590649999998</v>
      </c>
      <c r="D66" t="str">
        <f t="shared" si="9"/>
        <v>vis</v>
      </c>
      <c r="E66">
        <f>VLOOKUP(C66,'Active 1'!C$21:E$966,3,FALSE)</f>
        <v>5452.9439192510972</v>
      </c>
      <c r="F66" s="17" t="s">
        <v>121</v>
      </c>
      <c r="G66" t="str">
        <f t="shared" si="10"/>
        <v>56180.59065</v>
      </c>
      <c r="H66" s="64">
        <f t="shared" si="11"/>
        <v>5453</v>
      </c>
      <c r="I66" s="73" t="s">
        <v>361</v>
      </c>
      <c r="J66" s="74" t="s">
        <v>354</v>
      </c>
      <c r="K66" s="73">
        <v>5453</v>
      </c>
      <c r="L66" s="73" t="s">
        <v>362</v>
      </c>
      <c r="M66" s="74" t="s">
        <v>289</v>
      </c>
      <c r="N66" s="74" t="s">
        <v>44</v>
      </c>
      <c r="O66" s="75" t="s">
        <v>356</v>
      </c>
      <c r="P66" s="76" t="s">
        <v>357</v>
      </c>
    </row>
    <row r="67" spans="1:16" ht="12.75" customHeight="1" x14ac:dyDescent="0.2">
      <c r="A67" s="64" t="str">
        <f t="shared" si="6"/>
        <v>OEJV 0160 </v>
      </c>
      <c r="B67" s="17" t="str">
        <f t="shared" si="7"/>
        <v>I</v>
      </c>
      <c r="C67" s="64">
        <f t="shared" si="8"/>
        <v>56180.590700000001</v>
      </c>
      <c r="D67" t="str">
        <f t="shared" si="9"/>
        <v>vis</v>
      </c>
      <c r="E67">
        <f>VLOOKUP(C67,'Active 1'!C$21:E$966,3,FALSE)</f>
        <v>5452.9439448564071</v>
      </c>
      <c r="F67" s="17" t="s">
        <v>121</v>
      </c>
      <c r="G67" t="str">
        <f t="shared" si="10"/>
        <v>56180.5907</v>
      </c>
      <c r="H67" s="64">
        <f t="shared" si="11"/>
        <v>5453</v>
      </c>
      <c r="I67" s="73" t="s">
        <v>363</v>
      </c>
      <c r="J67" s="74" t="s">
        <v>354</v>
      </c>
      <c r="K67" s="73">
        <v>5453</v>
      </c>
      <c r="L67" s="73" t="s">
        <v>364</v>
      </c>
      <c r="M67" s="74" t="s">
        <v>289</v>
      </c>
      <c r="N67" s="74" t="s">
        <v>121</v>
      </c>
      <c r="O67" s="75" t="s">
        <v>356</v>
      </c>
      <c r="P67" s="76" t="s">
        <v>357</v>
      </c>
    </row>
    <row r="68" spans="1:16" ht="12.75" customHeight="1" x14ac:dyDescent="0.2">
      <c r="A68" s="64" t="str">
        <f t="shared" si="6"/>
        <v>OEJV 0160 </v>
      </c>
      <c r="B68" s="17" t="str">
        <f t="shared" si="7"/>
        <v>II</v>
      </c>
      <c r="C68" s="64">
        <f t="shared" si="8"/>
        <v>56187.42022</v>
      </c>
      <c r="D68" t="str">
        <f t="shared" si="9"/>
        <v>vis</v>
      </c>
      <c r="E68">
        <f>VLOOKUP(C68,'Active 1'!C$21:E$966,3,FALSE)</f>
        <v>5456.4413843254551</v>
      </c>
      <c r="F68" s="17" t="s">
        <v>121</v>
      </c>
      <c r="G68" t="str">
        <f t="shared" si="10"/>
        <v>56187.42022</v>
      </c>
      <c r="H68" s="64">
        <f t="shared" si="11"/>
        <v>5456.5</v>
      </c>
      <c r="I68" s="73" t="s">
        <v>365</v>
      </c>
      <c r="J68" s="74" t="s">
        <v>366</v>
      </c>
      <c r="K68" s="73">
        <v>5456.5</v>
      </c>
      <c r="L68" s="73" t="s">
        <v>367</v>
      </c>
      <c r="M68" s="74" t="s">
        <v>289</v>
      </c>
      <c r="N68" s="74" t="s">
        <v>360</v>
      </c>
      <c r="O68" s="75" t="s">
        <v>356</v>
      </c>
      <c r="P68" s="76" t="s">
        <v>357</v>
      </c>
    </row>
    <row r="69" spans="1:16" ht="12.75" customHeight="1" x14ac:dyDescent="0.2">
      <c r="A69" s="64" t="str">
        <f t="shared" si="6"/>
        <v>OEJV 0160 </v>
      </c>
      <c r="B69" s="17" t="str">
        <f t="shared" si="7"/>
        <v>II</v>
      </c>
      <c r="C69" s="64">
        <f t="shared" si="8"/>
        <v>56187.42411</v>
      </c>
      <c r="D69" t="str">
        <f t="shared" si="9"/>
        <v>vis</v>
      </c>
      <c r="E69">
        <f>VLOOKUP(C69,'Active 1'!C$21:E$966,3,FALSE)</f>
        <v>5456.443376418536</v>
      </c>
      <c r="F69" s="17" t="s">
        <v>121</v>
      </c>
      <c r="G69" t="str">
        <f t="shared" si="10"/>
        <v>56187.42411</v>
      </c>
      <c r="H69" s="64">
        <f t="shared" si="11"/>
        <v>5456.5</v>
      </c>
      <c r="I69" s="73" t="s">
        <v>368</v>
      </c>
      <c r="J69" s="74" t="s">
        <v>369</v>
      </c>
      <c r="K69" s="73">
        <v>5456.5</v>
      </c>
      <c r="L69" s="73" t="s">
        <v>370</v>
      </c>
      <c r="M69" s="74" t="s">
        <v>289</v>
      </c>
      <c r="N69" s="74" t="s">
        <v>44</v>
      </c>
      <c r="O69" s="75" t="s">
        <v>356</v>
      </c>
      <c r="P69" s="76" t="s">
        <v>357</v>
      </c>
    </row>
    <row r="70" spans="1:16" ht="12.75" customHeight="1" x14ac:dyDescent="0.2">
      <c r="A70" s="64" t="str">
        <f t="shared" si="6"/>
        <v>OEJV 0160 </v>
      </c>
      <c r="B70" s="17" t="str">
        <f t="shared" si="7"/>
        <v>II</v>
      </c>
      <c r="C70" s="64">
        <f t="shared" si="8"/>
        <v>56187.429580000004</v>
      </c>
      <c r="D70" t="str">
        <f t="shared" si="9"/>
        <v>vis</v>
      </c>
      <c r="E70">
        <f>VLOOKUP(C70,'Active 1'!C$21:E$966,3,FALSE)</f>
        <v>5456.4461776393991</v>
      </c>
      <c r="F70" s="17" t="s">
        <v>121</v>
      </c>
      <c r="G70" t="str">
        <f t="shared" si="10"/>
        <v>56187.42958</v>
      </c>
      <c r="H70" s="64">
        <f t="shared" si="11"/>
        <v>5456.5</v>
      </c>
      <c r="I70" s="73" t="s">
        <v>371</v>
      </c>
      <c r="J70" s="74" t="s">
        <v>372</v>
      </c>
      <c r="K70" s="73">
        <v>5456.5</v>
      </c>
      <c r="L70" s="73" t="s">
        <v>373</v>
      </c>
      <c r="M70" s="74" t="s">
        <v>289</v>
      </c>
      <c r="N70" s="74" t="s">
        <v>121</v>
      </c>
      <c r="O70" s="75" t="s">
        <v>356</v>
      </c>
      <c r="P70" s="76" t="s">
        <v>357</v>
      </c>
    </row>
    <row r="71" spans="1:16" ht="12.75" customHeight="1" x14ac:dyDescent="0.2">
      <c r="A71" s="64" t="str">
        <f t="shared" si="6"/>
        <v>OEJV 0160 </v>
      </c>
      <c r="B71" s="17" t="str">
        <f t="shared" si="7"/>
        <v>I</v>
      </c>
      <c r="C71" s="64">
        <f t="shared" si="8"/>
        <v>56510.553679999997</v>
      </c>
      <c r="D71" t="str">
        <f t="shared" si="9"/>
        <v>vis</v>
      </c>
      <c r="E71">
        <f>VLOOKUP(C71,'Active 1'!C$21:E$966,3,FALSE)</f>
        <v>5621.920029497317</v>
      </c>
      <c r="F71" s="17" t="s">
        <v>121</v>
      </c>
      <c r="G71" t="str">
        <f t="shared" si="10"/>
        <v>56510.55368</v>
      </c>
      <c r="H71" s="64">
        <f t="shared" si="11"/>
        <v>5622</v>
      </c>
      <c r="I71" s="73" t="s">
        <v>374</v>
      </c>
      <c r="J71" s="74" t="s">
        <v>375</v>
      </c>
      <c r="K71" s="73">
        <v>5622</v>
      </c>
      <c r="L71" s="73" t="s">
        <v>376</v>
      </c>
      <c r="M71" s="74" t="s">
        <v>289</v>
      </c>
      <c r="N71" s="74" t="s">
        <v>44</v>
      </c>
      <c r="O71" s="75" t="s">
        <v>356</v>
      </c>
      <c r="P71" s="76" t="s">
        <v>357</v>
      </c>
    </row>
    <row r="72" spans="1:16" ht="12.75" customHeight="1" x14ac:dyDescent="0.2">
      <c r="A72" s="64" t="str">
        <f t="shared" si="6"/>
        <v>OEJV 0160 </v>
      </c>
      <c r="B72" s="17" t="str">
        <f t="shared" si="7"/>
        <v>I</v>
      </c>
      <c r="C72" s="64">
        <f t="shared" si="8"/>
        <v>56510.554120000001</v>
      </c>
      <c r="D72" t="str">
        <f t="shared" si="9"/>
        <v>vis</v>
      </c>
      <c r="E72">
        <f>VLOOKUP(C72,'Active 1'!C$21:E$966,3,FALSE)</f>
        <v>5621.9202548240428</v>
      </c>
      <c r="F72" s="17" t="s">
        <v>121</v>
      </c>
      <c r="G72" t="str">
        <f t="shared" si="10"/>
        <v>56510.55412</v>
      </c>
      <c r="H72" s="64">
        <f t="shared" si="11"/>
        <v>5622</v>
      </c>
      <c r="I72" s="73" t="s">
        <v>377</v>
      </c>
      <c r="J72" s="74" t="s">
        <v>375</v>
      </c>
      <c r="K72" s="73">
        <v>5622</v>
      </c>
      <c r="L72" s="73" t="s">
        <v>378</v>
      </c>
      <c r="M72" s="74" t="s">
        <v>289</v>
      </c>
      <c r="N72" s="74" t="s">
        <v>121</v>
      </c>
      <c r="O72" s="75" t="s">
        <v>356</v>
      </c>
      <c r="P72" s="76" t="s">
        <v>357</v>
      </c>
    </row>
    <row r="73" spans="1:16" ht="12.75" customHeight="1" x14ac:dyDescent="0.2">
      <c r="A73" s="64" t="str">
        <f t="shared" si="6"/>
        <v>OEJV 0160 </v>
      </c>
      <c r="B73" s="17" t="str">
        <f t="shared" si="7"/>
        <v>I</v>
      </c>
      <c r="C73" s="64">
        <f t="shared" si="8"/>
        <v>56510.554250000001</v>
      </c>
      <c r="D73" t="str">
        <f t="shared" si="9"/>
        <v>vis</v>
      </c>
      <c r="E73">
        <f>VLOOKUP(C73,'Active 1'!C$21:E$966,3,FALSE)</f>
        <v>5621.9203213978471</v>
      </c>
      <c r="F73" s="17" t="s">
        <v>121</v>
      </c>
      <c r="G73" t="str">
        <f t="shared" si="10"/>
        <v>56510.55425</v>
      </c>
      <c r="H73" s="64">
        <f t="shared" si="11"/>
        <v>5622</v>
      </c>
      <c r="I73" s="73" t="s">
        <v>379</v>
      </c>
      <c r="J73" s="74" t="s">
        <v>380</v>
      </c>
      <c r="K73" s="73">
        <v>5622</v>
      </c>
      <c r="L73" s="73" t="s">
        <v>381</v>
      </c>
      <c r="M73" s="74" t="s">
        <v>289</v>
      </c>
      <c r="N73" s="74" t="s">
        <v>360</v>
      </c>
      <c r="O73" s="75" t="s">
        <v>356</v>
      </c>
      <c r="P73" s="76" t="s">
        <v>357</v>
      </c>
    </row>
    <row r="74" spans="1:16" ht="12.75" customHeight="1" x14ac:dyDescent="0.2">
      <c r="A74" s="64" t="str">
        <f t="shared" si="6"/>
        <v>OEJV 0160 </v>
      </c>
      <c r="B74" s="17" t="str">
        <f t="shared" si="7"/>
        <v>I</v>
      </c>
      <c r="C74" s="64">
        <f t="shared" si="8"/>
        <v>56510.554490000002</v>
      </c>
      <c r="D74" t="str">
        <f t="shared" si="9"/>
        <v>vis</v>
      </c>
      <c r="E74">
        <f>VLOOKUP(C74,'Active 1'!C$21:E$966,3,FALSE)</f>
        <v>5621.9204443033341</v>
      </c>
      <c r="F74" s="17" t="s">
        <v>121</v>
      </c>
      <c r="G74" t="str">
        <f t="shared" si="10"/>
        <v>56510.55449</v>
      </c>
      <c r="H74" s="64">
        <f t="shared" si="11"/>
        <v>5622</v>
      </c>
      <c r="I74" s="73" t="s">
        <v>382</v>
      </c>
      <c r="J74" s="74" t="s">
        <v>380</v>
      </c>
      <c r="K74" s="73">
        <v>5622</v>
      </c>
      <c r="L74" s="73" t="s">
        <v>383</v>
      </c>
      <c r="M74" s="74" t="s">
        <v>289</v>
      </c>
      <c r="N74" s="74" t="s">
        <v>59</v>
      </c>
      <c r="O74" s="75" t="s">
        <v>356</v>
      </c>
      <c r="P74" s="76" t="s">
        <v>357</v>
      </c>
    </row>
    <row r="75" spans="1:16" ht="12.75" customHeight="1" x14ac:dyDescent="0.2">
      <c r="A75" s="64" t="str">
        <f t="shared" ref="A75:A106" si="12">P75</f>
        <v> JAAVSO 41;328 </v>
      </c>
      <c r="B75" s="17" t="str">
        <f t="shared" ref="B75:B106" si="13">IF(H75=INT(H75),"I","II")</f>
        <v>I</v>
      </c>
      <c r="C75" s="64">
        <f t="shared" ref="C75:C106" si="14">1*G75</f>
        <v>56539.842100000002</v>
      </c>
      <c r="D75" t="str">
        <f t="shared" ref="D75:D106" si="15">VLOOKUP(F75,I$1:J$5,2,FALSE)</f>
        <v>vis</v>
      </c>
      <c r="E75">
        <f>VLOOKUP(C75,'Active 1'!C$21:E$966,3,FALSE)</f>
        <v>5636.9188106845859</v>
      </c>
      <c r="F75" s="17" t="s">
        <v>121</v>
      </c>
      <c r="G75" t="str">
        <f t="shared" ref="G75:G106" si="16">MID(I75,3,LEN(I75)-3)</f>
        <v>56539.8421</v>
      </c>
      <c r="H75" s="64">
        <f t="shared" ref="H75:H106" si="17">1*K75</f>
        <v>5637</v>
      </c>
      <c r="I75" s="73" t="s">
        <v>384</v>
      </c>
      <c r="J75" s="74" t="s">
        <v>385</v>
      </c>
      <c r="K75" s="73">
        <v>5637</v>
      </c>
      <c r="L75" s="73" t="s">
        <v>386</v>
      </c>
      <c r="M75" s="74" t="s">
        <v>289</v>
      </c>
      <c r="N75" s="74" t="s">
        <v>121</v>
      </c>
      <c r="O75" s="75" t="s">
        <v>387</v>
      </c>
      <c r="P75" s="75" t="s">
        <v>388</v>
      </c>
    </row>
    <row r="76" spans="1:16" ht="12.75" customHeight="1" x14ac:dyDescent="0.2">
      <c r="A76" s="64" t="str">
        <f t="shared" si="12"/>
        <v> JAAVSO 42;426 </v>
      </c>
      <c r="B76" s="17" t="str">
        <f t="shared" si="13"/>
        <v>I</v>
      </c>
      <c r="C76" s="64">
        <f t="shared" si="14"/>
        <v>56906.898800000003</v>
      </c>
      <c r="D76" t="str">
        <f t="shared" si="15"/>
        <v>vis</v>
      </c>
      <c r="E76">
        <f>VLOOKUP(C76,'Active 1'!C$21:E$966,3,FALSE)</f>
        <v>5824.8908189602225</v>
      </c>
      <c r="F76" s="17" t="s">
        <v>121</v>
      </c>
      <c r="G76" t="str">
        <f t="shared" si="16"/>
        <v>56906.8988</v>
      </c>
      <c r="H76" s="64">
        <f t="shared" si="17"/>
        <v>5825</v>
      </c>
      <c r="I76" s="73" t="s">
        <v>389</v>
      </c>
      <c r="J76" s="74" t="s">
        <v>390</v>
      </c>
      <c r="K76" s="73">
        <v>5825</v>
      </c>
      <c r="L76" s="73" t="s">
        <v>391</v>
      </c>
      <c r="M76" s="74" t="s">
        <v>289</v>
      </c>
      <c r="N76" s="74" t="s">
        <v>121</v>
      </c>
      <c r="O76" s="75" t="s">
        <v>392</v>
      </c>
      <c r="P76" s="75" t="s">
        <v>393</v>
      </c>
    </row>
    <row r="77" spans="1:16" ht="12.75" customHeight="1" x14ac:dyDescent="0.2">
      <c r="A77" s="64" t="str">
        <f t="shared" si="12"/>
        <v> IODE 4.2.281 </v>
      </c>
      <c r="B77" s="17" t="str">
        <f t="shared" si="13"/>
        <v>I</v>
      </c>
      <c r="C77" s="64">
        <f t="shared" si="14"/>
        <v>26562.434000000001</v>
      </c>
      <c r="D77" t="str">
        <f t="shared" si="15"/>
        <v>vis</v>
      </c>
      <c r="E77">
        <f>VLOOKUP(C77,'Active 1'!C$21:E$966,3,FALSE)</f>
        <v>-9714.6974476627456</v>
      </c>
      <c r="F77" s="17" t="s">
        <v>121</v>
      </c>
      <c r="G77" t="str">
        <f t="shared" si="16"/>
        <v>26562.434</v>
      </c>
      <c r="H77" s="64">
        <f t="shared" si="17"/>
        <v>-9715</v>
      </c>
      <c r="I77" s="73" t="s">
        <v>394</v>
      </c>
      <c r="J77" s="74" t="s">
        <v>395</v>
      </c>
      <c r="K77" s="73">
        <v>-9715</v>
      </c>
      <c r="L77" s="73" t="s">
        <v>396</v>
      </c>
      <c r="M77" s="74" t="s">
        <v>140</v>
      </c>
      <c r="N77" s="74"/>
      <c r="O77" s="75" t="s">
        <v>397</v>
      </c>
      <c r="P77" s="75" t="s">
        <v>43</v>
      </c>
    </row>
    <row r="78" spans="1:16" ht="12.75" customHeight="1" x14ac:dyDescent="0.2">
      <c r="A78" s="64" t="str">
        <f t="shared" si="12"/>
        <v> IODE 4.2.281 </v>
      </c>
      <c r="B78" s="17" t="str">
        <f t="shared" si="13"/>
        <v>I</v>
      </c>
      <c r="C78" s="64">
        <f t="shared" si="14"/>
        <v>26564.378000000001</v>
      </c>
      <c r="D78" t="str">
        <f t="shared" si="15"/>
        <v>vis</v>
      </c>
      <c r="E78">
        <f>VLOOKUP(C78,'Active 1'!C$21:E$966,3,FALSE)</f>
        <v>-9713.7019132287242</v>
      </c>
      <c r="F78" s="17" t="s">
        <v>121</v>
      </c>
      <c r="G78" t="str">
        <f t="shared" si="16"/>
        <v>26564.378</v>
      </c>
      <c r="H78" s="64">
        <f t="shared" si="17"/>
        <v>-9714</v>
      </c>
      <c r="I78" s="73" t="s">
        <v>398</v>
      </c>
      <c r="J78" s="74" t="s">
        <v>399</v>
      </c>
      <c r="K78" s="73">
        <v>-9714</v>
      </c>
      <c r="L78" s="73" t="s">
        <v>400</v>
      </c>
      <c r="M78" s="74" t="s">
        <v>140</v>
      </c>
      <c r="N78" s="74"/>
      <c r="O78" s="75" t="s">
        <v>397</v>
      </c>
      <c r="P78" s="75" t="s">
        <v>43</v>
      </c>
    </row>
    <row r="79" spans="1:16" ht="12.75" customHeight="1" x14ac:dyDescent="0.2">
      <c r="A79" s="64" t="str">
        <f t="shared" si="12"/>
        <v> IODE 4.2.281 </v>
      </c>
      <c r="B79" s="17" t="str">
        <f t="shared" si="13"/>
        <v>I</v>
      </c>
      <c r="C79" s="64">
        <f t="shared" si="14"/>
        <v>26568.294999999998</v>
      </c>
      <c r="D79" t="str">
        <f t="shared" si="15"/>
        <v>vis</v>
      </c>
      <c r="E79">
        <f>VLOOKUP(C79,'Active 1'!C$21:E$966,3,FALSE)</f>
        <v>-9711.695993281166</v>
      </c>
      <c r="F79" s="17" t="s">
        <v>121</v>
      </c>
      <c r="G79" t="str">
        <f t="shared" si="16"/>
        <v>26568.295</v>
      </c>
      <c r="H79" s="64">
        <f t="shared" si="17"/>
        <v>-9712</v>
      </c>
      <c r="I79" s="73" t="s">
        <v>401</v>
      </c>
      <c r="J79" s="74" t="s">
        <v>402</v>
      </c>
      <c r="K79" s="73">
        <v>-9712</v>
      </c>
      <c r="L79" s="73" t="s">
        <v>403</v>
      </c>
      <c r="M79" s="74" t="s">
        <v>140</v>
      </c>
      <c r="N79" s="74"/>
      <c r="O79" s="75" t="s">
        <v>397</v>
      </c>
      <c r="P79" s="75" t="s">
        <v>43</v>
      </c>
    </row>
    <row r="80" spans="1:16" ht="12.75" customHeight="1" x14ac:dyDescent="0.2">
      <c r="A80" s="64" t="str">
        <f t="shared" si="12"/>
        <v> IODE 4.2.281 </v>
      </c>
      <c r="B80" s="17" t="str">
        <f t="shared" si="13"/>
        <v>I</v>
      </c>
      <c r="C80" s="64">
        <f t="shared" si="14"/>
        <v>26570.243999999999</v>
      </c>
      <c r="D80" t="str">
        <f t="shared" si="15"/>
        <v>vis</v>
      </c>
      <c r="E80">
        <f>VLOOKUP(C80,'Active 1'!C$21:E$966,3,FALSE)</f>
        <v>-9710.6978983161935</v>
      </c>
      <c r="F80" s="17" t="s">
        <v>121</v>
      </c>
      <c r="G80" t="str">
        <f t="shared" si="16"/>
        <v>26570.244</v>
      </c>
      <c r="H80" s="64">
        <f t="shared" si="17"/>
        <v>-9711</v>
      </c>
      <c r="I80" s="73" t="s">
        <v>404</v>
      </c>
      <c r="J80" s="74" t="s">
        <v>405</v>
      </c>
      <c r="K80" s="73">
        <v>-9711</v>
      </c>
      <c r="L80" s="73" t="s">
        <v>406</v>
      </c>
      <c r="M80" s="74" t="s">
        <v>140</v>
      </c>
      <c r="N80" s="74"/>
      <c r="O80" s="75" t="s">
        <v>397</v>
      </c>
      <c r="P80" s="75" t="s">
        <v>43</v>
      </c>
    </row>
    <row r="81" spans="1:16" ht="12.75" customHeight="1" x14ac:dyDescent="0.2">
      <c r="A81" s="64" t="str">
        <f t="shared" si="12"/>
        <v> IODE 4.2.281 </v>
      </c>
      <c r="B81" s="17" t="str">
        <f t="shared" si="13"/>
        <v>I</v>
      </c>
      <c r="C81" s="64">
        <f t="shared" si="14"/>
        <v>26572.215</v>
      </c>
      <c r="D81" t="str">
        <f t="shared" si="15"/>
        <v>vis</v>
      </c>
      <c r="E81">
        <f>VLOOKUP(C81,'Active 1'!C$21:E$966,3,FALSE)</f>
        <v>-9709.6885370150339</v>
      </c>
      <c r="F81" s="17" t="s">
        <v>121</v>
      </c>
      <c r="G81" t="str">
        <f t="shared" si="16"/>
        <v>26572.215</v>
      </c>
      <c r="H81" s="64">
        <f t="shared" si="17"/>
        <v>-9710</v>
      </c>
      <c r="I81" s="73" t="s">
        <v>407</v>
      </c>
      <c r="J81" s="74" t="s">
        <v>408</v>
      </c>
      <c r="K81" s="73">
        <v>-9710</v>
      </c>
      <c r="L81" s="73" t="s">
        <v>279</v>
      </c>
      <c r="M81" s="74" t="s">
        <v>140</v>
      </c>
      <c r="N81" s="74"/>
      <c r="O81" s="75" t="s">
        <v>397</v>
      </c>
      <c r="P81" s="75" t="s">
        <v>43</v>
      </c>
    </row>
    <row r="82" spans="1:16" ht="12.75" customHeight="1" x14ac:dyDescent="0.2">
      <c r="A82" s="64" t="str">
        <f t="shared" si="12"/>
        <v> IODE 4.2.281 </v>
      </c>
      <c r="B82" s="17" t="str">
        <f t="shared" si="13"/>
        <v>I</v>
      </c>
      <c r="C82" s="64">
        <f t="shared" si="14"/>
        <v>26603.442999999999</v>
      </c>
      <c r="D82" t="str">
        <f t="shared" si="15"/>
        <v>vis</v>
      </c>
      <c r="E82">
        <f>VLOOKUP(C82,'Active 1'!C$21:E$966,3,FALSE)</f>
        <v>-9693.6964849031083</v>
      </c>
      <c r="F82" s="17" t="s">
        <v>121</v>
      </c>
      <c r="G82" t="str">
        <f t="shared" si="16"/>
        <v>26603.443</v>
      </c>
      <c r="H82" s="64">
        <f t="shared" si="17"/>
        <v>-9694</v>
      </c>
      <c r="I82" s="73" t="s">
        <v>409</v>
      </c>
      <c r="J82" s="74" t="s">
        <v>410</v>
      </c>
      <c r="K82" s="73">
        <v>-9694</v>
      </c>
      <c r="L82" s="73" t="s">
        <v>411</v>
      </c>
      <c r="M82" s="74" t="s">
        <v>140</v>
      </c>
      <c r="N82" s="74"/>
      <c r="O82" s="75" t="s">
        <v>397</v>
      </c>
      <c r="P82" s="75" t="s">
        <v>43</v>
      </c>
    </row>
    <row r="83" spans="1:16" ht="12.75" customHeight="1" x14ac:dyDescent="0.2">
      <c r="A83" s="64" t="str">
        <f t="shared" si="12"/>
        <v> IODE 4.2.281 </v>
      </c>
      <c r="B83" s="17" t="str">
        <f t="shared" si="13"/>
        <v>I</v>
      </c>
      <c r="C83" s="64">
        <f t="shared" si="14"/>
        <v>26605.383999999998</v>
      </c>
      <c r="D83" t="str">
        <f t="shared" si="15"/>
        <v>vis</v>
      </c>
      <c r="E83">
        <f>VLOOKUP(C83,'Active 1'!C$21:E$966,3,FALSE)</f>
        <v>-9692.7024867876589</v>
      </c>
      <c r="F83" s="17" t="s">
        <v>121</v>
      </c>
      <c r="G83" t="str">
        <f t="shared" si="16"/>
        <v>26605.384</v>
      </c>
      <c r="H83" s="64">
        <f t="shared" si="17"/>
        <v>-9693</v>
      </c>
      <c r="I83" s="73" t="s">
        <v>412</v>
      </c>
      <c r="J83" s="74" t="s">
        <v>413</v>
      </c>
      <c r="K83" s="73">
        <v>-9693</v>
      </c>
      <c r="L83" s="73" t="s">
        <v>414</v>
      </c>
      <c r="M83" s="74" t="s">
        <v>140</v>
      </c>
      <c r="N83" s="74"/>
      <c r="O83" s="75" t="s">
        <v>397</v>
      </c>
      <c r="P83" s="75" t="s">
        <v>43</v>
      </c>
    </row>
    <row r="84" spans="1:16" ht="12.75" customHeight="1" x14ac:dyDescent="0.2">
      <c r="A84" s="64" t="str">
        <f t="shared" si="12"/>
        <v> IODE 4.2.281 </v>
      </c>
      <c r="B84" s="17" t="str">
        <f t="shared" si="13"/>
        <v>I</v>
      </c>
      <c r="C84" s="64">
        <f t="shared" si="14"/>
        <v>26607.331999999999</v>
      </c>
      <c r="D84" t="str">
        <f t="shared" si="15"/>
        <v>vis</v>
      </c>
      <c r="E84">
        <f>VLOOKUP(C84,'Active 1'!C$21:E$966,3,FALSE)</f>
        <v>-9691.7049039288777</v>
      </c>
      <c r="F84" s="17" t="s">
        <v>121</v>
      </c>
      <c r="G84" t="str">
        <f t="shared" si="16"/>
        <v>26607.332</v>
      </c>
      <c r="H84" s="64">
        <f t="shared" si="17"/>
        <v>-9692</v>
      </c>
      <c r="I84" s="73" t="s">
        <v>415</v>
      </c>
      <c r="J84" s="74" t="s">
        <v>416</v>
      </c>
      <c r="K84" s="73">
        <v>-9692</v>
      </c>
      <c r="L84" s="73" t="s">
        <v>417</v>
      </c>
      <c r="M84" s="74" t="s">
        <v>140</v>
      </c>
      <c r="N84" s="74"/>
      <c r="O84" s="75" t="s">
        <v>397</v>
      </c>
      <c r="P84" s="75" t="s">
        <v>43</v>
      </c>
    </row>
    <row r="85" spans="1:16" ht="12.75" customHeight="1" x14ac:dyDescent="0.2">
      <c r="A85" s="64" t="str">
        <f t="shared" si="12"/>
        <v> IODE 4.2.281 </v>
      </c>
      <c r="B85" s="17" t="str">
        <f t="shared" si="13"/>
        <v>I</v>
      </c>
      <c r="C85" s="64">
        <f t="shared" si="14"/>
        <v>26978.308000000001</v>
      </c>
      <c r="D85" t="str">
        <f t="shared" si="15"/>
        <v>vis</v>
      </c>
      <c r="E85">
        <f>VLOOKUP(C85,'Active 1'!C$21:E$966,3,FALSE)</f>
        <v>-9501.7257978614416</v>
      </c>
      <c r="F85" s="17" t="s">
        <v>121</v>
      </c>
      <c r="G85" t="str">
        <f t="shared" si="16"/>
        <v>26978.308</v>
      </c>
      <c r="H85" s="64">
        <f t="shared" si="17"/>
        <v>-9502</v>
      </c>
      <c r="I85" s="73" t="s">
        <v>418</v>
      </c>
      <c r="J85" s="74" t="s">
        <v>419</v>
      </c>
      <c r="K85" s="73">
        <v>-9502</v>
      </c>
      <c r="L85" s="73" t="s">
        <v>420</v>
      </c>
      <c r="M85" s="74" t="s">
        <v>140</v>
      </c>
      <c r="N85" s="74"/>
      <c r="O85" s="75" t="s">
        <v>397</v>
      </c>
      <c r="P85" s="75" t="s">
        <v>43</v>
      </c>
    </row>
    <row r="86" spans="1:16" ht="12.75" customHeight="1" x14ac:dyDescent="0.2">
      <c r="A86" s="64" t="str">
        <f t="shared" si="12"/>
        <v> AAC 2.63 </v>
      </c>
      <c r="B86" s="17" t="str">
        <f t="shared" si="13"/>
        <v>I</v>
      </c>
      <c r="C86" s="64">
        <f t="shared" si="14"/>
        <v>27386.362000000001</v>
      </c>
      <c r="D86" t="str">
        <f t="shared" si="15"/>
        <v>vis</v>
      </c>
      <c r="E86">
        <f>VLOOKUP(C86,'Active 1'!C$21:E$966,3,FALSE)</f>
        <v>-9292.7588184685956</v>
      </c>
      <c r="F86" s="17" t="s">
        <v>121</v>
      </c>
      <c r="G86" t="str">
        <f t="shared" si="16"/>
        <v>27386.362</v>
      </c>
      <c r="H86" s="64">
        <f t="shared" si="17"/>
        <v>-9293</v>
      </c>
      <c r="I86" s="73" t="s">
        <v>421</v>
      </c>
      <c r="J86" s="74" t="s">
        <v>422</v>
      </c>
      <c r="K86" s="73">
        <v>-9293</v>
      </c>
      <c r="L86" s="73" t="s">
        <v>423</v>
      </c>
      <c r="M86" s="74" t="s">
        <v>140</v>
      </c>
      <c r="N86" s="74"/>
      <c r="O86" s="75" t="s">
        <v>424</v>
      </c>
      <c r="P86" s="75" t="s">
        <v>45</v>
      </c>
    </row>
    <row r="87" spans="1:16" ht="12.75" customHeight="1" x14ac:dyDescent="0.2">
      <c r="A87" s="64" t="str">
        <f t="shared" si="12"/>
        <v> IODE 4.2.281 </v>
      </c>
      <c r="B87" s="17" t="str">
        <f t="shared" si="13"/>
        <v>I</v>
      </c>
      <c r="C87" s="64">
        <f t="shared" si="14"/>
        <v>27390.267</v>
      </c>
      <c r="D87" t="str">
        <f t="shared" si="15"/>
        <v>vis</v>
      </c>
      <c r="E87">
        <f>VLOOKUP(C87,'Active 1'!C$21:E$966,3,FALSE)</f>
        <v>-9290.7590437953204</v>
      </c>
      <c r="F87" s="17" t="s">
        <v>121</v>
      </c>
      <c r="G87" t="str">
        <f t="shared" si="16"/>
        <v>27390.267</v>
      </c>
      <c r="H87" s="64">
        <f t="shared" si="17"/>
        <v>-9291</v>
      </c>
      <c r="I87" s="73" t="s">
        <v>425</v>
      </c>
      <c r="J87" s="74" t="s">
        <v>426</v>
      </c>
      <c r="K87" s="73">
        <v>-9291</v>
      </c>
      <c r="L87" s="73" t="s">
        <v>423</v>
      </c>
      <c r="M87" s="74" t="s">
        <v>140</v>
      </c>
      <c r="N87" s="74"/>
      <c r="O87" s="75" t="s">
        <v>397</v>
      </c>
      <c r="P87" s="75" t="s">
        <v>43</v>
      </c>
    </row>
    <row r="88" spans="1:16" ht="12.75" customHeight="1" x14ac:dyDescent="0.2">
      <c r="A88" s="64" t="str">
        <f t="shared" si="12"/>
        <v> AAC 2.80 </v>
      </c>
      <c r="B88" s="17" t="str">
        <f t="shared" si="13"/>
        <v>I</v>
      </c>
      <c r="C88" s="64">
        <f t="shared" si="14"/>
        <v>27710.473999999998</v>
      </c>
      <c r="D88" t="str">
        <f t="shared" si="15"/>
        <v>vis</v>
      </c>
      <c r="E88">
        <f>VLOOKUP(C88,'Active 1'!C$21:E$966,3,FALSE)</f>
        <v>-9126.7790569052395</v>
      </c>
      <c r="F88" s="17" t="s">
        <v>121</v>
      </c>
      <c r="G88" t="str">
        <f t="shared" si="16"/>
        <v>27710.474</v>
      </c>
      <c r="H88" s="64">
        <f t="shared" si="17"/>
        <v>-9127</v>
      </c>
      <c r="I88" s="73" t="s">
        <v>427</v>
      </c>
      <c r="J88" s="74" t="s">
        <v>428</v>
      </c>
      <c r="K88" s="73">
        <v>-9127</v>
      </c>
      <c r="L88" s="73" t="s">
        <v>429</v>
      </c>
      <c r="M88" s="74" t="s">
        <v>140</v>
      </c>
      <c r="N88" s="74"/>
      <c r="O88" s="75" t="s">
        <v>424</v>
      </c>
      <c r="P88" s="75" t="s">
        <v>46</v>
      </c>
    </row>
    <row r="89" spans="1:16" ht="12.75" customHeight="1" x14ac:dyDescent="0.2">
      <c r="A89" s="64" t="str">
        <f t="shared" si="12"/>
        <v> IODE 4.2.281 </v>
      </c>
      <c r="B89" s="17" t="str">
        <f t="shared" si="13"/>
        <v>II</v>
      </c>
      <c r="C89" s="64">
        <f t="shared" si="14"/>
        <v>31287.397000000001</v>
      </c>
      <c r="D89" t="str">
        <f t="shared" si="15"/>
        <v>vis</v>
      </c>
      <c r="E89">
        <f>VLOOKUP(C89,'Active 1'!C$21:E$966,3,FALSE)</f>
        <v>-7295.0146462370412</v>
      </c>
      <c r="F89" s="17" t="s">
        <v>121</v>
      </c>
      <c r="G89" t="str">
        <f t="shared" si="16"/>
        <v>31287.397</v>
      </c>
      <c r="H89" s="64">
        <f t="shared" si="17"/>
        <v>-7295.5</v>
      </c>
      <c r="I89" s="73" t="s">
        <v>430</v>
      </c>
      <c r="J89" s="74" t="s">
        <v>431</v>
      </c>
      <c r="K89" s="73">
        <v>-7295.5</v>
      </c>
      <c r="L89" s="73" t="s">
        <v>432</v>
      </c>
      <c r="M89" s="74" t="s">
        <v>140</v>
      </c>
      <c r="N89" s="74"/>
      <c r="O89" s="75" t="s">
        <v>397</v>
      </c>
      <c r="P89" s="75" t="s">
        <v>43</v>
      </c>
    </row>
    <row r="90" spans="1:16" ht="12.75" customHeight="1" x14ac:dyDescent="0.2">
      <c r="A90" s="64" t="str">
        <f t="shared" si="12"/>
        <v> AAC 5.11 </v>
      </c>
      <c r="B90" s="17" t="str">
        <f t="shared" si="13"/>
        <v>II</v>
      </c>
      <c r="C90" s="64">
        <f t="shared" si="14"/>
        <v>33872.449000000001</v>
      </c>
      <c r="D90" t="str">
        <f t="shared" si="15"/>
        <v>vis</v>
      </c>
      <c r="E90">
        <f>VLOOKUP(C90,'Active 1'!C$21:E$966,3,FALSE)</f>
        <v>-5971.1935146872038</v>
      </c>
      <c r="F90" s="17" t="s">
        <v>121</v>
      </c>
      <c r="G90" t="str">
        <f t="shared" si="16"/>
        <v>33872.449</v>
      </c>
      <c r="H90" s="64">
        <f t="shared" si="17"/>
        <v>-5971.5</v>
      </c>
      <c r="I90" s="73" t="s">
        <v>433</v>
      </c>
      <c r="J90" s="74" t="s">
        <v>434</v>
      </c>
      <c r="K90" s="73">
        <v>-5971.5</v>
      </c>
      <c r="L90" s="73" t="s">
        <v>435</v>
      </c>
      <c r="M90" s="74" t="s">
        <v>140</v>
      </c>
      <c r="N90" s="74"/>
      <c r="O90" s="75" t="s">
        <v>436</v>
      </c>
      <c r="P90" s="75" t="s">
        <v>48</v>
      </c>
    </row>
    <row r="91" spans="1:16" ht="12.75" customHeight="1" x14ac:dyDescent="0.2">
      <c r="A91" s="64" t="str">
        <f t="shared" si="12"/>
        <v> AAC 5.53 </v>
      </c>
      <c r="B91" s="17" t="str">
        <f t="shared" si="13"/>
        <v>II</v>
      </c>
      <c r="C91" s="64">
        <f t="shared" si="14"/>
        <v>34239.495999999999</v>
      </c>
      <c r="D91" t="str">
        <f t="shared" si="15"/>
        <v>vis</v>
      </c>
      <c r="E91">
        <f>VLOOKUP(C91,'Active 1'!C$21:E$966,3,FALSE)</f>
        <v>-5783.2264738416143</v>
      </c>
      <c r="F91" s="17" t="s">
        <v>121</v>
      </c>
      <c r="G91" t="str">
        <f t="shared" si="16"/>
        <v>34239.496</v>
      </c>
      <c r="H91" s="64">
        <f t="shared" si="17"/>
        <v>-5783.5</v>
      </c>
      <c r="I91" s="73" t="s">
        <v>437</v>
      </c>
      <c r="J91" s="74" t="s">
        <v>438</v>
      </c>
      <c r="K91" s="73">
        <v>-5783.5</v>
      </c>
      <c r="L91" s="73" t="s">
        <v>439</v>
      </c>
      <c r="M91" s="74" t="s">
        <v>140</v>
      </c>
      <c r="N91" s="74"/>
      <c r="O91" s="75" t="s">
        <v>436</v>
      </c>
      <c r="P91" s="75" t="s">
        <v>49</v>
      </c>
    </row>
    <row r="92" spans="1:16" ht="12.75" customHeight="1" x14ac:dyDescent="0.2">
      <c r="A92" s="64" t="str">
        <f t="shared" si="12"/>
        <v> AAC 5.191 </v>
      </c>
      <c r="B92" s="17" t="str">
        <f t="shared" si="13"/>
        <v>II</v>
      </c>
      <c r="C92" s="64">
        <f t="shared" si="14"/>
        <v>34649.498</v>
      </c>
      <c r="D92" t="str">
        <f t="shared" si="15"/>
        <v>vis</v>
      </c>
      <c r="E92">
        <f>VLOOKUP(C92,'Active 1'!C$21:E$966,3,FALSE)</f>
        <v>-5573.2619115899852</v>
      </c>
      <c r="F92" s="17" t="s">
        <v>121</v>
      </c>
      <c r="G92" t="str">
        <f t="shared" si="16"/>
        <v>34649.498</v>
      </c>
      <c r="H92" s="64">
        <f t="shared" si="17"/>
        <v>-5573.5</v>
      </c>
      <c r="I92" s="73" t="s">
        <v>440</v>
      </c>
      <c r="J92" s="74" t="s">
        <v>441</v>
      </c>
      <c r="K92" s="73">
        <v>-5573.5</v>
      </c>
      <c r="L92" s="73" t="s">
        <v>442</v>
      </c>
      <c r="M92" s="74" t="s">
        <v>140</v>
      </c>
      <c r="N92" s="74"/>
      <c r="O92" s="75" t="s">
        <v>436</v>
      </c>
      <c r="P92" s="75" t="s">
        <v>50</v>
      </c>
    </row>
    <row r="93" spans="1:16" ht="12.75" customHeight="1" x14ac:dyDescent="0.2">
      <c r="A93" s="64" t="str">
        <f t="shared" si="12"/>
        <v> AAC 5.194 </v>
      </c>
      <c r="B93" s="17" t="str">
        <f t="shared" si="13"/>
        <v>II</v>
      </c>
      <c r="C93" s="64">
        <f t="shared" si="14"/>
        <v>34979.466999999997</v>
      </c>
      <c r="D93" t="str">
        <f t="shared" si="15"/>
        <v>vis</v>
      </c>
      <c r="E93">
        <f>VLOOKUP(C93,'Active 1'!C$21:E$966,3,FALSE)</f>
        <v>-5404.2827440698102</v>
      </c>
      <c r="F93" s="17" t="s">
        <v>121</v>
      </c>
      <c r="G93" t="str">
        <f t="shared" si="16"/>
        <v>34979.467</v>
      </c>
      <c r="H93" s="64">
        <f t="shared" si="17"/>
        <v>-5404.5</v>
      </c>
      <c r="I93" s="73" t="s">
        <v>443</v>
      </c>
      <c r="J93" s="74" t="s">
        <v>444</v>
      </c>
      <c r="K93" s="73">
        <v>-5404.5</v>
      </c>
      <c r="L93" s="73" t="s">
        <v>445</v>
      </c>
      <c r="M93" s="74" t="s">
        <v>140</v>
      </c>
      <c r="N93" s="74"/>
      <c r="O93" s="75" t="s">
        <v>436</v>
      </c>
      <c r="P93" s="75" t="s">
        <v>51</v>
      </c>
    </row>
    <row r="94" spans="1:16" ht="12.75" customHeight="1" x14ac:dyDescent="0.2">
      <c r="A94" s="64" t="str">
        <f t="shared" si="12"/>
        <v> AA 6.143 </v>
      </c>
      <c r="B94" s="17" t="str">
        <f t="shared" si="13"/>
        <v>II</v>
      </c>
      <c r="C94" s="64">
        <f t="shared" si="14"/>
        <v>35346.519</v>
      </c>
      <c r="D94" t="str">
        <f t="shared" si="15"/>
        <v>vis</v>
      </c>
      <c r="E94">
        <f>VLOOKUP(C94,'Active 1'!C$21:E$966,3,FALSE)</f>
        <v>-5216.3131426932669</v>
      </c>
      <c r="F94" s="17" t="s">
        <v>121</v>
      </c>
      <c r="G94" t="str">
        <f t="shared" si="16"/>
        <v>35346.519</v>
      </c>
      <c r="H94" s="64">
        <f t="shared" si="17"/>
        <v>-5216.5</v>
      </c>
      <c r="I94" s="73" t="s">
        <v>446</v>
      </c>
      <c r="J94" s="74" t="s">
        <v>447</v>
      </c>
      <c r="K94" s="73">
        <v>-5216.5</v>
      </c>
      <c r="L94" s="73" t="s">
        <v>448</v>
      </c>
      <c r="M94" s="74" t="s">
        <v>140</v>
      </c>
      <c r="N94" s="74"/>
      <c r="O94" s="75" t="s">
        <v>436</v>
      </c>
      <c r="P94" s="75" t="s">
        <v>52</v>
      </c>
    </row>
    <row r="95" spans="1:16" ht="12.75" customHeight="1" x14ac:dyDescent="0.2">
      <c r="A95" s="64" t="str">
        <f t="shared" si="12"/>
        <v> AA 6.143 </v>
      </c>
      <c r="B95" s="17" t="str">
        <f t="shared" si="13"/>
        <v>II</v>
      </c>
      <c r="C95" s="64">
        <f t="shared" si="14"/>
        <v>35397.283000000003</v>
      </c>
      <c r="D95" t="str">
        <f t="shared" si="15"/>
        <v>vis</v>
      </c>
      <c r="E95">
        <f>VLOOKUP(C95,'Active 1'!C$21:E$966,3,FALSE)</f>
        <v>-5190.3165840468646</v>
      </c>
      <c r="F95" s="17" t="s">
        <v>121</v>
      </c>
      <c r="G95" t="str">
        <f t="shared" si="16"/>
        <v>35397.283</v>
      </c>
      <c r="H95" s="64">
        <f t="shared" si="17"/>
        <v>-5190.5</v>
      </c>
      <c r="I95" s="73" t="s">
        <v>449</v>
      </c>
      <c r="J95" s="74" t="s">
        <v>450</v>
      </c>
      <c r="K95" s="73">
        <v>-5190.5</v>
      </c>
      <c r="L95" s="73" t="s">
        <v>451</v>
      </c>
      <c r="M95" s="74" t="s">
        <v>140</v>
      </c>
      <c r="N95" s="74"/>
      <c r="O95" s="75" t="s">
        <v>436</v>
      </c>
      <c r="P95" s="75" t="s">
        <v>52</v>
      </c>
    </row>
    <row r="96" spans="1:16" ht="12.75" customHeight="1" x14ac:dyDescent="0.2">
      <c r="A96" s="64" t="str">
        <f t="shared" si="12"/>
        <v> AA 7.190 </v>
      </c>
      <c r="B96" s="17" t="str">
        <f t="shared" si="13"/>
        <v>II</v>
      </c>
      <c r="C96" s="64">
        <f t="shared" si="14"/>
        <v>35719.43</v>
      </c>
      <c r="D96" t="str">
        <f t="shared" si="15"/>
        <v>vis</v>
      </c>
      <c r="E96">
        <f>VLOOKUP(C96,'Active 1'!C$21:E$966,3,FALSE)</f>
        <v>-5025.3431111475256</v>
      </c>
      <c r="F96" s="17" t="s">
        <v>121</v>
      </c>
      <c r="G96" t="str">
        <f t="shared" si="16"/>
        <v>35719.430</v>
      </c>
      <c r="H96" s="64">
        <f t="shared" si="17"/>
        <v>-5025.5</v>
      </c>
      <c r="I96" s="73" t="s">
        <v>452</v>
      </c>
      <c r="J96" s="74" t="s">
        <v>453</v>
      </c>
      <c r="K96" s="73">
        <v>-5025.5</v>
      </c>
      <c r="L96" s="73" t="s">
        <v>454</v>
      </c>
      <c r="M96" s="74" t="s">
        <v>140</v>
      </c>
      <c r="N96" s="74"/>
      <c r="O96" s="75" t="s">
        <v>436</v>
      </c>
      <c r="P96" s="75" t="s">
        <v>53</v>
      </c>
    </row>
    <row r="97" spans="1:16" ht="12.75" customHeight="1" x14ac:dyDescent="0.2">
      <c r="A97" s="64" t="str">
        <f t="shared" si="12"/>
        <v> MVS 3.170 </v>
      </c>
      <c r="B97" s="17" t="str">
        <f t="shared" si="13"/>
        <v>II</v>
      </c>
      <c r="C97" s="64">
        <f t="shared" si="14"/>
        <v>36086.555999999997</v>
      </c>
      <c r="D97" t="str">
        <f t="shared" si="15"/>
        <v>vis</v>
      </c>
      <c r="E97">
        <f>VLOOKUP(C97,'Active 1'!C$21:E$966,3,FALSE)</f>
        <v>-4837.335613912901</v>
      </c>
      <c r="F97" s="17" t="s">
        <v>121</v>
      </c>
      <c r="G97" t="str">
        <f t="shared" si="16"/>
        <v>36086.556</v>
      </c>
      <c r="H97" s="64">
        <f t="shared" si="17"/>
        <v>-4837.5</v>
      </c>
      <c r="I97" s="73" t="s">
        <v>455</v>
      </c>
      <c r="J97" s="74" t="s">
        <v>456</v>
      </c>
      <c r="K97" s="73">
        <v>-4837.5</v>
      </c>
      <c r="L97" s="73" t="s">
        <v>457</v>
      </c>
      <c r="M97" s="74" t="s">
        <v>458</v>
      </c>
      <c r="N97" s="74"/>
      <c r="O97" s="75" t="s">
        <v>459</v>
      </c>
      <c r="P97" s="75" t="s">
        <v>54</v>
      </c>
    </row>
    <row r="98" spans="1:16" ht="12.75" customHeight="1" x14ac:dyDescent="0.2">
      <c r="A98" s="64" t="str">
        <f t="shared" si="12"/>
        <v> AA 9.49 </v>
      </c>
      <c r="B98" s="17" t="str">
        <f t="shared" si="13"/>
        <v>II</v>
      </c>
      <c r="C98" s="64">
        <f t="shared" si="14"/>
        <v>36453.508999999998</v>
      </c>
      <c r="D98" t="str">
        <f t="shared" si="15"/>
        <v>vis</v>
      </c>
      <c r="E98">
        <f>VLOOKUP(C98,'Active 1'!C$21:E$966,3,FALSE)</f>
        <v>-4649.4167110492026</v>
      </c>
      <c r="F98" s="17" t="s">
        <v>121</v>
      </c>
      <c r="G98" t="str">
        <f t="shared" si="16"/>
        <v>36453.509</v>
      </c>
      <c r="H98" s="64">
        <f t="shared" si="17"/>
        <v>-4649.5</v>
      </c>
      <c r="I98" s="73" t="s">
        <v>460</v>
      </c>
      <c r="J98" s="74" t="s">
        <v>461</v>
      </c>
      <c r="K98" s="73">
        <v>-4649.5</v>
      </c>
      <c r="L98" s="73" t="s">
        <v>462</v>
      </c>
      <c r="M98" s="74" t="s">
        <v>140</v>
      </c>
      <c r="N98" s="74"/>
      <c r="O98" s="75" t="s">
        <v>436</v>
      </c>
      <c r="P98" s="75" t="s">
        <v>55</v>
      </c>
    </row>
    <row r="99" spans="1:16" ht="12.75" customHeight="1" x14ac:dyDescent="0.2">
      <c r="A99" s="64" t="str">
        <f t="shared" si="12"/>
        <v> MVS 3.170 </v>
      </c>
      <c r="B99" s="17" t="str">
        <f t="shared" si="13"/>
        <v>II</v>
      </c>
      <c r="C99" s="64">
        <f t="shared" si="14"/>
        <v>36818.557000000001</v>
      </c>
      <c r="D99" t="str">
        <f t="shared" si="15"/>
        <v>vis</v>
      </c>
      <c r="E99">
        <f>VLOOKUP(C99,'Active 1'!C$21:E$966,3,FALSE)</f>
        <v>-4462.4733704781002</v>
      </c>
      <c r="F99" s="17" t="s">
        <v>121</v>
      </c>
      <c r="G99" t="str">
        <f t="shared" si="16"/>
        <v>36818.557</v>
      </c>
      <c r="H99" s="64">
        <f t="shared" si="17"/>
        <v>-4462.5</v>
      </c>
      <c r="I99" s="73" t="s">
        <v>463</v>
      </c>
      <c r="J99" s="74" t="s">
        <v>464</v>
      </c>
      <c r="K99" s="73">
        <v>-4462.5</v>
      </c>
      <c r="L99" s="73" t="s">
        <v>465</v>
      </c>
      <c r="M99" s="74" t="s">
        <v>458</v>
      </c>
      <c r="N99" s="74"/>
      <c r="O99" s="75" t="s">
        <v>459</v>
      </c>
      <c r="P99" s="75" t="s">
        <v>54</v>
      </c>
    </row>
    <row r="100" spans="1:16" ht="12.75" customHeight="1" x14ac:dyDescent="0.2">
      <c r="A100" s="64" t="str">
        <f t="shared" si="12"/>
        <v> MVS 3.170 </v>
      </c>
      <c r="B100" s="17" t="str">
        <f t="shared" si="13"/>
        <v>II</v>
      </c>
      <c r="C100" s="64">
        <f t="shared" si="14"/>
        <v>36820.497000000003</v>
      </c>
      <c r="D100" t="str">
        <f t="shared" si="15"/>
        <v>vis</v>
      </c>
      <c r="E100">
        <f>VLOOKUP(C100,'Active 1'!C$21:E$966,3,FALSE)</f>
        <v>-4461.4798844688403</v>
      </c>
      <c r="F100" s="17" t="s">
        <v>121</v>
      </c>
      <c r="G100" t="str">
        <f t="shared" si="16"/>
        <v>36820.497</v>
      </c>
      <c r="H100" s="64">
        <f t="shared" si="17"/>
        <v>-4461.5</v>
      </c>
      <c r="I100" s="73" t="s">
        <v>466</v>
      </c>
      <c r="J100" s="74" t="s">
        <v>467</v>
      </c>
      <c r="K100" s="73">
        <v>-4461.5</v>
      </c>
      <c r="L100" s="73" t="s">
        <v>139</v>
      </c>
      <c r="M100" s="74" t="s">
        <v>458</v>
      </c>
      <c r="N100" s="74"/>
      <c r="O100" s="75" t="s">
        <v>459</v>
      </c>
      <c r="P100" s="75" t="s">
        <v>54</v>
      </c>
    </row>
    <row r="101" spans="1:16" ht="12.75" customHeight="1" x14ac:dyDescent="0.2">
      <c r="A101" s="64" t="str">
        <f t="shared" si="12"/>
        <v> MVS 3.170 </v>
      </c>
      <c r="B101" s="17" t="str">
        <f t="shared" si="13"/>
        <v>II</v>
      </c>
      <c r="C101" s="64">
        <f t="shared" si="14"/>
        <v>36822.517999999996</v>
      </c>
      <c r="D101" t="str">
        <f t="shared" si="15"/>
        <v>vis</v>
      </c>
      <c r="E101">
        <f>VLOOKUP(C101,'Active 1'!C$21:E$966,3,FALSE)</f>
        <v>-4460.4449178581672</v>
      </c>
      <c r="F101" s="17" t="s">
        <v>121</v>
      </c>
      <c r="G101" t="str">
        <f t="shared" si="16"/>
        <v>36822.518</v>
      </c>
      <c r="H101" s="64">
        <f t="shared" si="17"/>
        <v>-4460.5</v>
      </c>
      <c r="I101" s="73" t="s">
        <v>468</v>
      </c>
      <c r="J101" s="74" t="s">
        <v>469</v>
      </c>
      <c r="K101" s="73">
        <v>-4460.5</v>
      </c>
      <c r="L101" s="73" t="s">
        <v>470</v>
      </c>
      <c r="M101" s="74" t="s">
        <v>458</v>
      </c>
      <c r="N101" s="74"/>
      <c r="O101" s="75" t="s">
        <v>459</v>
      </c>
      <c r="P101" s="75" t="s">
        <v>54</v>
      </c>
    </row>
    <row r="102" spans="1:16" ht="12.75" customHeight="1" x14ac:dyDescent="0.2">
      <c r="A102" s="64" t="str">
        <f t="shared" si="12"/>
        <v> MVS 3.170 </v>
      </c>
      <c r="B102" s="17" t="str">
        <f t="shared" si="13"/>
        <v>II</v>
      </c>
      <c r="C102" s="64">
        <f t="shared" si="14"/>
        <v>37232.483</v>
      </c>
      <c r="D102" t="str">
        <f t="shared" si="15"/>
        <v>vis</v>
      </c>
      <c r="E102">
        <f>VLOOKUP(C102,'Active 1'!C$21:E$966,3,FALSE)</f>
        <v>-4250.4993035355792</v>
      </c>
      <c r="F102" s="17" t="s">
        <v>121</v>
      </c>
      <c r="G102" t="str">
        <f t="shared" si="16"/>
        <v>37232.483</v>
      </c>
      <c r="H102" s="64">
        <f t="shared" si="17"/>
        <v>-4250.5</v>
      </c>
      <c r="I102" s="73" t="s">
        <v>471</v>
      </c>
      <c r="J102" s="74" t="s">
        <v>472</v>
      </c>
      <c r="K102" s="73">
        <v>-4250.5</v>
      </c>
      <c r="L102" s="73" t="s">
        <v>473</v>
      </c>
      <c r="M102" s="74" t="s">
        <v>458</v>
      </c>
      <c r="N102" s="74"/>
      <c r="O102" s="75" t="s">
        <v>459</v>
      </c>
      <c r="P102" s="75" t="s">
        <v>54</v>
      </c>
    </row>
    <row r="103" spans="1:16" ht="12.75" customHeight="1" x14ac:dyDescent="0.2">
      <c r="A103" s="64" t="str">
        <f t="shared" si="12"/>
        <v> MVS 3.170 </v>
      </c>
      <c r="B103" s="17" t="str">
        <f t="shared" si="13"/>
        <v>II</v>
      </c>
      <c r="C103" s="64">
        <f t="shared" si="14"/>
        <v>37886.525999999998</v>
      </c>
      <c r="D103" t="str">
        <f t="shared" si="15"/>
        <v>vis</v>
      </c>
      <c r="E103">
        <f>VLOOKUP(C103,'Active 1'!C$21:E$966,3,FALSE)</f>
        <v>-3915.5598344872783</v>
      </c>
      <c r="F103" s="17" t="s">
        <v>121</v>
      </c>
      <c r="G103" t="str">
        <f t="shared" si="16"/>
        <v>37886.526</v>
      </c>
      <c r="H103" s="64">
        <f t="shared" si="17"/>
        <v>-3915.5</v>
      </c>
      <c r="I103" s="73" t="s">
        <v>474</v>
      </c>
      <c r="J103" s="74" t="s">
        <v>475</v>
      </c>
      <c r="K103" s="73">
        <v>-3915.5</v>
      </c>
      <c r="L103" s="73" t="s">
        <v>476</v>
      </c>
      <c r="M103" s="74" t="s">
        <v>458</v>
      </c>
      <c r="N103" s="74"/>
      <c r="O103" s="75" t="s">
        <v>459</v>
      </c>
      <c r="P103" s="75" t="s">
        <v>54</v>
      </c>
    </row>
    <row r="104" spans="1:16" ht="12.75" customHeight="1" x14ac:dyDescent="0.2">
      <c r="A104" s="64" t="str">
        <f t="shared" si="12"/>
        <v> MVS 3.170 </v>
      </c>
      <c r="B104" s="17" t="str">
        <f t="shared" si="13"/>
        <v>II</v>
      </c>
      <c r="C104" s="64">
        <f t="shared" si="14"/>
        <v>37933.423999999999</v>
      </c>
      <c r="D104" t="str">
        <f t="shared" si="15"/>
        <v>vis</v>
      </c>
      <c r="E104">
        <f>VLOOKUP(C104,'Active 1'!C$21:E$966,3,FALSE)</f>
        <v>-3891.5430783727302</v>
      </c>
      <c r="F104" s="17" t="s">
        <v>121</v>
      </c>
      <c r="G104" t="str">
        <f t="shared" si="16"/>
        <v>37933.424</v>
      </c>
      <c r="H104" s="64">
        <f t="shared" si="17"/>
        <v>-3891.5</v>
      </c>
      <c r="I104" s="73" t="s">
        <v>477</v>
      </c>
      <c r="J104" s="74" t="s">
        <v>478</v>
      </c>
      <c r="K104" s="73">
        <v>-3891.5</v>
      </c>
      <c r="L104" s="73" t="s">
        <v>479</v>
      </c>
      <c r="M104" s="74" t="s">
        <v>458</v>
      </c>
      <c r="N104" s="74"/>
      <c r="O104" s="75" t="s">
        <v>459</v>
      </c>
      <c r="P104" s="75" t="s">
        <v>54</v>
      </c>
    </row>
    <row r="105" spans="1:16" ht="12.75" customHeight="1" x14ac:dyDescent="0.2">
      <c r="A105" s="64" t="str">
        <f t="shared" si="12"/>
        <v> MVS 3.170 </v>
      </c>
      <c r="B105" s="17" t="str">
        <f t="shared" si="13"/>
        <v>II</v>
      </c>
      <c r="C105" s="64">
        <f t="shared" si="14"/>
        <v>37935.404999999999</v>
      </c>
      <c r="D105" t="str">
        <f t="shared" si="15"/>
        <v>vis</v>
      </c>
      <c r="E105">
        <f>VLOOKUP(C105,'Active 1'!C$21:E$966,3,FALSE)</f>
        <v>-3890.5285960096671</v>
      </c>
      <c r="F105" s="17" t="s">
        <v>121</v>
      </c>
      <c r="G105" t="str">
        <f t="shared" si="16"/>
        <v>37935.405</v>
      </c>
      <c r="H105" s="64">
        <f t="shared" si="17"/>
        <v>-3890.5</v>
      </c>
      <c r="I105" s="73" t="s">
        <v>480</v>
      </c>
      <c r="J105" s="74" t="s">
        <v>481</v>
      </c>
      <c r="K105" s="73">
        <v>-3890.5</v>
      </c>
      <c r="L105" s="73" t="s">
        <v>482</v>
      </c>
      <c r="M105" s="74" t="s">
        <v>458</v>
      </c>
      <c r="N105" s="74"/>
      <c r="O105" s="75" t="s">
        <v>459</v>
      </c>
      <c r="P105" s="75" t="s">
        <v>54</v>
      </c>
    </row>
    <row r="106" spans="1:16" ht="12.75" customHeight="1" x14ac:dyDescent="0.2">
      <c r="A106" s="64" t="str">
        <f t="shared" si="12"/>
        <v> MVS 3.170 </v>
      </c>
      <c r="B106" s="17" t="str">
        <f t="shared" si="13"/>
        <v>II</v>
      </c>
      <c r="C106" s="64">
        <f t="shared" si="14"/>
        <v>38255.561000000002</v>
      </c>
      <c r="D106" t="str">
        <f t="shared" si="15"/>
        <v>vis</v>
      </c>
      <c r="E106">
        <f>VLOOKUP(C106,'Active 1'!C$21:E$966,3,FALSE)</f>
        <v>-3726.5747265352916</v>
      </c>
      <c r="F106" s="17" t="s">
        <v>121</v>
      </c>
      <c r="G106" t="str">
        <f t="shared" si="16"/>
        <v>38255.561</v>
      </c>
      <c r="H106" s="64">
        <f t="shared" si="17"/>
        <v>-3726.5</v>
      </c>
      <c r="I106" s="73" t="s">
        <v>483</v>
      </c>
      <c r="J106" s="74" t="s">
        <v>484</v>
      </c>
      <c r="K106" s="73">
        <v>-3726.5</v>
      </c>
      <c r="L106" s="73" t="s">
        <v>485</v>
      </c>
      <c r="M106" s="74" t="s">
        <v>458</v>
      </c>
      <c r="N106" s="74"/>
      <c r="O106" s="75" t="s">
        <v>459</v>
      </c>
      <c r="P106" s="75" t="s">
        <v>54</v>
      </c>
    </row>
    <row r="107" spans="1:16" ht="12.75" customHeight="1" x14ac:dyDescent="0.2">
      <c r="A107" s="64" t="str">
        <f t="shared" ref="A107:A131" si="18">P107</f>
        <v> MVS 3.170 </v>
      </c>
      <c r="B107" s="17" t="str">
        <f t="shared" ref="B107:B131" si="19">IF(H107=INT(H107),"I","II")</f>
        <v>II</v>
      </c>
      <c r="C107" s="64">
        <f t="shared" ref="C107:C131" si="20">1*G107</f>
        <v>38671.411999999997</v>
      </c>
      <c r="D107" t="str">
        <f t="shared" ref="D107:D131" si="21">VLOOKUP(F107,I$1:J$5,2,FALSE)</f>
        <v>vis</v>
      </c>
      <c r="E107">
        <f>VLOOKUP(C107,'Active 1'!C$21:E$966,3,FALSE)</f>
        <v>-3513.614855176369</v>
      </c>
      <c r="F107" s="17" t="s">
        <v>121</v>
      </c>
      <c r="G107" t="str">
        <f t="shared" ref="G107:G131" si="22">MID(I107,3,LEN(I107)-3)</f>
        <v>38671.412</v>
      </c>
      <c r="H107" s="64">
        <f t="shared" ref="H107:H131" si="23">1*K107</f>
        <v>-3513.5</v>
      </c>
      <c r="I107" s="73" t="s">
        <v>486</v>
      </c>
      <c r="J107" s="74" t="s">
        <v>487</v>
      </c>
      <c r="K107" s="73">
        <v>-3513.5</v>
      </c>
      <c r="L107" s="73" t="s">
        <v>488</v>
      </c>
      <c r="M107" s="74" t="s">
        <v>458</v>
      </c>
      <c r="N107" s="74"/>
      <c r="O107" s="75" t="s">
        <v>459</v>
      </c>
      <c r="P107" s="75" t="s">
        <v>54</v>
      </c>
    </row>
    <row r="108" spans="1:16" ht="12.75" customHeight="1" x14ac:dyDescent="0.2">
      <c r="A108" s="64" t="str">
        <f t="shared" si="18"/>
        <v> MVS 3.170 </v>
      </c>
      <c r="B108" s="17" t="str">
        <f t="shared" si="19"/>
        <v>II</v>
      </c>
      <c r="C108" s="64">
        <f t="shared" si="20"/>
        <v>38673.383000000002</v>
      </c>
      <c r="D108" t="str">
        <f t="shared" si="21"/>
        <v>vis</v>
      </c>
      <c r="E108">
        <f>VLOOKUP(C108,'Active 1'!C$21:E$966,3,FALSE)</f>
        <v>-3512.6054938752072</v>
      </c>
      <c r="F108" s="17" t="s">
        <v>121</v>
      </c>
      <c r="G108" t="str">
        <f t="shared" si="22"/>
        <v>38673.383</v>
      </c>
      <c r="H108" s="64">
        <f t="shared" si="23"/>
        <v>-3512.5</v>
      </c>
      <c r="I108" s="73" t="s">
        <v>489</v>
      </c>
      <c r="J108" s="74" t="s">
        <v>490</v>
      </c>
      <c r="K108" s="73">
        <v>-3512.5</v>
      </c>
      <c r="L108" s="73" t="s">
        <v>491</v>
      </c>
      <c r="M108" s="74" t="s">
        <v>458</v>
      </c>
      <c r="N108" s="74"/>
      <c r="O108" s="75" t="s">
        <v>459</v>
      </c>
      <c r="P108" s="75" t="s">
        <v>54</v>
      </c>
    </row>
    <row r="109" spans="1:16" ht="12.75" customHeight="1" x14ac:dyDescent="0.2">
      <c r="A109" s="64" t="str">
        <f t="shared" si="18"/>
        <v> AA 16.158 </v>
      </c>
      <c r="B109" s="17" t="str">
        <f t="shared" si="19"/>
        <v>II</v>
      </c>
      <c r="C109" s="64">
        <f t="shared" si="20"/>
        <v>38675.32</v>
      </c>
      <c r="D109" t="str">
        <f t="shared" si="21"/>
        <v>vis</v>
      </c>
      <c r="E109">
        <f>VLOOKUP(C109,'Active 1'!C$21:E$966,3,FALSE)</f>
        <v>-3511.6135441845204</v>
      </c>
      <c r="F109" s="17" t="s">
        <v>121</v>
      </c>
      <c r="G109" t="str">
        <f t="shared" si="22"/>
        <v>38675.320</v>
      </c>
      <c r="H109" s="64">
        <f t="shared" si="23"/>
        <v>-3511.5</v>
      </c>
      <c r="I109" s="73" t="s">
        <v>492</v>
      </c>
      <c r="J109" s="74" t="s">
        <v>493</v>
      </c>
      <c r="K109" s="73">
        <v>-3511.5</v>
      </c>
      <c r="L109" s="73" t="s">
        <v>494</v>
      </c>
      <c r="M109" s="74" t="s">
        <v>140</v>
      </c>
      <c r="N109" s="74"/>
      <c r="O109" s="75" t="s">
        <v>436</v>
      </c>
      <c r="P109" s="75" t="s">
        <v>56</v>
      </c>
    </row>
    <row r="110" spans="1:16" ht="12.75" customHeight="1" x14ac:dyDescent="0.2">
      <c r="A110" s="64" t="str">
        <f t="shared" si="18"/>
        <v> AOEB 12 </v>
      </c>
      <c r="B110" s="17" t="str">
        <f t="shared" si="19"/>
        <v>I</v>
      </c>
      <c r="C110" s="64">
        <f t="shared" si="20"/>
        <v>43741.756999999998</v>
      </c>
      <c r="D110" t="str">
        <f t="shared" si="21"/>
        <v>vis</v>
      </c>
      <c r="E110">
        <f>VLOOKUP(C110,'Active 1'!C$21:E$966,3,FALSE)</f>
        <v>-917.05979351878329</v>
      </c>
      <c r="F110" s="17" t="s">
        <v>121</v>
      </c>
      <c r="G110" t="str">
        <f t="shared" si="22"/>
        <v>43741.757</v>
      </c>
      <c r="H110" s="64">
        <f t="shared" si="23"/>
        <v>-917</v>
      </c>
      <c r="I110" s="73" t="s">
        <v>495</v>
      </c>
      <c r="J110" s="74" t="s">
        <v>496</v>
      </c>
      <c r="K110" s="73">
        <v>-917</v>
      </c>
      <c r="L110" s="73" t="s">
        <v>476</v>
      </c>
      <c r="M110" s="74" t="s">
        <v>140</v>
      </c>
      <c r="N110" s="74"/>
      <c r="O110" s="75" t="s">
        <v>296</v>
      </c>
      <c r="P110" s="75" t="s">
        <v>61</v>
      </c>
    </row>
    <row r="111" spans="1:16" ht="12.75" customHeight="1" x14ac:dyDescent="0.2">
      <c r="A111" s="64" t="str">
        <f t="shared" si="18"/>
        <v> AOEB 12 </v>
      </c>
      <c r="B111" s="17" t="str">
        <f t="shared" si="19"/>
        <v>I</v>
      </c>
      <c r="C111" s="64">
        <f t="shared" si="20"/>
        <v>44522.688000000002</v>
      </c>
      <c r="D111" t="str">
        <f t="shared" si="21"/>
        <v>vis</v>
      </c>
      <c r="E111">
        <f>VLOOKUP(C111,'Active 1'!C$21:E$966,3,FALSE)</f>
        <v>-517.14019419066449</v>
      </c>
      <c r="F111" s="17" t="s">
        <v>121</v>
      </c>
      <c r="G111" t="str">
        <f t="shared" si="22"/>
        <v>44522.688</v>
      </c>
      <c r="H111" s="64">
        <f t="shared" si="23"/>
        <v>-517</v>
      </c>
      <c r="I111" s="73" t="s">
        <v>497</v>
      </c>
      <c r="J111" s="74" t="s">
        <v>498</v>
      </c>
      <c r="K111" s="73">
        <v>-517</v>
      </c>
      <c r="L111" s="73" t="s">
        <v>499</v>
      </c>
      <c r="M111" s="74" t="s">
        <v>140</v>
      </c>
      <c r="N111" s="74"/>
      <c r="O111" s="75" t="s">
        <v>296</v>
      </c>
      <c r="P111" s="75" t="s">
        <v>61</v>
      </c>
    </row>
    <row r="112" spans="1:16" ht="12.75" customHeight="1" x14ac:dyDescent="0.2">
      <c r="A112" s="64" t="str">
        <f t="shared" si="18"/>
        <v> AOEB 12 </v>
      </c>
      <c r="B112" s="17" t="str">
        <f t="shared" si="19"/>
        <v>I</v>
      </c>
      <c r="C112" s="64">
        <f t="shared" si="20"/>
        <v>44938.559999999998</v>
      </c>
      <c r="D112" t="str">
        <f t="shared" si="21"/>
        <v>vis</v>
      </c>
      <c r="E112">
        <f>VLOOKUP(C112,'Active 1'!C$21:E$966,3,FALSE)</f>
        <v>-304.16956860174457</v>
      </c>
      <c r="F112" s="17" t="s">
        <v>121</v>
      </c>
      <c r="G112" t="str">
        <f t="shared" si="22"/>
        <v>44938.560</v>
      </c>
      <c r="H112" s="64">
        <f t="shared" si="23"/>
        <v>-304</v>
      </c>
      <c r="I112" s="73" t="s">
        <v>500</v>
      </c>
      <c r="J112" s="74" t="s">
        <v>501</v>
      </c>
      <c r="K112" s="73">
        <v>-304</v>
      </c>
      <c r="L112" s="73" t="s">
        <v>502</v>
      </c>
      <c r="M112" s="74" t="s">
        <v>140</v>
      </c>
      <c r="N112" s="74"/>
      <c r="O112" s="75" t="s">
        <v>296</v>
      </c>
      <c r="P112" s="75" t="s">
        <v>61</v>
      </c>
    </row>
    <row r="113" spans="1:16" ht="12.75" customHeight="1" x14ac:dyDescent="0.2">
      <c r="A113" s="64" t="str">
        <f t="shared" si="18"/>
        <v> AOEB 12 </v>
      </c>
      <c r="B113" s="17" t="str">
        <f t="shared" si="19"/>
        <v>I</v>
      </c>
      <c r="C113" s="64">
        <f t="shared" si="20"/>
        <v>45221.637000000002</v>
      </c>
      <c r="D113" t="str">
        <f t="shared" si="21"/>
        <v>vis</v>
      </c>
      <c r="E113">
        <f>VLOOKUP(C113,'Active 1'!C$21:E$966,3,FALSE)</f>
        <v>-159.20408455897106</v>
      </c>
      <c r="F113" s="17" t="s">
        <v>121</v>
      </c>
      <c r="G113" t="str">
        <f t="shared" si="22"/>
        <v>45221.637</v>
      </c>
      <c r="H113" s="64">
        <f t="shared" si="23"/>
        <v>-159</v>
      </c>
      <c r="I113" s="73" t="s">
        <v>503</v>
      </c>
      <c r="J113" s="74" t="s">
        <v>504</v>
      </c>
      <c r="K113" s="73">
        <v>-159</v>
      </c>
      <c r="L113" s="73" t="s">
        <v>505</v>
      </c>
      <c r="M113" s="74" t="s">
        <v>140</v>
      </c>
      <c r="N113" s="74"/>
      <c r="O113" s="75" t="s">
        <v>296</v>
      </c>
      <c r="P113" s="75" t="s">
        <v>61</v>
      </c>
    </row>
    <row r="114" spans="1:16" ht="12.75" customHeight="1" x14ac:dyDescent="0.2">
      <c r="A114" s="64" t="str">
        <f t="shared" si="18"/>
        <v> VSSC 68.32 </v>
      </c>
      <c r="B114" s="17" t="str">
        <f t="shared" si="19"/>
        <v>I</v>
      </c>
      <c r="C114" s="64">
        <f t="shared" si="20"/>
        <v>46684.44</v>
      </c>
      <c r="D114" t="str">
        <f t="shared" si="21"/>
        <v>vis</v>
      </c>
      <c r="E114">
        <f>VLOOKUP(C114,'Active 1'!C$21:E$966,3,FALSE)</f>
        <v>589.90638698840894</v>
      </c>
      <c r="F114" s="17" t="s">
        <v>121</v>
      </c>
      <c r="G114" t="str">
        <f t="shared" si="22"/>
        <v>46684.440</v>
      </c>
      <c r="H114" s="64">
        <f t="shared" si="23"/>
        <v>590</v>
      </c>
      <c r="I114" s="73" t="s">
        <v>506</v>
      </c>
      <c r="J114" s="74" t="s">
        <v>507</v>
      </c>
      <c r="K114" s="73">
        <v>590</v>
      </c>
      <c r="L114" s="73" t="s">
        <v>508</v>
      </c>
      <c r="M114" s="74" t="s">
        <v>140</v>
      </c>
      <c r="N114" s="74"/>
      <c r="O114" s="75" t="s">
        <v>509</v>
      </c>
      <c r="P114" s="75" t="s">
        <v>74</v>
      </c>
    </row>
    <row r="115" spans="1:16" ht="12.75" customHeight="1" x14ac:dyDescent="0.2">
      <c r="A115" s="64" t="str">
        <f t="shared" si="18"/>
        <v>BAVM 59 </v>
      </c>
      <c r="B115" s="17" t="str">
        <f t="shared" si="19"/>
        <v>II</v>
      </c>
      <c r="C115" s="64">
        <f t="shared" si="20"/>
        <v>48187.342600000004</v>
      </c>
      <c r="D115" t="str">
        <f t="shared" si="21"/>
        <v>vis</v>
      </c>
      <c r="E115">
        <f>VLOOKUP(C115,'Active 1'!C$21:E$966,3,FALSE)</f>
        <v>1359.5521119259326</v>
      </c>
      <c r="F115" s="17" t="s">
        <v>121</v>
      </c>
      <c r="G115" t="str">
        <f t="shared" si="22"/>
        <v>48187.3426</v>
      </c>
      <c r="H115" s="64">
        <f t="shared" si="23"/>
        <v>1359.5</v>
      </c>
      <c r="I115" s="73" t="s">
        <v>510</v>
      </c>
      <c r="J115" s="74" t="s">
        <v>511</v>
      </c>
      <c r="K115" s="73">
        <v>1359.5</v>
      </c>
      <c r="L115" s="73" t="s">
        <v>512</v>
      </c>
      <c r="M115" s="74" t="s">
        <v>236</v>
      </c>
      <c r="N115" s="74" t="s">
        <v>513</v>
      </c>
      <c r="O115" s="75" t="s">
        <v>514</v>
      </c>
      <c r="P115" s="76" t="s">
        <v>86</v>
      </c>
    </row>
    <row r="116" spans="1:16" ht="12.75" customHeight="1" x14ac:dyDescent="0.2">
      <c r="A116" s="64" t="str">
        <f t="shared" si="18"/>
        <v> BRNO 32 </v>
      </c>
      <c r="B116" s="17" t="str">
        <f t="shared" si="19"/>
        <v>I</v>
      </c>
      <c r="C116" s="64">
        <f t="shared" si="20"/>
        <v>50315.456299999998</v>
      </c>
      <c r="D116" t="str">
        <f t="shared" si="21"/>
        <v>vis</v>
      </c>
      <c r="E116">
        <f>VLOOKUP(C116,'Active 1'!C$21:E$966,3,FALSE)</f>
        <v>2449.3723114425015</v>
      </c>
      <c r="F116" s="17" t="str">
        <f>LEFT(M116,1)</f>
        <v>V</v>
      </c>
      <c r="G116" t="str">
        <f t="shared" si="22"/>
        <v>50315.4563</v>
      </c>
      <c r="H116" s="64">
        <f t="shared" si="23"/>
        <v>2449</v>
      </c>
      <c r="I116" s="73" t="s">
        <v>515</v>
      </c>
      <c r="J116" s="74" t="s">
        <v>516</v>
      </c>
      <c r="K116" s="73">
        <v>2449</v>
      </c>
      <c r="L116" s="73" t="s">
        <v>517</v>
      </c>
      <c r="M116" s="74" t="s">
        <v>140</v>
      </c>
      <c r="N116" s="74"/>
      <c r="O116" s="75" t="s">
        <v>518</v>
      </c>
      <c r="P116" s="75" t="s">
        <v>91</v>
      </c>
    </row>
    <row r="117" spans="1:16" ht="12.75" customHeight="1" x14ac:dyDescent="0.2">
      <c r="A117" s="64" t="str">
        <f t="shared" si="18"/>
        <v> BRNO 32 </v>
      </c>
      <c r="B117" s="17" t="str">
        <f t="shared" si="19"/>
        <v>I</v>
      </c>
      <c r="C117" s="64">
        <f t="shared" si="20"/>
        <v>50315.459699999999</v>
      </c>
      <c r="D117" t="str">
        <f t="shared" si="21"/>
        <v>vis</v>
      </c>
      <c r="E117">
        <f>VLOOKUP(C117,'Active 1'!C$21:E$966,3,FALSE)</f>
        <v>2449.3740526035494</v>
      </c>
      <c r="F117" s="17" t="str">
        <f>LEFT(M117,1)</f>
        <v>V</v>
      </c>
      <c r="G117" t="str">
        <f t="shared" si="22"/>
        <v>50315.4597</v>
      </c>
      <c r="H117" s="64">
        <f t="shared" si="23"/>
        <v>2449</v>
      </c>
      <c r="I117" s="73" t="s">
        <v>519</v>
      </c>
      <c r="J117" s="74" t="s">
        <v>520</v>
      </c>
      <c r="K117" s="73">
        <v>2449</v>
      </c>
      <c r="L117" s="73" t="s">
        <v>521</v>
      </c>
      <c r="M117" s="74" t="s">
        <v>140</v>
      </c>
      <c r="N117" s="74"/>
      <c r="O117" s="75" t="s">
        <v>522</v>
      </c>
      <c r="P117" s="75" t="s">
        <v>91</v>
      </c>
    </row>
    <row r="118" spans="1:16" ht="12.75" customHeight="1" x14ac:dyDescent="0.2">
      <c r="A118" s="64" t="str">
        <f t="shared" si="18"/>
        <v> BRNO 32 </v>
      </c>
      <c r="B118" s="17" t="str">
        <f t="shared" si="19"/>
        <v>I</v>
      </c>
      <c r="C118" s="64">
        <f t="shared" si="20"/>
        <v>50315.460400000004</v>
      </c>
      <c r="D118" t="str">
        <f t="shared" si="21"/>
        <v>vis</v>
      </c>
      <c r="E118">
        <f>VLOOKUP(C118,'Active 1'!C$21:E$966,3,FALSE)</f>
        <v>2449.3744110778848</v>
      </c>
      <c r="F118" s="17" t="str">
        <f>LEFT(M118,1)</f>
        <v>V</v>
      </c>
      <c r="G118" t="str">
        <f t="shared" si="22"/>
        <v>50315.4604</v>
      </c>
      <c r="H118" s="64">
        <f t="shared" si="23"/>
        <v>2449</v>
      </c>
      <c r="I118" s="73" t="s">
        <v>523</v>
      </c>
      <c r="J118" s="74" t="s">
        <v>524</v>
      </c>
      <c r="K118" s="73">
        <v>2449</v>
      </c>
      <c r="L118" s="73" t="s">
        <v>525</v>
      </c>
      <c r="M118" s="74" t="s">
        <v>140</v>
      </c>
      <c r="N118" s="74"/>
      <c r="O118" s="75" t="s">
        <v>526</v>
      </c>
      <c r="P118" s="75" t="s">
        <v>91</v>
      </c>
    </row>
    <row r="119" spans="1:16" ht="12.75" customHeight="1" x14ac:dyDescent="0.2">
      <c r="A119" s="64" t="str">
        <f t="shared" si="18"/>
        <v> BRNO 32 </v>
      </c>
      <c r="B119" s="17" t="str">
        <f t="shared" si="19"/>
        <v>I</v>
      </c>
      <c r="C119" s="64">
        <f t="shared" si="20"/>
        <v>50686.426599999999</v>
      </c>
      <c r="D119" t="str">
        <f t="shared" si="21"/>
        <v>vis</v>
      </c>
      <c r="E119">
        <f>VLOOKUP(C119,'Active 1'!C$21:E$966,3,FALSE)</f>
        <v>2639.3484985046512</v>
      </c>
      <c r="F119" s="17" t="s">
        <v>121</v>
      </c>
      <c r="G119" t="str">
        <f t="shared" si="22"/>
        <v>50686.4266</v>
      </c>
      <c r="H119" s="64">
        <f t="shared" si="23"/>
        <v>2639</v>
      </c>
      <c r="I119" s="73" t="s">
        <v>527</v>
      </c>
      <c r="J119" s="74" t="s">
        <v>528</v>
      </c>
      <c r="K119" s="73">
        <v>2639</v>
      </c>
      <c r="L119" s="73" t="s">
        <v>529</v>
      </c>
      <c r="M119" s="74" t="s">
        <v>140</v>
      </c>
      <c r="N119" s="74"/>
      <c r="O119" s="75" t="s">
        <v>530</v>
      </c>
      <c r="P119" s="75" t="s">
        <v>91</v>
      </c>
    </row>
    <row r="120" spans="1:16" ht="12.75" customHeight="1" x14ac:dyDescent="0.2">
      <c r="A120" s="64" t="str">
        <f t="shared" si="18"/>
        <v> BBS 122 </v>
      </c>
      <c r="B120" s="17" t="str">
        <f t="shared" si="19"/>
        <v>I</v>
      </c>
      <c r="C120" s="64">
        <f t="shared" si="20"/>
        <v>51510.356</v>
      </c>
      <c r="D120" t="str">
        <f t="shared" si="21"/>
        <v>vis</v>
      </c>
      <c r="E120">
        <f>VLOOKUP(C120,'Active 1'!C$21:E$966,3,FALSE)</f>
        <v>3061.2878446474679</v>
      </c>
      <c r="F120" s="17" t="s">
        <v>121</v>
      </c>
      <c r="G120" t="str">
        <f t="shared" si="22"/>
        <v>51510.356</v>
      </c>
      <c r="H120" s="64">
        <f t="shared" si="23"/>
        <v>3061</v>
      </c>
      <c r="I120" s="73" t="s">
        <v>531</v>
      </c>
      <c r="J120" s="74" t="s">
        <v>532</v>
      </c>
      <c r="K120" s="73">
        <v>3061</v>
      </c>
      <c r="L120" s="73" t="s">
        <v>533</v>
      </c>
      <c r="M120" s="74" t="s">
        <v>236</v>
      </c>
      <c r="N120" s="74" t="s">
        <v>237</v>
      </c>
      <c r="O120" s="75" t="s">
        <v>223</v>
      </c>
      <c r="P120" s="75" t="s">
        <v>99</v>
      </c>
    </row>
    <row r="121" spans="1:16" ht="12.75" customHeight="1" x14ac:dyDescent="0.2">
      <c r="A121" s="64" t="str">
        <f t="shared" si="18"/>
        <v> BBS 124 </v>
      </c>
      <c r="B121" s="17" t="str">
        <f t="shared" si="19"/>
        <v>I</v>
      </c>
      <c r="C121" s="64">
        <f t="shared" si="20"/>
        <v>51840.313600000001</v>
      </c>
      <c r="D121" t="str">
        <f t="shared" si="21"/>
        <v>vis</v>
      </c>
      <c r="E121">
        <f>VLOOKUP(C121,'Active 1'!C$21:E$966,3,FALSE)</f>
        <v>3230.2611741570759</v>
      </c>
      <c r="F121" s="17" t="s">
        <v>121</v>
      </c>
      <c r="G121" t="str">
        <f t="shared" si="22"/>
        <v>51840.3136</v>
      </c>
      <c r="H121" s="64">
        <f t="shared" si="23"/>
        <v>3230</v>
      </c>
      <c r="I121" s="73" t="s">
        <v>534</v>
      </c>
      <c r="J121" s="74" t="s">
        <v>535</v>
      </c>
      <c r="K121" s="73">
        <v>3230</v>
      </c>
      <c r="L121" s="73" t="s">
        <v>536</v>
      </c>
      <c r="M121" s="74" t="s">
        <v>236</v>
      </c>
      <c r="N121" s="74" t="s">
        <v>237</v>
      </c>
      <c r="O121" s="75" t="s">
        <v>141</v>
      </c>
      <c r="P121" s="75" t="s">
        <v>100</v>
      </c>
    </row>
    <row r="122" spans="1:16" ht="12.75" customHeight="1" x14ac:dyDescent="0.2">
      <c r="A122" s="64" t="str">
        <f t="shared" si="18"/>
        <v> AOEB 12 </v>
      </c>
      <c r="B122" s="17" t="str">
        <f t="shared" si="19"/>
        <v>I</v>
      </c>
      <c r="C122" s="64">
        <f t="shared" si="20"/>
        <v>52564.669000000002</v>
      </c>
      <c r="D122" t="str">
        <f t="shared" si="21"/>
        <v>vis</v>
      </c>
      <c r="E122">
        <f>VLOOKUP(C122,'Active 1'!C$21:E$966,3,FALSE)</f>
        <v>3601.2080585030139</v>
      </c>
      <c r="F122" s="17" t="s">
        <v>121</v>
      </c>
      <c r="G122" t="str">
        <f t="shared" si="22"/>
        <v>52564.6690</v>
      </c>
      <c r="H122" s="64">
        <f t="shared" si="23"/>
        <v>3601</v>
      </c>
      <c r="I122" s="73" t="s">
        <v>537</v>
      </c>
      <c r="J122" s="74" t="s">
        <v>538</v>
      </c>
      <c r="K122" s="73">
        <v>3601</v>
      </c>
      <c r="L122" s="73" t="s">
        <v>539</v>
      </c>
      <c r="M122" s="74" t="s">
        <v>289</v>
      </c>
      <c r="N122" s="74" t="s">
        <v>295</v>
      </c>
      <c r="O122" s="75" t="s">
        <v>290</v>
      </c>
      <c r="P122" s="75" t="s">
        <v>61</v>
      </c>
    </row>
    <row r="123" spans="1:16" ht="12.75" customHeight="1" x14ac:dyDescent="0.2">
      <c r="A123" s="64" t="str">
        <f t="shared" si="18"/>
        <v>VSB 40 </v>
      </c>
      <c r="B123" s="17" t="str">
        <f t="shared" si="19"/>
        <v>I</v>
      </c>
      <c r="C123" s="64">
        <f t="shared" si="20"/>
        <v>52592.006300000001</v>
      </c>
      <c r="D123" t="str">
        <f t="shared" si="21"/>
        <v>vis</v>
      </c>
      <c r="E123">
        <f>VLOOKUP(C123,'Active 1'!C$21:E$966,3,FALSE)</f>
        <v>3615.2076590601851</v>
      </c>
      <c r="F123" s="17" t="s">
        <v>121</v>
      </c>
      <c r="G123" t="str">
        <f t="shared" si="22"/>
        <v>52592.0063</v>
      </c>
      <c r="H123" s="64">
        <f t="shared" si="23"/>
        <v>3615</v>
      </c>
      <c r="I123" s="73" t="s">
        <v>540</v>
      </c>
      <c r="J123" s="74" t="s">
        <v>541</v>
      </c>
      <c r="K123" s="73">
        <v>3615</v>
      </c>
      <c r="L123" s="73" t="s">
        <v>542</v>
      </c>
      <c r="M123" s="74" t="s">
        <v>236</v>
      </c>
      <c r="N123" s="74" t="s">
        <v>237</v>
      </c>
      <c r="O123" s="75" t="s">
        <v>543</v>
      </c>
      <c r="P123" s="76" t="s">
        <v>101</v>
      </c>
    </row>
    <row r="124" spans="1:16" ht="12.75" customHeight="1" x14ac:dyDescent="0.2">
      <c r="A124" s="64" t="str">
        <f t="shared" si="18"/>
        <v>OEJV 0074 </v>
      </c>
      <c r="B124" s="17" t="str">
        <f t="shared" si="19"/>
        <v>I</v>
      </c>
      <c r="C124" s="64">
        <f t="shared" si="20"/>
        <v>52902.408000000003</v>
      </c>
      <c r="D124" t="str">
        <f t="shared" si="21"/>
        <v>vis</v>
      </c>
      <c r="E124" t="e">
        <f>VLOOKUP(C124,'Active 1'!C$21:E$966,3,FALSE)</f>
        <v>#N/A</v>
      </c>
      <c r="F124" s="17" t="s">
        <v>121</v>
      </c>
      <c r="G124" t="str">
        <f t="shared" si="22"/>
        <v>52902.408</v>
      </c>
      <c r="H124" s="64">
        <f t="shared" si="23"/>
        <v>3774</v>
      </c>
      <c r="I124" s="73" t="s">
        <v>544</v>
      </c>
      <c r="J124" s="74" t="s">
        <v>545</v>
      </c>
      <c r="K124" s="73">
        <v>3774</v>
      </c>
      <c r="L124" s="73" t="s">
        <v>546</v>
      </c>
      <c r="M124" s="74" t="s">
        <v>140</v>
      </c>
      <c r="N124" s="74"/>
      <c r="O124" s="75" t="s">
        <v>547</v>
      </c>
      <c r="P124" s="76" t="s">
        <v>548</v>
      </c>
    </row>
    <row r="125" spans="1:16" ht="12.75" customHeight="1" x14ac:dyDescent="0.2">
      <c r="A125" s="64" t="str">
        <f t="shared" si="18"/>
        <v> AOEB 12 </v>
      </c>
      <c r="B125" s="17" t="str">
        <f t="shared" si="19"/>
        <v>I</v>
      </c>
      <c r="C125" s="64">
        <f t="shared" si="20"/>
        <v>53628.749799999998</v>
      </c>
      <c r="D125" t="str">
        <f t="shared" si="21"/>
        <v>vis</v>
      </c>
      <c r="E125">
        <f>VLOOKUP(C125,'Active 1'!C$21:E$966,3,FALSE)</f>
        <v>4146.1304232045568</v>
      </c>
      <c r="F125" s="17" t="s">
        <v>121</v>
      </c>
      <c r="G125" t="str">
        <f t="shared" si="22"/>
        <v>53628.7498</v>
      </c>
      <c r="H125" s="64">
        <f t="shared" si="23"/>
        <v>4146</v>
      </c>
      <c r="I125" s="73" t="s">
        <v>549</v>
      </c>
      <c r="J125" s="74" t="s">
        <v>550</v>
      </c>
      <c r="K125" s="73">
        <v>4146</v>
      </c>
      <c r="L125" s="73" t="s">
        <v>551</v>
      </c>
      <c r="M125" s="74" t="s">
        <v>289</v>
      </c>
      <c r="N125" s="74" t="s">
        <v>295</v>
      </c>
      <c r="O125" s="75" t="s">
        <v>552</v>
      </c>
      <c r="P125" s="75" t="s">
        <v>61</v>
      </c>
    </row>
    <row r="126" spans="1:16" ht="12.75" customHeight="1" x14ac:dyDescent="0.2">
      <c r="A126" s="64" t="str">
        <f t="shared" si="18"/>
        <v> AOEB 12 </v>
      </c>
      <c r="B126" s="17" t="str">
        <f t="shared" si="19"/>
        <v>I</v>
      </c>
      <c r="C126" s="64">
        <f t="shared" si="20"/>
        <v>53630.704599999997</v>
      </c>
      <c r="D126" t="str">
        <f t="shared" si="21"/>
        <v>vis</v>
      </c>
      <c r="E126">
        <f>VLOOKUP(C126,'Active 1'!C$21:E$966,3,FALSE)</f>
        <v>4147.131488385432</v>
      </c>
      <c r="F126" s="17" t="s">
        <v>121</v>
      </c>
      <c r="G126" t="str">
        <f t="shared" si="22"/>
        <v>53630.7046</v>
      </c>
      <c r="H126" s="64">
        <f t="shared" si="23"/>
        <v>4147</v>
      </c>
      <c r="I126" s="73" t="s">
        <v>553</v>
      </c>
      <c r="J126" s="74" t="s">
        <v>554</v>
      </c>
      <c r="K126" s="73">
        <v>4147</v>
      </c>
      <c r="L126" s="73" t="s">
        <v>555</v>
      </c>
      <c r="M126" s="74" t="s">
        <v>289</v>
      </c>
      <c r="N126" s="74" t="s">
        <v>295</v>
      </c>
      <c r="O126" s="75" t="s">
        <v>337</v>
      </c>
      <c r="P126" s="75" t="s">
        <v>61</v>
      </c>
    </row>
    <row r="127" spans="1:16" ht="12.75" customHeight="1" x14ac:dyDescent="0.2">
      <c r="A127" s="64" t="str">
        <f t="shared" si="18"/>
        <v> AOEB 12 </v>
      </c>
      <c r="B127" s="17" t="str">
        <f t="shared" si="19"/>
        <v>I</v>
      </c>
      <c r="C127" s="64">
        <f t="shared" si="20"/>
        <v>53952.8511</v>
      </c>
      <c r="D127" t="str">
        <f t="shared" si="21"/>
        <v>vis</v>
      </c>
      <c r="E127">
        <f>VLOOKUP(C127,'Active 1'!C$21:E$966,3,FALSE)</f>
        <v>4312.104705231679</v>
      </c>
      <c r="F127" s="17" t="s">
        <v>121</v>
      </c>
      <c r="G127" t="str">
        <f t="shared" si="22"/>
        <v>53952.8511</v>
      </c>
      <c r="H127" s="64">
        <f t="shared" si="23"/>
        <v>4312</v>
      </c>
      <c r="I127" s="73" t="s">
        <v>556</v>
      </c>
      <c r="J127" s="74" t="s">
        <v>557</v>
      </c>
      <c r="K127" s="73">
        <v>4312</v>
      </c>
      <c r="L127" s="73" t="s">
        <v>558</v>
      </c>
      <c r="M127" s="74" t="s">
        <v>289</v>
      </c>
      <c r="N127" s="74" t="s">
        <v>295</v>
      </c>
      <c r="O127" s="75" t="s">
        <v>296</v>
      </c>
      <c r="P127" s="75" t="s">
        <v>61</v>
      </c>
    </row>
    <row r="128" spans="1:16" ht="12.75" customHeight="1" x14ac:dyDescent="0.2">
      <c r="A128" s="64" t="str">
        <f t="shared" si="18"/>
        <v>OEJV 0074 </v>
      </c>
      <c r="B128" s="17" t="str">
        <f t="shared" si="19"/>
        <v>I</v>
      </c>
      <c r="C128" s="64">
        <f t="shared" si="20"/>
        <v>54007.527000000002</v>
      </c>
      <c r="D128" t="str">
        <f t="shared" si="21"/>
        <v>vis</v>
      </c>
      <c r="E128" t="e">
        <f>VLOOKUP(C128,'Active 1'!C$21:E$966,3,FALSE)</f>
        <v>#N/A</v>
      </c>
      <c r="F128" s="17" t="s">
        <v>121</v>
      </c>
      <c r="G128" t="str">
        <f t="shared" si="22"/>
        <v>54007.527</v>
      </c>
      <c r="H128" s="64">
        <f t="shared" si="23"/>
        <v>4340</v>
      </c>
      <c r="I128" s="73" t="s">
        <v>559</v>
      </c>
      <c r="J128" s="74" t="s">
        <v>560</v>
      </c>
      <c r="K128" s="73">
        <v>4340</v>
      </c>
      <c r="L128" s="73" t="s">
        <v>561</v>
      </c>
      <c r="M128" s="74" t="s">
        <v>140</v>
      </c>
      <c r="N128" s="74"/>
      <c r="O128" s="75" t="s">
        <v>562</v>
      </c>
      <c r="P128" s="76" t="s">
        <v>548</v>
      </c>
    </row>
    <row r="129" spans="1:16" ht="12.75" customHeight="1" x14ac:dyDescent="0.2">
      <c r="A129" s="64" t="str">
        <f t="shared" si="18"/>
        <v>OEJV 0074 </v>
      </c>
      <c r="B129" s="17" t="str">
        <f t="shared" si="19"/>
        <v>I</v>
      </c>
      <c r="C129" s="64">
        <f t="shared" si="20"/>
        <v>54009.478000000003</v>
      </c>
      <c r="D129" t="str">
        <f t="shared" si="21"/>
        <v>vis</v>
      </c>
      <c r="E129" t="e">
        <f>VLOOKUP(C129,'Active 1'!C$21:E$966,3,FALSE)</f>
        <v>#N/A</v>
      </c>
      <c r="F129" s="17" t="s">
        <v>121</v>
      </c>
      <c r="G129" t="str">
        <f t="shared" si="22"/>
        <v>54009.478</v>
      </c>
      <c r="H129" s="64">
        <f t="shared" si="23"/>
        <v>4341</v>
      </c>
      <c r="I129" s="73" t="s">
        <v>563</v>
      </c>
      <c r="J129" s="74" t="s">
        <v>564</v>
      </c>
      <c r="K129" s="73">
        <v>4341</v>
      </c>
      <c r="L129" s="73" t="s">
        <v>565</v>
      </c>
      <c r="M129" s="74" t="s">
        <v>140</v>
      </c>
      <c r="N129" s="74"/>
      <c r="O129" s="75" t="s">
        <v>562</v>
      </c>
      <c r="P129" s="76" t="s">
        <v>548</v>
      </c>
    </row>
    <row r="130" spans="1:16" ht="12.75" customHeight="1" x14ac:dyDescent="0.2">
      <c r="A130" s="64" t="str">
        <f t="shared" si="18"/>
        <v> JAAVSO 41;122 </v>
      </c>
      <c r="B130" s="17" t="str">
        <f t="shared" si="19"/>
        <v>I</v>
      </c>
      <c r="C130" s="64">
        <f t="shared" si="20"/>
        <v>56170.828099999999</v>
      </c>
      <c r="D130" t="str">
        <f t="shared" si="21"/>
        <v>vis</v>
      </c>
      <c r="E130" t="e">
        <f>VLOOKUP(C130,'Active 1'!C$21:E$966,3,FALSE)</f>
        <v>#N/A</v>
      </c>
      <c r="F130" s="17" t="s">
        <v>121</v>
      </c>
      <c r="G130" t="str">
        <f t="shared" si="22"/>
        <v>56170.8281</v>
      </c>
      <c r="H130" s="64">
        <f t="shared" si="23"/>
        <v>5448</v>
      </c>
      <c r="I130" s="73" t="s">
        <v>566</v>
      </c>
      <c r="J130" s="74" t="s">
        <v>567</v>
      </c>
      <c r="K130" s="73">
        <v>5448</v>
      </c>
      <c r="L130" s="73" t="s">
        <v>568</v>
      </c>
      <c r="M130" s="74" t="s">
        <v>289</v>
      </c>
      <c r="N130" s="74" t="s">
        <v>121</v>
      </c>
      <c r="O130" s="75" t="s">
        <v>296</v>
      </c>
      <c r="P130" s="75" t="s">
        <v>569</v>
      </c>
    </row>
    <row r="131" spans="1:16" ht="12.75" customHeight="1" x14ac:dyDescent="0.2">
      <c r="A131" s="64" t="str">
        <f t="shared" si="18"/>
        <v> JAAVSO 43-1 </v>
      </c>
      <c r="B131" s="17" t="str">
        <f t="shared" si="19"/>
        <v>I</v>
      </c>
      <c r="C131" s="64">
        <f t="shared" si="20"/>
        <v>57006.473299999998</v>
      </c>
      <c r="D131" t="str">
        <f t="shared" si="21"/>
        <v>vis</v>
      </c>
      <c r="E131">
        <f>VLOOKUP(C131,'Active 1'!C$21:E$966,3,FALSE)</f>
        <v>5875.8835368101936</v>
      </c>
      <c r="F131" s="17" t="s">
        <v>121</v>
      </c>
      <c r="G131" t="str">
        <f t="shared" si="22"/>
        <v>57006.4733</v>
      </c>
      <c r="H131" s="64">
        <f t="shared" si="23"/>
        <v>5876</v>
      </c>
      <c r="I131" s="73" t="s">
        <v>570</v>
      </c>
      <c r="J131" s="74" t="s">
        <v>571</v>
      </c>
      <c r="K131" s="73">
        <v>5876</v>
      </c>
      <c r="L131" s="73" t="s">
        <v>572</v>
      </c>
      <c r="M131" s="74" t="s">
        <v>289</v>
      </c>
      <c r="N131" s="74" t="s">
        <v>121</v>
      </c>
      <c r="O131" s="75" t="s">
        <v>302</v>
      </c>
      <c r="P131" s="75" t="s">
        <v>118</v>
      </c>
    </row>
  </sheetData>
  <sheetProtection selectLockedCells="1" selectUnlockedCells="1"/>
  <hyperlinks>
    <hyperlink ref="P35" r:id="rId1"/>
    <hyperlink ref="P37" r:id="rId2"/>
    <hyperlink ref="P47" r:id="rId3"/>
    <hyperlink ref="P48" r:id="rId4"/>
    <hyperlink ref="P49" r:id="rId5"/>
    <hyperlink ref="P50" r:id="rId6"/>
    <hyperlink ref="P51" r:id="rId7"/>
    <hyperlink ref="P52" r:id="rId8"/>
    <hyperlink ref="P55" r:id="rId9"/>
    <hyperlink ref="P56" r:id="rId10"/>
    <hyperlink ref="P57" r:id="rId11"/>
    <hyperlink ref="P58" r:id="rId12"/>
    <hyperlink ref="P60" r:id="rId13"/>
    <hyperlink ref="P61" r:id="rId14"/>
    <hyperlink ref="P62" r:id="rId15"/>
    <hyperlink ref="P63" r:id="rId16"/>
    <hyperlink ref="P64" r:id="rId17"/>
    <hyperlink ref="P65" r:id="rId18"/>
    <hyperlink ref="P66" r:id="rId19"/>
    <hyperlink ref="P67" r:id="rId20"/>
    <hyperlink ref="P68" r:id="rId21"/>
    <hyperlink ref="P69" r:id="rId22"/>
    <hyperlink ref="P70" r:id="rId23"/>
    <hyperlink ref="P71" r:id="rId24"/>
    <hyperlink ref="P72" r:id="rId25"/>
    <hyperlink ref="P73" r:id="rId26"/>
    <hyperlink ref="P74" r:id="rId27"/>
    <hyperlink ref="P115" r:id="rId28"/>
    <hyperlink ref="P123" r:id="rId29"/>
    <hyperlink ref="P124" r:id="rId30"/>
    <hyperlink ref="P128" r:id="rId31"/>
    <hyperlink ref="P129" r:id="rId32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2022-03-30T05:36:21Z</dcterms:created>
  <dcterms:modified xsi:type="dcterms:W3CDTF">2023-01-21T04:36:29Z</dcterms:modified>
</cp:coreProperties>
</file>