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d only\"/>
    </mc:Choice>
  </mc:AlternateContent>
  <xr:revisionPtr revIDLastSave="0" documentId="13_ncr:40009_{749F72FB-E6A4-4A25-9986-11A7D3A59998}" xr6:coauthVersionLast="47" xr6:coauthVersionMax="47" xr10:uidLastSave="{00000000-0000-0000-0000-000000000000}"/>
  <bookViews>
    <workbookView xWindow="13470" yWindow="180" windowWidth="12735" windowHeight="14580"/>
  </bookViews>
  <sheets>
    <sheet name="Active" sheetId="1" r:id="rId1"/>
    <sheet name="BAV" sheetId="2" r:id="rId2"/>
    <sheet name="B" sheetId="3" r:id="rId3"/>
  </sheets>
  <definedNames>
    <definedName name="solver_adj" localSheetId="0">Active!$AC$3:$AC$10</definedName>
    <definedName name="solver_cvg" localSheetId="0">0.0001</definedName>
    <definedName name="solver_drv" localSheetId="0">1</definedName>
    <definedName name="solver_est" localSheetId="0">1</definedName>
    <definedName name="solver_itr" localSheetId="0">100</definedName>
    <definedName name="solver_lin" localSheetId="0">2</definedName>
    <definedName name="solver_neg" localSheetId="0">2</definedName>
    <definedName name="solver_num" localSheetId="0">0</definedName>
    <definedName name="solver_nwt" localSheetId="0">1</definedName>
    <definedName name="solver_opt" localSheetId="0">Active!$AC$11</definedName>
    <definedName name="solver_pre" localSheetId="0">0.000001</definedName>
    <definedName name="solver_scl" localSheetId="0">2</definedName>
    <definedName name="solver_sho" localSheetId="0">2</definedName>
    <definedName name="solver_tim" localSheetId="0">100</definedName>
    <definedName name="solver_tol" localSheetId="0">0.05</definedName>
    <definedName name="solver_typ" localSheetId="0">2</definedName>
    <definedName name="solver_val" localSheetId="0">0</definedName>
  </definedNames>
  <calcPr calcId="181029"/>
</workbook>
</file>

<file path=xl/calcChain.xml><?xml version="1.0" encoding="utf-8"?>
<calcChain xmlns="http://schemas.openxmlformats.org/spreadsheetml/2006/main">
  <c r="Q247" i="1" l="1"/>
  <c r="S247" i="1"/>
  <c r="Q248" i="1"/>
  <c r="S248" i="1"/>
  <c r="Q246" i="1"/>
  <c r="S246" i="1"/>
  <c r="AB3" i="1"/>
  <c r="AB4" i="1"/>
  <c r="AB5" i="1"/>
  <c r="AB6" i="1"/>
  <c r="C7" i="1"/>
  <c r="AB7" i="1"/>
  <c r="AB11" i="1" s="1"/>
  <c r="C8" i="1"/>
  <c r="AD2" i="1"/>
  <c r="AB8" i="1"/>
  <c r="C9" i="1"/>
  <c r="D9" i="1"/>
  <c r="AB9" i="1"/>
  <c r="Z10" i="1"/>
  <c r="AB10" i="1"/>
  <c r="AB13" i="1"/>
  <c r="AB17" i="1" s="1"/>
  <c r="F16" i="1"/>
  <c r="C17" i="1"/>
  <c r="AY17" i="1"/>
  <c r="Q21" i="1"/>
  <c r="S21" i="1"/>
  <c r="E22" i="1"/>
  <c r="Q22" i="1"/>
  <c r="S22" i="1"/>
  <c r="Q23" i="1"/>
  <c r="S23" i="1"/>
  <c r="Q24" i="1"/>
  <c r="S24" i="1"/>
  <c r="Q25" i="1"/>
  <c r="S25" i="1"/>
  <c r="Q26" i="1"/>
  <c r="S26" i="1"/>
  <c r="Q27" i="1"/>
  <c r="S27" i="1"/>
  <c r="Q28" i="1"/>
  <c r="S28" i="1"/>
  <c r="Q29" i="1"/>
  <c r="S29" i="1"/>
  <c r="E30" i="1"/>
  <c r="Q30" i="1"/>
  <c r="S30" i="1"/>
  <c r="Q31" i="1"/>
  <c r="S31" i="1"/>
  <c r="Q32" i="1"/>
  <c r="S32" i="1"/>
  <c r="Q33" i="1"/>
  <c r="S33" i="1"/>
  <c r="Q34" i="1"/>
  <c r="S34" i="1"/>
  <c r="Q35" i="1"/>
  <c r="S35" i="1"/>
  <c r="Q36" i="1"/>
  <c r="S36" i="1"/>
  <c r="Q37" i="1"/>
  <c r="S37" i="1"/>
  <c r="Q38" i="1"/>
  <c r="S38" i="1"/>
  <c r="Q39" i="1"/>
  <c r="S39" i="1"/>
  <c r="Q40" i="1"/>
  <c r="S40" i="1"/>
  <c r="Q41" i="1"/>
  <c r="S41" i="1"/>
  <c r="Q42" i="1"/>
  <c r="S42" i="1"/>
  <c r="Q43" i="1"/>
  <c r="S43" i="1"/>
  <c r="Q44" i="1"/>
  <c r="S44" i="1"/>
  <c r="Q45" i="1"/>
  <c r="S45" i="1"/>
  <c r="Q46" i="1"/>
  <c r="S46" i="1"/>
  <c r="Q47" i="1"/>
  <c r="S47" i="1"/>
  <c r="Q48" i="1"/>
  <c r="S48" i="1"/>
  <c r="Q49" i="1"/>
  <c r="S49" i="1"/>
  <c r="Q50" i="1"/>
  <c r="S50" i="1"/>
  <c r="Q51" i="1"/>
  <c r="S51" i="1"/>
  <c r="Q52" i="1"/>
  <c r="S52" i="1"/>
  <c r="E53" i="1"/>
  <c r="Q53" i="1"/>
  <c r="S53" i="1"/>
  <c r="Q54" i="1"/>
  <c r="S54" i="1"/>
  <c r="Q55" i="1"/>
  <c r="S55" i="1"/>
  <c r="Q56" i="1"/>
  <c r="S56" i="1"/>
  <c r="Q57" i="1"/>
  <c r="S57" i="1"/>
  <c r="E58" i="1"/>
  <c r="Q58" i="1"/>
  <c r="S58" i="1"/>
  <c r="Q59" i="1"/>
  <c r="S59" i="1"/>
  <c r="Q60" i="1"/>
  <c r="S60" i="1"/>
  <c r="E61" i="1"/>
  <c r="Q61" i="1"/>
  <c r="S61" i="1"/>
  <c r="Q62" i="1"/>
  <c r="S62" i="1"/>
  <c r="E63" i="1"/>
  <c r="Q63" i="1"/>
  <c r="S63" i="1"/>
  <c r="Q64" i="1"/>
  <c r="S64" i="1"/>
  <c r="Q65" i="1"/>
  <c r="S65" i="1"/>
  <c r="Q66" i="1"/>
  <c r="S66" i="1"/>
  <c r="Q67" i="1"/>
  <c r="S67" i="1"/>
  <c r="Q68" i="1"/>
  <c r="S68" i="1"/>
  <c r="Q69" i="1"/>
  <c r="S69" i="1"/>
  <c r="Q70" i="1"/>
  <c r="S70" i="1"/>
  <c r="Q71" i="1"/>
  <c r="S71" i="1"/>
  <c r="Q72" i="1"/>
  <c r="S72" i="1"/>
  <c r="Q73" i="1"/>
  <c r="S73" i="1"/>
  <c r="Q74" i="1"/>
  <c r="S74" i="1"/>
  <c r="E75" i="1"/>
  <c r="Q75" i="1"/>
  <c r="S75" i="1"/>
  <c r="Q76" i="1"/>
  <c r="S76" i="1"/>
  <c r="E77" i="1"/>
  <c r="Q77" i="1"/>
  <c r="S77" i="1"/>
  <c r="Q78" i="1"/>
  <c r="S78" i="1"/>
  <c r="Q79" i="1"/>
  <c r="S79" i="1"/>
  <c r="Q80" i="1"/>
  <c r="S80" i="1"/>
  <c r="Q81" i="1"/>
  <c r="S81" i="1"/>
  <c r="Q82" i="1"/>
  <c r="S82" i="1"/>
  <c r="Q83" i="1"/>
  <c r="S83" i="1"/>
  <c r="Q84" i="1"/>
  <c r="S84" i="1"/>
  <c r="Q85" i="1"/>
  <c r="S85" i="1"/>
  <c r="Q86" i="1"/>
  <c r="S86" i="1"/>
  <c r="Q87" i="1"/>
  <c r="S87" i="1"/>
  <c r="Q88" i="1"/>
  <c r="S88" i="1"/>
  <c r="E89" i="1"/>
  <c r="Q89" i="1"/>
  <c r="S89" i="1"/>
  <c r="Q90" i="1"/>
  <c r="S90" i="1"/>
  <c r="E91" i="1"/>
  <c r="Q91" i="1"/>
  <c r="S91" i="1"/>
  <c r="Q92" i="1"/>
  <c r="AB92" i="1"/>
  <c r="AC92" i="1"/>
  <c r="AD92" i="1"/>
  <c r="AF92" i="1"/>
  <c r="Q93" i="1"/>
  <c r="S93" i="1"/>
  <c r="Q94" i="1"/>
  <c r="S94" i="1"/>
  <c r="Q95" i="1"/>
  <c r="S95" i="1"/>
  <c r="Q96" i="1"/>
  <c r="S96" i="1"/>
  <c r="Q97" i="1"/>
  <c r="S97" i="1"/>
  <c r="Q98" i="1"/>
  <c r="S98" i="1"/>
  <c r="E99" i="1"/>
  <c r="Q99" i="1"/>
  <c r="S99" i="1"/>
  <c r="Q100" i="1"/>
  <c r="S100" i="1"/>
  <c r="E101" i="1"/>
  <c r="Q101" i="1"/>
  <c r="AB101" i="1"/>
  <c r="AC101" i="1"/>
  <c r="AD101" i="1"/>
  <c r="AF101" i="1"/>
  <c r="Q102" i="1"/>
  <c r="S102" i="1"/>
  <c r="Q103" i="1"/>
  <c r="S103" i="1"/>
  <c r="Q104" i="1"/>
  <c r="S104" i="1"/>
  <c r="E105" i="1"/>
  <c r="F105" i="1" s="1"/>
  <c r="Q105" i="1"/>
  <c r="S105" i="1"/>
  <c r="Q106" i="1"/>
  <c r="S106" i="1"/>
  <c r="E107" i="1"/>
  <c r="F107" i="1" s="1"/>
  <c r="Q107" i="1"/>
  <c r="S107" i="1"/>
  <c r="Q108" i="1"/>
  <c r="S108" i="1"/>
  <c r="Q109" i="1"/>
  <c r="S109" i="1"/>
  <c r="Q110" i="1"/>
  <c r="S110" i="1"/>
  <c r="Q111" i="1"/>
  <c r="S111" i="1"/>
  <c r="Q112" i="1"/>
  <c r="S112" i="1"/>
  <c r="E113" i="1"/>
  <c r="Q113" i="1"/>
  <c r="S113" i="1"/>
  <c r="Q114" i="1"/>
  <c r="S114" i="1"/>
  <c r="Q115" i="1"/>
  <c r="S115" i="1"/>
  <c r="Q116" i="1"/>
  <c r="S116" i="1"/>
  <c r="Q117" i="1"/>
  <c r="S117" i="1"/>
  <c r="Q118" i="1"/>
  <c r="S118" i="1"/>
  <c r="Q119" i="1"/>
  <c r="S119" i="1"/>
  <c r="Q120" i="1"/>
  <c r="S120" i="1"/>
  <c r="Q121" i="1"/>
  <c r="S121" i="1"/>
  <c r="Q122" i="1"/>
  <c r="S122" i="1"/>
  <c r="Q123" i="1"/>
  <c r="S123" i="1"/>
  <c r="Q124" i="1"/>
  <c r="S124" i="1"/>
  <c r="Q125" i="1"/>
  <c r="S125" i="1"/>
  <c r="Q126" i="1"/>
  <c r="S126" i="1"/>
  <c r="E127" i="1"/>
  <c r="Q127" i="1"/>
  <c r="S127" i="1"/>
  <c r="Q128" i="1"/>
  <c r="S128" i="1"/>
  <c r="Q129" i="1"/>
  <c r="S129" i="1"/>
  <c r="Q130" i="1"/>
  <c r="S130" i="1"/>
  <c r="E131" i="1"/>
  <c r="Q131" i="1"/>
  <c r="S131" i="1"/>
  <c r="Q132" i="1"/>
  <c r="S132" i="1"/>
  <c r="Q133" i="1"/>
  <c r="S133" i="1"/>
  <c r="Q134" i="1"/>
  <c r="S134" i="1"/>
  <c r="E135" i="1"/>
  <c r="Q135" i="1"/>
  <c r="S135" i="1"/>
  <c r="Q136" i="1"/>
  <c r="S136" i="1"/>
  <c r="Q137" i="1"/>
  <c r="S137" i="1"/>
  <c r="Q138" i="1"/>
  <c r="S138" i="1"/>
  <c r="Q139" i="1"/>
  <c r="S139" i="1"/>
  <c r="Q140" i="1"/>
  <c r="S140" i="1"/>
  <c r="Q141" i="1"/>
  <c r="S141" i="1"/>
  <c r="Q142" i="1"/>
  <c r="S142" i="1"/>
  <c r="Q143" i="1"/>
  <c r="S143" i="1"/>
  <c r="Q144" i="1"/>
  <c r="S144" i="1"/>
  <c r="E145" i="1"/>
  <c r="Q145" i="1"/>
  <c r="S145" i="1"/>
  <c r="Q146" i="1"/>
  <c r="S146" i="1"/>
  <c r="E147" i="1"/>
  <c r="Q147" i="1"/>
  <c r="S147" i="1"/>
  <c r="Q148" i="1"/>
  <c r="S148" i="1"/>
  <c r="Q149" i="1"/>
  <c r="S149" i="1"/>
  <c r="Q150" i="1"/>
  <c r="S150" i="1"/>
  <c r="E151" i="1"/>
  <c r="Q151" i="1"/>
  <c r="S151" i="1"/>
  <c r="Q152" i="1"/>
  <c r="S152" i="1"/>
  <c r="E153" i="1"/>
  <c r="Q153" i="1"/>
  <c r="S153" i="1"/>
  <c r="Q154" i="1"/>
  <c r="S154" i="1"/>
  <c r="Q155" i="1"/>
  <c r="S155" i="1"/>
  <c r="Q156" i="1"/>
  <c r="S156" i="1"/>
  <c r="Q157" i="1"/>
  <c r="S157" i="1"/>
  <c r="Q158" i="1"/>
  <c r="S158" i="1"/>
  <c r="Q159" i="1"/>
  <c r="S159" i="1"/>
  <c r="Q160" i="1"/>
  <c r="S160" i="1"/>
  <c r="Q161" i="1"/>
  <c r="S161" i="1"/>
  <c r="Q162" i="1"/>
  <c r="S162" i="1"/>
  <c r="Q163" i="1"/>
  <c r="S163" i="1"/>
  <c r="Q164" i="1"/>
  <c r="S164" i="1"/>
  <c r="Q165" i="1"/>
  <c r="S165" i="1"/>
  <c r="E166" i="1"/>
  <c r="Q166" i="1"/>
  <c r="S166" i="1"/>
  <c r="Q167" i="1"/>
  <c r="S167" i="1"/>
  <c r="Q168" i="1"/>
  <c r="S168" i="1"/>
  <c r="Q169" i="1"/>
  <c r="S169" i="1"/>
  <c r="Q170" i="1"/>
  <c r="S170" i="1"/>
  <c r="E171" i="1"/>
  <c r="Q171" i="1"/>
  <c r="S171" i="1"/>
  <c r="Q172" i="1"/>
  <c r="S172" i="1"/>
  <c r="Q173" i="1"/>
  <c r="S173" i="1"/>
  <c r="Q174" i="1"/>
  <c r="S174" i="1"/>
  <c r="Q175" i="1"/>
  <c r="S175" i="1"/>
  <c r="Q176" i="1"/>
  <c r="S176" i="1"/>
  <c r="Q177" i="1"/>
  <c r="S177" i="1"/>
  <c r="E178" i="1"/>
  <c r="Q178" i="1"/>
  <c r="S178" i="1"/>
  <c r="Q179" i="1"/>
  <c r="S179" i="1"/>
  <c r="Q180" i="1"/>
  <c r="S180" i="1"/>
  <c r="Q181" i="1"/>
  <c r="S181" i="1"/>
  <c r="Q182" i="1"/>
  <c r="S182" i="1"/>
  <c r="Q183" i="1"/>
  <c r="S183" i="1"/>
  <c r="Q184" i="1"/>
  <c r="S184" i="1"/>
  <c r="E185" i="1"/>
  <c r="Q185" i="1"/>
  <c r="S185" i="1"/>
  <c r="Q186" i="1"/>
  <c r="S186" i="1"/>
  <c r="Q187" i="1"/>
  <c r="S187" i="1"/>
  <c r="Q188" i="1"/>
  <c r="S188" i="1"/>
  <c r="Q189" i="1"/>
  <c r="S189" i="1"/>
  <c r="Q190" i="1"/>
  <c r="S190" i="1"/>
  <c r="E191" i="1"/>
  <c r="E97" i="2" s="1"/>
  <c r="Q191" i="1"/>
  <c r="S191" i="1"/>
  <c r="Q192" i="1"/>
  <c r="S192" i="1"/>
  <c r="Q193" i="1"/>
  <c r="S193" i="1"/>
  <c r="Q194" i="1"/>
  <c r="S194" i="1"/>
  <c r="Q195" i="1"/>
  <c r="S195" i="1"/>
  <c r="E196" i="1"/>
  <c r="Q196" i="1"/>
  <c r="S196" i="1"/>
  <c r="Q197" i="1"/>
  <c r="S197" i="1"/>
  <c r="Q198" i="1"/>
  <c r="S198" i="1"/>
  <c r="Q199" i="1"/>
  <c r="S199" i="1"/>
  <c r="Q200" i="1"/>
  <c r="S200" i="1"/>
  <c r="Q201" i="1"/>
  <c r="S201" i="1"/>
  <c r="Q202" i="1"/>
  <c r="S202" i="1"/>
  <c r="Q203" i="1"/>
  <c r="S203" i="1"/>
  <c r="Q204" i="1"/>
  <c r="S204" i="1"/>
  <c r="Q205" i="1"/>
  <c r="S205" i="1"/>
  <c r="E206" i="1"/>
  <c r="F206" i="1" s="1"/>
  <c r="Q206" i="1"/>
  <c r="S206" i="1"/>
  <c r="Q207" i="1"/>
  <c r="S207" i="1"/>
  <c r="Q208" i="1"/>
  <c r="S208" i="1"/>
  <c r="Q209" i="1"/>
  <c r="S209" i="1"/>
  <c r="Q210" i="1"/>
  <c r="S210" i="1"/>
  <c r="Q211" i="1"/>
  <c r="S211" i="1"/>
  <c r="Q212" i="1"/>
  <c r="S212" i="1"/>
  <c r="Q213" i="1"/>
  <c r="S213" i="1"/>
  <c r="Q214" i="1"/>
  <c r="S214" i="1"/>
  <c r="Q215" i="1"/>
  <c r="AB215" i="1"/>
  <c r="AC215" i="1"/>
  <c r="AD215" i="1"/>
  <c r="AF215" i="1"/>
  <c r="Q216" i="1"/>
  <c r="S216" i="1"/>
  <c r="Q217" i="1"/>
  <c r="S217" i="1"/>
  <c r="Q218" i="1"/>
  <c r="S218" i="1"/>
  <c r="Q219" i="1"/>
  <c r="S219" i="1"/>
  <c r="Q220" i="1"/>
  <c r="S220" i="1"/>
  <c r="Q221" i="1"/>
  <c r="S221" i="1"/>
  <c r="Q222" i="1"/>
  <c r="S222" i="1"/>
  <c r="Q223" i="1"/>
  <c r="S223" i="1"/>
  <c r="E224" i="1"/>
  <c r="Q224" i="1"/>
  <c r="S224" i="1"/>
  <c r="Q225" i="1"/>
  <c r="S225" i="1"/>
  <c r="Q226" i="1"/>
  <c r="S226" i="1"/>
  <c r="Q227" i="1"/>
  <c r="S227" i="1"/>
  <c r="Q228" i="1"/>
  <c r="S228" i="1"/>
  <c r="Q229" i="1"/>
  <c r="S229" i="1"/>
  <c r="Q230" i="1"/>
  <c r="S230" i="1"/>
  <c r="E231" i="1"/>
  <c r="Q231" i="1"/>
  <c r="S231" i="1"/>
  <c r="Q232" i="1"/>
  <c r="S232" i="1"/>
  <c r="Q233" i="1"/>
  <c r="S233" i="1"/>
  <c r="Q234" i="1"/>
  <c r="S234" i="1"/>
  <c r="Q235" i="1"/>
  <c r="S235" i="1"/>
  <c r="Q236" i="1"/>
  <c r="S236" i="1"/>
  <c r="Q237" i="1"/>
  <c r="S237" i="1"/>
  <c r="E238" i="1"/>
  <c r="Q238" i="1"/>
  <c r="S238" i="1"/>
  <c r="Q239" i="1"/>
  <c r="S239" i="1"/>
  <c r="E240" i="1"/>
  <c r="F240" i="1" s="1"/>
  <c r="Q240" i="1"/>
  <c r="S240" i="1"/>
  <c r="Q241" i="1"/>
  <c r="S241" i="1"/>
  <c r="Q242" i="1"/>
  <c r="S242" i="1"/>
  <c r="Q243" i="1"/>
  <c r="S243" i="1"/>
  <c r="Q245" i="1"/>
  <c r="S245" i="1"/>
  <c r="Q244" i="1"/>
  <c r="S244" i="1"/>
  <c r="A11" i="2"/>
  <c r="D11" i="2"/>
  <c r="G11" i="2"/>
  <c r="C11" i="2"/>
  <c r="H11" i="2"/>
  <c r="B11" i="2"/>
  <c r="A12" i="2"/>
  <c r="D12" i="2"/>
  <c r="G12" i="2"/>
  <c r="C12" i="2"/>
  <c r="H12" i="2"/>
  <c r="B12" i="2"/>
  <c r="A13" i="2"/>
  <c r="B13" i="2"/>
  <c r="D13" i="2"/>
  <c r="G13" i="2"/>
  <c r="C13" i="2"/>
  <c r="H13" i="2"/>
  <c r="A14" i="2"/>
  <c r="B14" i="2"/>
  <c r="C14" i="2"/>
  <c r="D14" i="2"/>
  <c r="G14" i="2"/>
  <c r="H14" i="2"/>
  <c r="A15" i="2"/>
  <c r="B15" i="2"/>
  <c r="C15" i="2"/>
  <c r="E15" i="2"/>
  <c r="D15" i="2"/>
  <c r="G15" i="2"/>
  <c r="H15" i="2"/>
  <c r="A16" i="2"/>
  <c r="C16" i="2"/>
  <c r="D16" i="2"/>
  <c r="G16" i="2"/>
  <c r="H16" i="2"/>
  <c r="B16" i="2"/>
  <c r="A17" i="2"/>
  <c r="B17" i="2"/>
  <c r="D17" i="2"/>
  <c r="G17" i="2"/>
  <c r="C17" i="2"/>
  <c r="H17" i="2"/>
  <c r="A18" i="2"/>
  <c r="D18" i="2"/>
  <c r="G18" i="2"/>
  <c r="C18" i="2"/>
  <c r="H18" i="2"/>
  <c r="B18" i="2"/>
  <c r="A19" i="2"/>
  <c r="D19" i="2"/>
  <c r="G19" i="2"/>
  <c r="C19" i="2"/>
  <c r="H19" i="2"/>
  <c r="B19" i="2"/>
  <c r="A20" i="2"/>
  <c r="C20" i="2"/>
  <c r="D20" i="2"/>
  <c r="G20" i="2"/>
  <c r="H20" i="2"/>
  <c r="B20" i="2"/>
  <c r="A21" i="2"/>
  <c r="B21" i="2"/>
  <c r="D21" i="2"/>
  <c r="G21" i="2"/>
  <c r="C21" i="2"/>
  <c r="H21" i="2"/>
  <c r="A22" i="2"/>
  <c r="B22" i="2"/>
  <c r="C22" i="2"/>
  <c r="D22" i="2"/>
  <c r="G22" i="2"/>
  <c r="H22" i="2"/>
  <c r="A23" i="2"/>
  <c r="B23" i="2"/>
  <c r="C23" i="2"/>
  <c r="D23" i="2"/>
  <c r="G23" i="2"/>
  <c r="H23" i="2"/>
  <c r="A24" i="2"/>
  <c r="C24" i="2"/>
  <c r="D24" i="2"/>
  <c r="G24" i="2"/>
  <c r="H24" i="2"/>
  <c r="B24" i="2"/>
  <c r="A25" i="2"/>
  <c r="B25" i="2"/>
  <c r="D25" i="2"/>
  <c r="G25" i="2"/>
  <c r="C25" i="2"/>
  <c r="H25" i="2"/>
  <c r="A26" i="2"/>
  <c r="D26" i="2"/>
  <c r="G26" i="2"/>
  <c r="C26" i="2"/>
  <c r="H26" i="2"/>
  <c r="B26" i="2"/>
  <c r="A27" i="2"/>
  <c r="D27" i="2"/>
  <c r="G27" i="2"/>
  <c r="C27" i="2"/>
  <c r="H27" i="2"/>
  <c r="B27" i="2"/>
  <c r="A28" i="2"/>
  <c r="C28" i="2"/>
  <c r="D28" i="2"/>
  <c r="G28" i="2"/>
  <c r="H28" i="2"/>
  <c r="B28" i="2"/>
  <c r="A29" i="2"/>
  <c r="B29" i="2"/>
  <c r="D29" i="2"/>
  <c r="G29" i="2"/>
  <c r="C29" i="2"/>
  <c r="H29" i="2"/>
  <c r="A30" i="2"/>
  <c r="B30" i="2"/>
  <c r="C30" i="2"/>
  <c r="D30" i="2"/>
  <c r="G30" i="2"/>
  <c r="H30" i="2"/>
  <c r="A31" i="2"/>
  <c r="B31" i="2"/>
  <c r="C31" i="2"/>
  <c r="D31" i="2"/>
  <c r="G31" i="2"/>
  <c r="H31" i="2"/>
  <c r="A32" i="2"/>
  <c r="C32" i="2"/>
  <c r="D32" i="2"/>
  <c r="G32" i="2"/>
  <c r="H32" i="2"/>
  <c r="B32" i="2"/>
  <c r="A33" i="2"/>
  <c r="B33" i="2"/>
  <c r="D33" i="2"/>
  <c r="G33" i="2"/>
  <c r="C33" i="2"/>
  <c r="H33" i="2"/>
  <c r="A34" i="2"/>
  <c r="D34" i="2"/>
  <c r="G34" i="2"/>
  <c r="C34" i="2"/>
  <c r="H34" i="2"/>
  <c r="B34" i="2"/>
  <c r="A35" i="2"/>
  <c r="D35" i="2"/>
  <c r="G35" i="2"/>
  <c r="C35" i="2"/>
  <c r="H35" i="2"/>
  <c r="B35" i="2"/>
  <c r="A36" i="2"/>
  <c r="C36" i="2"/>
  <c r="D36" i="2"/>
  <c r="G36" i="2"/>
  <c r="H36" i="2"/>
  <c r="B36" i="2"/>
  <c r="A37" i="2"/>
  <c r="B37" i="2"/>
  <c r="D37" i="2"/>
  <c r="G37" i="2"/>
  <c r="C37" i="2"/>
  <c r="H37" i="2"/>
  <c r="A38" i="2"/>
  <c r="B38" i="2"/>
  <c r="C38" i="2"/>
  <c r="D38" i="2"/>
  <c r="G38" i="2"/>
  <c r="H38" i="2"/>
  <c r="A39" i="2"/>
  <c r="B39" i="2"/>
  <c r="C39" i="2"/>
  <c r="D39" i="2"/>
  <c r="G39" i="2"/>
  <c r="H39" i="2"/>
  <c r="A40" i="2"/>
  <c r="C40" i="2"/>
  <c r="D40" i="2"/>
  <c r="G40" i="2"/>
  <c r="H40" i="2"/>
  <c r="B40" i="2"/>
  <c r="A41" i="2"/>
  <c r="B41" i="2"/>
  <c r="D41" i="2"/>
  <c r="G41" i="2"/>
  <c r="C41" i="2"/>
  <c r="H41" i="2"/>
  <c r="A42" i="2"/>
  <c r="D42" i="2"/>
  <c r="G42" i="2"/>
  <c r="C42" i="2"/>
  <c r="H42" i="2"/>
  <c r="B42" i="2"/>
  <c r="A43" i="2"/>
  <c r="D43" i="2"/>
  <c r="G43" i="2"/>
  <c r="C43" i="2"/>
  <c r="H43" i="2"/>
  <c r="B43" i="2"/>
  <c r="A44" i="2"/>
  <c r="C44" i="2"/>
  <c r="D44" i="2"/>
  <c r="G44" i="2"/>
  <c r="H44" i="2"/>
  <c r="B44" i="2"/>
  <c r="A45" i="2"/>
  <c r="B45" i="2"/>
  <c r="D45" i="2"/>
  <c r="G45" i="2"/>
  <c r="C45" i="2"/>
  <c r="H45" i="2"/>
  <c r="A46" i="2"/>
  <c r="B46" i="2"/>
  <c r="C46" i="2"/>
  <c r="D46" i="2"/>
  <c r="G46" i="2"/>
  <c r="H46" i="2"/>
  <c r="A47" i="2"/>
  <c r="B47" i="2"/>
  <c r="C47" i="2"/>
  <c r="D47" i="2"/>
  <c r="G47" i="2"/>
  <c r="H47" i="2"/>
  <c r="A48" i="2"/>
  <c r="C48" i="2"/>
  <c r="D48" i="2"/>
  <c r="G48" i="2"/>
  <c r="H48" i="2"/>
  <c r="B48" i="2"/>
  <c r="A49" i="2"/>
  <c r="B49" i="2"/>
  <c r="D49" i="2"/>
  <c r="G49" i="2"/>
  <c r="C49" i="2"/>
  <c r="H49" i="2"/>
  <c r="A50" i="2"/>
  <c r="D50" i="2"/>
  <c r="G50" i="2"/>
  <c r="C50" i="2"/>
  <c r="H50" i="2"/>
  <c r="B50" i="2"/>
  <c r="A51" i="2"/>
  <c r="D51" i="2"/>
  <c r="G51" i="2"/>
  <c r="C51" i="2"/>
  <c r="H51" i="2"/>
  <c r="B51" i="2"/>
  <c r="A52" i="2"/>
  <c r="C52" i="2"/>
  <c r="D52" i="2"/>
  <c r="G52" i="2"/>
  <c r="H52" i="2"/>
  <c r="B52" i="2"/>
  <c r="A53" i="2"/>
  <c r="B53" i="2"/>
  <c r="D53" i="2"/>
  <c r="G53" i="2"/>
  <c r="C53" i="2"/>
  <c r="H53" i="2"/>
  <c r="A54" i="2"/>
  <c r="C54" i="2"/>
  <c r="D54" i="2"/>
  <c r="G54" i="2"/>
  <c r="H54" i="2"/>
  <c r="B54" i="2"/>
  <c r="A55" i="2"/>
  <c r="B55" i="2"/>
  <c r="C55" i="2"/>
  <c r="D55" i="2"/>
  <c r="G55" i="2"/>
  <c r="H55" i="2"/>
  <c r="A56" i="2"/>
  <c r="C56" i="2"/>
  <c r="D56" i="2"/>
  <c r="G56" i="2"/>
  <c r="H56" i="2"/>
  <c r="B56" i="2"/>
  <c r="A57" i="2"/>
  <c r="B57" i="2"/>
  <c r="D57" i="2"/>
  <c r="G57" i="2"/>
  <c r="C57" i="2"/>
  <c r="H57" i="2"/>
  <c r="A58" i="2"/>
  <c r="D58" i="2"/>
  <c r="G58" i="2"/>
  <c r="C58" i="2"/>
  <c r="H58" i="2"/>
  <c r="B58" i="2"/>
  <c r="A59" i="2"/>
  <c r="D59" i="2"/>
  <c r="G59" i="2"/>
  <c r="C59" i="2"/>
  <c r="H59" i="2"/>
  <c r="B59" i="2"/>
  <c r="A60" i="2"/>
  <c r="C60" i="2"/>
  <c r="D60" i="2"/>
  <c r="G60" i="2"/>
  <c r="H60" i="2"/>
  <c r="B60" i="2"/>
  <c r="A61" i="2"/>
  <c r="B61" i="2"/>
  <c r="D61" i="2"/>
  <c r="G61" i="2"/>
  <c r="C61" i="2"/>
  <c r="H61" i="2"/>
  <c r="A62" i="2"/>
  <c r="C62" i="2"/>
  <c r="D62" i="2"/>
  <c r="G62" i="2"/>
  <c r="H62" i="2"/>
  <c r="B62" i="2"/>
  <c r="A63" i="2"/>
  <c r="B63" i="2"/>
  <c r="C63" i="2"/>
  <c r="D63" i="2"/>
  <c r="G63" i="2"/>
  <c r="H63" i="2"/>
  <c r="A64" i="2"/>
  <c r="C64" i="2"/>
  <c r="D64" i="2"/>
  <c r="G64" i="2"/>
  <c r="H64" i="2"/>
  <c r="B64" i="2"/>
  <c r="A65" i="2"/>
  <c r="B65" i="2"/>
  <c r="D65" i="2"/>
  <c r="G65" i="2"/>
  <c r="C65" i="2"/>
  <c r="H65" i="2"/>
  <c r="A66" i="2"/>
  <c r="C66" i="2"/>
  <c r="D66" i="2"/>
  <c r="G66" i="2"/>
  <c r="H66" i="2"/>
  <c r="B66" i="2"/>
  <c r="A67" i="2"/>
  <c r="D67" i="2"/>
  <c r="G67" i="2"/>
  <c r="C67" i="2"/>
  <c r="H67" i="2"/>
  <c r="B67" i="2"/>
  <c r="A68" i="2"/>
  <c r="C68" i="2"/>
  <c r="D68" i="2"/>
  <c r="G68" i="2"/>
  <c r="H68" i="2"/>
  <c r="B68" i="2"/>
  <c r="A69" i="2"/>
  <c r="B69" i="2"/>
  <c r="D69" i="2"/>
  <c r="G69" i="2"/>
  <c r="C69" i="2"/>
  <c r="H69" i="2"/>
  <c r="A70" i="2"/>
  <c r="C70" i="2"/>
  <c r="D70" i="2"/>
  <c r="G70" i="2"/>
  <c r="H70" i="2"/>
  <c r="B70" i="2"/>
  <c r="A71" i="2"/>
  <c r="B71" i="2"/>
  <c r="C71" i="2"/>
  <c r="D71" i="2"/>
  <c r="G71" i="2"/>
  <c r="H71" i="2"/>
  <c r="A72" i="2"/>
  <c r="C72" i="2"/>
  <c r="D72" i="2"/>
  <c r="G72" i="2"/>
  <c r="H72" i="2"/>
  <c r="B72" i="2"/>
  <c r="A73" i="2"/>
  <c r="B73" i="2"/>
  <c r="D73" i="2"/>
  <c r="G73" i="2"/>
  <c r="C73" i="2"/>
  <c r="H73" i="2"/>
  <c r="A74" i="2"/>
  <c r="C74" i="2"/>
  <c r="D74" i="2"/>
  <c r="G74" i="2"/>
  <c r="H74" i="2"/>
  <c r="B74" i="2"/>
  <c r="A75" i="2"/>
  <c r="D75" i="2"/>
  <c r="G75" i="2"/>
  <c r="C75" i="2"/>
  <c r="H75" i="2"/>
  <c r="B75" i="2"/>
  <c r="A76" i="2"/>
  <c r="C76" i="2"/>
  <c r="D76" i="2"/>
  <c r="G76" i="2"/>
  <c r="H76" i="2"/>
  <c r="B76" i="2"/>
  <c r="A77" i="2"/>
  <c r="B77" i="2"/>
  <c r="D77" i="2"/>
  <c r="G77" i="2"/>
  <c r="C77" i="2"/>
  <c r="H77" i="2"/>
  <c r="A78" i="2"/>
  <c r="C78" i="2"/>
  <c r="D78" i="2"/>
  <c r="G78" i="2"/>
  <c r="H78" i="2"/>
  <c r="B78" i="2"/>
  <c r="A79" i="2"/>
  <c r="B79" i="2"/>
  <c r="C79" i="2"/>
  <c r="D79" i="2"/>
  <c r="G79" i="2"/>
  <c r="H79" i="2"/>
  <c r="A80" i="2"/>
  <c r="C80" i="2"/>
  <c r="D80" i="2"/>
  <c r="G80" i="2"/>
  <c r="H80" i="2"/>
  <c r="B80" i="2"/>
  <c r="A81" i="2"/>
  <c r="B81" i="2"/>
  <c r="D81" i="2"/>
  <c r="G81" i="2"/>
  <c r="C81" i="2"/>
  <c r="H81" i="2"/>
  <c r="A82" i="2"/>
  <c r="C82" i="2"/>
  <c r="D82" i="2"/>
  <c r="G82" i="2"/>
  <c r="H82" i="2"/>
  <c r="B82" i="2"/>
  <c r="A83" i="2"/>
  <c r="D83" i="2"/>
  <c r="G83" i="2"/>
  <c r="C83" i="2"/>
  <c r="H83" i="2"/>
  <c r="B83" i="2"/>
  <c r="A84" i="2"/>
  <c r="C84" i="2"/>
  <c r="D84" i="2"/>
  <c r="G84" i="2"/>
  <c r="H84" i="2"/>
  <c r="B84" i="2"/>
  <c r="A85" i="2"/>
  <c r="B85" i="2"/>
  <c r="D85" i="2"/>
  <c r="G85" i="2"/>
  <c r="C85" i="2"/>
  <c r="H85" i="2"/>
  <c r="A86" i="2"/>
  <c r="C86" i="2"/>
  <c r="D86" i="2"/>
  <c r="G86" i="2"/>
  <c r="H86" i="2"/>
  <c r="B86" i="2"/>
  <c r="A87" i="2"/>
  <c r="B87" i="2"/>
  <c r="C87" i="2"/>
  <c r="D87" i="2"/>
  <c r="G87" i="2"/>
  <c r="H87" i="2"/>
  <c r="A88" i="2"/>
  <c r="C88" i="2"/>
  <c r="D88" i="2"/>
  <c r="G88" i="2"/>
  <c r="H88" i="2"/>
  <c r="B88" i="2"/>
  <c r="A89" i="2"/>
  <c r="B89" i="2"/>
  <c r="D89" i="2"/>
  <c r="G89" i="2"/>
  <c r="C89" i="2"/>
  <c r="H89" i="2"/>
  <c r="A90" i="2"/>
  <c r="C90" i="2"/>
  <c r="D90" i="2"/>
  <c r="G90" i="2"/>
  <c r="H90" i="2"/>
  <c r="B90" i="2"/>
  <c r="A91" i="2"/>
  <c r="D91" i="2"/>
  <c r="G91" i="2"/>
  <c r="C91" i="2"/>
  <c r="H91" i="2"/>
  <c r="B91" i="2"/>
  <c r="A92" i="2"/>
  <c r="C92" i="2"/>
  <c r="D92" i="2"/>
  <c r="G92" i="2"/>
  <c r="H92" i="2"/>
  <c r="B92" i="2"/>
  <c r="A93" i="2"/>
  <c r="B93" i="2"/>
  <c r="D93" i="2"/>
  <c r="G93" i="2"/>
  <c r="C93" i="2"/>
  <c r="H93" i="2"/>
  <c r="A94" i="2"/>
  <c r="C94" i="2"/>
  <c r="D94" i="2"/>
  <c r="G94" i="2"/>
  <c r="H94" i="2"/>
  <c r="B94" i="2"/>
  <c r="A95" i="2"/>
  <c r="B95" i="2"/>
  <c r="C95" i="2"/>
  <c r="D95" i="2"/>
  <c r="G95" i="2"/>
  <c r="H95" i="2"/>
  <c r="A96" i="2"/>
  <c r="C96" i="2"/>
  <c r="D96" i="2"/>
  <c r="G96" i="2"/>
  <c r="H96" i="2"/>
  <c r="B96" i="2"/>
  <c r="A97" i="2"/>
  <c r="B97" i="2"/>
  <c r="D97" i="2"/>
  <c r="G97" i="2"/>
  <c r="C97" i="2"/>
  <c r="H97" i="2"/>
  <c r="A98" i="2"/>
  <c r="D98" i="2"/>
  <c r="G98" i="2"/>
  <c r="C98" i="2"/>
  <c r="H98" i="2"/>
  <c r="B98" i="2"/>
  <c r="A99" i="2"/>
  <c r="D99" i="2"/>
  <c r="G99" i="2"/>
  <c r="C99" i="2"/>
  <c r="H99" i="2"/>
  <c r="B99" i="2"/>
  <c r="A100" i="2"/>
  <c r="C100" i="2"/>
  <c r="D100" i="2"/>
  <c r="G100" i="2"/>
  <c r="H100" i="2"/>
  <c r="B100" i="2"/>
  <c r="A101" i="2"/>
  <c r="B101" i="2"/>
  <c r="D101" i="2"/>
  <c r="G101" i="2"/>
  <c r="C101" i="2"/>
  <c r="H101" i="2"/>
  <c r="A102" i="2"/>
  <c r="C102" i="2"/>
  <c r="D102" i="2"/>
  <c r="G102" i="2"/>
  <c r="H102" i="2"/>
  <c r="B102" i="2"/>
  <c r="A103" i="2"/>
  <c r="B103" i="2"/>
  <c r="C103" i="2"/>
  <c r="D103" i="2"/>
  <c r="G103" i="2"/>
  <c r="H103" i="2"/>
  <c r="A104" i="2"/>
  <c r="C104" i="2"/>
  <c r="D104" i="2"/>
  <c r="G104" i="2"/>
  <c r="H104" i="2"/>
  <c r="B104" i="2"/>
  <c r="A105" i="2"/>
  <c r="B105" i="2"/>
  <c r="D105" i="2"/>
  <c r="G105" i="2"/>
  <c r="C105" i="2"/>
  <c r="H105" i="2"/>
  <c r="A106" i="2"/>
  <c r="D106" i="2"/>
  <c r="G106" i="2"/>
  <c r="C106" i="2"/>
  <c r="H106" i="2"/>
  <c r="B106" i="2"/>
  <c r="A107" i="2"/>
  <c r="D107" i="2"/>
  <c r="G107" i="2"/>
  <c r="C107" i="2"/>
  <c r="H107" i="2"/>
  <c r="B107" i="2"/>
  <c r="A108" i="2"/>
  <c r="C108" i="2"/>
  <c r="D108" i="2"/>
  <c r="G108" i="2"/>
  <c r="H108" i="2"/>
  <c r="B108" i="2"/>
  <c r="A109" i="2"/>
  <c r="B109" i="2"/>
  <c r="D109" i="2"/>
  <c r="G109" i="2"/>
  <c r="C109" i="2"/>
  <c r="H109" i="2"/>
  <c r="A110" i="2"/>
  <c r="C110" i="2"/>
  <c r="D110" i="2"/>
  <c r="G110" i="2"/>
  <c r="H110" i="2"/>
  <c r="B110" i="2"/>
  <c r="A111" i="2"/>
  <c r="B111" i="2"/>
  <c r="C111" i="2"/>
  <c r="D111" i="2"/>
  <c r="G111" i="2"/>
  <c r="H111" i="2"/>
  <c r="A112" i="2"/>
  <c r="C112" i="2"/>
  <c r="D112" i="2"/>
  <c r="G112" i="2"/>
  <c r="H112" i="2"/>
  <c r="B112" i="2"/>
  <c r="A113" i="2"/>
  <c r="B113" i="2"/>
  <c r="D113" i="2"/>
  <c r="G113" i="2"/>
  <c r="C113" i="2"/>
  <c r="H113" i="2"/>
  <c r="A114" i="2"/>
  <c r="D114" i="2"/>
  <c r="G114" i="2"/>
  <c r="C114" i="2"/>
  <c r="H114" i="2"/>
  <c r="B114" i="2"/>
  <c r="A115" i="2"/>
  <c r="D115" i="2"/>
  <c r="G115" i="2"/>
  <c r="C115" i="2"/>
  <c r="H115" i="2"/>
  <c r="B115" i="2"/>
  <c r="A116" i="2"/>
  <c r="C116" i="2"/>
  <c r="D116" i="2"/>
  <c r="G116" i="2"/>
  <c r="H116" i="2"/>
  <c r="B116" i="2"/>
  <c r="A117" i="2"/>
  <c r="B117" i="2"/>
  <c r="D117" i="2"/>
  <c r="G117" i="2"/>
  <c r="C117" i="2"/>
  <c r="H117" i="2"/>
  <c r="A118" i="2"/>
  <c r="C118" i="2"/>
  <c r="D118" i="2"/>
  <c r="G118" i="2"/>
  <c r="H118" i="2"/>
  <c r="B118" i="2"/>
  <c r="A119" i="2"/>
  <c r="B119" i="2"/>
  <c r="C119" i="2"/>
  <c r="D119" i="2"/>
  <c r="G119" i="2"/>
  <c r="H119" i="2"/>
  <c r="A120" i="2"/>
  <c r="C120" i="2"/>
  <c r="D120" i="2"/>
  <c r="G120" i="2"/>
  <c r="H120" i="2"/>
  <c r="B120" i="2"/>
  <c r="A121" i="2"/>
  <c r="B121" i="2"/>
  <c r="D121" i="2"/>
  <c r="G121" i="2"/>
  <c r="C121" i="2"/>
  <c r="H121" i="2"/>
  <c r="A122" i="2"/>
  <c r="D122" i="2"/>
  <c r="G122" i="2"/>
  <c r="C122" i="2"/>
  <c r="H122" i="2"/>
  <c r="B122" i="2"/>
  <c r="A123" i="2"/>
  <c r="B123" i="2"/>
  <c r="D123" i="2"/>
  <c r="G123" i="2"/>
  <c r="C123" i="2"/>
  <c r="H123" i="2"/>
  <c r="A124" i="2"/>
  <c r="C124" i="2"/>
  <c r="D124" i="2"/>
  <c r="G124" i="2"/>
  <c r="H124" i="2"/>
  <c r="B124" i="2"/>
  <c r="A125" i="2"/>
  <c r="B125" i="2"/>
  <c r="D125" i="2"/>
  <c r="G125" i="2"/>
  <c r="C125" i="2"/>
  <c r="H125" i="2"/>
  <c r="A126" i="2"/>
  <c r="B126" i="2"/>
  <c r="D126" i="2"/>
  <c r="G126" i="2"/>
  <c r="C126" i="2"/>
  <c r="H126" i="2"/>
  <c r="A127" i="2"/>
  <c r="C127" i="2"/>
  <c r="D127" i="2"/>
  <c r="G127" i="2"/>
  <c r="H127" i="2"/>
  <c r="B127" i="2"/>
  <c r="A128" i="2"/>
  <c r="C128" i="2"/>
  <c r="D128" i="2"/>
  <c r="G128" i="2"/>
  <c r="H128" i="2"/>
  <c r="B128" i="2"/>
  <c r="A129" i="2"/>
  <c r="B129" i="2"/>
  <c r="D129" i="2"/>
  <c r="G129" i="2"/>
  <c r="C129" i="2"/>
  <c r="H129" i="2"/>
  <c r="A130" i="2"/>
  <c r="B130" i="2"/>
  <c r="D130" i="2"/>
  <c r="G130" i="2"/>
  <c r="C130" i="2"/>
  <c r="H130" i="2"/>
  <c r="A131" i="2"/>
  <c r="D131" i="2"/>
  <c r="G131" i="2"/>
  <c r="C131" i="2"/>
  <c r="H131" i="2"/>
  <c r="B131" i="2"/>
  <c r="A132" i="2"/>
  <c r="C132" i="2"/>
  <c r="D132" i="2"/>
  <c r="G132" i="2"/>
  <c r="H132" i="2"/>
  <c r="B132" i="2"/>
  <c r="A133" i="2"/>
  <c r="B133" i="2"/>
  <c r="D133" i="2"/>
  <c r="G133" i="2"/>
  <c r="C133" i="2"/>
  <c r="H133" i="2"/>
  <c r="A134" i="2"/>
  <c r="C134" i="2"/>
  <c r="D134" i="2"/>
  <c r="G134" i="2"/>
  <c r="H134" i="2"/>
  <c r="B134" i="2"/>
  <c r="A135" i="2"/>
  <c r="B135" i="2"/>
  <c r="D135" i="2"/>
  <c r="G135" i="2"/>
  <c r="C135" i="2"/>
  <c r="H135" i="2"/>
  <c r="A136" i="2"/>
  <c r="C136" i="2"/>
  <c r="D136" i="2"/>
  <c r="G136" i="2"/>
  <c r="H136" i="2"/>
  <c r="B136" i="2"/>
  <c r="A137" i="2"/>
  <c r="B137" i="2"/>
  <c r="D137" i="2"/>
  <c r="G137" i="2"/>
  <c r="C137" i="2"/>
  <c r="H137" i="2"/>
  <c r="A138" i="2"/>
  <c r="B138" i="2"/>
  <c r="C138" i="2"/>
  <c r="D138" i="2"/>
  <c r="G138" i="2"/>
  <c r="H138" i="2"/>
  <c r="A139" i="2"/>
  <c r="C139" i="2"/>
  <c r="D139" i="2"/>
  <c r="G139" i="2"/>
  <c r="H139" i="2"/>
  <c r="B139" i="2"/>
  <c r="A140" i="2"/>
  <c r="C140" i="2"/>
  <c r="D140" i="2"/>
  <c r="G140" i="2"/>
  <c r="H140" i="2"/>
  <c r="B140" i="2"/>
  <c r="A141" i="2"/>
  <c r="B141" i="2"/>
  <c r="D141" i="2"/>
  <c r="G141" i="2"/>
  <c r="C141" i="2"/>
  <c r="H141" i="2"/>
  <c r="A142" i="2"/>
  <c r="B142" i="2"/>
  <c r="D142" i="2"/>
  <c r="G142" i="2"/>
  <c r="C142" i="2"/>
  <c r="H142" i="2"/>
  <c r="A143" i="2"/>
  <c r="B143" i="2"/>
  <c r="C143" i="2"/>
  <c r="D143" i="2"/>
  <c r="G143" i="2"/>
  <c r="H143" i="2"/>
  <c r="A144" i="2"/>
  <c r="C144" i="2"/>
  <c r="D144" i="2"/>
  <c r="G144" i="2"/>
  <c r="H144" i="2"/>
  <c r="B144" i="2"/>
  <c r="A145" i="2"/>
  <c r="B145" i="2"/>
  <c r="D145" i="2"/>
  <c r="G145" i="2"/>
  <c r="C145" i="2"/>
  <c r="H145" i="2"/>
  <c r="A146" i="2"/>
  <c r="B146" i="2"/>
  <c r="D146" i="2"/>
  <c r="G146" i="2"/>
  <c r="C146" i="2"/>
  <c r="H146" i="2"/>
  <c r="A147" i="2"/>
  <c r="B147" i="2"/>
  <c r="C147" i="2"/>
  <c r="D147" i="2"/>
  <c r="G147" i="2"/>
  <c r="H147" i="2"/>
  <c r="A148" i="2"/>
  <c r="C148" i="2"/>
  <c r="D148" i="2"/>
  <c r="G148" i="2"/>
  <c r="H148" i="2"/>
  <c r="B148" i="2"/>
  <c r="A149" i="2"/>
  <c r="B149" i="2"/>
  <c r="D149" i="2"/>
  <c r="G149" i="2"/>
  <c r="C149" i="2"/>
  <c r="H149" i="2"/>
  <c r="A150" i="2"/>
  <c r="C150" i="2"/>
  <c r="D150" i="2"/>
  <c r="G150" i="2"/>
  <c r="H150" i="2"/>
  <c r="B150" i="2"/>
  <c r="A151" i="2"/>
  <c r="D151" i="2"/>
  <c r="G151" i="2"/>
  <c r="C151" i="2"/>
  <c r="H151" i="2"/>
  <c r="B151" i="2"/>
  <c r="A152" i="2"/>
  <c r="C152" i="2"/>
  <c r="D152" i="2"/>
  <c r="G152" i="2"/>
  <c r="H152" i="2"/>
  <c r="B152" i="2"/>
  <c r="A153" i="2"/>
  <c r="B153" i="2"/>
  <c r="D153" i="2"/>
  <c r="G153" i="2"/>
  <c r="C153" i="2"/>
  <c r="H153" i="2"/>
  <c r="A154" i="2"/>
  <c r="D154" i="2"/>
  <c r="G154" i="2"/>
  <c r="C154" i="2"/>
  <c r="H154" i="2"/>
  <c r="B154" i="2"/>
  <c r="A155" i="2"/>
  <c r="B155" i="2"/>
  <c r="D155" i="2"/>
  <c r="G155" i="2"/>
  <c r="C155" i="2"/>
  <c r="H155" i="2"/>
  <c r="A156" i="2"/>
  <c r="C156" i="2"/>
  <c r="D156" i="2"/>
  <c r="G156" i="2"/>
  <c r="H156" i="2"/>
  <c r="B156" i="2"/>
  <c r="A157" i="2"/>
  <c r="B157" i="2"/>
  <c r="D157" i="2"/>
  <c r="G157" i="2"/>
  <c r="C157" i="2"/>
  <c r="H157" i="2"/>
  <c r="A158" i="2"/>
  <c r="B158" i="2"/>
  <c r="D158" i="2"/>
  <c r="G158" i="2"/>
  <c r="C158" i="2"/>
  <c r="H158" i="2"/>
  <c r="A159" i="2"/>
  <c r="C159" i="2"/>
  <c r="D159" i="2"/>
  <c r="G159" i="2"/>
  <c r="H159" i="2"/>
  <c r="B159" i="2"/>
  <c r="A160" i="2"/>
  <c r="C160" i="2"/>
  <c r="D160" i="2"/>
  <c r="G160" i="2"/>
  <c r="H160" i="2"/>
  <c r="B160" i="2"/>
  <c r="A161" i="2"/>
  <c r="B161" i="2"/>
  <c r="D161" i="2"/>
  <c r="G161" i="2"/>
  <c r="C161" i="2"/>
  <c r="H161" i="2"/>
  <c r="A162" i="2"/>
  <c r="B162" i="2"/>
  <c r="D162" i="2"/>
  <c r="G162" i="2"/>
  <c r="C162" i="2"/>
  <c r="H162" i="2"/>
  <c r="A163" i="2"/>
  <c r="D163" i="2"/>
  <c r="G163" i="2"/>
  <c r="C163" i="2"/>
  <c r="H163" i="2"/>
  <c r="B163" i="2"/>
  <c r="A164" i="2"/>
  <c r="C164" i="2"/>
  <c r="D164" i="2"/>
  <c r="G164" i="2"/>
  <c r="H164" i="2"/>
  <c r="B164" i="2"/>
  <c r="A165" i="2"/>
  <c r="B165" i="2"/>
  <c r="D165" i="2"/>
  <c r="G165" i="2"/>
  <c r="C165" i="2"/>
  <c r="H165" i="2"/>
  <c r="A166" i="2"/>
  <c r="C166" i="2"/>
  <c r="D166" i="2"/>
  <c r="G166" i="2"/>
  <c r="H166" i="2"/>
  <c r="B166" i="2"/>
  <c r="A167" i="2"/>
  <c r="B167" i="2"/>
  <c r="D167" i="2"/>
  <c r="G167" i="2"/>
  <c r="C167" i="2"/>
  <c r="H167" i="2"/>
  <c r="A168" i="2"/>
  <c r="C168" i="2"/>
  <c r="D168" i="2"/>
  <c r="G168" i="2"/>
  <c r="H168" i="2"/>
  <c r="B168" i="2"/>
  <c r="A169" i="2"/>
  <c r="B169" i="2"/>
  <c r="D169" i="2"/>
  <c r="G169" i="2"/>
  <c r="C169" i="2"/>
  <c r="H169" i="2"/>
  <c r="A170" i="2"/>
  <c r="B170" i="2"/>
  <c r="C170" i="2"/>
  <c r="D170" i="2"/>
  <c r="G170" i="2"/>
  <c r="H170" i="2"/>
  <c r="A171" i="2"/>
  <c r="C171" i="2"/>
  <c r="D171" i="2"/>
  <c r="G171" i="2"/>
  <c r="H171" i="2"/>
  <c r="B171" i="2"/>
  <c r="A172" i="2"/>
  <c r="C172" i="2"/>
  <c r="D172" i="2"/>
  <c r="G172" i="2"/>
  <c r="H172" i="2"/>
  <c r="B172" i="2"/>
  <c r="A173" i="2"/>
  <c r="B173" i="2"/>
  <c r="D173" i="2"/>
  <c r="G173" i="2"/>
  <c r="C173" i="2"/>
  <c r="H173" i="2"/>
  <c r="A174" i="2"/>
  <c r="B174" i="2"/>
  <c r="D174" i="2"/>
  <c r="G174" i="2"/>
  <c r="C174" i="2"/>
  <c r="H174" i="2"/>
  <c r="A175" i="2"/>
  <c r="B175" i="2"/>
  <c r="C175" i="2"/>
  <c r="D175" i="2"/>
  <c r="G175" i="2"/>
  <c r="H175" i="2"/>
  <c r="A176" i="2"/>
  <c r="C176" i="2"/>
  <c r="D176" i="2"/>
  <c r="G176" i="2"/>
  <c r="H176" i="2"/>
  <c r="B176" i="2"/>
  <c r="A177" i="2"/>
  <c r="B177" i="2"/>
  <c r="D177" i="2"/>
  <c r="G177" i="2"/>
  <c r="C177" i="2"/>
  <c r="H177" i="2"/>
  <c r="A178" i="2"/>
  <c r="B178" i="2"/>
  <c r="D178" i="2"/>
  <c r="G178" i="2"/>
  <c r="C178" i="2"/>
  <c r="H178" i="2"/>
  <c r="A179" i="2"/>
  <c r="B179" i="2"/>
  <c r="C179" i="2"/>
  <c r="D179" i="2"/>
  <c r="G179" i="2"/>
  <c r="H179" i="2"/>
  <c r="A180" i="2"/>
  <c r="C180" i="2"/>
  <c r="D180" i="2"/>
  <c r="G180" i="2"/>
  <c r="H180" i="2"/>
  <c r="B180" i="2"/>
  <c r="A181" i="2"/>
  <c r="B181" i="2"/>
  <c r="D181" i="2"/>
  <c r="G181" i="2"/>
  <c r="C181" i="2"/>
  <c r="H181" i="2"/>
  <c r="A182" i="2"/>
  <c r="C182" i="2"/>
  <c r="D182" i="2"/>
  <c r="G182" i="2"/>
  <c r="H182" i="2"/>
  <c r="B182" i="2"/>
  <c r="A183" i="2"/>
  <c r="D183" i="2"/>
  <c r="G183" i="2"/>
  <c r="C183" i="2"/>
  <c r="H183" i="2"/>
  <c r="B183" i="2"/>
  <c r="A184" i="2"/>
  <c r="C184" i="2"/>
  <c r="D184" i="2"/>
  <c r="G184" i="2"/>
  <c r="H184" i="2"/>
  <c r="B184" i="2"/>
  <c r="A185" i="2"/>
  <c r="B185" i="2"/>
  <c r="D185" i="2"/>
  <c r="G185" i="2"/>
  <c r="C185" i="2"/>
  <c r="H185" i="2"/>
  <c r="A186" i="2"/>
  <c r="D186" i="2"/>
  <c r="G186" i="2"/>
  <c r="C186" i="2"/>
  <c r="H186" i="2"/>
  <c r="B186" i="2"/>
  <c r="A187" i="2"/>
  <c r="B187" i="2"/>
  <c r="D187" i="2"/>
  <c r="G187" i="2"/>
  <c r="C187" i="2"/>
  <c r="H187" i="2"/>
  <c r="A188" i="2"/>
  <c r="C188" i="2"/>
  <c r="D188" i="2"/>
  <c r="F188" i="2"/>
  <c r="G188" i="2"/>
  <c r="H188" i="2"/>
  <c r="B188" i="2"/>
  <c r="A189" i="2"/>
  <c r="C189" i="2"/>
  <c r="D189" i="2"/>
  <c r="F189" i="2"/>
  <c r="G189" i="2"/>
  <c r="H189" i="2"/>
  <c r="B189" i="2"/>
  <c r="A190" i="2"/>
  <c r="C190" i="2"/>
  <c r="D190" i="2"/>
  <c r="F190" i="2"/>
  <c r="G190" i="2"/>
  <c r="H190" i="2"/>
  <c r="B190" i="2"/>
  <c r="A191" i="2"/>
  <c r="C191" i="2"/>
  <c r="D191" i="2"/>
  <c r="F191" i="2"/>
  <c r="G191" i="2"/>
  <c r="H191" i="2"/>
  <c r="B191" i="2"/>
  <c r="A192" i="2"/>
  <c r="C192" i="2"/>
  <c r="D192" i="2"/>
  <c r="F192" i="2"/>
  <c r="G192" i="2"/>
  <c r="H192" i="2"/>
  <c r="B192" i="2"/>
  <c r="A193" i="2"/>
  <c r="C193" i="2"/>
  <c r="D193" i="2"/>
  <c r="G193" i="2"/>
  <c r="H193" i="2"/>
  <c r="B193" i="2"/>
  <c r="A194" i="2"/>
  <c r="B194" i="2"/>
  <c r="D194" i="2"/>
  <c r="G194" i="2"/>
  <c r="C194" i="2"/>
  <c r="H194" i="2"/>
  <c r="A195" i="2"/>
  <c r="B195" i="2"/>
  <c r="D195" i="2"/>
  <c r="G195" i="2"/>
  <c r="C195" i="2"/>
  <c r="H195" i="2"/>
  <c r="A196" i="2"/>
  <c r="D196" i="2"/>
  <c r="G196" i="2"/>
  <c r="C196" i="2"/>
  <c r="H196" i="2"/>
  <c r="B196" i="2"/>
  <c r="A197" i="2"/>
  <c r="C197" i="2"/>
  <c r="D197" i="2"/>
  <c r="G197" i="2"/>
  <c r="H197" i="2"/>
  <c r="B197" i="2"/>
  <c r="A198" i="2"/>
  <c r="B198" i="2"/>
  <c r="D198" i="2"/>
  <c r="G198" i="2"/>
  <c r="C198" i="2"/>
  <c r="H198" i="2"/>
  <c r="A199" i="2"/>
  <c r="B199" i="2"/>
  <c r="D199" i="2"/>
  <c r="G199" i="2"/>
  <c r="C199" i="2"/>
  <c r="H199" i="2"/>
  <c r="A200" i="2"/>
  <c r="B200" i="2"/>
  <c r="C200" i="2"/>
  <c r="D200" i="2"/>
  <c r="G200" i="2"/>
  <c r="H200" i="2"/>
  <c r="A201" i="2"/>
  <c r="C201" i="2"/>
  <c r="D201" i="2"/>
  <c r="G201" i="2"/>
  <c r="H201" i="2"/>
  <c r="B201" i="2"/>
  <c r="A202" i="2"/>
  <c r="B202" i="2"/>
  <c r="D202" i="2"/>
  <c r="G202" i="2"/>
  <c r="C202" i="2"/>
  <c r="H202" i="2"/>
  <c r="A203" i="2"/>
  <c r="B203" i="2"/>
  <c r="D203" i="2"/>
  <c r="G203" i="2"/>
  <c r="C203" i="2"/>
  <c r="H203" i="2"/>
  <c r="A204" i="2"/>
  <c r="D204" i="2"/>
  <c r="G204" i="2"/>
  <c r="C204" i="2"/>
  <c r="H204" i="2"/>
  <c r="B204" i="2"/>
  <c r="A205" i="2"/>
  <c r="C205" i="2"/>
  <c r="D205" i="2"/>
  <c r="G205" i="2"/>
  <c r="H205" i="2"/>
  <c r="B205" i="2"/>
  <c r="A206" i="2"/>
  <c r="B206" i="2"/>
  <c r="D206" i="2"/>
  <c r="G206" i="2"/>
  <c r="C206" i="2"/>
  <c r="H206" i="2"/>
  <c r="A207" i="2"/>
  <c r="B207" i="2"/>
  <c r="D207" i="2"/>
  <c r="G207" i="2"/>
  <c r="C207" i="2"/>
  <c r="E207" i="2"/>
  <c r="H207" i="2"/>
  <c r="A208" i="2"/>
  <c r="B208" i="2"/>
  <c r="C208" i="2"/>
  <c r="D208" i="2"/>
  <c r="G208" i="2"/>
  <c r="H208" i="2"/>
  <c r="A209" i="2"/>
  <c r="C209" i="2"/>
  <c r="D209" i="2"/>
  <c r="G209" i="2"/>
  <c r="H209" i="2"/>
  <c r="B209" i="2"/>
  <c r="A210" i="2"/>
  <c r="B210" i="2"/>
  <c r="D210" i="2"/>
  <c r="G210" i="2"/>
  <c r="C210" i="2"/>
  <c r="H210" i="2"/>
  <c r="A211" i="2"/>
  <c r="B211" i="2"/>
  <c r="D211" i="2"/>
  <c r="G211" i="2"/>
  <c r="C211" i="2"/>
  <c r="H211" i="2"/>
  <c r="A212" i="2"/>
  <c r="D212" i="2"/>
  <c r="G212" i="2"/>
  <c r="C212" i="2"/>
  <c r="H212" i="2"/>
  <c r="B212" i="2"/>
  <c r="A213" i="2"/>
  <c r="C213" i="2"/>
  <c r="D213" i="2"/>
  <c r="G213" i="2"/>
  <c r="H213" i="2"/>
  <c r="B213" i="2"/>
  <c r="A214" i="2"/>
  <c r="B214" i="2"/>
  <c r="D214" i="2"/>
  <c r="G214" i="2"/>
  <c r="C214" i="2"/>
  <c r="H214" i="2"/>
  <c r="A215" i="2"/>
  <c r="B215" i="2"/>
  <c r="D215" i="2"/>
  <c r="G215" i="2"/>
  <c r="C215" i="2"/>
  <c r="H215" i="2"/>
  <c r="A216" i="2"/>
  <c r="B216" i="2"/>
  <c r="C216" i="2"/>
  <c r="D216" i="2"/>
  <c r="G216" i="2"/>
  <c r="H216" i="2"/>
  <c r="A217" i="2"/>
  <c r="C217" i="2"/>
  <c r="D217" i="2"/>
  <c r="G217" i="2"/>
  <c r="H217" i="2"/>
  <c r="B217" i="2"/>
  <c r="A218" i="2"/>
  <c r="B218" i="2"/>
  <c r="D218" i="2"/>
  <c r="G218" i="2"/>
  <c r="C218" i="2"/>
  <c r="H218" i="2"/>
  <c r="A219" i="2"/>
  <c r="B219" i="2"/>
  <c r="D219" i="2"/>
  <c r="G219" i="2"/>
  <c r="C219" i="2"/>
  <c r="H219" i="2"/>
  <c r="A220" i="2"/>
  <c r="D220" i="2"/>
  <c r="G220" i="2"/>
  <c r="C220" i="2"/>
  <c r="H220" i="2"/>
  <c r="B220" i="2"/>
  <c r="A221" i="2"/>
  <c r="C221" i="2"/>
  <c r="D221" i="2"/>
  <c r="G221" i="2"/>
  <c r="H221" i="2"/>
  <c r="B221" i="2"/>
  <c r="A222" i="2"/>
  <c r="B222" i="2"/>
  <c r="D222" i="2"/>
  <c r="G222" i="2"/>
  <c r="C222" i="2"/>
  <c r="H222" i="2"/>
  <c r="A223" i="2"/>
  <c r="B223" i="2"/>
  <c r="D223" i="2"/>
  <c r="G223" i="2"/>
  <c r="C223" i="2"/>
  <c r="H223" i="2"/>
  <c r="A224" i="2"/>
  <c r="B224" i="2"/>
  <c r="C224" i="2"/>
  <c r="D224" i="2"/>
  <c r="G224" i="2"/>
  <c r="H224" i="2"/>
  <c r="A225" i="2"/>
  <c r="C225" i="2"/>
  <c r="D225" i="2"/>
  <c r="G225" i="2"/>
  <c r="H225" i="2"/>
  <c r="B225" i="2"/>
  <c r="G240" i="1"/>
  <c r="Z240" i="1"/>
  <c r="G107" i="1"/>
  <c r="Z107" i="1"/>
  <c r="AB18" i="1"/>
  <c r="AB16" i="1"/>
  <c r="AB14" i="1"/>
  <c r="AB12" i="1"/>
  <c r="AC107" i="1"/>
  <c r="AC240" i="1"/>
  <c r="AF240" i="1"/>
  <c r="K240" i="1"/>
  <c r="AU231" i="1" l="1"/>
  <c r="AT231" i="1" s="1"/>
  <c r="AS231" i="1" s="1"/>
  <c r="AR231" i="1" s="1"/>
  <c r="AQ231" i="1" s="1"/>
  <c r="AP231" i="1" s="1"/>
  <c r="AO231" i="1" s="1"/>
  <c r="AN231" i="1" s="1"/>
  <c r="AM231" i="1" s="1"/>
  <c r="AL231" i="1" s="1"/>
  <c r="BL22" i="1"/>
  <c r="BL46" i="1"/>
  <c r="BL59" i="1"/>
  <c r="AU105" i="1"/>
  <c r="AT105" i="1" s="1"/>
  <c r="AS105" i="1" s="1"/>
  <c r="AR105" i="1" s="1"/>
  <c r="AQ105" i="1" s="1"/>
  <c r="AP105" i="1" s="1"/>
  <c r="AO105" i="1" s="1"/>
  <c r="AN105" i="1" s="1"/>
  <c r="AM105" i="1" s="1"/>
  <c r="AL105" i="1" s="1"/>
  <c r="BL82" i="1"/>
  <c r="BL27" i="1"/>
  <c r="BL38" i="1"/>
  <c r="BL56" i="1"/>
  <c r="BL24" i="1"/>
  <c r="AU108" i="1"/>
  <c r="BL13" i="1"/>
  <c r="BL16" i="1"/>
  <c r="BL20" i="1"/>
  <c r="BL55" i="1"/>
  <c r="BL73" i="1"/>
  <c r="BL63" i="1"/>
  <c r="BL19" i="1"/>
  <c r="BL32" i="1"/>
  <c r="BL34" i="1"/>
  <c r="AU107" i="1"/>
  <c r="AT107" i="1" s="1"/>
  <c r="AS107" i="1" s="1"/>
  <c r="AR107" i="1" s="1"/>
  <c r="AQ107" i="1" s="1"/>
  <c r="AP107" i="1" s="1"/>
  <c r="AO107" i="1" s="1"/>
  <c r="AN107" i="1" s="1"/>
  <c r="AM107" i="1" s="1"/>
  <c r="AL107" i="1" s="1"/>
  <c r="AI107" i="1" s="1"/>
  <c r="AY9" i="1"/>
  <c r="AY13" i="1"/>
  <c r="AY18" i="1"/>
  <c r="AY23" i="1"/>
  <c r="AY31" i="1"/>
  <c r="AY33" i="1"/>
  <c r="AY35" i="1"/>
  <c r="AY42" i="1"/>
  <c r="AY45" i="1"/>
  <c r="AY49" i="1"/>
  <c r="AY54" i="1"/>
  <c r="AY4" i="1"/>
  <c r="AY14" i="1"/>
  <c r="AY19" i="1"/>
  <c r="AY37" i="1"/>
  <c r="AY39" i="1"/>
  <c r="AY48" i="1"/>
  <c r="AY59" i="1"/>
  <c r="AY15" i="1"/>
  <c r="AY20" i="1"/>
  <c r="AY22" i="1"/>
  <c r="AY25" i="1"/>
  <c r="AY28" i="1"/>
  <c r="AY44" i="1"/>
  <c r="AY51" i="1"/>
  <c r="AY56" i="1"/>
  <c r="AY61" i="1"/>
  <c r="AY73" i="1"/>
  <c r="AY75" i="1"/>
  <c r="AY77" i="1"/>
  <c r="AY82" i="1"/>
  <c r="AY2" i="1"/>
  <c r="AY8" i="1"/>
  <c r="AY30" i="1"/>
  <c r="AY47" i="1"/>
  <c r="AY53" i="1"/>
  <c r="AY58" i="1"/>
  <c r="AY63" i="1"/>
  <c r="AY66" i="1"/>
  <c r="AY68" i="1"/>
  <c r="AY70" i="1"/>
  <c r="AY72" i="1"/>
  <c r="AY5" i="1"/>
  <c r="AY16" i="1"/>
  <c r="AY24" i="1"/>
  <c r="AY32" i="1"/>
  <c r="AY34" i="1"/>
  <c r="AY41" i="1"/>
  <c r="AY55" i="1"/>
  <c r="AY65" i="1"/>
  <c r="AY81" i="1"/>
  <c r="AY7" i="1"/>
  <c r="AY11" i="1"/>
  <c r="AY27" i="1"/>
  <c r="AY36" i="1"/>
  <c r="AY38" i="1"/>
  <c r="AY40" i="1"/>
  <c r="AY43" i="1"/>
  <c r="AY50" i="1"/>
  <c r="AY79" i="1"/>
  <c r="AY80" i="1"/>
  <c r="AY3" i="1"/>
  <c r="AY6" i="1"/>
  <c r="AY12" i="1"/>
  <c r="AY21" i="1"/>
  <c r="AY29" i="1"/>
  <c r="AY52" i="1"/>
  <c r="AY57" i="1"/>
  <c r="AY60" i="1"/>
  <c r="AY62" i="1"/>
  <c r="AY74" i="1"/>
  <c r="AY76" i="1"/>
  <c r="AY71" i="1"/>
  <c r="AY78" i="1"/>
  <c r="AY46" i="1"/>
  <c r="AY69" i="1"/>
  <c r="AY26" i="1"/>
  <c r="AY64" i="1"/>
  <c r="AY67" i="1"/>
  <c r="F231" i="1"/>
  <c r="Z231" i="1" s="1"/>
  <c r="E114" i="2"/>
  <c r="E77" i="2"/>
  <c r="F171" i="1"/>
  <c r="F127" i="1"/>
  <c r="AU127" i="1" s="1"/>
  <c r="E33" i="2"/>
  <c r="F238" i="1"/>
  <c r="AU238" i="1" s="1"/>
  <c r="E121" i="2"/>
  <c r="F185" i="1"/>
  <c r="G185" i="1" s="1"/>
  <c r="E91" i="2"/>
  <c r="F178" i="1"/>
  <c r="E84" i="2"/>
  <c r="F145" i="1"/>
  <c r="AU145" i="1" s="1"/>
  <c r="E51" i="2"/>
  <c r="AY10" i="1"/>
  <c r="G105" i="1"/>
  <c r="Z105" i="1"/>
  <c r="F77" i="1"/>
  <c r="E178" i="2"/>
  <c r="F58" i="1"/>
  <c r="Z58" i="1" s="1"/>
  <c r="E159" i="2"/>
  <c r="F30" i="1"/>
  <c r="E131" i="2"/>
  <c r="F166" i="1"/>
  <c r="AU166" i="1" s="1"/>
  <c r="E72" i="2"/>
  <c r="F151" i="1"/>
  <c r="E57" i="2"/>
  <c r="F99" i="1"/>
  <c r="E12" i="2"/>
  <c r="F61" i="1"/>
  <c r="E162" i="2"/>
  <c r="F89" i="1"/>
  <c r="E189" i="2"/>
  <c r="F22" i="1"/>
  <c r="E123" i="2"/>
  <c r="E247" i="1"/>
  <c r="F247" i="1" s="1"/>
  <c r="G247" i="1" s="1"/>
  <c r="E246" i="1"/>
  <c r="F246" i="1" s="1"/>
  <c r="AB2" i="1"/>
  <c r="AB15" i="1" s="1"/>
  <c r="E27" i="1"/>
  <c r="E47" i="1"/>
  <c r="F47" i="1" s="1"/>
  <c r="E65" i="1"/>
  <c r="E68" i="1"/>
  <c r="E70" i="1"/>
  <c r="E72" i="1"/>
  <c r="E79" i="1"/>
  <c r="E87" i="1"/>
  <c r="E97" i="1"/>
  <c r="E116" i="1"/>
  <c r="E125" i="1"/>
  <c r="F125" i="1" s="1"/>
  <c r="AU125" i="1" s="1"/>
  <c r="AT125" i="1" s="1"/>
  <c r="AS125" i="1" s="1"/>
  <c r="AR125" i="1" s="1"/>
  <c r="AQ125" i="1" s="1"/>
  <c r="AP125" i="1" s="1"/>
  <c r="AO125" i="1" s="1"/>
  <c r="AN125" i="1" s="1"/>
  <c r="AM125" i="1" s="1"/>
  <c r="AL125" i="1" s="1"/>
  <c r="E129" i="1"/>
  <c r="E138" i="1"/>
  <c r="E158" i="1"/>
  <c r="E160" i="1"/>
  <c r="E162" i="1"/>
  <c r="E164" i="1"/>
  <c r="E169" i="1"/>
  <c r="E183" i="1"/>
  <c r="E189" i="1"/>
  <c r="E194" i="1"/>
  <c r="E198" i="1"/>
  <c r="E220" i="1"/>
  <c r="E222" i="1"/>
  <c r="E229" i="1"/>
  <c r="E236" i="1"/>
  <c r="E244" i="1"/>
  <c r="F244" i="1" s="1"/>
  <c r="E24" i="1"/>
  <c r="E32" i="1"/>
  <c r="E34" i="1"/>
  <c r="E36" i="1"/>
  <c r="E43" i="1"/>
  <c r="E46" i="1"/>
  <c r="E50" i="1"/>
  <c r="E55" i="1"/>
  <c r="E93" i="1"/>
  <c r="E95" i="1"/>
  <c r="E103" i="1"/>
  <c r="F103" i="1" s="1"/>
  <c r="E112" i="1"/>
  <c r="E121" i="1"/>
  <c r="E141" i="1"/>
  <c r="E143" i="1"/>
  <c r="E156" i="1"/>
  <c r="F156" i="1" s="1"/>
  <c r="E174" i="1"/>
  <c r="E176" i="1"/>
  <c r="E203" i="1"/>
  <c r="E106" i="2" s="1"/>
  <c r="E211" i="1"/>
  <c r="E213" i="1"/>
  <c r="E218" i="1"/>
  <c r="E227" i="1"/>
  <c r="E234" i="1"/>
  <c r="E243" i="1"/>
  <c r="F243" i="1" s="1"/>
  <c r="E38" i="1"/>
  <c r="E40" i="1"/>
  <c r="E49" i="1"/>
  <c r="E60" i="1"/>
  <c r="E85" i="1"/>
  <c r="E92" i="1"/>
  <c r="E108" i="1"/>
  <c r="F108" i="1" s="1"/>
  <c r="Z108" i="1" s="1"/>
  <c r="E110" i="1"/>
  <c r="E114" i="1"/>
  <c r="E119" i="1"/>
  <c r="E123" i="1"/>
  <c r="E132" i="1"/>
  <c r="E134" i="1"/>
  <c r="E136" i="1"/>
  <c r="E146" i="1"/>
  <c r="E148" i="1"/>
  <c r="E150" i="1"/>
  <c r="E167" i="1"/>
  <c r="E179" i="1"/>
  <c r="E181" i="1"/>
  <c r="E188" i="1"/>
  <c r="E192" i="1"/>
  <c r="E201" i="1"/>
  <c r="E205" i="1"/>
  <c r="E207" i="1"/>
  <c r="E209" i="1"/>
  <c r="E216" i="1"/>
  <c r="E241" i="1"/>
  <c r="F241" i="1" s="1"/>
  <c r="E21" i="1"/>
  <c r="E23" i="1"/>
  <c r="E26" i="1"/>
  <c r="E29" i="1"/>
  <c r="E45" i="1"/>
  <c r="E52" i="1"/>
  <c r="E57" i="1"/>
  <c r="E62" i="1"/>
  <c r="E74" i="1"/>
  <c r="E76" i="1"/>
  <c r="E78" i="1"/>
  <c r="E83" i="1"/>
  <c r="E98" i="1"/>
  <c r="E117" i="1"/>
  <c r="E126" i="1"/>
  <c r="E128" i="1"/>
  <c r="E130" i="1"/>
  <c r="E139" i="1"/>
  <c r="E45" i="2" s="1"/>
  <c r="E154" i="1"/>
  <c r="F154" i="1" s="1"/>
  <c r="Z154" i="1" s="1"/>
  <c r="E165" i="1"/>
  <c r="E170" i="1"/>
  <c r="E172" i="1"/>
  <c r="E186" i="1"/>
  <c r="E195" i="1"/>
  <c r="E197" i="1"/>
  <c r="E215" i="1"/>
  <c r="E225" i="1"/>
  <c r="E232" i="1"/>
  <c r="E239" i="1"/>
  <c r="F239" i="1" s="1"/>
  <c r="AU239" i="1" s="1"/>
  <c r="AT239" i="1" s="1"/>
  <c r="AS239" i="1" s="1"/>
  <c r="AR239" i="1" s="1"/>
  <c r="AQ239" i="1" s="1"/>
  <c r="AP239" i="1" s="1"/>
  <c r="AO239" i="1" s="1"/>
  <c r="AN239" i="1" s="1"/>
  <c r="AM239" i="1" s="1"/>
  <c r="AL239" i="1" s="1"/>
  <c r="G231" i="1"/>
  <c r="E248" i="1"/>
  <c r="F248" i="1" s="1"/>
  <c r="G248" i="1" s="1"/>
  <c r="E31" i="1"/>
  <c r="E48" i="1"/>
  <c r="E54" i="1"/>
  <c r="E59" i="1"/>
  <c r="E64" i="1"/>
  <c r="E67" i="1"/>
  <c r="E69" i="1"/>
  <c r="E71" i="1"/>
  <c r="E73" i="1"/>
  <c r="E88" i="1"/>
  <c r="E90" i="1"/>
  <c r="E94" i="1"/>
  <c r="E96" i="1"/>
  <c r="E100" i="1"/>
  <c r="E104" i="1"/>
  <c r="E106" i="1"/>
  <c r="E144" i="1"/>
  <c r="E152" i="1"/>
  <c r="E157" i="1"/>
  <c r="F157" i="1" s="1"/>
  <c r="G157" i="1" s="1"/>
  <c r="E159" i="1"/>
  <c r="E161" i="1"/>
  <c r="E163" i="1"/>
  <c r="E177" i="1"/>
  <c r="E184" i="1"/>
  <c r="E90" i="2" s="1"/>
  <c r="E190" i="1"/>
  <c r="E204" i="1"/>
  <c r="E223" i="1"/>
  <c r="F223" i="1" s="1"/>
  <c r="E230" i="1"/>
  <c r="E235" i="1"/>
  <c r="E237" i="1"/>
  <c r="E25" i="1"/>
  <c r="E33" i="1"/>
  <c r="E35" i="1"/>
  <c r="E42" i="1"/>
  <c r="E56" i="1"/>
  <c r="E66" i="1"/>
  <c r="E82" i="1"/>
  <c r="E86" i="1"/>
  <c r="E102" i="1"/>
  <c r="E115" i="1"/>
  <c r="E124" i="1"/>
  <c r="E137" i="1"/>
  <c r="E142" i="1"/>
  <c r="E168" i="1"/>
  <c r="E182" i="1"/>
  <c r="E193" i="1"/>
  <c r="E200" i="1"/>
  <c r="E202" i="1"/>
  <c r="E208" i="1"/>
  <c r="E214" i="1"/>
  <c r="E219" i="1"/>
  <c r="E221" i="1"/>
  <c r="E228" i="1"/>
  <c r="F228" i="1" s="1"/>
  <c r="AU228" i="1" s="1"/>
  <c r="AT228" i="1" s="1"/>
  <c r="AS228" i="1" s="1"/>
  <c r="AR228" i="1" s="1"/>
  <c r="AQ228" i="1" s="1"/>
  <c r="AP228" i="1" s="1"/>
  <c r="AO228" i="1" s="1"/>
  <c r="AN228" i="1" s="1"/>
  <c r="AM228" i="1" s="1"/>
  <c r="AL228" i="1" s="1"/>
  <c r="E245" i="1"/>
  <c r="F245" i="1" s="1"/>
  <c r="AU245" i="1" s="1"/>
  <c r="E28" i="1"/>
  <c r="E37" i="1"/>
  <c r="E39" i="1"/>
  <c r="E41" i="1"/>
  <c r="E44" i="1"/>
  <c r="E51" i="1"/>
  <c r="E80" i="1"/>
  <c r="E81" i="1"/>
  <c r="E84" i="1"/>
  <c r="E109" i="1"/>
  <c r="E111" i="1"/>
  <c r="E118" i="1"/>
  <c r="E120" i="1"/>
  <c r="E122" i="1"/>
  <c r="E133" i="1"/>
  <c r="E140" i="1"/>
  <c r="E149" i="1"/>
  <c r="E155" i="1"/>
  <c r="E173" i="1"/>
  <c r="E175" i="1"/>
  <c r="E180" i="1"/>
  <c r="E187" i="1"/>
  <c r="E199" i="1"/>
  <c r="E210" i="1"/>
  <c r="E212" i="1"/>
  <c r="E217" i="1"/>
  <c r="E226" i="1"/>
  <c r="E233" i="1"/>
  <c r="E242" i="1"/>
  <c r="F242" i="1" s="1"/>
  <c r="E59" i="2"/>
  <c r="F153" i="1"/>
  <c r="AU153" i="1" s="1"/>
  <c r="AT153" i="1" s="1"/>
  <c r="AS153" i="1" s="1"/>
  <c r="AR153" i="1" s="1"/>
  <c r="AQ153" i="1" s="1"/>
  <c r="AP153" i="1" s="1"/>
  <c r="AO153" i="1" s="1"/>
  <c r="AN153" i="1" s="1"/>
  <c r="AM153" i="1" s="1"/>
  <c r="AL153" i="1" s="1"/>
  <c r="E60" i="2"/>
  <c r="F135" i="1"/>
  <c r="AU135" i="1" s="1"/>
  <c r="E41" i="2"/>
  <c r="F101" i="1"/>
  <c r="E200" i="2"/>
  <c r="F63" i="1"/>
  <c r="E164" i="2"/>
  <c r="F53" i="1"/>
  <c r="G53" i="1" s="1"/>
  <c r="E154" i="2"/>
  <c r="F224" i="1"/>
  <c r="G224" i="1" s="1"/>
  <c r="AC224" i="1" s="1"/>
  <c r="E110" i="2"/>
  <c r="F196" i="1"/>
  <c r="Z196" i="1" s="1"/>
  <c r="E102" i="2"/>
  <c r="F131" i="1"/>
  <c r="E37" i="2"/>
  <c r="F113" i="1"/>
  <c r="AU113" i="1" s="1"/>
  <c r="E20" i="2"/>
  <c r="F91" i="1"/>
  <c r="AU91" i="1" s="1"/>
  <c r="E191" i="2"/>
  <c r="F75" i="1"/>
  <c r="AU75" i="1" s="1"/>
  <c r="E176" i="2"/>
  <c r="F17" i="1"/>
  <c r="AU196" i="1"/>
  <c r="F194" i="1"/>
  <c r="E100" i="2"/>
  <c r="Z185" i="1"/>
  <c r="Z171" i="1"/>
  <c r="G171" i="1"/>
  <c r="AU171" i="1"/>
  <c r="E202" i="2"/>
  <c r="F95" i="1"/>
  <c r="E195" i="2"/>
  <c r="F32" i="1"/>
  <c r="E133" i="2"/>
  <c r="F24" i="1"/>
  <c r="E125" i="2"/>
  <c r="AK105" i="1"/>
  <c r="AI105" i="1"/>
  <c r="AJ105" i="1"/>
  <c r="AI231" i="1"/>
  <c r="AJ231" i="1"/>
  <c r="AK231" i="1"/>
  <c r="AK107" i="1"/>
  <c r="AJ107" i="1"/>
  <c r="AH107" i="1" s="1"/>
  <c r="E148" i="2"/>
  <c r="AF107" i="1"/>
  <c r="I107" i="1"/>
  <c r="F167" i="1"/>
  <c r="E73" i="2"/>
  <c r="F237" i="1"/>
  <c r="E120" i="2"/>
  <c r="G145" i="1"/>
  <c r="Z145" i="1"/>
  <c r="E61" i="2"/>
  <c r="E62" i="2"/>
  <c r="E63" i="2"/>
  <c r="F155" i="1"/>
  <c r="F37" i="1"/>
  <c r="E138" i="2"/>
  <c r="E222" i="2"/>
  <c r="E31" i="2"/>
  <c r="F124" i="1"/>
  <c r="E50" i="2"/>
  <c r="F144" i="1"/>
  <c r="E13" i="2"/>
  <c r="F104" i="1"/>
  <c r="F71" i="1"/>
  <c r="E172" i="2"/>
  <c r="F67" i="1"/>
  <c r="E168" i="2"/>
  <c r="F64" i="1"/>
  <c r="E165" i="2"/>
  <c r="E98" i="2"/>
  <c r="F192" i="1"/>
  <c r="F181" i="1"/>
  <c r="E87" i="2"/>
  <c r="AC247" i="1"/>
  <c r="K247" i="1"/>
  <c r="G228" i="1"/>
  <c r="Z228" i="1"/>
  <c r="E109" i="2"/>
  <c r="F221" i="1"/>
  <c r="Z206" i="1"/>
  <c r="G206" i="1"/>
  <c r="F85" i="1"/>
  <c r="E186" i="2"/>
  <c r="F83" i="1"/>
  <c r="E184" i="2"/>
  <c r="Z238" i="1"/>
  <c r="G238" i="1"/>
  <c r="G113" i="1"/>
  <c r="Z113" i="1"/>
  <c r="G91" i="1"/>
  <c r="Z91" i="1"/>
  <c r="F207" i="1"/>
  <c r="E108" i="2"/>
  <c r="Z153" i="1"/>
  <c r="G153" i="1"/>
  <c r="G75" i="1"/>
  <c r="Z75" i="1"/>
  <c r="E173" i="2"/>
  <c r="F72" i="1"/>
  <c r="G245" i="1"/>
  <c r="Z245" i="1"/>
  <c r="F233" i="1"/>
  <c r="E116" i="2"/>
  <c r="I224" i="1"/>
  <c r="AF224" i="1"/>
  <c r="E96" i="2"/>
  <c r="F190" i="1"/>
  <c r="F138" i="1"/>
  <c r="E44" i="2"/>
  <c r="E24" i="2"/>
  <c r="F117" i="1"/>
  <c r="F70" i="1"/>
  <c r="E171" i="2"/>
  <c r="F40" i="1"/>
  <c r="E141" i="2"/>
  <c r="F38" i="1"/>
  <c r="E139" i="2"/>
  <c r="F21" i="1"/>
  <c r="E122" i="2"/>
  <c r="E113" i="2"/>
  <c r="Z224" i="1"/>
  <c r="E83" i="2"/>
  <c r="F177" i="1"/>
  <c r="E75" i="2"/>
  <c r="F169" i="1"/>
  <c r="F140" i="1"/>
  <c r="E46" i="2"/>
  <c r="E42" i="2"/>
  <c r="F136" i="1"/>
  <c r="F120" i="1"/>
  <c r="E27" i="2"/>
  <c r="F203" i="1"/>
  <c r="F184" i="1"/>
  <c r="G154" i="1"/>
  <c r="Z53" i="1"/>
  <c r="F212" i="1"/>
  <c r="E212" i="2"/>
  <c r="F201" i="1"/>
  <c r="E105" i="2"/>
  <c r="F191" i="1"/>
  <c r="F152" i="1"/>
  <c r="E58" i="2"/>
  <c r="F139" i="1"/>
  <c r="F129" i="1"/>
  <c r="E35" i="2"/>
  <c r="F123" i="1"/>
  <c r="E30" i="2"/>
  <c r="E53" i="2"/>
  <c r="F147" i="1"/>
  <c r="G125" i="1"/>
  <c r="Z125" i="1"/>
  <c r="F115" i="1"/>
  <c r="E22" i="2"/>
  <c r="F106" i="1"/>
  <c r="E14" i="2"/>
  <c r="F86" i="1"/>
  <c r="E11" i="2"/>
  <c r="Z248" i="1"/>
  <c r="Z247" i="1"/>
  <c r="AU247" i="1"/>
  <c r="AT247" i="1" s="1"/>
  <c r="AC248" i="1"/>
  <c r="K248" i="1"/>
  <c r="AF248" i="1"/>
  <c r="AU248" i="1"/>
  <c r="AF247" i="1"/>
  <c r="AT91" i="1" l="1"/>
  <c r="AS91" i="1" s="1"/>
  <c r="AR91" i="1" s="1"/>
  <c r="AQ91" i="1" s="1"/>
  <c r="AP91" i="1" s="1"/>
  <c r="AO91" i="1" s="1"/>
  <c r="AN91" i="1" s="1"/>
  <c r="AM91" i="1" s="1"/>
  <c r="AL91" i="1" s="1"/>
  <c r="AR135" i="1"/>
  <c r="AQ135" i="1" s="1"/>
  <c r="AP135" i="1" s="1"/>
  <c r="AO135" i="1" s="1"/>
  <c r="AN135" i="1" s="1"/>
  <c r="AM135" i="1" s="1"/>
  <c r="AL135" i="1" s="1"/>
  <c r="AT135" i="1"/>
  <c r="AS135" i="1" s="1"/>
  <c r="AK239" i="1"/>
  <c r="AI239" i="1"/>
  <c r="AJ239" i="1"/>
  <c r="AT113" i="1"/>
  <c r="AS113" i="1" s="1"/>
  <c r="AR113" i="1" s="1"/>
  <c r="AQ113" i="1" s="1"/>
  <c r="AP113" i="1" s="1"/>
  <c r="AO113" i="1" s="1"/>
  <c r="AN113" i="1" s="1"/>
  <c r="AM113" i="1" s="1"/>
  <c r="AL113" i="1" s="1"/>
  <c r="AI153" i="1"/>
  <c r="AK153" i="1"/>
  <c r="AJ153" i="1"/>
  <c r="AI228" i="1"/>
  <c r="AJ228" i="1"/>
  <c r="AK228" i="1"/>
  <c r="AF157" i="1"/>
  <c r="I157" i="1"/>
  <c r="AC157" i="1"/>
  <c r="AT166" i="1"/>
  <c r="AS166" i="1" s="1"/>
  <c r="AR166" i="1" s="1"/>
  <c r="AQ166" i="1" s="1"/>
  <c r="AP166" i="1" s="1"/>
  <c r="AO166" i="1" s="1"/>
  <c r="AN166" i="1" s="1"/>
  <c r="AM166" i="1" s="1"/>
  <c r="AL166" i="1" s="1"/>
  <c r="AT127" i="1"/>
  <c r="AS127" i="1" s="1"/>
  <c r="AR127" i="1" s="1"/>
  <c r="AQ127" i="1" s="1"/>
  <c r="AP127" i="1" s="1"/>
  <c r="AO127" i="1" s="1"/>
  <c r="AN127" i="1" s="1"/>
  <c r="AM127" i="1" s="1"/>
  <c r="AL127" i="1" s="1"/>
  <c r="AU185" i="1"/>
  <c r="F210" i="1"/>
  <c r="E210" i="2"/>
  <c r="F149" i="1"/>
  <c r="E55" i="2"/>
  <c r="E16" i="2"/>
  <c r="F109" i="1"/>
  <c r="E142" i="2"/>
  <c r="F41" i="1"/>
  <c r="F219" i="1"/>
  <c r="E219" i="2"/>
  <c r="F168" i="1"/>
  <c r="E74" i="2"/>
  <c r="F82" i="1"/>
  <c r="E183" i="2"/>
  <c r="E174" i="2"/>
  <c r="F73" i="1"/>
  <c r="G108" i="1"/>
  <c r="F57" i="1"/>
  <c r="E158" i="2"/>
  <c r="F188" i="1"/>
  <c r="E94" i="2"/>
  <c r="F134" i="1"/>
  <c r="E40" i="2"/>
  <c r="F234" i="1"/>
  <c r="E117" i="2"/>
  <c r="Z156" i="1"/>
  <c r="G156" i="1"/>
  <c r="AU156" i="1"/>
  <c r="BL14" i="1"/>
  <c r="BL11" i="1"/>
  <c r="BL39" i="1"/>
  <c r="BL43" i="1"/>
  <c r="BL64" i="1"/>
  <c r="BL15" i="1"/>
  <c r="BL28" i="1"/>
  <c r="BL30" i="1"/>
  <c r="BL52" i="1"/>
  <c r="AU240" i="1"/>
  <c r="BL8" i="1"/>
  <c r="BL61" i="1"/>
  <c r="BL67" i="1"/>
  <c r="BL77" i="1"/>
  <c r="BL17" i="1"/>
  <c r="BL42" i="1"/>
  <c r="BL51" i="1"/>
  <c r="BL65" i="1"/>
  <c r="BL72" i="1"/>
  <c r="BL75" i="1"/>
  <c r="AU206" i="1"/>
  <c r="AT206" i="1" s="1"/>
  <c r="AS206" i="1" s="1"/>
  <c r="AR206" i="1" s="1"/>
  <c r="AQ206" i="1" s="1"/>
  <c r="AP206" i="1" s="1"/>
  <c r="AO206" i="1" s="1"/>
  <c r="AN206" i="1" s="1"/>
  <c r="AM206" i="1" s="1"/>
  <c r="AL206" i="1" s="1"/>
  <c r="BL2" i="1"/>
  <c r="BL4" i="1"/>
  <c r="BL36" i="1"/>
  <c r="BL12" i="1"/>
  <c r="BL7" i="1"/>
  <c r="BL35" i="1"/>
  <c r="BL49" i="1"/>
  <c r="BL53" i="1"/>
  <c r="BL25" i="1"/>
  <c r="BL54" i="1"/>
  <c r="BL48" i="1"/>
  <c r="BL3" i="1"/>
  <c r="BL68" i="1"/>
  <c r="BL62" i="1"/>
  <c r="BL78" i="1"/>
  <c r="Z61" i="1"/>
  <c r="G61" i="1"/>
  <c r="Z30" i="1"/>
  <c r="AU30" i="1"/>
  <c r="G30" i="1"/>
  <c r="BL58" i="1"/>
  <c r="AU61" i="1"/>
  <c r="AT61" i="1" s="1"/>
  <c r="AS61" i="1" s="1"/>
  <c r="AR61" i="1" s="1"/>
  <c r="AQ61" i="1" s="1"/>
  <c r="AP61" i="1" s="1"/>
  <c r="AO61" i="1" s="1"/>
  <c r="AN61" i="1" s="1"/>
  <c r="AM61" i="1" s="1"/>
  <c r="AL61" i="1" s="1"/>
  <c r="BL74" i="1"/>
  <c r="BL41" i="1"/>
  <c r="BL26" i="1"/>
  <c r="BL18" i="1"/>
  <c r="H53" i="1"/>
  <c r="AF53" i="1"/>
  <c r="AC53" i="1"/>
  <c r="F39" i="1"/>
  <c r="E140" i="2"/>
  <c r="F214" i="1"/>
  <c r="E214" i="2"/>
  <c r="E167" i="2"/>
  <c r="F66" i="1"/>
  <c r="E118" i="2"/>
  <c r="F235" i="1"/>
  <c r="E132" i="2"/>
  <c r="F31" i="1"/>
  <c r="E103" i="2"/>
  <c r="F197" i="1"/>
  <c r="F98" i="1"/>
  <c r="E198" i="2"/>
  <c r="F52" i="1"/>
  <c r="E153" i="2"/>
  <c r="F216" i="1"/>
  <c r="E216" i="2"/>
  <c r="F132" i="1"/>
  <c r="E38" i="2"/>
  <c r="F227" i="1"/>
  <c r="E112" i="2"/>
  <c r="F143" i="1"/>
  <c r="E49" i="2"/>
  <c r="F55" i="1"/>
  <c r="E156" i="2"/>
  <c r="Z244" i="1"/>
  <c r="G244" i="1"/>
  <c r="F189" i="1"/>
  <c r="E95" i="2"/>
  <c r="Z246" i="1"/>
  <c r="G246" i="1"/>
  <c r="AU246" i="1"/>
  <c r="AT145" i="1"/>
  <c r="AS145" i="1"/>
  <c r="AR145" i="1" s="1"/>
  <c r="AQ145" i="1" s="1"/>
  <c r="AP145" i="1" s="1"/>
  <c r="AO145" i="1" s="1"/>
  <c r="AN145" i="1" s="1"/>
  <c r="AM145" i="1" s="1"/>
  <c r="AL145" i="1" s="1"/>
  <c r="G127" i="1"/>
  <c r="Z127" i="1"/>
  <c r="AU154" i="1"/>
  <c r="BK34" i="1"/>
  <c r="BJ34" i="1"/>
  <c r="BI34" i="1" s="1"/>
  <c r="BH34" i="1" s="1"/>
  <c r="BG34" i="1" s="1"/>
  <c r="BF34" i="1" s="1"/>
  <c r="BE34" i="1" s="1"/>
  <c r="BD34" i="1" s="1"/>
  <c r="BC34" i="1" s="1"/>
  <c r="BK63" i="1"/>
  <c r="BJ63" i="1" s="1"/>
  <c r="BI63" i="1" s="1"/>
  <c r="BH63" i="1" s="1"/>
  <c r="BG63" i="1" s="1"/>
  <c r="BF63" i="1" s="1"/>
  <c r="BE63" i="1" s="1"/>
  <c r="BD63" i="1" s="1"/>
  <c r="BC63" i="1" s="1"/>
  <c r="BK20" i="1"/>
  <c r="BJ20" i="1" s="1"/>
  <c r="BI20" i="1" s="1"/>
  <c r="BH20" i="1" s="1"/>
  <c r="BG20" i="1" s="1"/>
  <c r="BF20" i="1" s="1"/>
  <c r="BE20" i="1" s="1"/>
  <c r="BD20" i="1" s="1"/>
  <c r="BC20" i="1" s="1"/>
  <c r="AU224" i="1"/>
  <c r="BK24" i="1"/>
  <c r="BJ24" i="1" s="1"/>
  <c r="BI24" i="1" s="1"/>
  <c r="BH24" i="1" s="1"/>
  <c r="BG24" i="1" s="1"/>
  <c r="BF24" i="1" s="1"/>
  <c r="BE24" i="1" s="1"/>
  <c r="BD24" i="1" s="1"/>
  <c r="BC24" i="1" s="1"/>
  <c r="BJ56" i="1"/>
  <c r="BI56" i="1" s="1"/>
  <c r="BH56" i="1" s="1"/>
  <c r="BG56" i="1" s="1"/>
  <c r="BF56" i="1" s="1"/>
  <c r="BE56" i="1" s="1"/>
  <c r="BD56" i="1" s="1"/>
  <c r="BC56" i="1" s="1"/>
  <c r="BK56" i="1"/>
  <c r="BK27" i="1"/>
  <c r="BJ27" i="1" s="1"/>
  <c r="BI27" i="1" s="1"/>
  <c r="BH27" i="1" s="1"/>
  <c r="BG27" i="1" s="1"/>
  <c r="BF27" i="1" s="1"/>
  <c r="BE27" i="1" s="1"/>
  <c r="BD27" i="1" s="1"/>
  <c r="BC27" i="1" s="1"/>
  <c r="BK46" i="1"/>
  <c r="BJ46" i="1" s="1"/>
  <c r="BI46" i="1" s="1"/>
  <c r="BH46" i="1" s="1"/>
  <c r="BG46" i="1" s="1"/>
  <c r="BF46" i="1" s="1"/>
  <c r="BE46" i="1" s="1"/>
  <c r="BD46" i="1" s="1"/>
  <c r="BC46" i="1" s="1"/>
  <c r="AH231" i="1"/>
  <c r="Z131" i="1"/>
  <c r="G131" i="1"/>
  <c r="AU131" i="1"/>
  <c r="E204" i="2"/>
  <c r="F199" i="1"/>
  <c r="E185" i="2"/>
  <c r="F84" i="1"/>
  <c r="E208" i="2"/>
  <c r="F208" i="1"/>
  <c r="F142" i="1"/>
  <c r="E48" i="2"/>
  <c r="E157" i="2"/>
  <c r="F56" i="1"/>
  <c r="F230" i="1"/>
  <c r="E225" i="2"/>
  <c r="F163" i="1"/>
  <c r="E69" i="2"/>
  <c r="F100" i="1"/>
  <c r="E199" i="2"/>
  <c r="F69" i="1"/>
  <c r="E170" i="2"/>
  <c r="F195" i="1"/>
  <c r="E101" i="2"/>
  <c r="E36" i="2"/>
  <c r="F130" i="1"/>
  <c r="E146" i="2"/>
  <c r="F45" i="1"/>
  <c r="F209" i="1"/>
  <c r="E209" i="2"/>
  <c r="E85" i="2"/>
  <c r="F179" i="1"/>
  <c r="E161" i="2"/>
  <c r="F60" i="1"/>
  <c r="F218" i="1"/>
  <c r="E218" i="2"/>
  <c r="F141" i="1"/>
  <c r="E47" i="2"/>
  <c r="F50" i="1"/>
  <c r="E151" i="2"/>
  <c r="F236" i="1"/>
  <c r="E119" i="2"/>
  <c r="F183" i="1"/>
  <c r="E89" i="2"/>
  <c r="F68" i="1"/>
  <c r="E169" i="2"/>
  <c r="G99" i="1"/>
  <c r="Z99" i="1"/>
  <c r="AU99" i="1"/>
  <c r="BL79" i="1"/>
  <c r="BL44" i="1"/>
  <c r="BL33" i="1"/>
  <c r="BL45" i="1"/>
  <c r="BL21" i="1"/>
  <c r="BL81" i="1"/>
  <c r="BL37" i="1"/>
  <c r="G63" i="1"/>
  <c r="Z63" i="1"/>
  <c r="G242" i="1"/>
  <c r="Z242" i="1"/>
  <c r="E93" i="2"/>
  <c r="F187" i="1"/>
  <c r="F133" i="1"/>
  <c r="E39" i="2"/>
  <c r="E182" i="2"/>
  <c r="F81" i="1"/>
  <c r="F28" i="1"/>
  <c r="E129" i="2"/>
  <c r="F202" i="1"/>
  <c r="E205" i="2"/>
  <c r="F137" i="1"/>
  <c r="E43" i="2"/>
  <c r="E67" i="2"/>
  <c r="F161" i="1"/>
  <c r="AF231" i="1"/>
  <c r="K231" i="1"/>
  <c r="AC231" i="1"/>
  <c r="F186" i="1"/>
  <c r="E92" i="2"/>
  <c r="F128" i="1"/>
  <c r="E34" i="2"/>
  <c r="F29" i="1"/>
  <c r="E130" i="2"/>
  <c r="E26" i="2"/>
  <c r="F119" i="1"/>
  <c r="F49" i="1"/>
  <c r="E150" i="2"/>
  <c r="F213" i="1"/>
  <c r="E213" i="2"/>
  <c r="F121" i="1"/>
  <c r="E28" i="2"/>
  <c r="F46" i="1"/>
  <c r="E147" i="2"/>
  <c r="F229" i="1"/>
  <c r="E224" i="2"/>
  <c r="F116" i="1"/>
  <c r="E23" i="2"/>
  <c r="F65" i="1"/>
  <c r="E166" i="2"/>
  <c r="G178" i="1"/>
  <c r="Z178" i="1"/>
  <c r="AU178" i="1"/>
  <c r="BK32" i="1"/>
  <c r="BJ32" i="1" s="1"/>
  <c r="BI32" i="1" s="1"/>
  <c r="BH32" i="1" s="1"/>
  <c r="BG32" i="1" s="1"/>
  <c r="BF32" i="1" s="1"/>
  <c r="BE32" i="1" s="1"/>
  <c r="BD32" i="1" s="1"/>
  <c r="BC32" i="1" s="1"/>
  <c r="BK73" i="1"/>
  <c r="BI73" i="1"/>
  <c r="BH73" i="1" s="1"/>
  <c r="BG73" i="1" s="1"/>
  <c r="BF73" i="1" s="1"/>
  <c r="BE73" i="1" s="1"/>
  <c r="BD73" i="1" s="1"/>
  <c r="BC73" i="1" s="1"/>
  <c r="BJ73" i="1"/>
  <c r="BK16" i="1"/>
  <c r="BJ16" i="1" s="1"/>
  <c r="BI16" i="1" s="1"/>
  <c r="BH16" i="1" s="1"/>
  <c r="BG16" i="1" s="1"/>
  <c r="BF16" i="1" s="1"/>
  <c r="BE16" i="1" s="1"/>
  <c r="BD16" i="1" s="1"/>
  <c r="BC16" i="1" s="1"/>
  <c r="AU53" i="1"/>
  <c r="BL29" i="1"/>
  <c r="AU58" i="1"/>
  <c r="BL66" i="1"/>
  <c r="BL47" i="1"/>
  <c r="AH105" i="1"/>
  <c r="AT75" i="1"/>
  <c r="AS75" i="1" s="1"/>
  <c r="AR75" i="1" s="1"/>
  <c r="AQ75" i="1" s="1"/>
  <c r="AP75" i="1" s="1"/>
  <c r="AO75" i="1" s="1"/>
  <c r="AN75" i="1" s="1"/>
  <c r="AM75" i="1" s="1"/>
  <c r="AL75" i="1" s="1"/>
  <c r="E86" i="2"/>
  <c r="F180" i="1"/>
  <c r="E29" i="2"/>
  <c r="F122" i="1"/>
  <c r="E181" i="2"/>
  <c r="F80" i="1"/>
  <c r="F200" i="1"/>
  <c r="E104" i="2"/>
  <c r="F42" i="1"/>
  <c r="E143" i="2"/>
  <c r="E107" i="2"/>
  <c r="F204" i="1"/>
  <c r="E65" i="2"/>
  <c r="F159" i="1"/>
  <c r="E196" i="2"/>
  <c r="F96" i="1"/>
  <c r="Z239" i="1"/>
  <c r="G239" i="1"/>
  <c r="F172" i="1"/>
  <c r="E78" i="2"/>
  <c r="F126" i="1"/>
  <c r="E32" i="2"/>
  <c r="E179" i="2"/>
  <c r="F78" i="1"/>
  <c r="F26" i="1"/>
  <c r="E127" i="2"/>
  <c r="F205" i="1"/>
  <c r="E206" i="2"/>
  <c r="F150" i="1"/>
  <c r="E56" i="2"/>
  <c r="F114" i="1"/>
  <c r="E21" i="2"/>
  <c r="F211" i="1"/>
  <c r="E211" i="2"/>
  <c r="F112" i="1"/>
  <c r="E19" i="2"/>
  <c r="F43" i="1"/>
  <c r="E144" i="2"/>
  <c r="F222" i="1"/>
  <c r="E221" i="2"/>
  <c r="F164" i="1"/>
  <c r="E70" i="2"/>
  <c r="F97" i="1"/>
  <c r="E197" i="2"/>
  <c r="G58" i="1"/>
  <c r="Z22" i="1"/>
  <c r="G22" i="1"/>
  <c r="AU22" i="1"/>
  <c r="G151" i="1"/>
  <c r="Z151" i="1"/>
  <c r="AU151" i="1"/>
  <c r="Z77" i="1"/>
  <c r="G77" i="1"/>
  <c r="AU77" i="1"/>
  <c r="BL80" i="1"/>
  <c r="BL23" i="1"/>
  <c r="BL70" i="1"/>
  <c r="BL10" i="1"/>
  <c r="BL57" i="1"/>
  <c r="BL5" i="1"/>
  <c r="BL50" i="1"/>
  <c r="AU242" i="1"/>
  <c r="BL76" i="1"/>
  <c r="BL40" i="1"/>
  <c r="BL69" i="1"/>
  <c r="U101" i="1"/>
  <c r="Z101" i="1"/>
  <c r="AU101" i="1"/>
  <c r="AT101" i="1" s="1"/>
  <c r="AS101" i="1" s="1"/>
  <c r="AR101" i="1" s="1"/>
  <c r="AQ101" i="1" s="1"/>
  <c r="AP101" i="1" s="1"/>
  <c r="AO101" i="1" s="1"/>
  <c r="AN101" i="1" s="1"/>
  <c r="AM101" i="1" s="1"/>
  <c r="AL101" i="1" s="1"/>
  <c r="F226" i="1"/>
  <c r="E111" i="2"/>
  <c r="F175" i="1"/>
  <c r="E81" i="2"/>
  <c r="E152" i="2"/>
  <c r="F51" i="1"/>
  <c r="AS245" i="1"/>
  <c r="AR245" i="1" s="1"/>
  <c r="AQ245" i="1" s="1"/>
  <c r="AP245" i="1" s="1"/>
  <c r="AO245" i="1" s="1"/>
  <c r="AN245" i="1" s="1"/>
  <c r="AM245" i="1" s="1"/>
  <c r="AL245" i="1" s="1"/>
  <c r="AT245" i="1"/>
  <c r="F35" i="1"/>
  <c r="E136" i="2"/>
  <c r="Z157" i="1"/>
  <c r="AU157" i="1"/>
  <c r="AT157" i="1" s="1"/>
  <c r="AS157" i="1" s="1"/>
  <c r="AR157" i="1" s="1"/>
  <c r="AQ157" i="1" s="1"/>
  <c r="AP157" i="1" s="1"/>
  <c r="AO157" i="1" s="1"/>
  <c r="AN157" i="1" s="1"/>
  <c r="AM157" i="1" s="1"/>
  <c r="AL157" i="1" s="1"/>
  <c r="F94" i="1"/>
  <c r="E194" i="2"/>
  <c r="E160" i="2"/>
  <c r="F59" i="1"/>
  <c r="F232" i="1"/>
  <c r="E115" i="2"/>
  <c r="E76" i="2"/>
  <c r="F170" i="1"/>
  <c r="F76" i="1"/>
  <c r="E177" i="2"/>
  <c r="E124" i="2"/>
  <c r="F23" i="1"/>
  <c r="E54" i="2"/>
  <c r="F148" i="1"/>
  <c r="F110" i="1"/>
  <c r="E17" i="2"/>
  <c r="F36" i="1"/>
  <c r="E137" i="2"/>
  <c r="F220" i="1"/>
  <c r="E220" i="2"/>
  <c r="F162" i="1"/>
  <c r="E68" i="2"/>
  <c r="F87" i="1"/>
  <c r="E187" i="2"/>
  <c r="BK19" i="1"/>
  <c r="BJ19" i="1" s="1"/>
  <c r="BI19" i="1" s="1"/>
  <c r="BH19" i="1" s="1"/>
  <c r="BG19" i="1" s="1"/>
  <c r="BF19" i="1" s="1"/>
  <c r="BE19" i="1" s="1"/>
  <c r="BD19" i="1" s="1"/>
  <c r="BC19" i="1" s="1"/>
  <c r="BK13" i="1"/>
  <c r="BJ13" i="1" s="1"/>
  <c r="BI13" i="1" s="1"/>
  <c r="BH13" i="1" s="1"/>
  <c r="BG13" i="1" s="1"/>
  <c r="BF13" i="1" s="1"/>
  <c r="BE13" i="1" s="1"/>
  <c r="BD13" i="1" s="1"/>
  <c r="BC13" i="1" s="1"/>
  <c r="AT108" i="1"/>
  <c r="AS108" i="1" s="1"/>
  <c r="AR108" i="1" s="1"/>
  <c r="AQ108" i="1" s="1"/>
  <c r="AP108" i="1" s="1"/>
  <c r="AO108" i="1" s="1"/>
  <c r="AN108" i="1" s="1"/>
  <c r="AM108" i="1" s="1"/>
  <c r="AL108" i="1" s="1"/>
  <c r="BJ38" i="1"/>
  <c r="BI38" i="1" s="1"/>
  <c r="BH38" i="1" s="1"/>
  <c r="BG38" i="1" s="1"/>
  <c r="BF38" i="1" s="1"/>
  <c r="BE38" i="1" s="1"/>
  <c r="BD38" i="1" s="1"/>
  <c r="BC38" i="1" s="1"/>
  <c r="BK38" i="1"/>
  <c r="BJ82" i="1"/>
  <c r="BI82" i="1" s="1"/>
  <c r="BH82" i="1" s="1"/>
  <c r="BG82" i="1" s="1"/>
  <c r="BF82" i="1" s="1"/>
  <c r="BE82" i="1" s="1"/>
  <c r="BD82" i="1" s="1"/>
  <c r="BC82" i="1" s="1"/>
  <c r="BK82" i="1"/>
  <c r="BK59" i="1"/>
  <c r="BJ59" i="1" s="1"/>
  <c r="BI59" i="1" s="1"/>
  <c r="BH59" i="1" s="1"/>
  <c r="BG59" i="1" s="1"/>
  <c r="BF59" i="1" s="1"/>
  <c r="BE59" i="1" s="1"/>
  <c r="BD59" i="1" s="1"/>
  <c r="BC59" i="1" s="1"/>
  <c r="BK22" i="1"/>
  <c r="BJ22" i="1"/>
  <c r="BI22" i="1"/>
  <c r="BH22" i="1" s="1"/>
  <c r="BG22" i="1" s="1"/>
  <c r="BF22" i="1" s="1"/>
  <c r="BE22" i="1" s="1"/>
  <c r="BD22" i="1" s="1"/>
  <c r="BC22" i="1" s="1"/>
  <c r="G196" i="1"/>
  <c r="F217" i="1"/>
  <c r="E217" i="2"/>
  <c r="F173" i="1"/>
  <c r="E79" i="2"/>
  <c r="E25" i="2"/>
  <c r="F118" i="1"/>
  <c r="F193" i="1"/>
  <c r="E99" i="2"/>
  <c r="E201" i="2"/>
  <c r="F102" i="1"/>
  <c r="F33" i="1"/>
  <c r="E134" i="2"/>
  <c r="F90" i="1"/>
  <c r="E190" i="2"/>
  <c r="E155" i="2"/>
  <c r="F54" i="1"/>
  <c r="F225" i="1"/>
  <c r="E223" i="2"/>
  <c r="E71" i="2"/>
  <c r="F165" i="1"/>
  <c r="F74" i="1"/>
  <c r="E175" i="2"/>
  <c r="F146" i="1"/>
  <c r="E52" i="2"/>
  <c r="F176" i="1"/>
  <c r="E82" i="2"/>
  <c r="F34" i="1"/>
  <c r="E135" i="2"/>
  <c r="E66" i="2"/>
  <c r="F160" i="1"/>
  <c r="G89" i="1"/>
  <c r="Z89" i="1"/>
  <c r="AU89" i="1"/>
  <c r="AT89" i="1" s="1"/>
  <c r="AS89" i="1" s="1"/>
  <c r="AR89" i="1" s="1"/>
  <c r="AQ89" i="1" s="1"/>
  <c r="AP89" i="1" s="1"/>
  <c r="AO89" i="1" s="1"/>
  <c r="AN89" i="1" s="1"/>
  <c r="AM89" i="1" s="1"/>
  <c r="AL89" i="1" s="1"/>
  <c r="Z166" i="1"/>
  <c r="G166" i="1"/>
  <c r="AC105" i="1"/>
  <c r="H105" i="1"/>
  <c r="AF105" i="1"/>
  <c r="AU63" i="1"/>
  <c r="BL6" i="1"/>
  <c r="AU244" i="1"/>
  <c r="BL71" i="1"/>
  <c r="G135" i="1"/>
  <c r="Z135" i="1"/>
  <c r="F111" i="1"/>
  <c r="E18" i="2"/>
  <c r="E145" i="2"/>
  <c r="F44" i="1"/>
  <c r="F182" i="1"/>
  <c r="E88" i="2"/>
  <c r="F25" i="1"/>
  <c r="E126" i="2"/>
  <c r="F88" i="1"/>
  <c r="E188" i="2"/>
  <c r="F48" i="1"/>
  <c r="E149" i="2"/>
  <c r="F215" i="1"/>
  <c r="E215" i="2"/>
  <c r="F62" i="1"/>
  <c r="E163" i="2"/>
  <c r="Z241" i="1"/>
  <c r="AU241" i="1"/>
  <c r="G241" i="1"/>
  <c r="F92" i="1"/>
  <c r="E192" i="2"/>
  <c r="Z243" i="1"/>
  <c r="G243" i="1"/>
  <c r="AU243" i="1"/>
  <c r="F174" i="1"/>
  <c r="E80" i="2"/>
  <c r="F93" i="1"/>
  <c r="E193" i="2"/>
  <c r="F198" i="1"/>
  <c r="E203" i="2"/>
  <c r="F158" i="1"/>
  <c r="E64" i="2"/>
  <c r="E180" i="2"/>
  <c r="F79" i="1"/>
  <c r="F27" i="1"/>
  <c r="E128" i="2"/>
  <c r="AT238" i="1"/>
  <c r="AS238" i="1" s="1"/>
  <c r="AR238" i="1" s="1"/>
  <c r="AQ238" i="1" s="1"/>
  <c r="AP238" i="1" s="1"/>
  <c r="AO238" i="1" s="1"/>
  <c r="AN238" i="1" s="1"/>
  <c r="AM238" i="1" s="1"/>
  <c r="AL238" i="1" s="1"/>
  <c r="BK55" i="1"/>
  <c r="BJ55" i="1" s="1"/>
  <c r="BI55" i="1" s="1"/>
  <c r="BH55" i="1" s="1"/>
  <c r="BG55" i="1" s="1"/>
  <c r="BF55" i="1" s="1"/>
  <c r="BE55" i="1" s="1"/>
  <c r="BD55" i="1" s="1"/>
  <c r="BC55" i="1" s="1"/>
  <c r="BL60" i="1"/>
  <c r="BL9" i="1"/>
  <c r="BL31" i="1"/>
  <c r="AJ145" i="1"/>
  <c r="AI145" i="1"/>
  <c r="AK145" i="1"/>
  <c r="AB107" i="1"/>
  <c r="AA107" i="1"/>
  <c r="AK125" i="1"/>
  <c r="AI125" i="1"/>
  <c r="AJ125" i="1"/>
  <c r="AJ206" i="1"/>
  <c r="AK206" i="1"/>
  <c r="AI206" i="1"/>
  <c r="AC154" i="1"/>
  <c r="I154" i="1"/>
  <c r="AF154" i="1"/>
  <c r="G233" i="1"/>
  <c r="Z233" i="1"/>
  <c r="AU233" i="1"/>
  <c r="I113" i="1"/>
  <c r="AC113" i="1"/>
  <c r="AF113" i="1"/>
  <c r="G221" i="1"/>
  <c r="AU221" i="1"/>
  <c r="Z221" i="1"/>
  <c r="AU67" i="1"/>
  <c r="Z67" i="1"/>
  <c r="G67" i="1"/>
  <c r="G124" i="1"/>
  <c r="Z124" i="1"/>
  <c r="AU124" i="1"/>
  <c r="G103" i="1"/>
  <c r="AU103" i="1"/>
  <c r="Z103" i="1"/>
  <c r="Z194" i="1"/>
  <c r="G194" i="1"/>
  <c r="AU194" i="1"/>
  <c r="G115" i="1"/>
  <c r="AU115" i="1"/>
  <c r="Z115" i="1"/>
  <c r="Z129" i="1"/>
  <c r="G129" i="1"/>
  <c r="AU129" i="1"/>
  <c r="Z72" i="1"/>
  <c r="G72" i="1"/>
  <c r="AU72" i="1"/>
  <c r="H91" i="1"/>
  <c r="AC91" i="1"/>
  <c r="AF91" i="1"/>
  <c r="G181" i="1"/>
  <c r="Z181" i="1"/>
  <c r="AU181" i="1"/>
  <c r="AU144" i="1"/>
  <c r="Z144" i="1"/>
  <c r="G144" i="1"/>
  <c r="AS171" i="1"/>
  <c r="AR171" i="1" s="1"/>
  <c r="AQ171" i="1" s="1"/>
  <c r="AP171" i="1" s="1"/>
  <c r="AO171" i="1" s="1"/>
  <c r="AN171" i="1" s="1"/>
  <c r="AM171" i="1" s="1"/>
  <c r="AL171" i="1" s="1"/>
  <c r="AT171" i="1"/>
  <c r="AT196" i="1"/>
  <c r="AS196" i="1" s="1"/>
  <c r="AR196" i="1" s="1"/>
  <c r="AQ196" i="1" s="1"/>
  <c r="AP196" i="1" s="1"/>
  <c r="AO196" i="1" s="1"/>
  <c r="AN196" i="1" s="1"/>
  <c r="AM196" i="1" s="1"/>
  <c r="AL196" i="1" s="1"/>
  <c r="AS247" i="1"/>
  <c r="AR247" i="1" s="1"/>
  <c r="AQ247" i="1" s="1"/>
  <c r="AP247" i="1" s="1"/>
  <c r="AO247" i="1" s="1"/>
  <c r="AN247" i="1" s="1"/>
  <c r="AM247" i="1" s="1"/>
  <c r="AL247" i="1" s="1"/>
  <c r="G201" i="1"/>
  <c r="Z201" i="1"/>
  <c r="AU201" i="1"/>
  <c r="Z184" i="1"/>
  <c r="G184" i="1"/>
  <c r="AU184" i="1"/>
  <c r="G140" i="1"/>
  <c r="Z140" i="1"/>
  <c r="AU140" i="1"/>
  <c r="Z21" i="1"/>
  <c r="G21" i="1"/>
  <c r="AU21" i="1"/>
  <c r="AU138" i="1"/>
  <c r="G138" i="1"/>
  <c r="Z138" i="1"/>
  <c r="AF245" i="1"/>
  <c r="AC245" i="1"/>
  <c r="K245" i="1"/>
  <c r="Z207" i="1"/>
  <c r="G207" i="1"/>
  <c r="AU207" i="1"/>
  <c r="G192" i="1"/>
  <c r="Z192" i="1"/>
  <c r="AU192" i="1"/>
  <c r="G71" i="1"/>
  <c r="AU71" i="1"/>
  <c r="Z71" i="1"/>
  <c r="G223" i="1"/>
  <c r="Z223" i="1"/>
  <c r="AU223" i="1"/>
  <c r="Z37" i="1"/>
  <c r="G37" i="1"/>
  <c r="AU37" i="1"/>
  <c r="AF145" i="1"/>
  <c r="I145" i="1"/>
  <c r="AC145" i="1"/>
  <c r="AF171" i="1"/>
  <c r="AC171" i="1"/>
  <c r="I171" i="1"/>
  <c r="AC196" i="1"/>
  <c r="I196" i="1"/>
  <c r="AF196" i="1"/>
  <c r="AC125" i="1"/>
  <c r="I125" i="1"/>
  <c r="AF125" i="1"/>
  <c r="G203" i="1"/>
  <c r="Z203" i="1"/>
  <c r="AU203" i="1"/>
  <c r="Z169" i="1"/>
  <c r="AU169" i="1"/>
  <c r="G169" i="1"/>
  <c r="G190" i="1"/>
  <c r="Z190" i="1"/>
  <c r="AU190" i="1"/>
  <c r="AC228" i="1"/>
  <c r="AF228" i="1"/>
  <c r="I228" i="1"/>
  <c r="Z155" i="1"/>
  <c r="AU155" i="1"/>
  <c r="G155" i="1"/>
  <c r="Z47" i="1"/>
  <c r="G47" i="1"/>
  <c r="AU47" i="1"/>
  <c r="Z147" i="1"/>
  <c r="G147" i="1"/>
  <c r="AU147" i="1"/>
  <c r="Z139" i="1"/>
  <c r="G139" i="1"/>
  <c r="AU139" i="1"/>
  <c r="G212" i="1"/>
  <c r="Z212" i="1"/>
  <c r="AU212" i="1"/>
  <c r="Z38" i="1"/>
  <c r="G38" i="1"/>
  <c r="AU38" i="1"/>
  <c r="H75" i="1"/>
  <c r="AF75" i="1"/>
  <c r="AC75" i="1"/>
  <c r="AC206" i="1"/>
  <c r="I206" i="1"/>
  <c r="AF206" i="1"/>
  <c r="AU24" i="1"/>
  <c r="G24" i="1"/>
  <c r="Z24" i="1"/>
  <c r="AT185" i="1"/>
  <c r="AS185" i="1"/>
  <c r="AR185" i="1" s="1"/>
  <c r="AQ185" i="1" s="1"/>
  <c r="AP185" i="1" s="1"/>
  <c r="AO185" i="1" s="1"/>
  <c r="AN185" i="1" s="1"/>
  <c r="AM185" i="1" s="1"/>
  <c r="AL185" i="1" s="1"/>
  <c r="Z86" i="1"/>
  <c r="G86" i="1"/>
  <c r="AU86" i="1"/>
  <c r="AU177" i="1"/>
  <c r="Z177" i="1"/>
  <c r="G177" i="1"/>
  <c r="G83" i="1"/>
  <c r="Z83" i="1"/>
  <c r="AU83" i="1"/>
  <c r="Z237" i="1"/>
  <c r="AU237" i="1"/>
  <c r="G237" i="1"/>
  <c r="AA231" i="1"/>
  <c r="AB231" i="1"/>
  <c r="G152" i="1"/>
  <c r="Z152" i="1"/>
  <c r="AU152" i="1"/>
  <c r="Z120" i="1"/>
  <c r="AU120" i="1"/>
  <c r="G120" i="1"/>
  <c r="G40" i="1"/>
  <c r="AU40" i="1"/>
  <c r="Z40" i="1"/>
  <c r="Z70" i="1"/>
  <c r="G70" i="1"/>
  <c r="AU70" i="1"/>
  <c r="G64" i="1"/>
  <c r="Z64" i="1"/>
  <c r="AU64" i="1"/>
  <c r="G32" i="1"/>
  <c r="Z32" i="1"/>
  <c r="AU32" i="1"/>
  <c r="Z95" i="1"/>
  <c r="AU95" i="1"/>
  <c r="G95" i="1"/>
  <c r="AC185" i="1"/>
  <c r="I185" i="1"/>
  <c r="AF185" i="1"/>
  <c r="Z106" i="1"/>
  <c r="G106" i="1"/>
  <c r="AU106" i="1"/>
  <c r="AU123" i="1"/>
  <c r="Z123" i="1"/>
  <c r="G123" i="1"/>
  <c r="G191" i="1"/>
  <c r="Z191" i="1"/>
  <c r="AU191" i="1"/>
  <c r="G136" i="1"/>
  <c r="Z136" i="1"/>
  <c r="AU136" i="1"/>
  <c r="Z117" i="1"/>
  <c r="G117" i="1"/>
  <c r="AU117" i="1"/>
  <c r="I153" i="1"/>
  <c r="AC153" i="1"/>
  <c r="AF153" i="1"/>
  <c r="AC238" i="1"/>
  <c r="K238" i="1"/>
  <c r="AF238" i="1"/>
  <c r="G85" i="1"/>
  <c r="AU85" i="1"/>
  <c r="Z85" i="1"/>
  <c r="G104" i="1"/>
  <c r="AU104" i="1"/>
  <c r="Z104" i="1"/>
  <c r="AU167" i="1"/>
  <c r="Z167" i="1"/>
  <c r="G167" i="1"/>
  <c r="AB105" i="1"/>
  <c r="AA105" i="1"/>
  <c r="AT248" i="1"/>
  <c r="AS248" i="1" s="1"/>
  <c r="AR248" i="1" s="1"/>
  <c r="AQ248" i="1" s="1"/>
  <c r="AP248" i="1" s="1"/>
  <c r="AO248" i="1" s="1"/>
  <c r="AN248" i="1" s="1"/>
  <c r="AM248" i="1" s="1"/>
  <c r="AL248" i="1" s="1"/>
  <c r="AI238" i="1" l="1"/>
  <c r="AJ238" i="1"/>
  <c r="AK238" i="1"/>
  <c r="BB32" i="1"/>
  <c r="BA32" i="1"/>
  <c r="AZ32" i="1" s="1"/>
  <c r="AX32" i="1" s="1"/>
  <c r="BB27" i="1"/>
  <c r="BA27" i="1"/>
  <c r="BA38" i="1"/>
  <c r="BB38" i="1"/>
  <c r="AK113" i="1"/>
  <c r="AI113" i="1"/>
  <c r="AJ113" i="1"/>
  <c r="BA22" i="1"/>
  <c r="BB22" i="1"/>
  <c r="AJ108" i="1"/>
  <c r="AI108" i="1"/>
  <c r="AK108" i="1"/>
  <c r="BA56" i="1"/>
  <c r="AZ56" i="1" s="1"/>
  <c r="AX56" i="1" s="1"/>
  <c r="BB56" i="1"/>
  <c r="BB13" i="1"/>
  <c r="BA13" i="1"/>
  <c r="AZ13" i="1" s="1"/>
  <c r="AX13" i="1" s="1"/>
  <c r="BB24" i="1"/>
  <c r="BA24" i="1"/>
  <c r="BB19" i="1"/>
  <c r="BA19" i="1"/>
  <c r="AZ19" i="1" s="1"/>
  <c r="AX19" i="1" s="1"/>
  <c r="BB16" i="1"/>
  <c r="BA16" i="1"/>
  <c r="BA59" i="1"/>
  <c r="BB59" i="1"/>
  <c r="AK75" i="1"/>
  <c r="AI75" i="1"/>
  <c r="AJ75" i="1"/>
  <c r="BB20" i="1"/>
  <c r="BA20" i="1"/>
  <c r="AZ20" i="1" s="1"/>
  <c r="AX20" i="1" s="1"/>
  <c r="BA73" i="1"/>
  <c r="BB73" i="1"/>
  <c r="BA63" i="1"/>
  <c r="AZ63" i="1" s="1"/>
  <c r="AX63" i="1" s="1"/>
  <c r="BB63" i="1"/>
  <c r="AK127" i="1"/>
  <c r="AI127" i="1"/>
  <c r="AJ127" i="1"/>
  <c r="AJ135" i="1"/>
  <c r="AK135" i="1"/>
  <c r="AI135" i="1"/>
  <c r="BA55" i="1"/>
  <c r="AZ55" i="1" s="1"/>
  <c r="AX55" i="1" s="1"/>
  <c r="BB55" i="1"/>
  <c r="BA82" i="1"/>
  <c r="BB82" i="1"/>
  <c r="BA46" i="1"/>
  <c r="AZ46" i="1" s="1"/>
  <c r="AX46" i="1" s="1"/>
  <c r="BB46" i="1"/>
  <c r="BB34" i="1"/>
  <c r="BA34" i="1"/>
  <c r="AZ34" i="1" s="1"/>
  <c r="AX34" i="1" s="1"/>
  <c r="AI166" i="1"/>
  <c r="AH166" i="1" s="1"/>
  <c r="AB166" i="1" s="1"/>
  <c r="AJ166" i="1"/>
  <c r="AK166" i="1"/>
  <c r="AI91" i="1"/>
  <c r="AJ91" i="1"/>
  <c r="AK91" i="1"/>
  <c r="AH125" i="1"/>
  <c r="AH145" i="1"/>
  <c r="Z198" i="1"/>
  <c r="G198" i="1"/>
  <c r="AU198" i="1"/>
  <c r="AT198" i="1" s="1"/>
  <c r="AS198" i="1" s="1"/>
  <c r="AR198" i="1" s="1"/>
  <c r="AQ198" i="1" s="1"/>
  <c r="AP198" i="1" s="1"/>
  <c r="AO198" i="1" s="1"/>
  <c r="AN198" i="1" s="1"/>
  <c r="AM198" i="1" s="1"/>
  <c r="AL198" i="1" s="1"/>
  <c r="U215" i="1"/>
  <c r="Z215" i="1"/>
  <c r="AU215" i="1"/>
  <c r="Z182" i="1"/>
  <c r="G182" i="1"/>
  <c r="AU182" i="1"/>
  <c r="AS244" i="1"/>
  <c r="AR244" i="1" s="1"/>
  <c r="AQ244" i="1" s="1"/>
  <c r="AP244" i="1" s="1"/>
  <c r="AO244" i="1" s="1"/>
  <c r="AN244" i="1" s="1"/>
  <c r="AM244" i="1" s="1"/>
  <c r="AL244" i="1" s="1"/>
  <c r="AT244" i="1"/>
  <c r="AK89" i="1"/>
  <c r="AI89" i="1"/>
  <c r="AH89" i="1" s="1"/>
  <c r="AJ89" i="1"/>
  <c r="G176" i="1"/>
  <c r="AU176" i="1"/>
  <c r="Z176" i="1"/>
  <c r="Z225" i="1"/>
  <c r="G225" i="1"/>
  <c r="AU225" i="1"/>
  <c r="G217" i="1"/>
  <c r="Z217" i="1"/>
  <c r="AU217" i="1"/>
  <c r="G170" i="1"/>
  <c r="Z170" i="1"/>
  <c r="AU170" i="1"/>
  <c r="AK157" i="1"/>
  <c r="AI157" i="1"/>
  <c r="AJ157" i="1"/>
  <c r="BK69" i="1"/>
  <c r="BJ69" i="1" s="1"/>
  <c r="BI69" i="1" s="1"/>
  <c r="BH69" i="1" s="1"/>
  <c r="BG69" i="1" s="1"/>
  <c r="BF69" i="1" s="1"/>
  <c r="BE69" i="1" s="1"/>
  <c r="BD69" i="1" s="1"/>
  <c r="BC69" i="1" s="1"/>
  <c r="BK70" i="1"/>
  <c r="BJ70" i="1" s="1"/>
  <c r="BI70" i="1" s="1"/>
  <c r="BH70" i="1" s="1"/>
  <c r="BG70" i="1" s="1"/>
  <c r="BF70" i="1" s="1"/>
  <c r="BE70" i="1" s="1"/>
  <c r="BD70" i="1" s="1"/>
  <c r="BC70" i="1" s="1"/>
  <c r="AC151" i="1"/>
  <c r="I151" i="1"/>
  <c r="AF151" i="1"/>
  <c r="G164" i="1"/>
  <c r="Z164" i="1"/>
  <c r="AU164" i="1"/>
  <c r="G211" i="1"/>
  <c r="Z211" i="1"/>
  <c r="AU211" i="1"/>
  <c r="Z26" i="1"/>
  <c r="G26" i="1"/>
  <c r="AU26" i="1"/>
  <c r="G42" i="1"/>
  <c r="Z42" i="1"/>
  <c r="AU42" i="1"/>
  <c r="AT58" i="1"/>
  <c r="AO58" i="1"/>
  <c r="AN58" i="1" s="1"/>
  <c r="AM58" i="1" s="1"/>
  <c r="AL58" i="1" s="1"/>
  <c r="AS58" i="1"/>
  <c r="AR58" i="1" s="1"/>
  <c r="AQ58" i="1" s="1"/>
  <c r="AP58" i="1" s="1"/>
  <c r="AT178" i="1"/>
  <c r="AS178" i="1"/>
  <c r="AR178" i="1" s="1"/>
  <c r="AQ178" i="1" s="1"/>
  <c r="AP178" i="1" s="1"/>
  <c r="AO178" i="1" s="1"/>
  <c r="AN178" i="1" s="1"/>
  <c r="AM178" i="1" s="1"/>
  <c r="AL178" i="1" s="1"/>
  <c r="Z229" i="1"/>
  <c r="G229" i="1"/>
  <c r="AU229" i="1"/>
  <c r="Z49" i="1"/>
  <c r="AU49" i="1"/>
  <c r="G49" i="1"/>
  <c r="G186" i="1"/>
  <c r="Z186" i="1"/>
  <c r="AU186" i="1"/>
  <c r="G187" i="1"/>
  <c r="AU187" i="1"/>
  <c r="AT187" i="1" s="1"/>
  <c r="AS187" i="1" s="1"/>
  <c r="AR187" i="1" s="1"/>
  <c r="AQ187" i="1" s="1"/>
  <c r="AP187" i="1" s="1"/>
  <c r="AO187" i="1" s="1"/>
  <c r="AN187" i="1" s="1"/>
  <c r="AM187" i="1" s="1"/>
  <c r="AL187" i="1" s="1"/>
  <c r="Z187" i="1"/>
  <c r="BI37" i="1"/>
  <c r="BH37" i="1" s="1"/>
  <c r="BG37" i="1" s="1"/>
  <c r="BF37" i="1" s="1"/>
  <c r="BE37" i="1" s="1"/>
  <c r="BD37" i="1" s="1"/>
  <c r="BC37" i="1" s="1"/>
  <c r="BK37" i="1"/>
  <c r="BJ37" i="1"/>
  <c r="Z179" i="1"/>
  <c r="AU179" i="1"/>
  <c r="AT179" i="1" s="1"/>
  <c r="AS179" i="1" s="1"/>
  <c r="AR179" i="1" s="1"/>
  <c r="AQ179" i="1" s="1"/>
  <c r="AP179" i="1" s="1"/>
  <c r="AO179" i="1" s="1"/>
  <c r="AN179" i="1" s="1"/>
  <c r="AM179" i="1" s="1"/>
  <c r="AL179" i="1" s="1"/>
  <c r="G179" i="1"/>
  <c r="Z84" i="1"/>
  <c r="G84" i="1"/>
  <c r="AU84" i="1"/>
  <c r="AT246" i="1"/>
  <c r="AS246" i="1" s="1"/>
  <c r="AR246" i="1" s="1"/>
  <c r="AQ246" i="1" s="1"/>
  <c r="AP246" i="1" s="1"/>
  <c r="AO246" i="1" s="1"/>
  <c r="AN246" i="1" s="1"/>
  <c r="AM246" i="1" s="1"/>
  <c r="AL246" i="1" s="1"/>
  <c r="AU55" i="1"/>
  <c r="G55" i="1"/>
  <c r="Z55" i="1"/>
  <c r="Z216" i="1"/>
  <c r="G216" i="1"/>
  <c r="AU216" i="1"/>
  <c r="Z39" i="1"/>
  <c r="AU39" i="1"/>
  <c r="G39" i="1"/>
  <c r="BJ74" i="1"/>
  <c r="BI74" i="1" s="1"/>
  <c r="BH74" i="1" s="1"/>
  <c r="BG74" i="1" s="1"/>
  <c r="BF74" i="1" s="1"/>
  <c r="BE74" i="1" s="1"/>
  <c r="BD74" i="1" s="1"/>
  <c r="BC74" i="1" s="1"/>
  <c r="BK74" i="1"/>
  <c r="BJ78" i="1"/>
  <c r="BI78" i="1" s="1"/>
  <c r="BH78" i="1" s="1"/>
  <c r="BG78" i="1" s="1"/>
  <c r="BF78" i="1" s="1"/>
  <c r="BE78" i="1" s="1"/>
  <c r="BD78" i="1" s="1"/>
  <c r="BC78" i="1" s="1"/>
  <c r="BK78" i="1"/>
  <c r="BK49" i="1"/>
  <c r="BI49" i="1"/>
  <c r="BH49" i="1" s="1"/>
  <c r="BG49" i="1" s="1"/>
  <c r="BF49" i="1" s="1"/>
  <c r="BE49" i="1" s="1"/>
  <c r="BD49" i="1" s="1"/>
  <c r="BC49" i="1" s="1"/>
  <c r="BJ49" i="1"/>
  <c r="BK75" i="1"/>
  <c r="BJ75" i="1"/>
  <c r="BI75" i="1" s="1"/>
  <c r="BH75" i="1" s="1"/>
  <c r="BG75" i="1" s="1"/>
  <c r="BF75" i="1" s="1"/>
  <c r="BE75" i="1" s="1"/>
  <c r="BD75" i="1" s="1"/>
  <c r="BC75" i="1" s="1"/>
  <c r="BK61" i="1"/>
  <c r="BJ61" i="1"/>
  <c r="BI61" i="1" s="1"/>
  <c r="BH61" i="1" s="1"/>
  <c r="BG61" i="1" s="1"/>
  <c r="BF61" i="1" s="1"/>
  <c r="BE61" i="1" s="1"/>
  <c r="BD61" i="1" s="1"/>
  <c r="BC61" i="1" s="1"/>
  <c r="BK43" i="1"/>
  <c r="BJ43" i="1" s="1"/>
  <c r="BI43" i="1" s="1"/>
  <c r="BH43" i="1" s="1"/>
  <c r="BG43" i="1" s="1"/>
  <c r="BF43" i="1" s="1"/>
  <c r="BE43" i="1" s="1"/>
  <c r="BD43" i="1" s="1"/>
  <c r="BC43" i="1" s="1"/>
  <c r="AU234" i="1"/>
  <c r="Z234" i="1"/>
  <c r="G234" i="1"/>
  <c r="G73" i="1"/>
  <c r="Z73" i="1"/>
  <c r="AU73" i="1"/>
  <c r="AT73" i="1" s="1"/>
  <c r="AS73" i="1" s="1"/>
  <c r="AR73" i="1" s="1"/>
  <c r="AQ73" i="1" s="1"/>
  <c r="AP73" i="1" s="1"/>
  <c r="AO73" i="1" s="1"/>
  <c r="AN73" i="1" s="1"/>
  <c r="AM73" i="1" s="1"/>
  <c r="AL73" i="1" s="1"/>
  <c r="Z41" i="1"/>
  <c r="AU41" i="1"/>
  <c r="AT41" i="1" s="1"/>
  <c r="AS41" i="1" s="1"/>
  <c r="AR41" i="1" s="1"/>
  <c r="AQ41" i="1" s="1"/>
  <c r="AP41" i="1" s="1"/>
  <c r="AO41" i="1" s="1"/>
  <c r="AN41" i="1" s="1"/>
  <c r="AM41" i="1" s="1"/>
  <c r="AL41" i="1" s="1"/>
  <c r="G41" i="1"/>
  <c r="AH153" i="1"/>
  <c r="Z92" i="1"/>
  <c r="U92" i="1"/>
  <c r="AU92" i="1"/>
  <c r="G44" i="1"/>
  <c r="Z44" i="1"/>
  <c r="AU44" i="1"/>
  <c r="AT44" i="1" s="1"/>
  <c r="AS44" i="1" s="1"/>
  <c r="AR44" i="1" s="1"/>
  <c r="AQ44" i="1" s="1"/>
  <c r="AP44" i="1" s="1"/>
  <c r="AO44" i="1" s="1"/>
  <c r="AN44" i="1" s="1"/>
  <c r="AM44" i="1" s="1"/>
  <c r="AL44" i="1" s="1"/>
  <c r="BK6" i="1"/>
  <c r="BI6" i="1"/>
  <c r="BH6" i="1" s="1"/>
  <c r="BG6" i="1" s="1"/>
  <c r="BF6" i="1" s="1"/>
  <c r="BE6" i="1" s="1"/>
  <c r="BD6" i="1" s="1"/>
  <c r="BC6" i="1" s="1"/>
  <c r="BJ6" i="1"/>
  <c r="G54" i="1"/>
  <c r="Z54" i="1"/>
  <c r="AU54" i="1"/>
  <c r="G87" i="1"/>
  <c r="Z87" i="1"/>
  <c r="AU87" i="1"/>
  <c r="G110" i="1"/>
  <c r="Z110" i="1"/>
  <c r="AU110" i="1"/>
  <c r="AT110" i="1" s="1"/>
  <c r="AS110" i="1" s="1"/>
  <c r="AR110" i="1" s="1"/>
  <c r="AQ110" i="1" s="1"/>
  <c r="AP110" i="1" s="1"/>
  <c r="AO110" i="1" s="1"/>
  <c r="AN110" i="1" s="1"/>
  <c r="AM110" i="1" s="1"/>
  <c r="AL110" i="1" s="1"/>
  <c r="G175" i="1"/>
  <c r="Z175" i="1"/>
  <c r="AU175" i="1"/>
  <c r="BK40" i="1"/>
  <c r="BJ40" i="1" s="1"/>
  <c r="BI40" i="1" s="1"/>
  <c r="BH40" i="1" s="1"/>
  <c r="BG40" i="1" s="1"/>
  <c r="BF40" i="1" s="1"/>
  <c r="BE40" i="1" s="1"/>
  <c r="BD40" i="1" s="1"/>
  <c r="BC40" i="1" s="1"/>
  <c r="BK23" i="1"/>
  <c r="BJ23" i="1" s="1"/>
  <c r="BI23" i="1" s="1"/>
  <c r="BH23" i="1" s="1"/>
  <c r="BG23" i="1" s="1"/>
  <c r="BF23" i="1" s="1"/>
  <c r="BE23" i="1" s="1"/>
  <c r="BD23" i="1" s="1"/>
  <c r="BC23" i="1" s="1"/>
  <c r="AT22" i="1"/>
  <c r="AS22" i="1" s="1"/>
  <c r="AR22" i="1" s="1"/>
  <c r="AQ22" i="1" s="1"/>
  <c r="AP22" i="1" s="1"/>
  <c r="AO22" i="1" s="1"/>
  <c r="AN22" i="1" s="1"/>
  <c r="AM22" i="1" s="1"/>
  <c r="AL22" i="1" s="1"/>
  <c r="AU78" i="1"/>
  <c r="G78" i="1"/>
  <c r="Z78" i="1"/>
  <c r="G96" i="1"/>
  <c r="Z96" i="1"/>
  <c r="AU96" i="1"/>
  <c r="BK29" i="1"/>
  <c r="BJ29" i="1"/>
  <c r="BI29" i="1" s="1"/>
  <c r="BH29" i="1" s="1"/>
  <c r="BG29" i="1" s="1"/>
  <c r="BF29" i="1" s="1"/>
  <c r="BE29" i="1" s="1"/>
  <c r="BD29" i="1" s="1"/>
  <c r="BC29" i="1" s="1"/>
  <c r="G119" i="1"/>
  <c r="Z119" i="1"/>
  <c r="AU119" i="1"/>
  <c r="AU202" i="1"/>
  <c r="G202" i="1"/>
  <c r="Z202" i="1"/>
  <c r="BK81" i="1"/>
  <c r="BJ81" i="1"/>
  <c r="BI81" i="1" s="1"/>
  <c r="BH81" i="1" s="1"/>
  <c r="BG81" i="1" s="1"/>
  <c r="BF81" i="1" s="1"/>
  <c r="BE81" i="1" s="1"/>
  <c r="BD81" i="1" s="1"/>
  <c r="BC81" i="1" s="1"/>
  <c r="AF99" i="1"/>
  <c r="AC99" i="1"/>
  <c r="I99" i="1"/>
  <c r="G50" i="1"/>
  <c r="Z50" i="1"/>
  <c r="AU50" i="1"/>
  <c r="Z195" i="1"/>
  <c r="AU195" i="1"/>
  <c r="G195" i="1"/>
  <c r="Z230" i="1"/>
  <c r="G230" i="1"/>
  <c r="AU230" i="1"/>
  <c r="K246" i="1"/>
  <c r="AF246" i="1"/>
  <c r="AC246" i="1"/>
  <c r="Z235" i="1"/>
  <c r="G235" i="1"/>
  <c r="AU235" i="1"/>
  <c r="AK61" i="1"/>
  <c r="AI61" i="1"/>
  <c r="AH61" i="1" s="1"/>
  <c r="AJ61" i="1"/>
  <c r="BK62" i="1"/>
  <c r="BJ62" i="1"/>
  <c r="BI62" i="1" s="1"/>
  <c r="BH62" i="1" s="1"/>
  <c r="BG62" i="1" s="1"/>
  <c r="BF62" i="1" s="1"/>
  <c r="BE62" i="1" s="1"/>
  <c r="BD62" i="1" s="1"/>
  <c r="BC62" i="1" s="1"/>
  <c r="BK35" i="1"/>
  <c r="BJ35" i="1" s="1"/>
  <c r="BI35" i="1" s="1"/>
  <c r="BH35" i="1" s="1"/>
  <c r="BG35" i="1" s="1"/>
  <c r="BF35" i="1" s="1"/>
  <c r="BE35" i="1" s="1"/>
  <c r="BD35" i="1" s="1"/>
  <c r="BC35" i="1" s="1"/>
  <c r="BJ72" i="1"/>
  <c r="BI72" i="1" s="1"/>
  <c r="BH72" i="1" s="1"/>
  <c r="BG72" i="1" s="1"/>
  <c r="BF72" i="1" s="1"/>
  <c r="BE72" i="1" s="1"/>
  <c r="BD72" i="1" s="1"/>
  <c r="BC72" i="1" s="1"/>
  <c r="BK72" i="1"/>
  <c r="BK8" i="1"/>
  <c r="BJ8" i="1"/>
  <c r="BI8" i="1" s="1"/>
  <c r="BH8" i="1" s="1"/>
  <c r="BG8" i="1" s="1"/>
  <c r="BF8" i="1" s="1"/>
  <c r="BE8" i="1" s="1"/>
  <c r="BD8" i="1" s="1"/>
  <c r="BC8" i="1" s="1"/>
  <c r="BK39" i="1"/>
  <c r="BJ39" i="1"/>
  <c r="BI39" i="1" s="1"/>
  <c r="BH39" i="1" s="1"/>
  <c r="BG39" i="1" s="1"/>
  <c r="BF39" i="1" s="1"/>
  <c r="BE39" i="1" s="1"/>
  <c r="BD39" i="1" s="1"/>
  <c r="BC39" i="1" s="1"/>
  <c r="Z27" i="1"/>
  <c r="AU27" i="1"/>
  <c r="AT27" i="1" s="1"/>
  <c r="AS27" i="1" s="1"/>
  <c r="AR27" i="1" s="1"/>
  <c r="AQ27" i="1" s="1"/>
  <c r="AP27" i="1" s="1"/>
  <c r="AO27" i="1" s="1"/>
  <c r="AN27" i="1" s="1"/>
  <c r="AM27" i="1" s="1"/>
  <c r="AL27" i="1" s="1"/>
  <c r="G27" i="1"/>
  <c r="Z93" i="1"/>
  <c r="AU93" i="1"/>
  <c r="G93" i="1"/>
  <c r="K241" i="1"/>
  <c r="AF241" i="1"/>
  <c r="AC241" i="1"/>
  <c r="Z48" i="1"/>
  <c r="AU48" i="1"/>
  <c r="G48" i="1"/>
  <c r="AT63" i="1"/>
  <c r="AS63" i="1" s="1"/>
  <c r="AR63" i="1" s="1"/>
  <c r="AQ63" i="1" s="1"/>
  <c r="AP63" i="1" s="1"/>
  <c r="AO63" i="1" s="1"/>
  <c r="AN63" i="1" s="1"/>
  <c r="AM63" i="1" s="1"/>
  <c r="AL63" i="1" s="1"/>
  <c r="AC89" i="1"/>
  <c r="H89" i="1"/>
  <c r="AF89" i="1"/>
  <c r="G146" i="1"/>
  <c r="Z146" i="1"/>
  <c r="AU146" i="1"/>
  <c r="AU193" i="1"/>
  <c r="G193" i="1"/>
  <c r="Z193" i="1"/>
  <c r="G148" i="1"/>
  <c r="Z148" i="1"/>
  <c r="AU148" i="1"/>
  <c r="BJ76" i="1"/>
  <c r="BK76" i="1"/>
  <c r="BI76" i="1"/>
  <c r="BH76" i="1" s="1"/>
  <c r="BG76" i="1" s="1"/>
  <c r="BF76" i="1" s="1"/>
  <c r="BE76" i="1" s="1"/>
  <c r="BD76" i="1" s="1"/>
  <c r="BC76" i="1" s="1"/>
  <c r="BK80" i="1"/>
  <c r="BJ80" i="1"/>
  <c r="BI80" i="1" s="1"/>
  <c r="BH80" i="1" s="1"/>
  <c r="BG80" i="1" s="1"/>
  <c r="BF80" i="1" s="1"/>
  <c r="BE80" i="1" s="1"/>
  <c r="BD80" i="1" s="1"/>
  <c r="BC80" i="1" s="1"/>
  <c r="AF22" i="1"/>
  <c r="H22" i="1"/>
  <c r="AC22" i="1"/>
  <c r="G222" i="1"/>
  <c r="Z222" i="1"/>
  <c r="AU222" i="1"/>
  <c r="AT222" i="1" s="1"/>
  <c r="AS222" i="1" s="1"/>
  <c r="AR222" i="1" s="1"/>
  <c r="AQ222" i="1" s="1"/>
  <c r="AP222" i="1" s="1"/>
  <c r="AO222" i="1" s="1"/>
  <c r="AN222" i="1" s="1"/>
  <c r="AM222" i="1" s="1"/>
  <c r="AL222" i="1" s="1"/>
  <c r="G114" i="1"/>
  <c r="Z114" i="1"/>
  <c r="AU114" i="1"/>
  <c r="G200" i="1"/>
  <c r="Z200" i="1"/>
  <c r="AU200" i="1"/>
  <c r="AT53" i="1"/>
  <c r="AS53" i="1" s="1"/>
  <c r="AR53" i="1" s="1"/>
  <c r="AQ53" i="1" s="1"/>
  <c r="AP53" i="1" s="1"/>
  <c r="AO53" i="1" s="1"/>
  <c r="AN53" i="1" s="1"/>
  <c r="AM53" i="1" s="1"/>
  <c r="AL53" i="1" s="1"/>
  <c r="AC178" i="1"/>
  <c r="I178" i="1"/>
  <c r="AF178" i="1"/>
  <c r="Z46" i="1"/>
  <c r="AU46" i="1"/>
  <c r="G46" i="1"/>
  <c r="BK21" i="1"/>
  <c r="BJ21" i="1"/>
  <c r="BI21" i="1" s="1"/>
  <c r="BH21" i="1" s="1"/>
  <c r="BG21" i="1" s="1"/>
  <c r="BF21" i="1" s="1"/>
  <c r="BE21" i="1" s="1"/>
  <c r="BD21" i="1" s="1"/>
  <c r="BC21" i="1" s="1"/>
  <c r="Z56" i="1"/>
  <c r="G56" i="1"/>
  <c r="AU56" i="1"/>
  <c r="Z199" i="1"/>
  <c r="AU199" i="1"/>
  <c r="G199" i="1"/>
  <c r="Z143" i="1"/>
  <c r="AU143" i="1"/>
  <c r="G143" i="1"/>
  <c r="Z52" i="1"/>
  <c r="G52" i="1"/>
  <c r="AU52" i="1"/>
  <c r="AT52" i="1" s="1"/>
  <c r="AS52" i="1" s="1"/>
  <c r="AR52" i="1" s="1"/>
  <c r="AQ52" i="1" s="1"/>
  <c r="AP52" i="1" s="1"/>
  <c r="AO52" i="1" s="1"/>
  <c r="AN52" i="1" s="1"/>
  <c r="AM52" i="1" s="1"/>
  <c r="AL52" i="1" s="1"/>
  <c r="BK58" i="1"/>
  <c r="BJ58" i="1" s="1"/>
  <c r="BI58" i="1" s="1"/>
  <c r="BH58" i="1" s="1"/>
  <c r="BG58" i="1" s="1"/>
  <c r="BF58" i="1" s="1"/>
  <c r="BE58" i="1" s="1"/>
  <c r="BD58" i="1" s="1"/>
  <c r="BC58" i="1" s="1"/>
  <c r="BK68" i="1"/>
  <c r="BJ68" i="1"/>
  <c r="BI68" i="1" s="1"/>
  <c r="BH68" i="1" s="1"/>
  <c r="BG68" i="1" s="1"/>
  <c r="BF68" i="1" s="1"/>
  <c r="BE68" i="1" s="1"/>
  <c r="BD68" i="1" s="1"/>
  <c r="BC68" i="1" s="1"/>
  <c r="BK7" i="1"/>
  <c r="BJ7" i="1" s="1"/>
  <c r="BI7" i="1" s="1"/>
  <c r="BH7" i="1" s="1"/>
  <c r="BG7" i="1" s="1"/>
  <c r="BF7" i="1" s="1"/>
  <c r="BE7" i="1" s="1"/>
  <c r="BD7" i="1" s="1"/>
  <c r="BC7" i="1" s="1"/>
  <c r="BK65" i="1"/>
  <c r="BI65" i="1"/>
  <c r="BH65" i="1" s="1"/>
  <c r="BG65" i="1" s="1"/>
  <c r="BF65" i="1" s="1"/>
  <c r="BE65" i="1" s="1"/>
  <c r="BD65" i="1" s="1"/>
  <c r="BC65" i="1" s="1"/>
  <c r="BJ65" i="1"/>
  <c r="AT240" i="1"/>
  <c r="AS240" i="1"/>
  <c r="AR240" i="1" s="1"/>
  <c r="AQ240" i="1" s="1"/>
  <c r="AP240" i="1"/>
  <c r="AO240" i="1" s="1"/>
  <c r="AN240" i="1" s="1"/>
  <c r="AM240" i="1" s="1"/>
  <c r="AL240" i="1" s="1"/>
  <c r="BK11" i="1"/>
  <c r="BJ11" i="1" s="1"/>
  <c r="BI11" i="1" s="1"/>
  <c r="BH11" i="1" s="1"/>
  <c r="BG11" i="1" s="1"/>
  <c r="BF11" i="1" s="1"/>
  <c r="BE11" i="1" s="1"/>
  <c r="BD11" i="1" s="1"/>
  <c r="BC11" i="1" s="1"/>
  <c r="Z134" i="1"/>
  <c r="AU134" i="1"/>
  <c r="G134" i="1"/>
  <c r="Z109" i="1"/>
  <c r="G109" i="1"/>
  <c r="AU109" i="1"/>
  <c r="Z79" i="1"/>
  <c r="AU79" i="1"/>
  <c r="G79" i="1"/>
  <c r="AT241" i="1"/>
  <c r="AS241" i="1" s="1"/>
  <c r="AR241" i="1" s="1"/>
  <c r="AQ241" i="1" s="1"/>
  <c r="AP241" i="1" s="1"/>
  <c r="AO241" i="1" s="1"/>
  <c r="AN241" i="1" s="1"/>
  <c r="AM241" i="1" s="1"/>
  <c r="AL241" i="1" s="1"/>
  <c r="Z160" i="1"/>
  <c r="G160" i="1"/>
  <c r="AU160" i="1"/>
  <c r="AT160" i="1" s="1"/>
  <c r="AS160" i="1" s="1"/>
  <c r="AR160" i="1" s="1"/>
  <c r="AQ160" i="1" s="1"/>
  <c r="AP160" i="1" s="1"/>
  <c r="AO160" i="1" s="1"/>
  <c r="AN160" i="1" s="1"/>
  <c r="AM160" i="1" s="1"/>
  <c r="AL160" i="1" s="1"/>
  <c r="AU118" i="1"/>
  <c r="Z118" i="1"/>
  <c r="G118" i="1"/>
  <c r="G162" i="1"/>
  <c r="Z162" i="1"/>
  <c r="AU162" i="1"/>
  <c r="G232" i="1"/>
  <c r="Z232" i="1"/>
  <c r="AU232" i="1"/>
  <c r="Z35" i="1"/>
  <c r="G35" i="1"/>
  <c r="AU35" i="1"/>
  <c r="Z226" i="1"/>
  <c r="AU226" i="1"/>
  <c r="AT226" i="1" s="1"/>
  <c r="AS226" i="1" s="1"/>
  <c r="AR226" i="1" s="1"/>
  <c r="AQ226" i="1" s="1"/>
  <c r="AP226" i="1" s="1"/>
  <c r="AO226" i="1" s="1"/>
  <c r="AN226" i="1" s="1"/>
  <c r="AM226" i="1" s="1"/>
  <c r="AL226" i="1" s="1"/>
  <c r="G226" i="1"/>
  <c r="AT242" i="1"/>
  <c r="AS242" i="1"/>
  <c r="AR242" i="1"/>
  <c r="AQ242" i="1"/>
  <c r="AP242" i="1" s="1"/>
  <c r="AO242" i="1" s="1"/>
  <c r="AN242" i="1" s="1"/>
  <c r="AM242" i="1" s="1"/>
  <c r="AL242" i="1" s="1"/>
  <c r="AT77" i="1"/>
  <c r="AS77" i="1" s="1"/>
  <c r="AR77" i="1" s="1"/>
  <c r="AQ77" i="1" s="1"/>
  <c r="AP77" i="1" s="1"/>
  <c r="AO77" i="1" s="1"/>
  <c r="AN77" i="1" s="1"/>
  <c r="AM77" i="1" s="1"/>
  <c r="AL77" i="1" s="1"/>
  <c r="AU159" i="1"/>
  <c r="G159" i="1"/>
  <c r="Z159" i="1"/>
  <c r="Z80" i="1"/>
  <c r="G80" i="1"/>
  <c r="AU80" i="1"/>
  <c r="AT80" i="1" s="1"/>
  <c r="AS80" i="1" s="1"/>
  <c r="AR80" i="1" s="1"/>
  <c r="AQ80" i="1" s="1"/>
  <c r="AP80" i="1" s="1"/>
  <c r="AO80" i="1" s="1"/>
  <c r="AN80" i="1" s="1"/>
  <c r="AM80" i="1" s="1"/>
  <c r="AL80" i="1" s="1"/>
  <c r="G28" i="1"/>
  <c r="Z28" i="1"/>
  <c r="AU28" i="1"/>
  <c r="AC242" i="1"/>
  <c r="AF242" i="1"/>
  <c r="K242" i="1"/>
  <c r="BK45" i="1"/>
  <c r="BJ45" i="1"/>
  <c r="BI45" i="1" s="1"/>
  <c r="BH45" i="1" s="1"/>
  <c r="BG45" i="1" s="1"/>
  <c r="BF45" i="1" s="1"/>
  <c r="BE45" i="1" s="1"/>
  <c r="BD45" i="1" s="1"/>
  <c r="BC45" i="1" s="1"/>
  <c r="AU68" i="1"/>
  <c r="G68" i="1"/>
  <c r="Z68" i="1"/>
  <c r="AU141" i="1"/>
  <c r="Z141" i="1"/>
  <c r="G141" i="1"/>
  <c r="G209" i="1"/>
  <c r="Z209" i="1"/>
  <c r="AU209" i="1"/>
  <c r="Z69" i="1"/>
  <c r="AU69" i="1"/>
  <c r="AT69" i="1" s="1"/>
  <c r="AS69" i="1" s="1"/>
  <c r="AR69" i="1" s="1"/>
  <c r="AQ69" i="1" s="1"/>
  <c r="AP69" i="1" s="1"/>
  <c r="AO69" i="1" s="1"/>
  <c r="AN69" i="1" s="1"/>
  <c r="AM69" i="1" s="1"/>
  <c r="AL69" i="1" s="1"/>
  <c r="G69" i="1"/>
  <c r="AT154" i="1"/>
  <c r="AS154" i="1" s="1"/>
  <c r="AR154" i="1"/>
  <c r="AQ154" i="1"/>
  <c r="AP154" i="1" s="1"/>
  <c r="AO154" i="1" s="1"/>
  <c r="AN154" i="1" s="1"/>
  <c r="AM154" i="1" s="1"/>
  <c r="AL154" i="1" s="1"/>
  <c r="G66" i="1"/>
  <c r="Z66" i="1"/>
  <c r="AU66" i="1"/>
  <c r="H30" i="1"/>
  <c r="AC30" i="1"/>
  <c r="AF30" i="1"/>
  <c r="BI3" i="1"/>
  <c r="BG3" i="1"/>
  <c r="BF3" i="1" s="1"/>
  <c r="BE3" i="1" s="1"/>
  <c r="BD3" i="1" s="1"/>
  <c r="BC3" i="1" s="1"/>
  <c r="BK3" i="1"/>
  <c r="BJ3" i="1"/>
  <c r="BH3" i="1"/>
  <c r="BK12" i="1"/>
  <c r="BJ12" i="1" s="1"/>
  <c r="BI12" i="1" s="1"/>
  <c r="BH12" i="1" s="1"/>
  <c r="BG12" i="1" s="1"/>
  <c r="BF12" i="1" s="1"/>
  <c r="BE12" i="1" s="1"/>
  <c r="BD12" i="1" s="1"/>
  <c r="BC12" i="1" s="1"/>
  <c r="BK51" i="1"/>
  <c r="BJ51" i="1"/>
  <c r="BI51" i="1" s="1"/>
  <c r="BH51" i="1" s="1"/>
  <c r="BG51" i="1" s="1"/>
  <c r="BF51" i="1" s="1"/>
  <c r="BE51" i="1" s="1"/>
  <c r="BD51" i="1" s="1"/>
  <c r="BC51" i="1" s="1"/>
  <c r="BJ52" i="1"/>
  <c r="BI52" i="1" s="1"/>
  <c r="BH52" i="1" s="1"/>
  <c r="BG52" i="1" s="1"/>
  <c r="BF52" i="1" s="1"/>
  <c r="BE52" i="1" s="1"/>
  <c r="BD52" i="1" s="1"/>
  <c r="BC52" i="1" s="1"/>
  <c r="BK52" i="1"/>
  <c r="BI14" i="1"/>
  <c r="BH14" i="1" s="1"/>
  <c r="BG14" i="1" s="1"/>
  <c r="BF14" i="1" s="1"/>
  <c r="BE14" i="1" s="1"/>
  <c r="BD14" i="1" s="1"/>
  <c r="BC14" i="1" s="1"/>
  <c r="BJ14" i="1"/>
  <c r="BK14" i="1"/>
  <c r="Z82" i="1"/>
  <c r="G82" i="1"/>
  <c r="AU82" i="1"/>
  <c r="AH206" i="1"/>
  <c r="G174" i="1"/>
  <c r="Z174" i="1"/>
  <c r="AU174" i="1"/>
  <c r="AT174" i="1" s="1"/>
  <c r="AS174" i="1" s="1"/>
  <c r="AR174" i="1" s="1"/>
  <c r="AQ174" i="1" s="1"/>
  <c r="AP174" i="1" s="1"/>
  <c r="AO174" i="1" s="1"/>
  <c r="AN174" i="1" s="1"/>
  <c r="AM174" i="1" s="1"/>
  <c r="AL174" i="1" s="1"/>
  <c r="G88" i="1"/>
  <c r="Z88" i="1"/>
  <c r="AU88" i="1"/>
  <c r="AT88" i="1" s="1"/>
  <c r="AS88" i="1" s="1"/>
  <c r="AR88" i="1" s="1"/>
  <c r="AQ88" i="1" s="1"/>
  <c r="AP88" i="1" s="1"/>
  <c r="AO88" i="1" s="1"/>
  <c r="AN88" i="1" s="1"/>
  <c r="AM88" i="1" s="1"/>
  <c r="AL88" i="1" s="1"/>
  <c r="AU111" i="1"/>
  <c r="AT111" i="1" s="1"/>
  <c r="AS111" i="1" s="1"/>
  <c r="AR111" i="1" s="1"/>
  <c r="AQ111" i="1" s="1"/>
  <c r="AP111" i="1" s="1"/>
  <c r="AO111" i="1" s="1"/>
  <c r="AN111" i="1" s="1"/>
  <c r="AM111" i="1" s="1"/>
  <c r="AL111" i="1" s="1"/>
  <c r="Z111" i="1"/>
  <c r="G111" i="1"/>
  <c r="G74" i="1"/>
  <c r="Z74" i="1"/>
  <c r="AU74" i="1"/>
  <c r="G90" i="1"/>
  <c r="Z90" i="1"/>
  <c r="AU90" i="1"/>
  <c r="Z23" i="1"/>
  <c r="G23" i="1"/>
  <c r="AU23" i="1"/>
  <c r="G59" i="1"/>
  <c r="Z59" i="1"/>
  <c r="AU59" i="1"/>
  <c r="AJ101" i="1"/>
  <c r="AK101" i="1"/>
  <c r="AI101" i="1"/>
  <c r="AH101" i="1" s="1"/>
  <c r="AA101" i="1" s="1"/>
  <c r="AE101" i="1" s="1"/>
  <c r="BK50" i="1"/>
  <c r="BJ50" i="1" s="1"/>
  <c r="BI50" i="1" s="1"/>
  <c r="BH50" i="1" s="1"/>
  <c r="BG50" i="1" s="1"/>
  <c r="BF50" i="1" s="1"/>
  <c r="BE50" i="1" s="1"/>
  <c r="BD50" i="1" s="1"/>
  <c r="BC50" i="1" s="1"/>
  <c r="AC77" i="1"/>
  <c r="AF77" i="1"/>
  <c r="H77" i="1"/>
  <c r="H58" i="1"/>
  <c r="AF58" i="1"/>
  <c r="AC58" i="1"/>
  <c r="Z43" i="1"/>
  <c r="G43" i="1"/>
  <c r="AU43" i="1"/>
  <c r="AT43" i="1" s="1"/>
  <c r="AS43" i="1" s="1"/>
  <c r="AR43" i="1" s="1"/>
  <c r="AQ43" i="1" s="1"/>
  <c r="AP43" i="1" s="1"/>
  <c r="AO43" i="1" s="1"/>
  <c r="AN43" i="1" s="1"/>
  <c r="AM43" i="1" s="1"/>
  <c r="AL43" i="1" s="1"/>
  <c r="AK43" i="1" s="1"/>
  <c r="G150" i="1"/>
  <c r="Z150" i="1"/>
  <c r="AU150" i="1"/>
  <c r="AU126" i="1"/>
  <c r="Z126" i="1"/>
  <c r="G126" i="1"/>
  <c r="AU65" i="1"/>
  <c r="G65" i="1"/>
  <c r="Z65" i="1"/>
  <c r="Z121" i="1"/>
  <c r="G121" i="1"/>
  <c r="AU121" i="1"/>
  <c r="AT121" i="1" s="1"/>
  <c r="AS121" i="1" s="1"/>
  <c r="AR121" i="1" s="1"/>
  <c r="AQ121" i="1" s="1"/>
  <c r="AP121" i="1" s="1"/>
  <c r="AO121" i="1" s="1"/>
  <c r="AN121" i="1" s="1"/>
  <c r="AM121" i="1" s="1"/>
  <c r="AL121" i="1" s="1"/>
  <c r="Z29" i="1"/>
  <c r="AU29" i="1"/>
  <c r="G29" i="1"/>
  <c r="Z161" i="1"/>
  <c r="G161" i="1"/>
  <c r="AU161" i="1"/>
  <c r="Z81" i="1"/>
  <c r="AU81" i="1"/>
  <c r="G81" i="1"/>
  <c r="BK33" i="1"/>
  <c r="BJ33" i="1" s="1"/>
  <c r="BI33" i="1" s="1"/>
  <c r="BH33" i="1" s="1"/>
  <c r="BG33" i="1" s="1"/>
  <c r="BF33" i="1" s="1"/>
  <c r="BE33" i="1" s="1"/>
  <c r="BD33" i="1" s="1"/>
  <c r="BC33" i="1" s="1"/>
  <c r="G45" i="1"/>
  <c r="Z45" i="1"/>
  <c r="AU45" i="1"/>
  <c r="AT131" i="1"/>
  <c r="AS131" i="1" s="1"/>
  <c r="AR131" i="1" s="1"/>
  <c r="AQ131" i="1" s="1"/>
  <c r="AP131" i="1" s="1"/>
  <c r="AO131" i="1" s="1"/>
  <c r="AN131" i="1" s="1"/>
  <c r="AM131" i="1" s="1"/>
  <c r="AL131" i="1" s="1"/>
  <c r="G189" i="1"/>
  <c r="Z189" i="1"/>
  <c r="AU189" i="1"/>
  <c r="G227" i="1"/>
  <c r="Z227" i="1"/>
  <c r="AU227" i="1"/>
  <c r="Z98" i="1"/>
  <c r="G98" i="1"/>
  <c r="AU98" i="1"/>
  <c r="AT30" i="1"/>
  <c r="AS30" i="1" s="1"/>
  <c r="AR30" i="1"/>
  <c r="AQ30" i="1" s="1"/>
  <c r="AP30" i="1" s="1"/>
  <c r="AO30" i="1" s="1"/>
  <c r="AN30" i="1" s="1"/>
  <c r="AM30" i="1" s="1"/>
  <c r="AL30" i="1" s="1"/>
  <c r="BJ48" i="1"/>
  <c r="BI48" i="1" s="1"/>
  <c r="BH48" i="1" s="1"/>
  <c r="BG48" i="1" s="1"/>
  <c r="BF48" i="1" s="1"/>
  <c r="BE48" i="1" s="1"/>
  <c r="BD48" i="1" s="1"/>
  <c r="BC48" i="1" s="1"/>
  <c r="BK48" i="1"/>
  <c r="BK36" i="1"/>
  <c r="BJ36" i="1" s="1"/>
  <c r="BI36" i="1" s="1"/>
  <c r="BH36" i="1" s="1"/>
  <c r="BG36" i="1" s="1"/>
  <c r="BF36" i="1" s="1"/>
  <c r="BE36" i="1" s="1"/>
  <c r="BD36" i="1" s="1"/>
  <c r="BC36" i="1" s="1"/>
  <c r="BJ42" i="1"/>
  <c r="BI42" i="1" s="1"/>
  <c r="BH42" i="1" s="1"/>
  <c r="BG42" i="1" s="1"/>
  <c r="BF42" i="1" s="1"/>
  <c r="BE42" i="1" s="1"/>
  <c r="BD42" i="1" s="1"/>
  <c r="BC42" i="1" s="1"/>
  <c r="BK42" i="1"/>
  <c r="BK30" i="1"/>
  <c r="BJ30" i="1" s="1"/>
  <c r="BI30" i="1" s="1"/>
  <c r="BH30" i="1" s="1"/>
  <c r="BG30" i="1" s="1"/>
  <c r="BF30" i="1" s="1"/>
  <c r="BE30" i="1" s="1"/>
  <c r="BD30" i="1" s="1"/>
  <c r="BC30" i="1" s="1"/>
  <c r="AT156" i="1"/>
  <c r="AS156" i="1" s="1"/>
  <c r="AR156" i="1" s="1"/>
  <c r="AQ156" i="1" s="1"/>
  <c r="AP156" i="1" s="1"/>
  <c r="AO156" i="1" s="1"/>
  <c r="AN156" i="1" s="1"/>
  <c r="AM156" i="1" s="1"/>
  <c r="AL156" i="1" s="1"/>
  <c r="Z188" i="1"/>
  <c r="AU188" i="1"/>
  <c r="AT188" i="1" s="1"/>
  <c r="AS188" i="1" s="1"/>
  <c r="AR188" i="1" s="1"/>
  <c r="AQ188" i="1" s="1"/>
  <c r="AP188" i="1" s="1"/>
  <c r="AO188" i="1" s="1"/>
  <c r="AN188" i="1" s="1"/>
  <c r="AM188" i="1" s="1"/>
  <c r="AL188" i="1" s="1"/>
  <c r="G188" i="1"/>
  <c r="BK31" i="1"/>
  <c r="BJ31" i="1" s="1"/>
  <c r="BI31" i="1" s="1"/>
  <c r="BH31" i="1" s="1"/>
  <c r="BG31" i="1" s="1"/>
  <c r="BF31" i="1" s="1"/>
  <c r="BE31" i="1" s="1"/>
  <c r="BD31" i="1" s="1"/>
  <c r="BC31" i="1" s="1"/>
  <c r="AT243" i="1"/>
  <c r="AS243" i="1"/>
  <c r="AR243" i="1" s="1"/>
  <c r="AQ243" i="1" s="1"/>
  <c r="AP243" i="1" s="1"/>
  <c r="AO243" i="1" s="1"/>
  <c r="AN243" i="1" s="1"/>
  <c r="AM243" i="1" s="1"/>
  <c r="AL243" i="1" s="1"/>
  <c r="AU165" i="1"/>
  <c r="AT165" i="1" s="1"/>
  <c r="AS165" i="1" s="1"/>
  <c r="AR165" i="1" s="1"/>
  <c r="AQ165" i="1" s="1"/>
  <c r="AP165" i="1" s="1"/>
  <c r="AO165" i="1" s="1"/>
  <c r="AN165" i="1" s="1"/>
  <c r="AM165" i="1" s="1"/>
  <c r="AL165" i="1" s="1"/>
  <c r="Z165" i="1"/>
  <c r="G165" i="1"/>
  <c r="Z220" i="1"/>
  <c r="AU220" i="1"/>
  <c r="G220" i="1"/>
  <c r="AJ245" i="1"/>
  <c r="AK245" i="1"/>
  <c r="AI245" i="1"/>
  <c r="AH245" i="1" s="1"/>
  <c r="BK5" i="1"/>
  <c r="BJ5" i="1"/>
  <c r="BI5" i="1" s="1"/>
  <c r="BH5" i="1" s="1"/>
  <c r="BG5" i="1" s="1"/>
  <c r="BF5" i="1" s="1"/>
  <c r="BE5" i="1" s="1"/>
  <c r="BD5" i="1" s="1"/>
  <c r="BC5" i="1" s="1"/>
  <c r="Z204" i="1"/>
  <c r="AU204" i="1"/>
  <c r="G204" i="1"/>
  <c r="AU122" i="1"/>
  <c r="AT122" i="1" s="1"/>
  <c r="AS122" i="1" s="1"/>
  <c r="AR122" i="1" s="1"/>
  <c r="AQ122" i="1" s="1"/>
  <c r="AP122" i="1" s="1"/>
  <c r="AO122" i="1" s="1"/>
  <c r="AN122" i="1" s="1"/>
  <c r="AM122" i="1" s="1"/>
  <c r="AL122" i="1" s="1"/>
  <c r="Z122" i="1"/>
  <c r="G122" i="1"/>
  <c r="AF63" i="1"/>
  <c r="H63" i="1"/>
  <c r="AC63" i="1"/>
  <c r="BK44" i="1"/>
  <c r="BH44" i="1"/>
  <c r="BG44" i="1" s="1"/>
  <c r="BF44" i="1" s="1"/>
  <c r="BE44" i="1" s="1"/>
  <c r="BD44" i="1" s="1"/>
  <c r="BC44" i="1" s="1"/>
  <c r="BJ44" i="1"/>
  <c r="BI44" i="1" s="1"/>
  <c r="G183" i="1"/>
  <c r="Z183" i="1"/>
  <c r="AU183" i="1"/>
  <c r="G218" i="1"/>
  <c r="AU218" i="1"/>
  <c r="Z218" i="1"/>
  <c r="Z100" i="1"/>
  <c r="G100" i="1"/>
  <c r="AU100" i="1"/>
  <c r="AT100" i="1" s="1"/>
  <c r="AS100" i="1" s="1"/>
  <c r="AR100" i="1" s="1"/>
  <c r="AQ100" i="1" s="1"/>
  <c r="AP100" i="1" s="1"/>
  <c r="AO100" i="1" s="1"/>
  <c r="AN100" i="1" s="1"/>
  <c r="AM100" i="1" s="1"/>
  <c r="AL100" i="1" s="1"/>
  <c r="Z142" i="1"/>
  <c r="AU142" i="1"/>
  <c r="AT142" i="1" s="1"/>
  <c r="AS142" i="1" s="1"/>
  <c r="AR142" i="1" s="1"/>
  <c r="AQ142" i="1" s="1"/>
  <c r="AP142" i="1" s="1"/>
  <c r="AO142" i="1" s="1"/>
  <c r="AN142" i="1" s="1"/>
  <c r="AM142" i="1" s="1"/>
  <c r="AL142" i="1" s="1"/>
  <c r="G142" i="1"/>
  <c r="AF131" i="1"/>
  <c r="AC131" i="1"/>
  <c r="I131" i="1"/>
  <c r="AT224" i="1"/>
  <c r="AS224" i="1"/>
  <c r="AR224" i="1" s="1"/>
  <c r="AQ224" i="1" s="1"/>
  <c r="AP224" i="1" s="1"/>
  <c r="AO224" i="1" s="1"/>
  <c r="AN224" i="1" s="1"/>
  <c r="AM224" i="1" s="1"/>
  <c r="AL224" i="1" s="1"/>
  <c r="I127" i="1"/>
  <c r="AC127" i="1"/>
  <c r="AF127" i="1"/>
  <c r="AF244" i="1"/>
  <c r="AC244" i="1"/>
  <c r="K244" i="1"/>
  <c r="Z197" i="1"/>
  <c r="AU197" i="1"/>
  <c r="G197" i="1"/>
  <c r="BK18" i="1"/>
  <c r="BJ18" i="1" s="1"/>
  <c r="BI18" i="1" s="1"/>
  <c r="BH18" i="1" s="1"/>
  <c r="BG18" i="1" s="1"/>
  <c r="BF18" i="1" s="1"/>
  <c r="BE18" i="1" s="1"/>
  <c r="BD18" i="1" s="1"/>
  <c r="BC18" i="1" s="1"/>
  <c r="BK54" i="1"/>
  <c r="BE54" i="1"/>
  <c r="BD54" i="1" s="1"/>
  <c r="BC54" i="1" s="1"/>
  <c r="BJ54" i="1"/>
  <c r="BI54" i="1" s="1"/>
  <c r="BH54" i="1" s="1"/>
  <c r="BG54" i="1" s="1"/>
  <c r="BF54" i="1" s="1"/>
  <c r="BK4" i="1"/>
  <c r="BJ4" i="1"/>
  <c r="BI4" i="1" s="1"/>
  <c r="BH4" i="1" s="1"/>
  <c r="BG4" i="1" s="1"/>
  <c r="BF4" i="1" s="1"/>
  <c r="BE4" i="1" s="1"/>
  <c r="BD4" i="1" s="1"/>
  <c r="BC4" i="1" s="1"/>
  <c r="BK17" i="1"/>
  <c r="BJ17" i="1" s="1"/>
  <c r="BI17" i="1" s="1"/>
  <c r="BH17" i="1" s="1"/>
  <c r="BG17" i="1" s="1"/>
  <c r="BF17" i="1" s="1"/>
  <c r="BE17" i="1" s="1"/>
  <c r="BD17" i="1" s="1"/>
  <c r="BC17" i="1" s="1"/>
  <c r="BK28" i="1"/>
  <c r="BJ28" i="1" s="1"/>
  <c r="BI28" i="1" s="1"/>
  <c r="BH28" i="1" s="1"/>
  <c r="BG28" i="1" s="1"/>
  <c r="BF28" i="1" s="1"/>
  <c r="BE28" i="1" s="1"/>
  <c r="BD28" i="1" s="1"/>
  <c r="BC28" i="1" s="1"/>
  <c r="I156" i="1"/>
  <c r="AC156" i="1"/>
  <c r="AF156" i="1"/>
  <c r="G168" i="1"/>
  <c r="Z168" i="1"/>
  <c r="AU168" i="1"/>
  <c r="AT168" i="1" s="1"/>
  <c r="AS168" i="1" s="1"/>
  <c r="AR168" i="1" s="1"/>
  <c r="AQ168" i="1" s="1"/>
  <c r="AP168" i="1" s="1"/>
  <c r="AO168" i="1" s="1"/>
  <c r="AN168" i="1" s="1"/>
  <c r="AM168" i="1" s="1"/>
  <c r="AL168" i="1" s="1"/>
  <c r="G149" i="1"/>
  <c r="Z149" i="1"/>
  <c r="AU149" i="1"/>
  <c r="AT149" i="1" s="1"/>
  <c r="AS149" i="1" s="1"/>
  <c r="AR149" i="1" s="1"/>
  <c r="AQ149" i="1" s="1"/>
  <c r="AP149" i="1" s="1"/>
  <c r="AO149" i="1" s="1"/>
  <c r="AN149" i="1" s="1"/>
  <c r="AM149" i="1" s="1"/>
  <c r="AL149" i="1" s="1"/>
  <c r="AH239" i="1"/>
  <c r="AB239" i="1" s="1"/>
  <c r="BF9" i="1"/>
  <c r="BE9" i="1" s="1"/>
  <c r="BD9" i="1" s="1"/>
  <c r="BC9" i="1" s="1"/>
  <c r="BK9" i="1"/>
  <c r="BJ9" i="1" s="1"/>
  <c r="BI9" i="1" s="1"/>
  <c r="BH9" i="1" s="1"/>
  <c r="BG9" i="1"/>
  <c r="G158" i="1"/>
  <c r="Z158" i="1"/>
  <c r="AU158" i="1"/>
  <c r="AC243" i="1"/>
  <c r="K243" i="1"/>
  <c r="AF243" i="1"/>
  <c r="Z62" i="1"/>
  <c r="AU62" i="1"/>
  <c r="G62" i="1"/>
  <c r="Z25" i="1"/>
  <c r="G25" i="1"/>
  <c r="AU25" i="1"/>
  <c r="AT25" i="1" s="1"/>
  <c r="AS25" i="1" s="1"/>
  <c r="AR25" i="1" s="1"/>
  <c r="AQ25" i="1" s="1"/>
  <c r="AP25" i="1" s="1"/>
  <c r="AO25" i="1" s="1"/>
  <c r="AN25" i="1" s="1"/>
  <c r="AM25" i="1" s="1"/>
  <c r="AL25" i="1" s="1"/>
  <c r="AC135" i="1"/>
  <c r="I135" i="1"/>
  <c r="AF135" i="1"/>
  <c r="I166" i="1"/>
  <c r="AF166" i="1"/>
  <c r="AC166" i="1"/>
  <c r="Z34" i="1"/>
  <c r="AU34" i="1"/>
  <c r="G34" i="1"/>
  <c r="Z33" i="1"/>
  <c r="G33" i="1"/>
  <c r="AU33" i="1"/>
  <c r="AT33" i="1" s="1"/>
  <c r="AS33" i="1" s="1"/>
  <c r="AR33" i="1" s="1"/>
  <c r="AQ33" i="1" s="1"/>
  <c r="AP33" i="1" s="1"/>
  <c r="AO33" i="1" s="1"/>
  <c r="AN33" i="1" s="1"/>
  <c r="AM33" i="1" s="1"/>
  <c r="AL33" i="1" s="1"/>
  <c r="G173" i="1"/>
  <c r="Z173" i="1"/>
  <c r="AU173" i="1"/>
  <c r="AT173" i="1" s="1"/>
  <c r="AS173" i="1" s="1"/>
  <c r="AR173" i="1" s="1"/>
  <c r="AQ173" i="1" s="1"/>
  <c r="AP173" i="1" s="1"/>
  <c r="AO173" i="1" s="1"/>
  <c r="AN173" i="1" s="1"/>
  <c r="AM173" i="1" s="1"/>
  <c r="AL173" i="1" s="1"/>
  <c r="Z51" i="1"/>
  <c r="G51" i="1"/>
  <c r="AU51" i="1"/>
  <c r="AT51" i="1" s="1"/>
  <c r="AS51" i="1" s="1"/>
  <c r="AR51" i="1" s="1"/>
  <c r="AQ51" i="1" s="1"/>
  <c r="AP51" i="1" s="1"/>
  <c r="AO51" i="1" s="1"/>
  <c r="AN51" i="1" s="1"/>
  <c r="AM51" i="1" s="1"/>
  <c r="AL51" i="1" s="1"/>
  <c r="BK57" i="1"/>
  <c r="BJ57" i="1" s="1"/>
  <c r="BI57" i="1" s="1"/>
  <c r="BH57" i="1" s="1"/>
  <c r="BG57" i="1" s="1"/>
  <c r="BF57" i="1" s="1"/>
  <c r="BE57" i="1" s="1"/>
  <c r="BD57" i="1" s="1"/>
  <c r="BC57" i="1" s="1"/>
  <c r="AT151" i="1"/>
  <c r="AS151" i="1" s="1"/>
  <c r="AR151" i="1" s="1"/>
  <c r="AQ151" i="1" s="1"/>
  <c r="AP151" i="1" s="1"/>
  <c r="AO151" i="1" s="1"/>
  <c r="AN151" i="1" s="1"/>
  <c r="AM151" i="1" s="1"/>
  <c r="AL151" i="1" s="1"/>
  <c r="Z97" i="1"/>
  <c r="G97" i="1"/>
  <c r="AU97" i="1"/>
  <c r="AT97" i="1" s="1"/>
  <c r="AS97" i="1" s="1"/>
  <c r="AR97" i="1" s="1"/>
  <c r="AQ97" i="1" s="1"/>
  <c r="AP97" i="1" s="1"/>
  <c r="AO97" i="1" s="1"/>
  <c r="AN97" i="1" s="1"/>
  <c r="AM97" i="1" s="1"/>
  <c r="AL97" i="1" s="1"/>
  <c r="Z112" i="1"/>
  <c r="G112" i="1"/>
  <c r="AU112" i="1"/>
  <c r="AT112" i="1" s="1"/>
  <c r="AS112" i="1" s="1"/>
  <c r="AR112" i="1" s="1"/>
  <c r="AQ112" i="1" s="1"/>
  <c r="AP112" i="1" s="1"/>
  <c r="AO112" i="1" s="1"/>
  <c r="AN112" i="1" s="1"/>
  <c r="AM112" i="1" s="1"/>
  <c r="AL112" i="1" s="1"/>
  <c r="Z205" i="1"/>
  <c r="AU205" i="1"/>
  <c r="G205" i="1"/>
  <c r="G172" i="1"/>
  <c r="Z172" i="1"/>
  <c r="AU172" i="1"/>
  <c r="BK47" i="1"/>
  <c r="BJ47" i="1" s="1"/>
  <c r="BI47" i="1" s="1"/>
  <c r="BH47" i="1" s="1"/>
  <c r="BG47" i="1" s="1"/>
  <c r="BF47" i="1" s="1"/>
  <c r="BE47" i="1" s="1"/>
  <c r="BD47" i="1" s="1"/>
  <c r="BC47" i="1" s="1"/>
  <c r="G116" i="1"/>
  <c r="Z116" i="1"/>
  <c r="AU116" i="1"/>
  <c r="Z213" i="1"/>
  <c r="AU213" i="1"/>
  <c r="G213" i="1"/>
  <c r="Z128" i="1"/>
  <c r="G128" i="1"/>
  <c r="AU128" i="1"/>
  <c r="BH79" i="1"/>
  <c r="BG79" i="1" s="1"/>
  <c r="BF79" i="1" s="1"/>
  <c r="BE79" i="1" s="1"/>
  <c r="BD79" i="1" s="1"/>
  <c r="BC79" i="1" s="1"/>
  <c r="BK79" i="1"/>
  <c r="BJ79" i="1" s="1"/>
  <c r="BI79" i="1" s="1"/>
  <c r="G60" i="1"/>
  <c r="Z60" i="1"/>
  <c r="AU60" i="1"/>
  <c r="G130" i="1"/>
  <c r="AU130" i="1"/>
  <c r="AT130" i="1" s="1"/>
  <c r="AS130" i="1" s="1"/>
  <c r="AR130" i="1" s="1"/>
  <c r="AQ130" i="1" s="1"/>
  <c r="AP130" i="1" s="1"/>
  <c r="AO130" i="1" s="1"/>
  <c r="AN130" i="1" s="1"/>
  <c r="AM130" i="1" s="1"/>
  <c r="AL130" i="1" s="1"/>
  <c r="Z130" i="1"/>
  <c r="Z208" i="1"/>
  <c r="G208" i="1"/>
  <c r="AU208" i="1"/>
  <c r="AT208" i="1" s="1"/>
  <c r="AS208" i="1" s="1"/>
  <c r="AR208" i="1" s="1"/>
  <c r="AQ208" i="1" s="1"/>
  <c r="AP208" i="1" s="1"/>
  <c r="AO208" i="1" s="1"/>
  <c r="AN208" i="1" s="1"/>
  <c r="AM208" i="1" s="1"/>
  <c r="AL208" i="1" s="1"/>
  <c r="G132" i="1"/>
  <c r="Z132" i="1"/>
  <c r="AU132" i="1"/>
  <c r="AT132" i="1" s="1"/>
  <c r="AS132" i="1" s="1"/>
  <c r="AR132" i="1" s="1"/>
  <c r="AQ132" i="1" s="1"/>
  <c r="AP132" i="1" s="1"/>
  <c r="AO132" i="1" s="1"/>
  <c r="AN132" i="1" s="1"/>
  <c r="AM132" i="1" s="1"/>
  <c r="AL132" i="1" s="1"/>
  <c r="Z214" i="1"/>
  <c r="G214" i="1"/>
  <c r="AU214" i="1"/>
  <c r="AT214" i="1" s="1"/>
  <c r="AS214" i="1" s="1"/>
  <c r="AR214" i="1" s="1"/>
  <c r="AQ214" i="1" s="1"/>
  <c r="AP214" i="1" s="1"/>
  <c r="AO214" i="1" s="1"/>
  <c r="AN214" i="1" s="1"/>
  <c r="AM214" i="1" s="1"/>
  <c r="AL214" i="1" s="1"/>
  <c r="BH26" i="1"/>
  <c r="BG26" i="1" s="1"/>
  <c r="BF26" i="1" s="1"/>
  <c r="BE26" i="1" s="1"/>
  <c r="BD26" i="1" s="1"/>
  <c r="BC26" i="1" s="1"/>
  <c r="BK26" i="1"/>
  <c r="BJ26" i="1" s="1"/>
  <c r="BI26" i="1" s="1"/>
  <c r="AF61" i="1"/>
  <c r="AC61" i="1"/>
  <c r="H61" i="1"/>
  <c r="BJ25" i="1"/>
  <c r="BI25" i="1" s="1"/>
  <c r="BH25" i="1" s="1"/>
  <c r="BG25" i="1" s="1"/>
  <c r="BF25" i="1" s="1"/>
  <c r="BE25" i="1" s="1"/>
  <c r="BD25" i="1" s="1"/>
  <c r="BC25" i="1" s="1"/>
  <c r="BK25" i="1"/>
  <c r="BK2" i="1"/>
  <c r="BJ2" i="1" s="1"/>
  <c r="BI2" i="1" s="1"/>
  <c r="BH2" i="1" s="1"/>
  <c r="BG2" i="1" s="1"/>
  <c r="BF2" i="1" s="1"/>
  <c r="BE2" i="1" s="1"/>
  <c r="BD2" i="1" s="1"/>
  <c r="BC2" i="1" s="1"/>
  <c r="BK77" i="1"/>
  <c r="BJ77" i="1" s="1"/>
  <c r="BI77" i="1" s="1"/>
  <c r="BH77" i="1" s="1"/>
  <c r="BG77" i="1" s="1"/>
  <c r="BF77" i="1" s="1"/>
  <c r="BE77" i="1" s="1"/>
  <c r="BD77" i="1" s="1"/>
  <c r="BC77" i="1" s="1"/>
  <c r="BK15" i="1"/>
  <c r="BJ15" i="1"/>
  <c r="BI15" i="1" s="1"/>
  <c r="BH15" i="1" s="1"/>
  <c r="BG15" i="1" s="1"/>
  <c r="BF15" i="1" s="1"/>
  <c r="BE15" i="1" s="1"/>
  <c r="BD15" i="1" s="1"/>
  <c r="BC15" i="1" s="1"/>
  <c r="Z57" i="1"/>
  <c r="G57" i="1"/>
  <c r="AU57" i="1"/>
  <c r="BK60" i="1"/>
  <c r="BJ60" i="1" s="1"/>
  <c r="BI60" i="1" s="1"/>
  <c r="BH60" i="1" s="1"/>
  <c r="BG60" i="1" s="1"/>
  <c r="BF60" i="1" s="1"/>
  <c r="BE60" i="1" s="1"/>
  <c r="BD60" i="1" s="1"/>
  <c r="BC60" i="1" s="1"/>
  <c r="BI71" i="1"/>
  <c r="BJ71" i="1"/>
  <c r="BH71" i="1"/>
  <c r="BG71" i="1" s="1"/>
  <c r="BF71" i="1" s="1"/>
  <c r="BE71" i="1" s="1"/>
  <c r="BD71" i="1" s="1"/>
  <c r="BC71" i="1" s="1"/>
  <c r="BK71" i="1"/>
  <c r="AA166" i="1"/>
  <c r="G102" i="1"/>
  <c r="Z102" i="1"/>
  <c r="AU102" i="1"/>
  <c r="Z36" i="1"/>
  <c r="G36" i="1"/>
  <c r="AU36" i="1"/>
  <c r="G76" i="1"/>
  <c r="AU76" i="1"/>
  <c r="Z76" i="1"/>
  <c r="Z94" i="1"/>
  <c r="AU94" i="1"/>
  <c r="G94" i="1"/>
  <c r="BK10" i="1"/>
  <c r="BJ10" i="1" s="1"/>
  <c r="BI10" i="1" s="1"/>
  <c r="BH10" i="1" s="1"/>
  <c r="BG10" i="1" s="1"/>
  <c r="BF10" i="1" s="1"/>
  <c r="BE10" i="1" s="1"/>
  <c r="BD10" i="1" s="1"/>
  <c r="BC10" i="1" s="1"/>
  <c r="AC239" i="1"/>
  <c r="K239" i="1"/>
  <c r="AF239" i="1"/>
  <c r="G180" i="1"/>
  <c r="Z180" i="1"/>
  <c r="AU180" i="1"/>
  <c r="AT180" i="1" s="1"/>
  <c r="AS180" i="1" s="1"/>
  <c r="AR180" i="1" s="1"/>
  <c r="AQ180" i="1" s="1"/>
  <c r="AP180" i="1" s="1"/>
  <c r="AO180" i="1" s="1"/>
  <c r="AN180" i="1" s="1"/>
  <c r="AM180" i="1" s="1"/>
  <c r="AL180" i="1" s="1"/>
  <c r="BK66" i="1"/>
  <c r="BJ66" i="1" s="1"/>
  <c r="BI66" i="1"/>
  <c r="BH66" i="1" s="1"/>
  <c r="BG66" i="1" s="1"/>
  <c r="BF66" i="1" s="1"/>
  <c r="BE66" i="1" s="1"/>
  <c r="BD66" i="1" s="1"/>
  <c r="BC66" i="1" s="1"/>
  <c r="Z137" i="1"/>
  <c r="G137" i="1"/>
  <c r="AU137" i="1"/>
  <c r="AT137" i="1" s="1"/>
  <c r="AS137" i="1" s="1"/>
  <c r="AR137" i="1" s="1"/>
  <c r="AQ137" i="1" s="1"/>
  <c r="AP137" i="1" s="1"/>
  <c r="AO137" i="1" s="1"/>
  <c r="AN137" i="1" s="1"/>
  <c r="AM137" i="1" s="1"/>
  <c r="AL137" i="1" s="1"/>
  <c r="G133" i="1"/>
  <c r="Z133" i="1"/>
  <c r="AU133" i="1"/>
  <c r="AT99" i="1"/>
  <c r="AS99" i="1" s="1"/>
  <c r="AR99" i="1" s="1"/>
  <c r="AQ99" i="1" s="1"/>
  <c r="AP99" i="1" s="1"/>
  <c r="AO99" i="1" s="1"/>
  <c r="AN99" i="1" s="1"/>
  <c r="AM99" i="1" s="1"/>
  <c r="AL99" i="1" s="1"/>
  <c r="G236" i="1"/>
  <c r="Z236" i="1"/>
  <c r="AU236" i="1"/>
  <c r="AT236" i="1" s="1"/>
  <c r="AS236" i="1" s="1"/>
  <c r="AR236" i="1" s="1"/>
  <c r="AQ236" i="1" s="1"/>
  <c r="AP236" i="1" s="1"/>
  <c r="AO236" i="1" s="1"/>
  <c r="AN236" i="1" s="1"/>
  <c r="AM236" i="1" s="1"/>
  <c r="AL236" i="1" s="1"/>
  <c r="Z163" i="1"/>
  <c r="G163" i="1"/>
  <c r="AU163" i="1"/>
  <c r="G31" i="1"/>
  <c r="Z31" i="1"/>
  <c r="AU31" i="1"/>
  <c r="BK41" i="1"/>
  <c r="BJ41" i="1" s="1"/>
  <c r="BI41" i="1" s="1"/>
  <c r="BH41" i="1" s="1"/>
  <c r="BG41" i="1" s="1"/>
  <c r="BF41" i="1" s="1"/>
  <c r="BE41" i="1" s="1"/>
  <c r="BD41" i="1" s="1"/>
  <c r="BC41" i="1" s="1"/>
  <c r="BK53" i="1"/>
  <c r="BJ53" i="1" s="1"/>
  <c r="BI53" i="1"/>
  <c r="BH53" i="1" s="1"/>
  <c r="BG53" i="1" s="1"/>
  <c r="BF53" i="1" s="1"/>
  <c r="BE53" i="1" s="1"/>
  <c r="BD53" i="1" s="1"/>
  <c r="BC53" i="1" s="1"/>
  <c r="BK67" i="1"/>
  <c r="BJ67" i="1" s="1"/>
  <c r="BI67" i="1" s="1"/>
  <c r="BH67" i="1" s="1"/>
  <c r="BG67" i="1" s="1"/>
  <c r="BF67" i="1" s="1"/>
  <c r="BE67" i="1" s="1"/>
  <c r="BD67" i="1" s="1"/>
  <c r="BC67" i="1" s="1"/>
  <c r="BJ64" i="1"/>
  <c r="BI64" i="1" s="1"/>
  <c r="BH64" i="1" s="1"/>
  <c r="BG64" i="1" s="1"/>
  <c r="BF64" i="1" s="1"/>
  <c r="BE64" i="1" s="1"/>
  <c r="BD64" i="1" s="1"/>
  <c r="BC64" i="1" s="1"/>
  <c r="BK64" i="1"/>
  <c r="I108" i="1"/>
  <c r="AF108" i="1"/>
  <c r="AC108" i="1"/>
  <c r="Z219" i="1"/>
  <c r="G219" i="1"/>
  <c r="AU219" i="1"/>
  <c r="AU210" i="1"/>
  <c r="G210" i="1"/>
  <c r="Z210" i="1"/>
  <c r="AH228" i="1"/>
  <c r="AJ43" i="1"/>
  <c r="AI43" i="1"/>
  <c r="AI185" i="1"/>
  <c r="AH185" i="1" s="1"/>
  <c r="AK185" i="1"/>
  <c r="AJ185" i="1"/>
  <c r="AJ171" i="1"/>
  <c r="AK171" i="1"/>
  <c r="AI171" i="1"/>
  <c r="AI247" i="1"/>
  <c r="AJ247" i="1"/>
  <c r="AK247" i="1"/>
  <c r="AI236" i="1"/>
  <c r="AJ179" i="1"/>
  <c r="AK179" i="1"/>
  <c r="AI179" i="1"/>
  <c r="AI196" i="1"/>
  <c r="AH196" i="1" s="1"/>
  <c r="AJ196" i="1"/>
  <c r="AK196" i="1"/>
  <c r="AT85" i="1"/>
  <c r="AS85" i="1" s="1"/>
  <c r="AR85" i="1" s="1"/>
  <c r="AQ85" i="1" s="1"/>
  <c r="AP85" i="1" s="1"/>
  <c r="AO85" i="1" s="1"/>
  <c r="AN85" i="1" s="1"/>
  <c r="AM85" i="1" s="1"/>
  <c r="AL85" i="1" s="1"/>
  <c r="AT106" i="1"/>
  <c r="AS106" i="1"/>
  <c r="AR106" i="1" s="1"/>
  <c r="AQ106" i="1" s="1"/>
  <c r="AP106" i="1" s="1"/>
  <c r="AO106" i="1" s="1"/>
  <c r="AN106" i="1" s="1"/>
  <c r="AM106" i="1" s="1"/>
  <c r="AL106" i="1" s="1"/>
  <c r="AT32" i="1"/>
  <c r="AS32" i="1"/>
  <c r="AR32" i="1" s="1"/>
  <c r="AQ32" i="1" s="1"/>
  <c r="AP32" i="1" s="1"/>
  <c r="AO32" i="1" s="1"/>
  <c r="AN32" i="1" s="1"/>
  <c r="AM32" i="1" s="1"/>
  <c r="AL32" i="1" s="1"/>
  <c r="AT40" i="1"/>
  <c r="AS40" i="1" s="1"/>
  <c r="AR40" i="1" s="1"/>
  <c r="AQ40" i="1" s="1"/>
  <c r="AP40" i="1" s="1"/>
  <c r="AO40" i="1" s="1"/>
  <c r="AN40" i="1" s="1"/>
  <c r="AM40" i="1" s="1"/>
  <c r="AL40" i="1" s="1"/>
  <c r="AT237" i="1"/>
  <c r="AS237" i="1"/>
  <c r="AR237" i="1" s="1"/>
  <c r="AQ237" i="1" s="1"/>
  <c r="AP237" i="1" s="1"/>
  <c r="AO237" i="1" s="1"/>
  <c r="AN237" i="1" s="1"/>
  <c r="AM237" i="1" s="1"/>
  <c r="AL237" i="1" s="1"/>
  <c r="AT155" i="1"/>
  <c r="AS155" i="1" s="1"/>
  <c r="AR155" i="1" s="1"/>
  <c r="AQ155" i="1" s="1"/>
  <c r="AP155" i="1" s="1"/>
  <c r="AO155" i="1" s="1"/>
  <c r="AN155" i="1" s="1"/>
  <c r="AM155" i="1" s="1"/>
  <c r="AL155" i="1" s="1"/>
  <c r="AT203" i="1"/>
  <c r="AS203" i="1" s="1"/>
  <c r="AR203" i="1" s="1"/>
  <c r="AQ203" i="1" s="1"/>
  <c r="AP203" i="1" s="1"/>
  <c r="AO203" i="1" s="1"/>
  <c r="AN203" i="1" s="1"/>
  <c r="AM203" i="1" s="1"/>
  <c r="AL203" i="1" s="1"/>
  <c r="I192" i="1"/>
  <c r="AF192" i="1"/>
  <c r="AC192" i="1"/>
  <c r="AT207" i="1"/>
  <c r="AS207" i="1" s="1"/>
  <c r="AR207" i="1" s="1"/>
  <c r="AQ207" i="1" s="1"/>
  <c r="AP207" i="1" s="1"/>
  <c r="AO207" i="1" s="1"/>
  <c r="AN207" i="1" s="1"/>
  <c r="AM207" i="1" s="1"/>
  <c r="AL207" i="1" s="1"/>
  <c r="AT184" i="1"/>
  <c r="AS184" i="1" s="1"/>
  <c r="AR184" i="1" s="1"/>
  <c r="AQ184" i="1" s="1"/>
  <c r="AP184" i="1" s="1"/>
  <c r="AO184" i="1" s="1"/>
  <c r="AN184" i="1" s="1"/>
  <c r="AM184" i="1" s="1"/>
  <c r="AL184" i="1" s="1"/>
  <c r="AC103" i="1"/>
  <c r="AF103" i="1"/>
  <c r="I103" i="1"/>
  <c r="AC124" i="1"/>
  <c r="I124" i="1"/>
  <c r="AF124" i="1"/>
  <c r="AF67" i="1"/>
  <c r="H67" i="1"/>
  <c r="AC67" i="1"/>
  <c r="AC233" i="1"/>
  <c r="K233" i="1"/>
  <c r="AF233" i="1"/>
  <c r="AT104" i="1"/>
  <c r="AS104" i="1" s="1"/>
  <c r="AR104" i="1" s="1"/>
  <c r="AQ104" i="1" s="1"/>
  <c r="AP104" i="1" s="1"/>
  <c r="AO104" i="1" s="1"/>
  <c r="AN104" i="1" s="1"/>
  <c r="AM104" i="1" s="1"/>
  <c r="AL104" i="1" s="1"/>
  <c r="AF85" i="1"/>
  <c r="H85" i="1"/>
  <c r="AC85" i="1"/>
  <c r="AT117" i="1"/>
  <c r="AS117" i="1" s="1"/>
  <c r="AR117" i="1" s="1"/>
  <c r="AQ117" i="1" s="1"/>
  <c r="AP117" i="1" s="1"/>
  <c r="AO117" i="1" s="1"/>
  <c r="AN117" i="1" s="1"/>
  <c r="AM117" i="1" s="1"/>
  <c r="AL117" i="1" s="1"/>
  <c r="I106" i="1"/>
  <c r="AC106" i="1"/>
  <c r="AF106" i="1"/>
  <c r="AC64" i="1"/>
  <c r="H64" i="1"/>
  <c r="AF64" i="1"/>
  <c r="H40" i="1"/>
  <c r="AC40" i="1"/>
  <c r="AF40" i="1"/>
  <c r="AC152" i="1"/>
  <c r="I152" i="1"/>
  <c r="AF152" i="1"/>
  <c r="AT86" i="1"/>
  <c r="AS86" i="1" s="1"/>
  <c r="AR86" i="1" s="1"/>
  <c r="AQ86" i="1" s="1"/>
  <c r="AP86" i="1" s="1"/>
  <c r="AO86" i="1" s="1"/>
  <c r="AN86" i="1" s="1"/>
  <c r="AM86" i="1" s="1"/>
  <c r="AL86" i="1" s="1"/>
  <c r="AT147" i="1"/>
  <c r="AS147" i="1" s="1"/>
  <c r="AR147" i="1" s="1"/>
  <c r="AQ147" i="1" s="1"/>
  <c r="AP147" i="1" s="1"/>
  <c r="AO147" i="1" s="1"/>
  <c r="AN147" i="1" s="1"/>
  <c r="AM147" i="1" s="1"/>
  <c r="AL147" i="1" s="1"/>
  <c r="AT190" i="1"/>
  <c r="AS190" i="1" s="1"/>
  <c r="AR190" i="1" s="1"/>
  <c r="AQ190" i="1" s="1"/>
  <c r="AP190" i="1" s="1"/>
  <c r="AO190" i="1" s="1"/>
  <c r="AN190" i="1" s="1"/>
  <c r="AM190" i="1" s="1"/>
  <c r="AL190" i="1" s="1"/>
  <c r="AT37" i="1"/>
  <c r="AS37" i="1" s="1"/>
  <c r="AR37" i="1" s="1"/>
  <c r="AQ37" i="1" s="1"/>
  <c r="AP37" i="1" s="1"/>
  <c r="AO37" i="1" s="1"/>
  <c r="AN37" i="1" s="1"/>
  <c r="AM37" i="1" s="1"/>
  <c r="AL37" i="1" s="1"/>
  <c r="I207" i="1"/>
  <c r="AC207" i="1"/>
  <c r="AF207" i="1"/>
  <c r="AF184" i="1"/>
  <c r="AC184" i="1"/>
  <c r="I184" i="1"/>
  <c r="AT115" i="1"/>
  <c r="AS115" i="1" s="1"/>
  <c r="AR115" i="1" s="1"/>
  <c r="AQ115" i="1" s="1"/>
  <c r="AP115" i="1" s="1"/>
  <c r="AO115" i="1" s="1"/>
  <c r="AN115" i="1" s="1"/>
  <c r="AM115" i="1" s="1"/>
  <c r="AL115" i="1" s="1"/>
  <c r="AF104" i="1"/>
  <c r="AC104" i="1"/>
  <c r="I104" i="1"/>
  <c r="AC117" i="1"/>
  <c r="I117" i="1"/>
  <c r="AF117" i="1"/>
  <c r="AC32" i="1"/>
  <c r="H32" i="1"/>
  <c r="AF32" i="1"/>
  <c r="AF120" i="1"/>
  <c r="I120" i="1"/>
  <c r="AC120" i="1"/>
  <c r="AT83" i="1"/>
  <c r="AS83" i="1" s="1"/>
  <c r="AR83" i="1" s="1"/>
  <c r="AQ83" i="1" s="1"/>
  <c r="AP83" i="1" s="1"/>
  <c r="AO83" i="1" s="1"/>
  <c r="AN83" i="1" s="1"/>
  <c r="AM83" i="1" s="1"/>
  <c r="AL83" i="1" s="1"/>
  <c r="AC86" i="1"/>
  <c r="AF86" i="1"/>
  <c r="H86" i="1"/>
  <c r="AT212" i="1"/>
  <c r="AS212" i="1" s="1"/>
  <c r="AR212" i="1" s="1"/>
  <c r="AQ212" i="1" s="1"/>
  <c r="AP212" i="1" s="1"/>
  <c r="AO212" i="1" s="1"/>
  <c r="AN212" i="1" s="1"/>
  <c r="AM212" i="1" s="1"/>
  <c r="AL212" i="1" s="1"/>
  <c r="AC147" i="1"/>
  <c r="I147" i="1"/>
  <c r="AF147" i="1"/>
  <c r="I203" i="1"/>
  <c r="AC203" i="1"/>
  <c r="AF203" i="1"/>
  <c r="H37" i="1"/>
  <c r="AF37" i="1"/>
  <c r="AC37" i="1"/>
  <c r="AF138" i="1"/>
  <c r="AC138" i="1"/>
  <c r="I138" i="1"/>
  <c r="AS21" i="1"/>
  <c r="AR21" i="1" s="1"/>
  <c r="AQ21" i="1" s="1"/>
  <c r="AP21" i="1" s="1"/>
  <c r="AO21" i="1" s="1"/>
  <c r="AN21" i="1" s="1"/>
  <c r="AM21" i="1" s="1"/>
  <c r="AL21" i="1" s="1"/>
  <c r="AT21" i="1"/>
  <c r="I144" i="1"/>
  <c r="AC144" i="1"/>
  <c r="AF144" i="1"/>
  <c r="AF115" i="1"/>
  <c r="I115" i="1"/>
  <c r="AC115" i="1"/>
  <c r="AT67" i="1"/>
  <c r="AS67" i="1" s="1"/>
  <c r="AR67" i="1" s="1"/>
  <c r="AQ67" i="1" s="1"/>
  <c r="AP67" i="1" s="1"/>
  <c r="AO67" i="1" s="1"/>
  <c r="AN67" i="1" s="1"/>
  <c r="AM67" i="1" s="1"/>
  <c r="AL67" i="1" s="1"/>
  <c r="AF167" i="1"/>
  <c r="I167" i="1"/>
  <c r="AC167" i="1"/>
  <c r="AS136" i="1"/>
  <c r="AR136" i="1" s="1"/>
  <c r="AQ136" i="1" s="1"/>
  <c r="AP136" i="1" s="1"/>
  <c r="AO136" i="1" s="1"/>
  <c r="AN136" i="1" s="1"/>
  <c r="AM136" i="1" s="1"/>
  <c r="AL136" i="1" s="1"/>
  <c r="AT136" i="1"/>
  <c r="AT120" i="1"/>
  <c r="AS120" i="1"/>
  <c r="AR120" i="1" s="1"/>
  <c r="AQ120" i="1" s="1"/>
  <c r="AP120" i="1" s="1"/>
  <c r="AO120" i="1" s="1"/>
  <c r="AN120" i="1" s="1"/>
  <c r="AM120" i="1" s="1"/>
  <c r="AL120" i="1" s="1"/>
  <c r="AC24" i="1"/>
  <c r="H24" i="1"/>
  <c r="AF24" i="1"/>
  <c r="I190" i="1"/>
  <c r="AF190" i="1"/>
  <c r="AC190" i="1"/>
  <c r="AT138" i="1"/>
  <c r="AS138" i="1" s="1"/>
  <c r="AR138" i="1" s="1"/>
  <c r="AQ138" i="1" s="1"/>
  <c r="AP138" i="1" s="1"/>
  <c r="AO138" i="1" s="1"/>
  <c r="AN138" i="1" s="1"/>
  <c r="AM138" i="1" s="1"/>
  <c r="AL138" i="1" s="1"/>
  <c r="AF21" i="1"/>
  <c r="H21" i="1"/>
  <c r="AC21" i="1"/>
  <c r="AT201" i="1"/>
  <c r="AS201" i="1" s="1"/>
  <c r="AR201" i="1" s="1"/>
  <c r="AQ201" i="1" s="1"/>
  <c r="AP201" i="1" s="1"/>
  <c r="AO201" i="1" s="1"/>
  <c r="AN201" i="1" s="1"/>
  <c r="AM201" i="1" s="1"/>
  <c r="AL201" i="1" s="1"/>
  <c r="AT194" i="1"/>
  <c r="AS194" i="1" s="1"/>
  <c r="AR194" i="1" s="1"/>
  <c r="AQ194" i="1" s="1"/>
  <c r="AP194" i="1" s="1"/>
  <c r="AO194" i="1" s="1"/>
  <c r="AN194" i="1" s="1"/>
  <c r="AM194" i="1" s="1"/>
  <c r="AL194" i="1" s="1"/>
  <c r="AS191" i="1"/>
  <c r="AR191" i="1" s="1"/>
  <c r="AQ191" i="1" s="1"/>
  <c r="AP191" i="1" s="1"/>
  <c r="AO191" i="1" s="1"/>
  <c r="AN191" i="1" s="1"/>
  <c r="AM191" i="1" s="1"/>
  <c r="AL191" i="1" s="1"/>
  <c r="AT191" i="1"/>
  <c r="AT70" i="1"/>
  <c r="AS70" i="1"/>
  <c r="AR70" i="1" s="1"/>
  <c r="AQ70" i="1" s="1"/>
  <c r="AP70" i="1" s="1"/>
  <c r="AO70" i="1" s="1"/>
  <c r="AN70" i="1" s="1"/>
  <c r="AM70" i="1" s="1"/>
  <c r="AL70" i="1" s="1"/>
  <c r="AE231" i="1"/>
  <c r="AD231" i="1"/>
  <c r="AC83" i="1"/>
  <c r="H83" i="1"/>
  <c r="AF83" i="1"/>
  <c r="AT24" i="1"/>
  <c r="AS24" i="1" s="1"/>
  <c r="AR24" i="1" s="1"/>
  <c r="AQ24" i="1" s="1"/>
  <c r="AP24" i="1" s="1"/>
  <c r="AO24" i="1" s="1"/>
  <c r="AN24" i="1" s="1"/>
  <c r="AM24" i="1" s="1"/>
  <c r="AL24" i="1" s="1"/>
  <c r="I212" i="1"/>
  <c r="AF212" i="1"/>
  <c r="AC212" i="1"/>
  <c r="AT47" i="1"/>
  <c r="AS47" i="1" s="1"/>
  <c r="AR47" i="1" s="1"/>
  <c r="AQ47" i="1" s="1"/>
  <c r="AP47" i="1" s="1"/>
  <c r="AO47" i="1" s="1"/>
  <c r="AN47" i="1" s="1"/>
  <c r="AM47" i="1" s="1"/>
  <c r="AL47" i="1" s="1"/>
  <c r="AT223" i="1"/>
  <c r="AS223" i="1" s="1"/>
  <c r="AR223" i="1" s="1"/>
  <c r="AQ223" i="1" s="1"/>
  <c r="AP223" i="1" s="1"/>
  <c r="AO223" i="1" s="1"/>
  <c r="AN223" i="1" s="1"/>
  <c r="AM223" i="1" s="1"/>
  <c r="AL223" i="1" s="1"/>
  <c r="AT71" i="1"/>
  <c r="AS71" i="1" s="1"/>
  <c r="AR71" i="1" s="1"/>
  <c r="AQ71" i="1" s="1"/>
  <c r="AP71" i="1" s="1"/>
  <c r="AO71" i="1" s="1"/>
  <c r="AN71" i="1" s="1"/>
  <c r="AM71" i="1" s="1"/>
  <c r="AL71" i="1" s="1"/>
  <c r="AT144" i="1"/>
  <c r="AS144" i="1" s="1"/>
  <c r="AR144" i="1" s="1"/>
  <c r="AQ144" i="1" s="1"/>
  <c r="AP144" i="1" s="1"/>
  <c r="AO144" i="1" s="1"/>
  <c r="AN144" i="1" s="1"/>
  <c r="AM144" i="1" s="1"/>
  <c r="AL144" i="1" s="1"/>
  <c r="AT72" i="1"/>
  <c r="AS72" i="1" s="1"/>
  <c r="AR72" i="1" s="1"/>
  <c r="AQ72" i="1" s="1"/>
  <c r="AP72" i="1" s="1"/>
  <c r="AO72" i="1" s="1"/>
  <c r="AN72" i="1" s="1"/>
  <c r="AM72" i="1" s="1"/>
  <c r="AL72" i="1" s="1"/>
  <c r="AF194" i="1"/>
  <c r="I194" i="1"/>
  <c r="AC194" i="1"/>
  <c r="AT221" i="1"/>
  <c r="AS221" i="1" s="1"/>
  <c r="AR221" i="1" s="1"/>
  <c r="AQ221" i="1" s="1"/>
  <c r="AP221" i="1" s="1"/>
  <c r="AO221" i="1" s="1"/>
  <c r="AN221" i="1" s="1"/>
  <c r="AM221" i="1" s="1"/>
  <c r="AL221" i="1" s="1"/>
  <c r="AD107" i="1"/>
  <c r="AE107" i="1"/>
  <c r="AT167" i="1"/>
  <c r="AS167" i="1" s="1"/>
  <c r="AR167" i="1" s="1"/>
  <c r="AQ167" i="1" s="1"/>
  <c r="AP167" i="1" s="1"/>
  <c r="AO167" i="1" s="1"/>
  <c r="AN167" i="1" s="1"/>
  <c r="AM167" i="1" s="1"/>
  <c r="AL167" i="1" s="1"/>
  <c r="I136" i="1"/>
  <c r="AC136" i="1"/>
  <c r="AF136" i="1"/>
  <c r="AF123" i="1"/>
  <c r="AC123" i="1"/>
  <c r="I123" i="1"/>
  <c r="AF95" i="1"/>
  <c r="H95" i="1"/>
  <c r="AC95" i="1"/>
  <c r="AF70" i="1"/>
  <c r="H70" i="1"/>
  <c r="AC70" i="1"/>
  <c r="AF177" i="1"/>
  <c r="I177" i="1"/>
  <c r="AC177" i="1"/>
  <c r="AT38" i="1"/>
  <c r="AS38" i="1"/>
  <c r="AR38" i="1" s="1"/>
  <c r="AQ38" i="1" s="1"/>
  <c r="AP38" i="1" s="1"/>
  <c r="AO38" i="1" s="1"/>
  <c r="AN38" i="1" s="1"/>
  <c r="AM38" i="1" s="1"/>
  <c r="AL38" i="1" s="1"/>
  <c r="AT139" i="1"/>
  <c r="AS139" i="1" s="1"/>
  <c r="AR139" i="1" s="1"/>
  <c r="AQ139" i="1" s="1"/>
  <c r="AP139" i="1" s="1"/>
  <c r="AO139" i="1" s="1"/>
  <c r="AN139" i="1" s="1"/>
  <c r="AM139" i="1" s="1"/>
  <c r="AL139" i="1" s="1"/>
  <c r="AF47" i="1"/>
  <c r="H47" i="1"/>
  <c r="AC47" i="1"/>
  <c r="AC169" i="1"/>
  <c r="I169" i="1"/>
  <c r="AF169" i="1"/>
  <c r="AF71" i="1"/>
  <c r="AC71" i="1"/>
  <c r="H71" i="1"/>
  <c r="AT140" i="1"/>
  <c r="AS140" i="1" s="1"/>
  <c r="AR140" i="1" s="1"/>
  <c r="AQ140" i="1" s="1"/>
  <c r="AP140" i="1" s="1"/>
  <c r="AO140" i="1" s="1"/>
  <c r="AN140" i="1" s="1"/>
  <c r="AM140" i="1" s="1"/>
  <c r="AL140" i="1" s="1"/>
  <c r="I201" i="1"/>
  <c r="AC201" i="1"/>
  <c r="AF201" i="1"/>
  <c r="AT181" i="1"/>
  <c r="AR181" i="1"/>
  <c r="AQ181" i="1" s="1"/>
  <c r="AP181" i="1" s="1"/>
  <c r="AO181" i="1" s="1"/>
  <c r="AN181" i="1" s="1"/>
  <c r="AM181" i="1" s="1"/>
  <c r="AL181" i="1" s="1"/>
  <c r="AS181" i="1"/>
  <c r="AC72" i="1"/>
  <c r="AF72" i="1"/>
  <c r="H72" i="1"/>
  <c r="AT129" i="1"/>
  <c r="AS129" i="1" s="1"/>
  <c r="AR129" i="1" s="1"/>
  <c r="AQ129" i="1" s="1"/>
  <c r="AP129" i="1" s="1"/>
  <c r="AO129" i="1" s="1"/>
  <c r="AN129" i="1" s="1"/>
  <c r="AM129" i="1" s="1"/>
  <c r="AL129" i="1" s="1"/>
  <c r="AC221" i="1"/>
  <c r="AF221" i="1"/>
  <c r="I221" i="1"/>
  <c r="AD105" i="1"/>
  <c r="AE105" i="1"/>
  <c r="I191" i="1"/>
  <c r="AC191" i="1"/>
  <c r="AF191" i="1"/>
  <c r="AT95" i="1"/>
  <c r="AS95" i="1" s="1"/>
  <c r="AR95" i="1" s="1"/>
  <c r="AQ95" i="1" s="1"/>
  <c r="AP95" i="1" s="1"/>
  <c r="AO95" i="1" s="1"/>
  <c r="AN95" i="1" s="1"/>
  <c r="AM95" i="1" s="1"/>
  <c r="AL95" i="1" s="1"/>
  <c r="AF38" i="1"/>
  <c r="AC38" i="1"/>
  <c r="H38" i="1"/>
  <c r="I139" i="1"/>
  <c r="AF139" i="1"/>
  <c r="AC139" i="1"/>
  <c r="AT169" i="1"/>
  <c r="AS169" i="1" s="1"/>
  <c r="AR169" i="1" s="1"/>
  <c r="AQ169" i="1" s="1"/>
  <c r="AP169" i="1" s="1"/>
  <c r="AO169" i="1" s="1"/>
  <c r="AN169" i="1" s="1"/>
  <c r="AM169" i="1" s="1"/>
  <c r="AL169" i="1" s="1"/>
  <c r="K223" i="1"/>
  <c r="AC223" i="1"/>
  <c r="AF223" i="1"/>
  <c r="AT192" i="1"/>
  <c r="AS192" i="1" s="1"/>
  <c r="AR192" i="1" s="1"/>
  <c r="AQ192" i="1" s="1"/>
  <c r="AP192" i="1" s="1"/>
  <c r="AO192" i="1" s="1"/>
  <c r="AN192" i="1" s="1"/>
  <c r="AM192" i="1" s="1"/>
  <c r="AL192" i="1" s="1"/>
  <c r="I129" i="1"/>
  <c r="AC129" i="1"/>
  <c r="AF129" i="1"/>
  <c r="AT124" i="1"/>
  <c r="AS124" i="1" s="1"/>
  <c r="AR124" i="1" s="1"/>
  <c r="AQ124" i="1" s="1"/>
  <c r="AP124" i="1" s="1"/>
  <c r="AO124" i="1" s="1"/>
  <c r="AN124" i="1" s="1"/>
  <c r="AM124" i="1" s="1"/>
  <c r="AL124" i="1" s="1"/>
  <c r="AS233" i="1"/>
  <c r="AR233" i="1" s="1"/>
  <c r="AQ233" i="1" s="1"/>
  <c r="AP233" i="1" s="1"/>
  <c r="AO233" i="1" s="1"/>
  <c r="AN233" i="1" s="1"/>
  <c r="AM233" i="1" s="1"/>
  <c r="AL233" i="1" s="1"/>
  <c r="AT233" i="1"/>
  <c r="AT123" i="1"/>
  <c r="AS123" i="1" s="1"/>
  <c r="AR123" i="1" s="1"/>
  <c r="AQ123" i="1" s="1"/>
  <c r="AP123" i="1" s="1"/>
  <c r="AO123" i="1" s="1"/>
  <c r="AN123" i="1" s="1"/>
  <c r="AM123" i="1" s="1"/>
  <c r="AL123" i="1" s="1"/>
  <c r="AT64" i="1"/>
  <c r="AS64" i="1"/>
  <c r="AR64" i="1" s="1"/>
  <c r="AQ64" i="1" s="1"/>
  <c r="AP64" i="1" s="1"/>
  <c r="AO64" i="1" s="1"/>
  <c r="AN64" i="1" s="1"/>
  <c r="AM64" i="1" s="1"/>
  <c r="AL64" i="1" s="1"/>
  <c r="AT152" i="1"/>
  <c r="AS152" i="1"/>
  <c r="AR152" i="1" s="1"/>
  <c r="AQ152" i="1" s="1"/>
  <c r="AP152" i="1" s="1"/>
  <c r="AO152" i="1" s="1"/>
  <c r="AN152" i="1" s="1"/>
  <c r="AM152" i="1" s="1"/>
  <c r="AL152" i="1" s="1"/>
  <c r="K237" i="1"/>
  <c r="AF237" i="1"/>
  <c r="AC237" i="1"/>
  <c r="AT177" i="1"/>
  <c r="AS177" i="1" s="1"/>
  <c r="AR177" i="1" s="1"/>
  <c r="AQ177" i="1" s="1"/>
  <c r="AP177" i="1" s="1"/>
  <c r="AO177" i="1" s="1"/>
  <c r="AN177" i="1" s="1"/>
  <c r="AM177" i="1" s="1"/>
  <c r="AL177" i="1" s="1"/>
  <c r="AC155" i="1"/>
  <c r="AF155" i="1"/>
  <c r="I155" i="1"/>
  <c r="I140" i="1"/>
  <c r="AF140" i="1"/>
  <c r="AC140" i="1"/>
  <c r="AF181" i="1"/>
  <c r="AC181" i="1"/>
  <c r="I181" i="1"/>
  <c r="AT103" i="1"/>
  <c r="AS103" i="1" s="1"/>
  <c r="AR103" i="1" s="1"/>
  <c r="AQ103" i="1" s="1"/>
  <c r="AP103" i="1" s="1"/>
  <c r="AO103" i="1" s="1"/>
  <c r="AN103" i="1" s="1"/>
  <c r="AM103" i="1" s="1"/>
  <c r="AL103" i="1" s="1"/>
  <c r="AJ248" i="1"/>
  <c r="AK248" i="1"/>
  <c r="AI248" i="1"/>
  <c r="AH248" i="1" s="1"/>
  <c r="AH247" i="1"/>
  <c r="C12" i="1"/>
  <c r="C11" i="1"/>
  <c r="O247" i="1" l="1"/>
  <c r="O222" i="1"/>
  <c r="O225" i="1"/>
  <c r="O199" i="1"/>
  <c r="O230" i="1"/>
  <c r="O224" i="1"/>
  <c r="O192" i="1"/>
  <c r="O202" i="1"/>
  <c r="O208" i="1"/>
  <c r="O221" i="1"/>
  <c r="O243" i="1"/>
  <c r="O240" i="1"/>
  <c r="O245" i="1"/>
  <c r="O198" i="1"/>
  <c r="O203" i="1"/>
  <c r="O206" i="1"/>
  <c r="O211" i="1"/>
  <c r="O209" i="1"/>
  <c r="O228" i="1"/>
  <c r="O238" i="1"/>
  <c r="O236" i="1"/>
  <c r="O218" i="1"/>
  <c r="O215" i="1"/>
  <c r="C15" i="1"/>
  <c r="C18" i="1" s="1"/>
  <c r="O212" i="1"/>
  <c r="O201" i="1"/>
  <c r="O205" i="1"/>
  <c r="O204" i="1"/>
  <c r="O219" i="1"/>
  <c r="O223" i="1"/>
  <c r="O213" i="1"/>
  <c r="O246" i="1"/>
  <c r="O235" i="1"/>
  <c r="O193" i="1"/>
  <c r="O216" i="1"/>
  <c r="O233" i="1"/>
  <c r="O227" i="1"/>
  <c r="O196" i="1"/>
  <c r="O242" i="1"/>
  <c r="O197" i="1"/>
  <c r="O226" i="1"/>
  <c r="O231" i="1"/>
  <c r="O232" i="1"/>
  <c r="O195" i="1"/>
  <c r="O239" i="1"/>
  <c r="O200" i="1"/>
  <c r="O237" i="1"/>
  <c r="O207" i="1"/>
  <c r="O229" i="1"/>
  <c r="O220" i="1"/>
  <c r="O217" i="1"/>
  <c r="O248" i="1"/>
  <c r="O244" i="1"/>
  <c r="O241" i="1"/>
  <c r="O210" i="1"/>
  <c r="O194" i="1"/>
  <c r="O234" i="1"/>
  <c r="O214" i="1"/>
  <c r="C16" i="1"/>
  <c r="D18" i="1" s="1"/>
  <c r="BA64" i="1"/>
  <c r="BB64" i="1"/>
  <c r="BA25" i="1"/>
  <c r="AZ25" i="1" s="1"/>
  <c r="AX25" i="1" s="1"/>
  <c r="BB25" i="1"/>
  <c r="BA47" i="1"/>
  <c r="BB47" i="1"/>
  <c r="BA67" i="1"/>
  <c r="AZ67" i="1" s="1"/>
  <c r="AX67" i="1" s="1"/>
  <c r="BB67" i="1"/>
  <c r="BA18" i="1"/>
  <c r="BB18" i="1"/>
  <c r="BA53" i="1"/>
  <c r="AZ53" i="1" s="1"/>
  <c r="AX53" i="1" s="1"/>
  <c r="BB53" i="1"/>
  <c r="BB28" i="1"/>
  <c r="BA28" i="1"/>
  <c r="AZ28" i="1" s="1"/>
  <c r="AX28" i="1" s="1"/>
  <c r="BB15" i="1"/>
  <c r="BA15" i="1"/>
  <c r="BA17" i="1"/>
  <c r="BB17" i="1"/>
  <c r="BA41" i="1"/>
  <c r="AZ41" i="1" s="1"/>
  <c r="AX41" i="1" s="1"/>
  <c r="BB41" i="1"/>
  <c r="BA71" i="1"/>
  <c r="BB71" i="1"/>
  <c r="BA4" i="1"/>
  <c r="AZ4" i="1" s="1"/>
  <c r="AX4" i="1" s="1"/>
  <c r="BB4" i="1"/>
  <c r="BB66" i="1"/>
  <c r="BA66" i="1"/>
  <c r="AZ66" i="1" s="1"/>
  <c r="AX66" i="1" s="1"/>
  <c r="BA10" i="1"/>
  <c r="AZ10" i="1" s="1"/>
  <c r="AX10" i="1" s="1"/>
  <c r="BB10" i="1"/>
  <c r="BB77" i="1"/>
  <c r="BA77" i="1"/>
  <c r="AZ77" i="1" s="1"/>
  <c r="AX77" i="1" s="1"/>
  <c r="BA26" i="1"/>
  <c r="BB26" i="1"/>
  <c r="AJ151" i="1"/>
  <c r="AK151" i="1"/>
  <c r="AI151" i="1"/>
  <c r="AI99" i="1"/>
  <c r="AJ99" i="1"/>
  <c r="AK99" i="1"/>
  <c r="BA2" i="1"/>
  <c r="BB2" i="1"/>
  <c r="BA79" i="1"/>
  <c r="AZ79" i="1" s="1"/>
  <c r="AX79" i="1" s="1"/>
  <c r="BB79" i="1"/>
  <c r="BB57" i="1"/>
  <c r="BA57" i="1"/>
  <c r="AZ57" i="1" s="1"/>
  <c r="AX57" i="1" s="1"/>
  <c r="BA60" i="1"/>
  <c r="BB60" i="1"/>
  <c r="BB9" i="1"/>
  <c r="BA9" i="1"/>
  <c r="AZ9" i="1" s="1"/>
  <c r="AX9" i="1" s="1"/>
  <c r="H31" i="1"/>
  <c r="AC31" i="1"/>
  <c r="AF31" i="1"/>
  <c r="I142" i="1"/>
  <c r="AF142" i="1"/>
  <c r="AC142" i="1"/>
  <c r="AC218" i="1"/>
  <c r="I218" i="1"/>
  <c r="AF218" i="1"/>
  <c r="BB5" i="1"/>
  <c r="BA5" i="1"/>
  <c r="AZ5" i="1" s="1"/>
  <c r="AX5" i="1" s="1"/>
  <c r="AJ30" i="1"/>
  <c r="AI30" i="1"/>
  <c r="AH30" i="1" s="1"/>
  <c r="AK30" i="1"/>
  <c r="BB51" i="1"/>
  <c r="BA51" i="1"/>
  <c r="AZ51" i="1" s="1"/>
  <c r="AX51" i="1" s="1"/>
  <c r="BA80" i="1"/>
  <c r="AZ80" i="1" s="1"/>
  <c r="AX80" i="1" s="1"/>
  <c r="BB80" i="1"/>
  <c r="BB8" i="1"/>
  <c r="BA8" i="1"/>
  <c r="AZ8" i="1" s="1"/>
  <c r="AX8" i="1" s="1"/>
  <c r="AS219" i="1"/>
  <c r="AR219" i="1" s="1"/>
  <c r="AQ219" i="1" s="1"/>
  <c r="AP219" i="1" s="1"/>
  <c r="AO219" i="1" s="1"/>
  <c r="AN219" i="1" s="1"/>
  <c r="AM219" i="1" s="1"/>
  <c r="AL219" i="1" s="1"/>
  <c r="AT219" i="1"/>
  <c r="AF102" i="1"/>
  <c r="I102" i="1"/>
  <c r="AC102" i="1"/>
  <c r="AT197" i="1"/>
  <c r="AS197" i="1" s="1"/>
  <c r="AR197" i="1" s="1"/>
  <c r="AQ197" i="1" s="1"/>
  <c r="AP197" i="1" s="1"/>
  <c r="AO197" i="1" s="1"/>
  <c r="AN197" i="1" s="1"/>
  <c r="AM197" i="1" s="1"/>
  <c r="AL197" i="1" s="1"/>
  <c r="AK224" i="1"/>
  <c r="AJ224" i="1"/>
  <c r="AI224" i="1"/>
  <c r="AI156" i="1"/>
  <c r="AK156" i="1"/>
  <c r="AJ156" i="1"/>
  <c r="BA65" i="1"/>
  <c r="BB65" i="1"/>
  <c r="AI63" i="1"/>
  <c r="AH63" i="1" s="1"/>
  <c r="AJ63" i="1"/>
  <c r="AK63" i="1"/>
  <c r="BB75" i="1"/>
  <c r="BA75" i="1"/>
  <c r="AZ75" i="1" s="1"/>
  <c r="AX75" i="1" s="1"/>
  <c r="BB74" i="1"/>
  <c r="BA74" i="1"/>
  <c r="AF219" i="1"/>
  <c r="AC219" i="1"/>
  <c r="I219" i="1"/>
  <c r="I208" i="1"/>
  <c r="AF208" i="1"/>
  <c r="AC208" i="1"/>
  <c r="AT213" i="1"/>
  <c r="AS213" i="1" s="1"/>
  <c r="AR213" i="1" s="1"/>
  <c r="AQ213" i="1" s="1"/>
  <c r="AP213" i="1" s="1"/>
  <c r="AO213" i="1" s="1"/>
  <c r="AN213" i="1" s="1"/>
  <c r="AM213" i="1" s="1"/>
  <c r="AL213" i="1" s="1"/>
  <c r="AK33" i="1"/>
  <c r="AJ33" i="1"/>
  <c r="AI33" i="1"/>
  <c r="AH33" i="1" s="1"/>
  <c r="AT62" i="1"/>
  <c r="AS62" i="1" s="1"/>
  <c r="AR62" i="1" s="1"/>
  <c r="AQ62" i="1" s="1"/>
  <c r="AP62" i="1" s="1"/>
  <c r="AO62" i="1" s="1"/>
  <c r="AN62" i="1" s="1"/>
  <c r="AM62" i="1" s="1"/>
  <c r="AL62" i="1" s="1"/>
  <c r="BB30" i="1"/>
  <c r="BA30" i="1"/>
  <c r="AZ30" i="1" s="1"/>
  <c r="AX30" i="1" s="1"/>
  <c r="BB12" i="1"/>
  <c r="BA12" i="1"/>
  <c r="AZ12" i="1" s="1"/>
  <c r="AX12" i="1" s="1"/>
  <c r="AI241" i="1"/>
  <c r="AJ241" i="1"/>
  <c r="AH241" i="1" s="1"/>
  <c r="AK241" i="1"/>
  <c r="BA76" i="1"/>
  <c r="AZ76" i="1" s="1"/>
  <c r="AX76" i="1" s="1"/>
  <c r="BB76" i="1"/>
  <c r="I133" i="1"/>
  <c r="AF133" i="1"/>
  <c r="AC133" i="1"/>
  <c r="AF33" i="1"/>
  <c r="H33" i="1"/>
  <c r="AC33" i="1"/>
  <c r="BA54" i="1"/>
  <c r="BB54" i="1"/>
  <c r="AJ100" i="1"/>
  <c r="AK100" i="1"/>
  <c r="AI100" i="1"/>
  <c r="AJ131" i="1"/>
  <c r="AI131" i="1"/>
  <c r="AH131" i="1" s="1"/>
  <c r="AK131" i="1"/>
  <c r="AK77" i="1"/>
  <c r="AI77" i="1"/>
  <c r="AJ77" i="1"/>
  <c r="BB7" i="1"/>
  <c r="BA7" i="1"/>
  <c r="AZ7" i="1" s="1"/>
  <c r="AX7" i="1" s="1"/>
  <c r="BA21" i="1"/>
  <c r="BB21" i="1"/>
  <c r="AK53" i="1"/>
  <c r="AJ53" i="1"/>
  <c r="AI53" i="1"/>
  <c r="AH53" i="1" s="1"/>
  <c r="BA72" i="1"/>
  <c r="AZ72" i="1" s="1"/>
  <c r="AX72" i="1" s="1"/>
  <c r="BB72" i="1"/>
  <c r="AJ246" i="1"/>
  <c r="AK246" i="1"/>
  <c r="AI246" i="1"/>
  <c r="AH246" i="1" s="1"/>
  <c r="AJ236" i="1"/>
  <c r="AK236" i="1"/>
  <c r="AK137" i="1"/>
  <c r="AI137" i="1"/>
  <c r="AH137" i="1" s="1"/>
  <c r="AJ137" i="1"/>
  <c r="AT36" i="1"/>
  <c r="AS36" i="1" s="1"/>
  <c r="AR36" i="1" s="1"/>
  <c r="AQ36" i="1" s="1"/>
  <c r="AP36" i="1" s="1"/>
  <c r="AO36" i="1" s="1"/>
  <c r="AN36" i="1" s="1"/>
  <c r="AM36" i="1" s="1"/>
  <c r="AL36" i="1" s="1"/>
  <c r="AR57" i="1"/>
  <c r="AQ57" i="1" s="1"/>
  <c r="AP57" i="1" s="1"/>
  <c r="AO57" i="1" s="1"/>
  <c r="AN57" i="1" s="1"/>
  <c r="AM57" i="1" s="1"/>
  <c r="AL57" i="1" s="1"/>
  <c r="AT57" i="1"/>
  <c r="AS57" i="1" s="1"/>
  <c r="AI97" i="1"/>
  <c r="AJ97" i="1"/>
  <c r="AK97" i="1"/>
  <c r="AC168" i="1"/>
  <c r="AF168" i="1"/>
  <c r="I168" i="1"/>
  <c r="AF100" i="1"/>
  <c r="AC100" i="1"/>
  <c r="I100" i="1"/>
  <c r="AJ122" i="1"/>
  <c r="AK122" i="1"/>
  <c r="AI122" i="1"/>
  <c r="BA42" i="1"/>
  <c r="BB42" i="1"/>
  <c r="BA11" i="1"/>
  <c r="AZ11" i="1" s="1"/>
  <c r="AX11" i="1" s="1"/>
  <c r="BB11" i="1"/>
  <c r="BA68" i="1"/>
  <c r="BB68" i="1"/>
  <c r="BB35" i="1"/>
  <c r="BA35" i="1"/>
  <c r="BA81" i="1"/>
  <c r="BB81" i="1"/>
  <c r="BB29" i="1"/>
  <c r="BA29" i="1"/>
  <c r="AI22" i="1"/>
  <c r="AK22" i="1"/>
  <c r="AJ22" i="1"/>
  <c r="BA6" i="1"/>
  <c r="BB6" i="1"/>
  <c r="BA49" i="1"/>
  <c r="BB49" i="1"/>
  <c r="BB37" i="1"/>
  <c r="BA37" i="1"/>
  <c r="AZ37" i="1" s="1"/>
  <c r="AX37" i="1" s="1"/>
  <c r="AH236" i="1"/>
  <c r="AA228" i="1"/>
  <c r="AB228" i="1"/>
  <c r="AC36" i="1"/>
  <c r="AF36" i="1"/>
  <c r="H36" i="1"/>
  <c r="AJ130" i="1"/>
  <c r="AK130" i="1"/>
  <c r="AI130" i="1"/>
  <c r="BA44" i="1"/>
  <c r="BB44" i="1"/>
  <c r="BA31" i="1"/>
  <c r="AZ31" i="1" s="1"/>
  <c r="AX31" i="1" s="1"/>
  <c r="BB31" i="1"/>
  <c r="BB36" i="1"/>
  <c r="BA36" i="1"/>
  <c r="AZ36" i="1" s="1"/>
  <c r="AX36" i="1" s="1"/>
  <c r="BA14" i="1"/>
  <c r="AZ14" i="1" s="1"/>
  <c r="AX14" i="1" s="1"/>
  <c r="BB14" i="1"/>
  <c r="BB45" i="1"/>
  <c r="BA45" i="1"/>
  <c r="AZ45" i="1" s="1"/>
  <c r="AX45" i="1" s="1"/>
  <c r="BB62" i="1"/>
  <c r="BA62" i="1"/>
  <c r="AZ62" i="1" s="1"/>
  <c r="AX62" i="1" s="1"/>
  <c r="BA23" i="1"/>
  <c r="BB23" i="1"/>
  <c r="BB70" i="1"/>
  <c r="BA70" i="1"/>
  <c r="AZ70" i="1" s="1"/>
  <c r="AX70" i="1" s="1"/>
  <c r="AC180" i="1"/>
  <c r="I180" i="1"/>
  <c r="AF180" i="1"/>
  <c r="AB180" i="1"/>
  <c r="AK132" i="1"/>
  <c r="AI132" i="1"/>
  <c r="AJ132" i="1"/>
  <c r="AC130" i="1"/>
  <c r="AF130" i="1"/>
  <c r="I130" i="1"/>
  <c r="BB50" i="1"/>
  <c r="BA50" i="1"/>
  <c r="BB3" i="1"/>
  <c r="BA3" i="1"/>
  <c r="AZ3" i="1" s="1"/>
  <c r="AX3" i="1" s="1"/>
  <c r="BB58" i="1"/>
  <c r="BA58" i="1"/>
  <c r="AZ58" i="1" s="1"/>
  <c r="AX58" i="1" s="1"/>
  <c r="BA39" i="1"/>
  <c r="BB39" i="1"/>
  <c r="BA40" i="1"/>
  <c r="BB40" i="1"/>
  <c r="BA43" i="1"/>
  <c r="BB43" i="1"/>
  <c r="BA69" i="1"/>
  <c r="BB69" i="1"/>
  <c r="AC128" i="1"/>
  <c r="I128" i="1"/>
  <c r="AF128" i="1"/>
  <c r="AS205" i="1"/>
  <c r="AR205" i="1" s="1"/>
  <c r="AQ205" i="1" s="1"/>
  <c r="AP205" i="1" s="1"/>
  <c r="AO205" i="1" s="1"/>
  <c r="AN205" i="1" s="1"/>
  <c r="AM205" i="1" s="1"/>
  <c r="AL205" i="1" s="1"/>
  <c r="AT205" i="1"/>
  <c r="AJ173" i="1"/>
  <c r="AI173" i="1"/>
  <c r="AH173" i="1" s="1"/>
  <c r="AK173" i="1"/>
  <c r="H25" i="1"/>
  <c r="AF25" i="1"/>
  <c r="AC25" i="1"/>
  <c r="AT158" i="1"/>
  <c r="AS158" i="1"/>
  <c r="AR158" i="1" s="1"/>
  <c r="AQ158" i="1" s="1"/>
  <c r="AP158" i="1" s="1"/>
  <c r="AO158" i="1" s="1"/>
  <c r="AN158" i="1" s="1"/>
  <c r="AM158" i="1" s="1"/>
  <c r="AL158" i="1" s="1"/>
  <c r="AJ149" i="1"/>
  <c r="AK149" i="1"/>
  <c r="AI149" i="1"/>
  <c r="BA48" i="1"/>
  <c r="AZ48" i="1" s="1"/>
  <c r="AX48" i="1" s="1"/>
  <c r="BB48" i="1"/>
  <c r="BB33" i="1"/>
  <c r="BA33" i="1"/>
  <c r="AZ33" i="1" s="1"/>
  <c r="AX33" i="1" s="1"/>
  <c r="BB52" i="1"/>
  <c r="BA52" i="1"/>
  <c r="BA61" i="1"/>
  <c r="BB61" i="1"/>
  <c r="BA78" i="1"/>
  <c r="AZ78" i="1" s="1"/>
  <c r="AX78" i="1" s="1"/>
  <c r="BB78" i="1"/>
  <c r="AT31" i="1"/>
  <c r="AS31" i="1" s="1"/>
  <c r="AR31" i="1" s="1"/>
  <c r="AQ31" i="1" s="1"/>
  <c r="AP31" i="1" s="1"/>
  <c r="AO31" i="1" s="1"/>
  <c r="AN31" i="1" s="1"/>
  <c r="AM31" i="1" s="1"/>
  <c r="AL31" i="1" s="1"/>
  <c r="AC236" i="1"/>
  <c r="K236" i="1"/>
  <c r="AF236" i="1"/>
  <c r="AK180" i="1"/>
  <c r="AJ180" i="1"/>
  <c r="AI180" i="1"/>
  <c r="AH180" i="1" s="1"/>
  <c r="AA180" i="1" s="1"/>
  <c r="AT94" i="1"/>
  <c r="AS94" i="1" s="1"/>
  <c r="AR94" i="1" s="1"/>
  <c r="AQ94" i="1" s="1"/>
  <c r="AP94" i="1" s="1"/>
  <c r="AO94" i="1" s="1"/>
  <c r="AN94" i="1" s="1"/>
  <c r="AM94" i="1" s="1"/>
  <c r="AL94" i="1" s="1"/>
  <c r="AT102" i="1"/>
  <c r="AS102" i="1" s="1"/>
  <c r="AR102" i="1" s="1"/>
  <c r="AQ102" i="1" s="1"/>
  <c r="AP102" i="1" s="1"/>
  <c r="AO102" i="1" s="1"/>
  <c r="AN102" i="1" s="1"/>
  <c r="AM102" i="1" s="1"/>
  <c r="AL102" i="1" s="1"/>
  <c r="AF132" i="1"/>
  <c r="I132" i="1"/>
  <c r="AC132" i="1"/>
  <c r="I112" i="1"/>
  <c r="AC112" i="1"/>
  <c r="AF112" i="1"/>
  <c r="AF51" i="1"/>
  <c r="H51" i="1"/>
  <c r="AC51" i="1"/>
  <c r="AC34" i="1"/>
  <c r="H34" i="1"/>
  <c r="AF34" i="1"/>
  <c r="AI168" i="1"/>
  <c r="AH168" i="1" s="1"/>
  <c r="AB168" i="1" s="1"/>
  <c r="AJ168" i="1"/>
  <c r="AK168" i="1"/>
  <c r="AF122" i="1"/>
  <c r="AC122" i="1"/>
  <c r="I122" i="1"/>
  <c r="AF220" i="1"/>
  <c r="AC220" i="1"/>
  <c r="I220" i="1"/>
  <c r="AI188" i="1"/>
  <c r="AH188" i="1" s="1"/>
  <c r="AK188" i="1"/>
  <c r="AJ188" i="1"/>
  <c r="AR29" i="1"/>
  <c r="AQ29" i="1"/>
  <c r="AP29" i="1" s="1"/>
  <c r="AO29" i="1" s="1"/>
  <c r="AN29" i="1" s="1"/>
  <c r="AM29" i="1" s="1"/>
  <c r="AL29" i="1" s="1"/>
  <c r="AT29" i="1"/>
  <c r="AS29" i="1"/>
  <c r="I126" i="1"/>
  <c r="AC126" i="1"/>
  <c r="AF126" i="1"/>
  <c r="AF23" i="1"/>
  <c r="AC23" i="1"/>
  <c r="H23" i="1"/>
  <c r="AF111" i="1"/>
  <c r="I111" i="1"/>
  <c r="AC111" i="1"/>
  <c r="I174" i="1"/>
  <c r="AC174" i="1"/>
  <c r="AF174" i="1"/>
  <c r="AI160" i="1"/>
  <c r="AJ160" i="1"/>
  <c r="AK160" i="1"/>
  <c r="AF143" i="1"/>
  <c r="AC143" i="1"/>
  <c r="I143" i="1"/>
  <c r="H46" i="1"/>
  <c r="AF46" i="1"/>
  <c r="AC46" i="1"/>
  <c r="AJ222" i="1"/>
  <c r="AI222" i="1"/>
  <c r="AK222" i="1"/>
  <c r="AC193" i="1"/>
  <c r="I193" i="1"/>
  <c r="AF193" i="1"/>
  <c r="H93" i="1"/>
  <c r="AC93" i="1"/>
  <c r="AF93" i="1"/>
  <c r="AT50" i="1"/>
  <c r="AS50" i="1"/>
  <c r="AR50" i="1" s="1"/>
  <c r="AQ50" i="1" s="1"/>
  <c r="AP50" i="1" s="1"/>
  <c r="AO50" i="1" s="1"/>
  <c r="AN50" i="1" s="1"/>
  <c r="AM50" i="1" s="1"/>
  <c r="AL50" i="1" s="1"/>
  <c r="AT119" i="1"/>
  <c r="AS119" i="1" s="1"/>
  <c r="AR119" i="1" s="1"/>
  <c r="AQ119" i="1" s="1"/>
  <c r="AP119" i="1" s="1"/>
  <c r="AO119" i="1"/>
  <c r="AN119" i="1" s="1"/>
  <c r="AM119" i="1" s="1"/>
  <c r="AL119" i="1" s="1"/>
  <c r="AT78" i="1"/>
  <c r="AS78" i="1"/>
  <c r="AR78" i="1" s="1"/>
  <c r="AQ78" i="1" s="1"/>
  <c r="AP78" i="1" s="1"/>
  <c r="AO78" i="1" s="1"/>
  <c r="AN78" i="1" s="1"/>
  <c r="AM78" i="1" s="1"/>
  <c r="AL78" i="1" s="1"/>
  <c r="AT87" i="1"/>
  <c r="AS87" i="1" s="1"/>
  <c r="AR87" i="1" s="1"/>
  <c r="AQ87" i="1" s="1"/>
  <c r="AP87" i="1" s="1"/>
  <c r="AO87" i="1" s="1"/>
  <c r="AN87" i="1" s="1"/>
  <c r="AM87" i="1" s="1"/>
  <c r="AL87" i="1" s="1"/>
  <c r="AT92" i="1"/>
  <c r="AS92" i="1" s="1"/>
  <c r="AR92" i="1" s="1"/>
  <c r="AQ92" i="1" s="1"/>
  <c r="AP92" i="1" s="1"/>
  <c r="AO92" i="1"/>
  <c r="AN92" i="1" s="1"/>
  <c r="AM92" i="1" s="1"/>
  <c r="AL92" i="1" s="1"/>
  <c r="AT39" i="1"/>
  <c r="AS39" i="1" s="1"/>
  <c r="AR39" i="1" s="1"/>
  <c r="AQ39" i="1" s="1"/>
  <c r="AP39" i="1" s="1"/>
  <c r="AO39" i="1" s="1"/>
  <c r="AN39" i="1" s="1"/>
  <c r="AM39" i="1" s="1"/>
  <c r="AL39" i="1" s="1"/>
  <c r="AK187" i="1"/>
  <c r="AJ187" i="1"/>
  <c r="AI187" i="1"/>
  <c r="AH187" i="1" s="1"/>
  <c r="AB187" i="1" s="1"/>
  <c r="AS229" i="1"/>
  <c r="AR229" i="1" s="1"/>
  <c r="AQ229" i="1" s="1"/>
  <c r="AP229" i="1" s="1"/>
  <c r="AO229" i="1" s="1"/>
  <c r="AN229" i="1" s="1"/>
  <c r="AM229" i="1" s="1"/>
  <c r="AL229" i="1" s="1"/>
  <c r="AT229" i="1"/>
  <c r="AT42" i="1"/>
  <c r="AS42" i="1" s="1"/>
  <c r="AR42" i="1" s="1"/>
  <c r="AQ42" i="1" s="1"/>
  <c r="AP42" i="1" s="1"/>
  <c r="AO42" i="1" s="1"/>
  <c r="AN42" i="1" s="1"/>
  <c r="AM42" i="1" s="1"/>
  <c r="AL42" i="1" s="1"/>
  <c r="I225" i="1"/>
  <c r="AF225" i="1"/>
  <c r="AC225" i="1"/>
  <c r="AJ198" i="1"/>
  <c r="AK198" i="1"/>
  <c r="AI198" i="1"/>
  <c r="AZ82" i="1"/>
  <c r="AX82" i="1" s="1"/>
  <c r="AH75" i="1"/>
  <c r="AH108" i="1"/>
  <c r="AZ38" i="1"/>
  <c r="AX38" i="1" s="1"/>
  <c r="AI208" i="1"/>
  <c r="AJ208" i="1"/>
  <c r="AK208" i="1"/>
  <c r="AC60" i="1"/>
  <c r="AF60" i="1"/>
  <c r="H60" i="1"/>
  <c r="AT128" i="1"/>
  <c r="AS128" i="1"/>
  <c r="AR128" i="1" s="1"/>
  <c r="AQ128" i="1" s="1"/>
  <c r="AP128" i="1" s="1"/>
  <c r="AO128" i="1" s="1"/>
  <c r="AN128" i="1" s="1"/>
  <c r="AM128" i="1" s="1"/>
  <c r="AL128" i="1" s="1"/>
  <c r="AC116" i="1"/>
  <c r="AF116" i="1"/>
  <c r="I116" i="1"/>
  <c r="AT172" i="1"/>
  <c r="AS172" i="1" s="1"/>
  <c r="AR172" i="1" s="1"/>
  <c r="AQ172" i="1" s="1"/>
  <c r="AP172" i="1" s="1"/>
  <c r="AO172" i="1" s="1"/>
  <c r="AN172" i="1" s="1"/>
  <c r="AM172" i="1" s="1"/>
  <c r="AL172" i="1" s="1"/>
  <c r="AT34" i="1"/>
  <c r="AS34" i="1"/>
  <c r="AR34" i="1" s="1"/>
  <c r="AQ34" i="1" s="1"/>
  <c r="AP34" i="1" s="1"/>
  <c r="AO34" i="1" s="1"/>
  <c r="AN34" i="1" s="1"/>
  <c r="AM34" i="1" s="1"/>
  <c r="AL34" i="1" s="1"/>
  <c r="AJ25" i="1"/>
  <c r="AI25" i="1"/>
  <c r="AH25" i="1" s="1"/>
  <c r="AK25" i="1"/>
  <c r="I197" i="1"/>
  <c r="AC197" i="1"/>
  <c r="AF197" i="1"/>
  <c r="AT218" i="1"/>
  <c r="AS218" i="1" s="1"/>
  <c r="AR218" i="1" s="1"/>
  <c r="AQ218" i="1" s="1"/>
  <c r="AP218" i="1" s="1"/>
  <c r="AO218" i="1" s="1"/>
  <c r="AN218" i="1" s="1"/>
  <c r="AM218" i="1" s="1"/>
  <c r="AL218" i="1" s="1"/>
  <c r="AS220" i="1"/>
  <c r="AR220" i="1" s="1"/>
  <c r="AQ220" i="1" s="1"/>
  <c r="AP220" i="1" s="1"/>
  <c r="AO220" i="1" s="1"/>
  <c r="AN220" i="1" s="1"/>
  <c r="AM220" i="1" s="1"/>
  <c r="AL220" i="1" s="1"/>
  <c r="AT220" i="1"/>
  <c r="AA188" i="1"/>
  <c r="K227" i="1"/>
  <c r="AC227" i="1"/>
  <c r="AF227" i="1"/>
  <c r="H45" i="1"/>
  <c r="AC45" i="1"/>
  <c r="AF45" i="1"/>
  <c r="AC81" i="1"/>
  <c r="H81" i="1"/>
  <c r="AF81" i="1"/>
  <c r="AA206" i="1"/>
  <c r="AB206" i="1"/>
  <c r="AF69" i="1"/>
  <c r="H69" i="1"/>
  <c r="AC69" i="1"/>
  <c r="AS141" i="1"/>
  <c r="AR141" i="1" s="1"/>
  <c r="AQ141" i="1" s="1"/>
  <c r="AP141" i="1" s="1"/>
  <c r="AO141" i="1" s="1"/>
  <c r="AN141" i="1" s="1"/>
  <c r="AM141" i="1" s="1"/>
  <c r="AL141" i="1" s="1"/>
  <c r="AT141" i="1"/>
  <c r="AF28" i="1"/>
  <c r="H28" i="1"/>
  <c r="AC28" i="1"/>
  <c r="AC226" i="1"/>
  <c r="AF226" i="1"/>
  <c r="I226" i="1"/>
  <c r="AC232" i="1"/>
  <c r="K232" i="1"/>
  <c r="AF232" i="1"/>
  <c r="I160" i="1"/>
  <c r="AC160" i="1"/>
  <c r="AF160" i="1"/>
  <c r="AT109" i="1"/>
  <c r="AS109" i="1"/>
  <c r="AR109" i="1" s="1"/>
  <c r="AQ109" i="1" s="1"/>
  <c r="AP109" i="1" s="1"/>
  <c r="AO109" i="1" s="1"/>
  <c r="AN109" i="1" s="1"/>
  <c r="AM109" i="1" s="1"/>
  <c r="AL109" i="1" s="1"/>
  <c r="AT143" i="1"/>
  <c r="AS143" i="1" s="1"/>
  <c r="AR143" i="1" s="1"/>
  <c r="AQ143" i="1" s="1"/>
  <c r="AP143" i="1" s="1"/>
  <c r="AO143" i="1" s="1"/>
  <c r="AN143" i="1" s="1"/>
  <c r="AM143" i="1" s="1"/>
  <c r="AL143" i="1" s="1"/>
  <c r="AS46" i="1"/>
  <c r="AR46" i="1" s="1"/>
  <c r="AQ46" i="1" s="1"/>
  <c r="AP46" i="1" s="1"/>
  <c r="AO46" i="1" s="1"/>
  <c r="AN46" i="1" s="1"/>
  <c r="AM46" i="1" s="1"/>
  <c r="AL46" i="1" s="1"/>
  <c r="AT46" i="1"/>
  <c r="AT193" i="1"/>
  <c r="AS193" i="1"/>
  <c r="AR193" i="1" s="1"/>
  <c r="AQ193" i="1" s="1"/>
  <c r="AP193" i="1" s="1"/>
  <c r="AO193" i="1" s="1"/>
  <c r="AN193" i="1" s="1"/>
  <c r="AM193" i="1" s="1"/>
  <c r="AL193" i="1" s="1"/>
  <c r="AS93" i="1"/>
  <c r="AR93" i="1"/>
  <c r="AQ93" i="1" s="1"/>
  <c r="AP93" i="1" s="1"/>
  <c r="AO93" i="1" s="1"/>
  <c r="AN93" i="1" s="1"/>
  <c r="AM93" i="1" s="1"/>
  <c r="AL93" i="1" s="1"/>
  <c r="AT93" i="1"/>
  <c r="AT175" i="1"/>
  <c r="AS175" i="1" s="1"/>
  <c r="AR175" i="1" s="1"/>
  <c r="AQ175" i="1" s="1"/>
  <c r="AP175" i="1" s="1"/>
  <c r="AO175" i="1" s="1"/>
  <c r="AN175" i="1" s="1"/>
  <c r="AM175" i="1" s="1"/>
  <c r="AL175" i="1" s="1"/>
  <c r="AF73" i="1"/>
  <c r="AC73" i="1"/>
  <c r="H73" i="1"/>
  <c r="I187" i="1"/>
  <c r="AC187" i="1"/>
  <c r="AF187" i="1"/>
  <c r="K229" i="1"/>
  <c r="AF229" i="1"/>
  <c r="AC229" i="1"/>
  <c r="I211" i="1"/>
  <c r="AF211" i="1"/>
  <c r="AC211" i="1"/>
  <c r="AT170" i="1"/>
  <c r="AS170" i="1" s="1"/>
  <c r="AR170" i="1" s="1"/>
  <c r="AQ170" i="1" s="1"/>
  <c r="AP170" i="1" s="1"/>
  <c r="AO170" i="1" s="1"/>
  <c r="AN170" i="1" s="1"/>
  <c r="AM170" i="1" s="1"/>
  <c r="AL170" i="1" s="1"/>
  <c r="AI244" i="1"/>
  <c r="AJ244" i="1"/>
  <c r="AK244" i="1"/>
  <c r="AC198" i="1"/>
  <c r="AF198" i="1"/>
  <c r="I198" i="1"/>
  <c r="AZ24" i="1"/>
  <c r="AX24" i="1" s="1"/>
  <c r="AZ27" i="1"/>
  <c r="AX27" i="1" s="1"/>
  <c r="AT189" i="1"/>
  <c r="AS189" i="1" s="1"/>
  <c r="AR189" i="1" s="1"/>
  <c r="AQ189" i="1" s="1"/>
  <c r="AP189" i="1" s="1"/>
  <c r="AO189" i="1" s="1"/>
  <c r="AN189" i="1" s="1"/>
  <c r="AM189" i="1" s="1"/>
  <c r="AL189" i="1" s="1"/>
  <c r="AT81" i="1"/>
  <c r="AS81" i="1" s="1"/>
  <c r="AR81" i="1" s="1"/>
  <c r="AQ81" i="1" s="1"/>
  <c r="AP81" i="1" s="1"/>
  <c r="AO81" i="1" s="1"/>
  <c r="AN81" i="1" s="1"/>
  <c r="AM81" i="1" s="1"/>
  <c r="AL81" i="1" s="1"/>
  <c r="AK121" i="1"/>
  <c r="AI121" i="1"/>
  <c r="AH121" i="1" s="1"/>
  <c r="AA121" i="1" s="1"/>
  <c r="AD121" i="1" s="1"/>
  <c r="AJ121" i="1"/>
  <c r="AT126" i="1"/>
  <c r="AS126" i="1"/>
  <c r="AR126" i="1" s="1"/>
  <c r="AQ126" i="1" s="1"/>
  <c r="AP126" i="1" s="1"/>
  <c r="AO126" i="1" s="1"/>
  <c r="AN126" i="1" s="1"/>
  <c r="AM126" i="1" s="1"/>
  <c r="AL126" i="1" s="1"/>
  <c r="AT90" i="1"/>
  <c r="AS90" i="1" s="1"/>
  <c r="AR90" i="1" s="1"/>
  <c r="AQ90" i="1" s="1"/>
  <c r="AP90" i="1" s="1"/>
  <c r="AO90" i="1" s="1"/>
  <c r="AN90" i="1" s="1"/>
  <c r="AM90" i="1" s="1"/>
  <c r="AL90" i="1" s="1"/>
  <c r="AI111" i="1"/>
  <c r="AJ111" i="1"/>
  <c r="AK111" i="1"/>
  <c r="AT82" i="1"/>
  <c r="AS82" i="1"/>
  <c r="AR82" i="1" s="1"/>
  <c r="AQ82" i="1" s="1"/>
  <c r="AP82" i="1" s="1"/>
  <c r="AO82" i="1" s="1"/>
  <c r="AN82" i="1" s="1"/>
  <c r="AM82" i="1" s="1"/>
  <c r="AL82" i="1" s="1"/>
  <c r="AK69" i="1"/>
  <c r="AJ69" i="1"/>
  <c r="AI69" i="1"/>
  <c r="AJ80" i="1"/>
  <c r="AK80" i="1"/>
  <c r="AI80" i="1"/>
  <c r="AH80" i="1" s="1"/>
  <c r="AJ226" i="1"/>
  <c r="AI226" i="1"/>
  <c r="AK226" i="1"/>
  <c r="AT162" i="1"/>
  <c r="AS162" i="1" s="1"/>
  <c r="AR162" i="1" s="1"/>
  <c r="AQ162" i="1" s="1"/>
  <c r="AP162" i="1" s="1"/>
  <c r="AO162" i="1" s="1"/>
  <c r="AN162" i="1" s="1"/>
  <c r="AM162" i="1" s="1"/>
  <c r="AL162" i="1" s="1"/>
  <c r="AC109" i="1"/>
  <c r="I109" i="1"/>
  <c r="AF109" i="1"/>
  <c r="AT200" i="1"/>
  <c r="AS200" i="1" s="1"/>
  <c r="AR200" i="1" s="1"/>
  <c r="AQ200" i="1" s="1"/>
  <c r="AP200" i="1" s="1"/>
  <c r="AO200" i="1" s="1"/>
  <c r="AN200" i="1" s="1"/>
  <c r="AM200" i="1" s="1"/>
  <c r="AL200" i="1" s="1"/>
  <c r="AF222" i="1"/>
  <c r="AC222" i="1"/>
  <c r="I222" i="1"/>
  <c r="AT146" i="1"/>
  <c r="AS146" i="1"/>
  <c r="AR146" i="1"/>
  <c r="AQ146" i="1" s="1"/>
  <c r="AP146" i="1" s="1"/>
  <c r="AO146" i="1" s="1"/>
  <c r="AN146" i="1" s="1"/>
  <c r="AM146" i="1" s="1"/>
  <c r="AL146" i="1" s="1"/>
  <c r="AC48" i="1"/>
  <c r="AF48" i="1"/>
  <c r="H48" i="1"/>
  <c r="AA61" i="1"/>
  <c r="AB61" i="1"/>
  <c r="AT230" i="1"/>
  <c r="AS230" i="1"/>
  <c r="AR230" i="1" s="1"/>
  <c r="AQ230" i="1" s="1"/>
  <c r="AP230" i="1" s="1"/>
  <c r="AO230" i="1" s="1"/>
  <c r="AN230" i="1" s="1"/>
  <c r="AM230" i="1" s="1"/>
  <c r="AL230" i="1" s="1"/>
  <c r="H50" i="1"/>
  <c r="AC50" i="1"/>
  <c r="AF50" i="1"/>
  <c r="I119" i="1"/>
  <c r="AC119" i="1"/>
  <c r="AF119" i="1"/>
  <c r="AC87" i="1"/>
  <c r="AF87" i="1"/>
  <c r="H87" i="1"/>
  <c r="AC234" i="1"/>
  <c r="K234" i="1"/>
  <c r="AF234" i="1"/>
  <c r="AT216" i="1"/>
  <c r="AS216" i="1" s="1"/>
  <c r="AR216" i="1" s="1"/>
  <c r="AQ216" i="1" s="1"/>
  <c r="AP216" i="1"/>
  <c r="AO216" i="1" s="1"/>
  <c r="AN216" i="1" s="1"/>
  <c r="AM216" i="1" s="1"/>
  <c r="AL216" i="1" s="1"/>
  <c r="AS84" i="1"/>
  <c r="AR84" i="1" s="1"/>
  <c r="AQ84" i="1" s="1"/>
  <c r="AP84" i="1" s="1"/>
  <c r="AO84" i="1" s="1"/>
  <c r="AN84" i="1" s="1"/>
  <c r="AM84" i="1" s="1"/>
  <c r="AL84" i="1" s="1"/>
  <c r="AT84" i="1"/>
  <c r="AT186" i="1"/>
  <c r="AS186" i="1" s="1"/>
  <c r="AR186" i="1" s="1"/>
  <c r="AQ186" i="1" s="1"/>
  <c r="AP186" i="1" s="1"/>
  <c r="AO186" i="1" s="1"/>
  <c r="AN186" i="1" s="1"/>
  <c r="AM186" i="1" s="1"/>
  <c r="AL186" i="1" s="1"/>
  <c r="AC42" i="1"/>
  <c r="H42" i="1"/>
  <c r="AF42" i="1"/>
  <c r="AS164" i="1"/>
  <c r="AR164" i="1" s="1"/>
  <c r="AQ164" i="1" s="1"/>
  <c r="AP164" i="1" s="1"/>
  <c r="AO164" i="1" s="1"/>
  <c r="AN164" i="1" s="1"/>
  <c r="AM164" i="1" s="1"/>
  <c r="AL164" i="1" s="1"/>
  <c r="AT164" i="1"/>
  <c r="AT182" i="1"/>
  <c r="AS182" i="1" s="1"/>
  <c r="AR182" i="1" s="1"/>
  <c r="AQ182" i="1" s="1"/>
  <c r="AP182" i="1" s="1"/>
  <c r="AO182" i="1" s="1"/>
  <c r="AN182" i="1" s="1"/>
  <c r="AM182" i="1" s="1"/>
  <c r="AL182" i="1" s="1"/>
  <c r="AC210" i="1"/>
  <c r="AF210" i="1"/>
  <c r="I210" i="1"/>
  <c r="AT163" i="1"/>
  <c r="AS163" i="1" s="1"/>
  <c r="AR163" i="1" s="1"/>
  <c r="AQ163" i="1" s="1"/>
  <c r="AP163" i="1" s="1"/>
  <c r="AO163" i="1" s="1"/>
  <c r="AN163" i="1" s="1"/>
  <c r="AM163" i="1" s="1"/>
  <c r="AL163" i="1" s="1"/>
  <c r="AT133" i="1"/>
  <c r="AS133" i="1"/>
  <c r="AR133" i="1" s="1"/>
  <c r="AQ133" i="1" s="1"/>
  <c r="AP133" i="1" s="1"/>
  <c r="AO133" i="1" s="1"/>
  <c r="AN133" i="1" s="1"/>
  <c r="AM133" i="1" s="1"/>
  <c r="AL133" i="1" s="1"/>
  <c r="AT76" i="1"/>
  <c r="AS76" i="1"/>
  <c r="AR76" i="1" s="1"/>
  <c r="AQ76" i="1" s="1"/>
  <c r="AP76" i="1" s="1"/>
  <c r="AO76" i="1" s="1"/>
  <c r="AN76" i="1" s="1"/>
  <c r="AM76" i="1" s="1"/>
  <c r="AL76" i="1" s="1"/>
  <c r="AE166" i="1"/>
  <c r="AD166" i="1"/>
  <c r="AF57" i="1"/>
  <c r="H57" i="1"/>
  <c r="AC57" i="1"/>
  <c r="AJ214" i="1"/>
  <c r="AK214" i="1"/>
  <c r="AI214" i="1"/>
  <c r="AC172" i="1"/>
  <c r="I172" i="1"/>
  <c r="AF172" i="1"/>
  <c r="AF97" i="1"/>
  <c r="AC97" i="1"/>
  <c r="I97" i="1"/>
  <c r="AA173" i="1"/>
  <c r="AE173" i="1" s="1"/>
  <c r="AK142" i="1"/>
  <c r="AI142" i="1"/>
  <c r="AH142" i="1" s="1"/>
  <c r="AA142" i="1" s="1"/>
  <c r="AE142" i="1" s="1"/>
  <c r="AJ142" i="1"/>
  <c r="AT183" i="1"/>
  <c r="AS183" i="1" s="1"/>
  <c r="AR183" i="1" s="1"/>
  <c r="AQ183" i="1" s="1"/>
  <c r="AP183" i="1" s="1"/>
  <c r="AO183" i="1" s="1"/>
  <c r="AN183" i="1" s="1"/>
  <c r="AM183" i="1" s="1"/>
  <c r="AL183" i="1" s="1"/>
  <c r="I204" i="1"/>
  <c r="AF204" i="1"/>
  <c r="AC204" i="1"/>
  <c r="AF165" i="1"/>
  <c r="AC165" i="1"/>
  <c r="I165" i="1"/>
  <c r="AF121" i="1"/>
  <c r="AC121" i="1"/>
  <c r="I121" i="1"/>
  <c r="AE121" i="1"/>
  <c r="AT150" i="1"/>
  <c r="AS150" i="1" s="1"/>
  <c r="AR150" i="1" s="1"/>
  <c r="AQ150" i="1" s="1"/>
  <c r="AP150" i="1" s="1"/>
  <c r="AO150" i="1" s="1"/>
  <c r="AN150" i="1" s="1"/>
  <c r="AM150" i="1" s="1"/>
  <c r="AL150" i="1" s="1"/>
  <c r="AI88" i="1"/>
  <c r="AH88" i="1" s="1"/>
  <c r="AA88" i="1" s="1"/>
  <c r="AJ88" i="1"/>
  <c r="AK88" i="1"/>
  <c r="AF82" i="1"/>
  <c r="AC82" i="1"/>
  <c r="H82" i="1"/>
  <c r="AT66" i="1"/>
  <c r="AS66" i="1"/>
  <c r="AR66" i="1" s="1"/>
  <c r="AQ66" i="1" s="1"/>
  <c r="AP66" i="1" s="1"/>
  <c r="AO66" i="1" s="1"/>
  <c r="AN66" i="1" s="1"/>
  <c r="AM66" i="1" s="1"/>
  <c r="AL66" i="1" s="1"/>
  <c r="AF68" i="1"/>
  <c r="H68" i="1"/>
  <c r="AC68" i="1"/>
  <c r="AC80" i="1"/>
  <c r="AF80" i="1"/>
  <c r="H80" i="1"/>
  <c r="AB80" i="1"/>
  <c r="AD80" i="1"/>
  <c r="I199" i="1"/>
  <c r="AC199" i="1"/>
  <c r="AF199" i="1"/>
  <c r="AT48" i="1"/>
  <c r="AS48" i="1" s="1"/>
  <c r="AR48" i="1" s="1"/>
  <c r="AQ48" i="1" s="1"/>
  <c r="AP48" i="1" s="1"/>
  <c r="AO48" i="1" s="1"/>
  <c r="AN48" i="1" s="1"/>
  <c r="AM48" i="1" s="1"/>
  <c r="AL48" i="1" s="1"/>
  <c r="AF27" i="1"/>
  <c r="H27" i="1"/>
  <c r="AC27" i="1"/>
  <c r="K230" i="1"/>
  <c r="AF230" i="1"/>
  <c r="AC230" i="1"/>
  <c r="AT96" i="1"/>
  <c r="AS96" i="1" s="1"/>
  <c r="AR96" i="1" s="1"/>
  <c r="AQ96" i="1" s="1"/>
  <c r="AP96" i="1" s="1"/>
  <c r="AO96" i="1" s="1"/>
  <c r="AN96" i="1" s="1"/>
  <c r="AM96" i="1" s="1"/>
  <c r="AL96" i="1" s="1"/>
  <c r="AF175" i="1"/>
  <c r="AC175" i="1"/>
  <c r="I175" i="1"/>
  <c r="AT54" i="1"/>
  <c r="AS54" i="1" s="1"/>
  <c r="AR54" i="1" s="1"/>
  <c r="AQ54" i="1" s="1"/>
  <c r="AP54" i="1" s="1"/>
  <c r="AO54" i="1" s="1"/>
  <c r="AN54" i="1" s="1"/>
  <c r="AM54" i="1" s="1"/>
  <c r="AL54" i="1" s="1"/>
  <c r="AA153" i="1"/>
  <c r="AB153" i="1"/>
  <c r="I216" i="1"/>
  <c r="AC216" i="1"/>
  <c r="AF216" i="1"/>
  <c r="H84" i="1"/>
  <c r="AF84" i="1"/>
  <c r="AC84" i="1"/>
  <c r="AK178" i="1"/>
  <c r="AJ178" i="1"/>
  <c r="AI178" i="1"/>
  <c r="AH178" i="1" s="1"/>
  <c r="AA239" i="1"/>
  <c r="AF170" i="1"/>
  <c r="AC170" i="1"/>
  <c r="I170" i="1"/>
  <c r="AT176" i="1"/>
  <c r="AS176" i="1" s="1"/>
  <c r="AR176" i="1" s="1"/>
  <c r="AQ176" i="1" s="1"/>
  <c r="AP176" i="1" s="1"/>
  <c r="AO176" i="1" s="1"/>
  <c r="AN176" i="1" s="1"/>
  <c r="AM176" i="1" s="1"/>
  <c r="AL176" i="1" s="1"/>
  <c r="AF182" i="1"/>
  <c r="AC182" i="1"/>
  <c r="I182" i="1"/>
  <c r="AA145" i="1"/>
  <c r="AB145" i="1"/>
  <c r="AH135" i="1"/>
  <c r="AZ22" i="1"/>
  <c r="AX22" i="1" s="1"/>
  <c r="AT210" i="1"/>
  <c r="AS210" i="1" s="1"/>
  <c r="AR210" i="1" s="1"/>
  <c r="AQ210" i="1" s="1"/>
  <c r="AP210" i="1" s="1"/>
  <c r="AO210" i="1" s="1"/>
  <c r="AN210" i="1" s="1"/>
  <c r="AM210" i="1" s="1"/>
  <c r="AL210" i="1" s="1"/>
  <c r="AF163" i="1"/>
  <c r="AC163" i="1"/>
  <c r="I163" i="1"/>
  <c r="AF76" i="1"/>
  <c r="AC76" i="1"/>
  <c r="H76" i="1"/>
  <c r="I214" i="1"/>
  <c r="AC214" i="1"/>
  <c r="AF214" i="1"/>
  <c r="I213" i="1"/>
  <c r="AC213" i="1"/>
  <c r="AF213" i="1"/>
  <c r="AF205" i="1"/>
  <c r="I205" i="1"/>
  <c r="AC205" i="1"/>
  <c r="AB173" i="1"/>
  <c r="AD173" i="1"/>
  <c r="AF173" i="1"/>
  <c r="I173" i="1"/>
  <c r="AC173" i="1"/>
  <c r="AF62" i="1"/>
  <c r="H62" i="1"/>
  <c r="AC62" i="1"/>
  <c r="I158" i="1"/>
  <c r="AC158" i="1"/>
  <c r="AF158" i="1"/>
  <c r="AT204" i="1"/>
  <c r="AS204" i="1"/>
  <c r="AR204" i="1" s="1"/>
  <c r="AQ204" i="1" s="1"/>
  <c r="AP204" i="1" s="1"/>
  <c r="AO204" i="1" s="1"/>
  <c r="AN204" i="1" s="1"/>
  <c r="AM204" i="1" s="1"/>
  <c r="AL204" i="1" s="1"/>
  <c r="AT98" i="1"/>
  <c r="AS98" i="1" s="1"/>
  <c r="AR98" i="1" s="1"/>
  <c r="AQ98" i="1" s="1"/>
  <c r="AP98" i="1" s="1"/>
  <c r="AO98" i="1" s="1"/>
  <c r="AN98" i="1" s="1"/>
  <c r="AM98" i="1" s="1"/>
  <c r="AL98" i="1" s="1"/>
  <c r="AF189" i="1"/>
  <c r="AC189" i="1"/>
  <c r="I189" i="1"/>
  <c r="AR161" i="1"/>
  <c r="AQ161" i="1" s="1"/>
  <c r="AP161" i="1" s="1"/>
  <c r="AO161" i="1" s="1"/>
  <c r="AN161" i="1" s="1"/>
  <c r="AM161" i="1" s="1"/>
  <c r="AL161" i="1" s="1"/>
  <c r="AT161" i="1"/>
  <c r="AS161" i="1"/>
  <c r="AT59" i="1"/>
  <c r="AS59" i="1" s="1"/>
  <c r="AR59" i="1" s="1"/>
  <c r="AQ59" i="1" s="1"/>
  <c r="AP59" i="1" s="1"/>
  <c r="AO59" i="1" s="1"/>
  <c r="AN59" i="1" s="1"/>
  <c r="AM59" i="1" s="1"/>
  <c r="AL59" i="1" s="1"/>
  <c r="AF90" i="1"/>
  <c r="H90" i="1"/>
  <c r="AC90" i="1"/>
  <c r="AT209" i="1"/>
  <c r="AS209" i="1"/>
  <c r="AR209" i="1" s="1"/>
  <c r="AQ209" i="1" s="1"/>
  <c r="AP209" i="1"/>
  <c r="AO209" i="1" s="1"/>
  <c r="AN209" i="1" s="1"/>
  <c r="AM209" i="1" s="1"/>
  <c r="AL209" i="1" s="1"/>
  <c r="AT68" i="1"/>
  <c r="AS68" i="1" s="1"/>
  <c r="AR68" i="1" s="1"/>
  <c r="AQ68" i="1" s="1"/>
  <c r="AP68" i="1" s="1"/>
  <c r="AO68" i="1" s="1"/>
  <c r="AN68" i="1" s="1"/>
  <c r="AM68" i="1" s="1"/>
  <c r="AL68" i="1" s="1"/>
  <c r="AA80" i="1"/>
  <c r="AE80" i="1" s="1"/>
  <c r="AT35" i="1"/>
  <c r="AS35" i="1" s="1"/>
  <c r="AR35" i="1" s="1"/>
  <c r="AQ35" i="1" s="1"/>
  <c r="AP35" i="1" s="1"/>
  <c r="AO35" i="1" s="1"/>
  <c r="AN35" i="1" s="1"/>
  <c r="AM35" i="1" s="1"/>
  <c r="AL35" i="1" s="1"/>
  <c r="AC162" i="1"/>
  <c r="I162" i="1"/>
  <c r="AF162" i="1"/>
  <c r="I134" i="1"/>
  <c r="AC134" i="1"/>
  <c r="AF134" i="1"/>
  <c r="AT199" i="1"/>
  <c r="AS199" i="1" s="1"/>
  <c r="AR199" i="1" s="1"/>
  <c r="AQ199" i="1" s="1"/>
  <c r="AP199" i="1" s="1"/>
  <c r="AO199" i="1" s="1"/>
  <c r="AN199" i="1" s="1"/>
  <c r="AM199" i="1" s="1"/>
  <c r="AL199" i="1" s="1"/>
  <c r="I200" i="1"/>
  <c r="AF200" i="1"/>
  <c r="AC200" i="1"/>
  <c r="AS148" i="1"/>
  <c r="AR148" i="1" s="1"/>
  <c r="AQ148" i="1" s="1"/>
  <c r="AP148" i="1" s="1"/>
  <c r="AO148" i="1" s="1"/>
  <c r="AN148" i="1" s="1"/>
  <c r="AM148" i="1" s="1"/>
  <c r="AL148" i="1" s="1"/>
  <c r="AT148" i="1"/>
  <c r="I146" i="1"/>
  <c r="AC146" i="1"/>
  <c r="AF146" i="1"/>
  <c r="AK27" i="1"/>
  <c r="AI27" i="1"/>
  <c r="AJ27" i="1"/>
  <c r="AS235" i="1"/>
  <c r="AR235" i="1" s="1"/>
  <c r="AQ235" i="1" s="1"/>
  <c r="AP235" i="1" s="1"/>
  <c r="AO235" i="1" s="1"/>
  <c r="AN235" i="1" s="1"/>
  <c r="AM235" i="1" s="1"/>
  <c r="AL235" i="1" s="1"/>
  <c r="AT235" i="1"/>
  <c r="H41" i="1"/>
  <c r="AF41" i="1"/>
  <c r="AC41" i="1"/>
  <c r="AR234" i="1"/>
  <c r="AQ234" i="1" s="1"/>
  <c r="AP234" i="1" s="1"/>
  <c r="AO234" i="1" s="1"/>
  <c r="AN234" i="1" s="1"/>
  <c r="AM234" i="1" s="1"/>
  <c r="AL234" i="1" s="1"/>
  <c r="AT234" i="1"/>
  <c r="AS234" i="1" s="1"/>
  <c r="I186" i="1"/>
  <c r="AC186" i="1"/>
  <c r="AF186" i="1"/>
  <c r="AT26" i="1"/>
  <c r="AS26" i="1" s="1"/>
  <c r="AR26" i="1" s="1"/>
  <c r="AQ26" i="1" s="1"/>
  <c r="AP26" i="1" s="1"/>
  <c r="AO26" i="1" s="1"/>
  <c r="AN26" i="1" s="1"/>
  <c r="AM26" i="1" s="1"/>
  <c r="AL26" i="1" s="1"/>
  <c r="I164" i="1"/>
  <c r="AC164" i="1"/>
  <c r="AF164" i="1"/>
  <c r="AT217" i="1"/>
  <c r="AS217" i="1" s="1"/>
  <c r="AR217" i="1" s="1"/>
  <c r="AQ217" i="1" s="1"/>
  <c r="AP217" i="1" s="1"/>
  <c r="AO217" i="1" s="1"/>
  <c r="AN217" i="1" s="1"/>
  <c r="AM217" i="1" s="1"/>
  <c r="AL217" i="1" s="1"/>
  <c r="AF176" i="1"/>
  <c r="AC176" i="1"/>
  <c r="I176" i="1"/>
  <c r="AA125" i="1"/>
  <c r="AB125" i="1"/>
  <c r="AZ73" i="1"/>
  <c r="AX73" i="1" s="1"/>
  <c r="AZ59" i="1"/>
  <c r="AX59" i="1" s="1"/>
  <c r="AH113" i="1"/>
  <c r="I183" i="1"/>
  <c r="AF183" i="1"/>
  <c r="AC183" i="1"/>
  <c r="AA245" i="1"/>
  <c r="AB245" i="1"/>
  <c r="AJ165" i="1"/>
  <c r="AK165" i="1"/>
  <c r="AI165" i="1"/>
  <c r="AH165" i="1" s="1"/>
  <c r="AB165" i="1" s="1"/>
  <c r="I98" i="1"/>
  <c r="AF98" i="1"/>
  <c r="AC98" i="1"/>
  <c r="AF161" i="1"/>
  <c r="I161" i="1"/>
  <c r="AC161" i="1"/>
  <c r="I150" i="1"/>
  <c r="AF150" i="1"/>
  <c r="AC150" i="1"/>
  <c r="AT74" i="1"/>
  <c r="AS74" i="1" s="1"/>
  <c r="AR74" i="1" s="1"/>
  <c r="AQ74" i="1"/>
  <c r="AP74" i="1" s="1"/>
  <c r="AO74" i="1"/>
  <c r="AN74" i="1" s="1"/>
  <c r="AM74" i="1" s="1"/>
  <c r="AL74" i="1" s="1"/>
  <c r="AF88" i="1"/>
  <c r="H88" i="1"/>
  <c r="AC88" i="1"/>
  <c r="AB88" i="1"/>
  <c r="H66" i="1"/>
  <c r="AC66" i="1"/>
  <c r="AF66" i="1"/>
  <c r="AJ242" i="1"/>
  <c r="AK242" i="1"/>
  <c r="AI242" i="1"/>
  <c r="AH242" i="1" s="1"/>
  <c r="AC35" i="1"/>
  <c r="H35" i="1"/>
  <c r="AF35" i="1"/>
  <c r="I118" i="1"/>
  <c r="AC118" i="1"/>
  <c r="AF118" i="1"/>
  <c r="AR134" i="1"/>
  <c r="AQ134" i="1" s="1"/>
  <c r="AP134" i="1" s="1"/>
  <c r="AO134" i="1" s="1"/>
  <c r="AN134" i="1" s="1"/>
  <c r="AM134" i="1" s="1"/>
  <c r="AL134" i="1" s="1"/>
  <c r="AT134" i="1"/>
  <c r="AS134" i="1" s="1"/>
  <c r="AI52" i="1"/>
  <c r="AJ52" i="1"/>
  <c r="AK52" i="1"/>
  <c r="AT114" i="1"/>
  <c r="AS114" i="1" s="1"/>
  <c r="AR114" i="1" s="1"/>
  <c r="AQ114" i="1" s="1"/>
  <c r="AP114" i="1" s="1"/>
  <c r="AO114" i="1" s="1"/>
  <c r="AN114" i="1" s="1"/>
  <c r="AM114" i="1" s="1"/>
  <c r="AL114" i="1" s="1"/>
  <c r="AF235" i="1"/>
  <c r="J235" i="1"/>
  <c r="AC235" i="1"/>
  <c r="I195" i="1"/>
  <c r="AC195" i="1"/>
  <c r="AF195" i="1"/>
  <c r="AC96" i="1"/>
  <c r="AF96" i="1"/>
  <c r="H96" i="1"/>
  <c r="AI110" i="1"/>
  <c r="AK110" i="1"/>
  <c r="AJ110" i="1"/>
  <c r="AF54" i="1"/>
  <c r="H54" i="1"/>
  <c r="AC54" i="1"/>
  <c r="AK44" i="1"/>
  <c r="AJ44" i="1"/>
  <c r="AI44" i="1"/>
  <c r="AI41" i="1"/>
  <c r="AK41" i="1"/>
  <c r="AJ41" i="1"/>
  <c r="AC179" i="1"/>
  <c r="I179" i="1"/>
  <c r="AF179" i="1"/>
  <c r="AC49" i="1"/>
  <c r="AF49" i="1"/>
  <c r="H49" i="1"/>
  <c r="AF26" i="1"/>
  <c r="H26" i="1"/>
  <c r="AC26" i="1"/>
  <c r="AT215" i="1"/>
  <c r="AS215" i="1" s="1"/>
  <c r="AR215" i="1" s="1"/>
  <c r="AQ215" i="1" s="1"/>
  <c r="AP215" i="1" s="1"/>
  <c r="AO215" i="1" s="1"/>
  <c r="AN215" i="1"/>
  <c r="AM215" i="1" s="1"/>
  <c r="AL215" i="1" s="1"/>
  <c r="AZ16" i="1"/>
  <c r="AX16" i="1" s="1"/>
  <c r="AJ243" i="1"/>
  <c r="AK243" i="1"/>
  <c r="AI243" i="1"/>
  <c r="AH243" i="1" s="1"/>
  <c r="AC65" i="1"/>
  <c r="AF65" i="1"/>
  <c r="H65" i="1"/>
  <c r="AF59" i="1"/>
  <c r="AC59" i="1"/>
  <c r="H59" i="1"/>
  <c r="AI174" i="1"/>
  <c r="AJ174" i="1"/>
  <c r="AK174" i="1"/>
  <c r="AK154" i="1"/>
  <c r="AI154" i="1"/>
  <c r="AH154" i="1" s="1"/>
  <c r="AJ154" i="1"/>
  <c r="AC209" i="1"/>
  <c r="AF209" i="1"/>
  <c r="I209" i="1"/>
  <c r="I159" i="1"/>
  <c r="AF159" i="1"/>
  <c r="AC159" i="1"/>
  <c r="AC79" i="1"/>
  <c r="AF79" i="1"/>
  <c r="H79" i="1"/>
  <c r="AI240" i="1"/>
  <c r="AJ240" i="1"/>
  <c r="AK240" i="1"/>
  <c r="AF52" i="1"/>
  <c r="H52" i="1"/>
  <c r="AC52" i="1"/>
  <c r="AT56" i="1"/>
  <c r="AS56" i="1"/>
  <c r="AR56" i="1" s="1"/>
  <c r="AQ56" i="1" s="1"/>
  <c r="AP56" i="1" s="1"/>
  <c r="AO56" i="1" s="1"/>
  <c r="AN56" i="1" s="1"/>
  <c r="AM56" i="1" s="1"/>
  <c r="AL56" i="1" s="1"/>
  <c r="I148" i="1"/>
  <c r="AF148" i="1"/>
  <c r="AC148" i="1"/>
  <c r="AT195" i="1"/>
  <c r="AS195" i="1" s="1"/>
  <c r="AR195" i="1" s="1"/>
  <c r="AQ195" i="1" s="1"/>
  <c r="AP195" i="1" s="1"/>
  <c r="AO195" i="1"/>
  <c r="AN195" i="1" s="1"/>
  <c r="AM195" i="1" s="1"/>
  <c r="AL195" i="1" s="1"/>
  <c r="I202" i="1"/>
  <c r="AC202" i="1"/>
  <c r="AF202" i="1"/>
  <c r="H55" i="1"/>
  <c r="AF55" i="1"/>
  <c r="AC55" i="1"/>
  <c r="AT49" i="1"/>
  <c r="AS49" i="1" s="1"/>
  <c r="AR49" i="1" s="1"/>
  <c r="AQ49" i="1" s="1"/>
  <c r="AP49" i="1" s="1"/>
  <c r="AO49" i="1" s="1"/>
  <c r="AN49" i="1" s="1"/>
  <c r="AM49" i="1" s="1"/>
  <c r="AL49" i="1" s="1"/>
  <c r="AK58" i="1"/>
  <c r="AJ58" i="1"/>
  <c r="AI58" i="1"/>
  <c r="AH58" i="1" s="1"/>
  <c r="AC217" i="1"/>
  <c r="AF217" i="1"/>
  <c r="I217" i="1"/>
  <c r="AA89" i="1"/>
  <c r="AB89" i="1"/>
  <c r="AH179" i="1"/>
  <c r="AB179" i="1" s="1"/>
  <c r="I137" i="1"/>
  <c r="AF137" i="1"/>
  <c r="AC137" i="1"/>
  <c r="H94" i="1"/>
  <c r="AF94" i="1"/>
  <c r="AC94" i="1"/>
  <c r="AT60" i="1"/>
  <c r="AS60" i="1" s="1"/>
  <c r="AR60" i="1" s="1"/>
  <c r="AQ60" i="1" s="1"/>
  <c r="AP60" i="1" s="1"/>
  <c r="AO60" i="1" s="1"/>
  <c r="AN60" i="1" s="1"/>
  <c r="AM60" i="1" s="1"/>
  <c r="AL60" i="1" s="1"/>
  <c r="AR116" i="1"/>
  <c r="AQ116" i="1" s="1"/>
  <c r="AP116" i="1" s="1"/>
  <c r="AO116" i="1" s="1"/>
  <c r="AN116" i="1" s="1"/>
  <c r="AM116" i="1" s="1"/>
  <c r="AL116" i="1" s="1"/>
  <c r="AT116" i="1"/>
  <c r="AS116" i="1" s="1"/>
  <c r="AK112" i="1"/>
  <c r="AJ112" i="1"/>
  <c r="AI112" i="1"/>
  <c r="AH112" i="1" s="1"/>
  <c r="AA112" i="1" s="1"/>
  <c r="AI51" i="1"/>
  <c r="AJ51" i="1"/>
  <c r="AH51" i="1" s="1"/>
  <c r="AA51" i="1" s="1"/>
  <c r="AK51" i="1"/>
  <c r="AC149" i="1"/>
  <c r="AF149" i="1"/>
  <c r="I149" i="1"/>
  <c r="I188" i="1"/>
  <c r="AC188" i="1"/>
  <c r="AF188" i="1"/>
  <c r="AB188" i="1"/>
  <c r="AT227" i="1"/>
  <c r="AS227" i="1" s="1"/>
  <c r="AR227" i="1" s="1"/>
  <c r="AQ227" i="1" s="1"/>
  <c r="AP227" i="1" s="1"/>
  <c r="AO227" i="1" s="1"/>
  <c r="AN227" i="1" s="1"/>
  <c r="AM227" i="1" s="1"/>
  <c r="AL227" i="1" s="1"/>
  <c r="AT45" i="1"/>
  <c r="AS45" i="1" s="1"/>
  <c r="AR45" i="1" s="1"/>
  <c r="AQ45" i="1" s="1"/>
  <c r="AP45" i="1" s="1"/>
  <c r="AO45" i="1" s="1"/>
  <c r="AN45" i="1" s="1"/>
  <c r="AM45" i="1" s="1"/>
  <c r="AL45" i="1" s="1"/>
  <c r="AF29" i="1"/>
  <c r="AC29" i="1"/>
  <c r="H29" i="1"/>
  <c r="AS65" i="1"/>
  <c r="AR65" i="1" s="1"/>
  <c r="AQ65" i="1" s="1"/>
  <c r="AP65" i="1" s="1"/>
  <c r="AO65" i="1" s="1"/>
  <c r="AN65" i="1" s="1"/>
  <c r="AM65" i="1" s="1"/>
  <c r="AL65" i="1" s="1"/>
  <c r="AT65" i="1"/>
  <c r="AC43" i="1"/>
  <c r="AF43" i="1"/>
  <c r="H43" i="1"/>
  <c r="AT23" i="1"/>
  <c r="AS23" i="1" s="1"/>
  <c r="AR23" i="1" s="1"/>
  <c r="AQ23" i="1" s="1"/>
  <c r="AP23" i="1" s="1"/>
  <c r="AO23" i="1" s="1"/>
  <c r="AN23" i="1" s="1"/>
  <c r="AM23" i="1" s="1"/>
  <c r="AL23" i="1" s="1"/>
  <c r="AF74" i="1"/>
  <c r="H74" i="1"/>
  <c r="AC74" i="1"/>
  <c r="AC141" i="1"/>
  <c r="AF141" i="1"/>
  <c r="I141" i="1"/>
  <c r="AR28" i="1"/>
  <c r="AQ28" i="1" s="1"/>
  <c r="AP28" i="1" s="1"/>
  <c r="AO28" i="1" s="1"/>
  <c r="AN28" i="1" s="1"/>
  <c r="AM28" i="1" s="1"/>
  <c r="AL28" i="1" s="1"/>
  <c r="AT28" i="1"/>
  <c r="AS28" i="1" s="1"/>
  <c r="AT159" i="1"/>
  <c r="AS159" i="1" s="1"/>
  <c r="AR159" i="1" s="1"/>
  <c r="AQ159" i="1" s="1"/>
  <c r="AP159" i="1" s="1"/>
  <c r="AO159" i="1" s="1"/>
  <c r="AN159" i="1" s="1"/>
  <c r="AM159" i="1" s="1"/>
  <c r="AL159" i="1" s="1"/>
  <c r="AT232" i="1"/>
  <c r="AS232" i="1"/>
  <c r="AR232" i="1" s="1"/>
  <c r="AQ232" i="1" s="1"/>
  <c r="AP232" i="1" s="1"/>
  <c r="AO232" i="1" s="1"/>
  <c r="AN232" i="1" s="1"/>
  <c r="AM232" i="1" s="1"/>
  <c r="AL232" i="1" s="1"/>
  <c r="AT118" i="1"/>
  <c r="AS118" i="1" s="1"/>
  <c r="AR118" i="1" s="1"/>
  <c r="AQ118" i="1" s="1"/>
  <c r="AP118" i="1" s="1"/>
  <c r="AO118" i="1" s="1"/>
  <c r="AN118" i="1" s="1"/>
  <c r="AM118" i="1" s="1"/>
  <c r="AL118" i="1" s="1"/>
  <c r="AT79" i="1"/>
  <c r="AS79" i="1"/>
  <c r="AR79" i="1" s="1"/>
  <c r="AQ79" i="1" s="1"/>
  <c r="AP79" i="1" s="1"/>
  <c r="AO79" i="1" s="1"/>
  <c r="AN79" i="1" s="1"/>
  <c r="AM79" i="1" s="1"/>
  <c r="AL79" i="1" s="1"/>
  <c r="H56" i="1"/>
  <c r="AC56" i="1"/>
  <c r="AF56" i="1"/>
  <c r="AF114" i="1"/>
  <c r="AC114" i="1"/>
  <c r="I114" i="1"/>
  <c r="AN202" i="1"/>
  <c r="AM202" i="1" s="1"/>
  <c r="AL202" i="1" s="1"/>
  <c r="AT202" i="1"/>
  <c r="AS202" i="1" s="1"/>
  <c r="AR202" i="1" s="1"/>
  <c r="AQ202" i="1" s="1"/>
  <c r="AP202" i="1" s="1"/>
  <c r="AO202" i="1" s="1"/>
  <c r="AF78" i="1"/>
  <c r="AC78" i="1"/>
  <c r="H78" i="1"/>
  <c r="I110" i="1"/>
  <c r="AC110" i="1"/>
  <c r="AF110" i="1"/>
  <c r="AF44" i="1"/>
  <c r="AC44" i="1"/>
  <c r="H44" i="1"/>
  <c r="AI73" i="1"/>
  <c r="AJ73" i="1"/>
  <c r="AH73" i="1" s="1"/>
  <c r="AA73" i="1" s="1"/>
  <c r="AE73" i="1" s="1"/>
  <c r="AK73" i="1"/>
  <c r="AF39" i="1"/>
  <c r="AC39" i="1"/>
  <c r="H39" i="1"/>
  <c r="AS55" i="1"/>
  <c r="AR55" i="1" s="1"/>
  <c r="AQ55" i="1" s="1"/>
  <c r="AP55" i="1" s="1"/>
  <c r="AO55" i="1" s="1"/>
  <c r="AN55" i="1" s="1"/>
  <c r="AM55" i="1" s="1"/>
  <c r="AL55" i="1" s="1"/>
  <c r="AT55" i="1"/>
  <c r="AA187" i="1"/>
  <c r="AT211" i="1"/>
  <c r="AS211" i="1" s="1"/>
  <c r="AR211" i="1" s="1"/>
  <c r="AQ211" i="1" s="1"/>
  <c r="AP211" i="1" s="1"/>
  <c r="AO211" i="1" s="1"/>
  <c r="AN211" i="1" s="1"/>
  <c r="AM211" i="1" s="1"/>
  <c r="AL211" i="1" s="1"/>
  <c r="AH157" i="1"/>
  <c r="AT225" i="1"/>
  <c r="AS225" i="1" s="1"/>
  <c r="AR225" i="1" s="1"/>
  <c r="AQ225" i="1" s="1"/>
  <c r="AP225" i="1" s="1"/>
  <c r="AO225" i="1" s="1"/>
  <c r="AN225" i="1" s="1"/>
  <c r="AM225" i="1" s="1"/>
  <c r="AL225" i="1" s="1"/>
  <c r="AH91" i="1"/>
  <c r="AH127" i="1"/>
  <c r="AH238" i="1"/>
  <c r="AJ177" i="1"/>
  <c r="AI177" i="1"/>
  <c r="AH177" i="1" s="1"/>
  <c r="AK177" i="1"/>
  <c r="AI64" i="1"/>
  <c r="AJ64" i="1"/>
  <c r="AK64" i="1"/>
  <c r="AI167" i="1"/>
  <c r="AH167" i="1" s="1"/>
  <c r="AJ167" i="1"/>
  <c r="AK167" i="1"/>
  <c r="AI223" i="1"/>
  <c r="AJ223" i="1"/>
  <c r="AK223" i="1"/>
  <c r="AJ212" i="1"/>
  <c r="AK212" i="1"/>
  <c r="AI212" i="1"/>
  <c r="AI83" i="1"/>
  <c r="AJ83" i="1"/>
  <c r="AK83" i="1"/>
  <c r="AK117" i="1"/>
  <c r="AI117" i="1"/>
  <c r="AJ117" i="1"/>
  <c r="AI120" i="1"/>
  <c r="AJ120" i="1"/>
  <c r="AK120" i="1"/>
  <c r="AI106" i="1"/>
  <c r="AJ106" i="1"/>
  <c r="AK106" i="1"/>
  <c r="AJ129" i="1"/>
  <c r="AK129" i="1"/>
  <c r="AI129" i="1"/>
  <c r="AH129" i="1" s="1"/>
  <c r="AK72" i="1"/>
  <c r="AI72" i="1"/>
  <c r="AJ72" i="1"/>
  <c r="AJ194" i="1"/>
  <c r="AK194" i="1"/>
  <c r="AI194" i="1"/>
  <c r="AI237" i="1"/>
  <c r="AK237" i="1"/>
  <c r="AJ237" i="1"/>
  <c r="AI95" i="1"/>
  <c r="AK95" i="1"/>
  <c r="AJ95" i="1"/>
  <c r="AI24" i="1"/>
  <c r="AK24" i="1"/>
  <c r="AJ24" i="1"/>
  <c r="AJ70" i="1"/>
  <c r="AK70" i="1"/>
  <c r="AI70" i="1"/>
  <c r="AI138" i="1"/>
  <c r="AJ138" i="1"/>
  <c r="AK138" i="1"/>
  <c r="AI144" i="1"/>
  <c r="AJ144" i="1"/>
  <c r="AK144" i="1"/>
  <c r="AK21" i="1"/>
  <c r="AI21" i="1"/>
  <c r="AJ21" i="1"/>
  <c r="AI37" i="1"/>
  <c r="AJ37" i="1"/>
  <c r="AK37" i="1"/>
  <c r="AI147" i="1"/>
  <c r="AJ147" i="1"/>
  <c r="AK147" i="1"/>
  <c r="AJ104" i="1"/>
  <c r="AI104" i="1"/>
  <c r="AH104" i="1" s="1"/>
  <c r="AK104" i="1"/>
  <c r="AJ203" i="1"/>
  <c r="AK203" i="1"/>
  <c r="AI203" i="1"/>
  <c r="AI40" i="1"/>
  <c r="AJ40" i="1"/>
  <c r="AK40" i="1"/>
  <c r="AJ85" i="1"/>
  <c r="AK85" i="1"/>
  <c r="AI85" i="1"/>
  <c r="AJ123" i="1"/>
  <c r="AK123" i="1"/>
  <c r="AI123" i="1"/>
  <c r="AH123" i="1" s="1"/>
  <c r="AI192" i="1"/>
  <c r="AK192" i="1"/>
  <c r="AJ192" i="1"/>
  <c r="AJ169" i="1"/>
  <c r="AK169" i="1"/>
  <c r="AI169" i="1"/>
  <c r="AI221" i="1"/>
  <c r="AJ221" i="1"/>
  <c r="AK221" i="1"/>
  <c r="AK47" i="1"/>
  <c r="AI47" i="1"/>
  <c r="AJ47" i="1"/>
  <c r="AI115" i="1"/>
  <c r="AH115" i="1" s="1"/>
  <c r="AJ115" i="1"/>
  <c r="AK115" i="1"/>
  <c r="AI184" i="1"/>
  <c r="AH184" i="1" s="1"/>
  <c r="AK184" i="1"/>
  <c r="AJ184" i="1"/>
  <c r="AI155" i="1"/>
  <c r="AJ155" i="1"/>
  <c r="AK155" i="1"/>
  <c r="AJ103" i="1"/>
  <c r="AK103" i="1"/>
  <c r="AI103" i="1"/>
  <c r="AH103" i="1" s="1"/>
  <c r="AJ152" i="1"/>
  <c r="AI152" i="1"/>
  <c r="AK152" i="1"/>
  <c r="AI233" i="1"/>
  <c r="AJ233" i="1"/>
  <c r="AK233" i="1"/>
  <c r="AI140" i="1"/>
  <c r="AJ140" i="1"/>
  <c r="AK140" i="1"/>
  <c r="AJ139" i="1"/>
  <c r="AK139" i="1"/>
  <c r="AI139" i="1"/>
  <c r="AH139" i="1" s="1"/>
  <c r="AJ201" i="1"/>
  <c r="AK201" i="1"/>
  <c r="AI201" i="1"/>
  <c r="AJ190" i="1"/>
  <c r="AI190" i="1"/>
  <c r="AK190" i="1"/>
  <c r="AI207" i="1"/>
  <c r="AJ207" i="1"/>
  <c r="AK207" i="1"/>
  <c r="AK32" i="1"/>
  <c r="AJ32" i="1"/>
  <c r="AI32" i="1"/>
  <c r="AH32" i="1" s="1"/>
  <c r="AK124" i="1"/>
  <c r="AI124" i="1"/>
  <c r="AJ124" i="1"/>
  <c r="AJ181" i="1"/>
  <c r="AK181" i="1"/>
  <c r="AI181" i="1"/>
  <c r="AK38" i="1"/>
  <c r="AI38" i="1"/>
  <c r="AJ38" i="1"/>
  <c r="AJ71" i="1"/>
  <c r="AK71" i="1"/>
  <c r="AI71" i="1"/>
  <c r="AH71" i="1" s="1"/>
  <c r="AK191" i="1"/>
  <c r="AI191" i="1"/>
  <c r="AJ191" i="1"/>
  <c r="AK136" i="1"/>
  <c r="AI136" i="1"/>
  <c r="AH136" i="1" s="1"/>
  <c r="AJ136" i="1"/>
  <c r="AI67" i="1"/>
  <c r="AJ67" i="1"/>
  <c r="AK67" i="1"/>
  <c r="AK86" i="1"/>
  <c r="AI86" i="1"/>
  <c r="AJ86" i="1"/>
  <c r="AD180" i="1"/>
  <c r="AE180" i="1"/>
  <c r="AA196" i="1"/>
  <c r="AB196" i="1"/>
  <c r="AA179" i="1"/>
  <c r="AA165" i="1"/>
  <c r="AH171" i="1"/>
  <c r="AB236" i="1"/>
  <c r="AA236" i="1"/>
  <c r="AA30" i="1"/>
  <c r="AB30" i="1"/>
  <c r="AA185" i="1"/>
  <c r="AB185" i="1"/>
  <c r="AH43" i="1"/>
  <c r="AB248" i="1"/>
  <c r="AA248" i="1"/>
  <c r="AA247" i="1"/>
  <c r="AB247" i="1"/>
  <c r="F18" i="1" l="1"/>
  <c r="F19" i="1" s="1"/>
  <c r="AI225" i="1"/>
  <c r="AJ225" i="1"/>
  <c r="AK225" i="1"/>
  <c r="AJ232" i="1"/>
  <c r="AI232" i="1"/>
  <c r="AH232" i="1" s="1"/>
  <c r="AK232" i="1"/>
  <c r="AJ65" i="1"/>
  <c r="AK65" i="1"/>
  <c r="AI65" i="1"/>
  <c r="AE112" i="1"/>
  <c r="AD112" i="1"/>
  <c r="AJ26" i="1"/>
  <c r="AK26" i="1"/>
  <c r="AI26" i="1"/>
  <c r="AH26" i="1" s="1"/>
  <c r="AE88" i="1"/>
  <c r="AD88" i="1"/>
  <c r="AJ56" i="1"/>
  <c r="AI56" i="1"/>
  <c r="AH56" i="1" s="1"/>
  <c r="AK56" i="1"/>
  <c r="AK66" i="1"/>
  <c r="AI66" i="1"/>
  <c r="AJ66" i="1"/>
  <c r="AK150" i="1"/>
  <c r="AI150" i="1"/>
  <c r="AJ150" i="1"/>
  <c r="AJ164" i="1"/>
  <c r="AK164" i="1"/>
  <c r="AI164" i="1"/>
  <c r="AI82" i="1"/>
  <c r="AJ82" i="1"/>
  <c r="AH82" i="1" s="1"/>
  <c r="AK82" i="1"/>
  <c r="AK62" i="1"/>
  <c r="AJ62" i="1"/>
  <c r="AI62" i="1"/>
  <c r="AH62" i="1" s="1"/>
  <c r="AJ211" i="1"/>
  <c r="AK211" i="1"/>
  <c r="AI211" i="1"/>
  <c r="AI159" i="1"/>
  <c r="AH159" i="1" s="1"/>
  <c r="AK159" i="1"/>
  <c r="AJ159" i="1"/>
  <c r="AJ114" i="1"/>
  <c r="AK114" i="1"/>
  <c r="AI114" i="1"/>
  <c r="AH114" i="1" s="1"/>
  <c r="AI235" i="1"/>
  <c r="AJ235" i="1"/>
  <c r="AK235" i="1"/>
  <c r="AJ148" i="1"/>
  <c r="AK148" i="1"/>
  <c r="AI148" i="1"/>
  <c r="AJ210" i="1"/>
  <c r="AH210" i="1" s="1"/>
  <c r="AK210" i="1"/>
  <c r="AI210" i="1"/>
  <c r="AI176" i="1"/>
  <c r="AJ176" i="1"/>
  <c r="AK176" i="1"/>
  <c r="AJ54" i="1"/>
  <c r="AK54" i="1"/>
  <c r="AI54" i="1"/>
  <c r="AH54" i="1" s="1"/>
  <c r="AJ39" i="1"/>
  <c r="AK39" i="1"/>
  <c r="AI39" i="1"/>
  <c r="AJ50" i="1"/>
  <c r="AI50" i="1"/>
  <c r="AK50" i="1"/>
  <c r="AI23" i="1"/>
  <c r="AJ23" i="1"/>
  <c r="AK23" i="1"/>
  <c r="AJ163" i="1"/>
  <c r="AI163" i="1"/>
  <c r="AH163" i="1" s="1"/>
  <c r="AK163" i="1"/>
  <c r="AI200" i="1"/>
  <c r="AH200" i="1" s="1"/>
  <c r="AJ200" i="1"/>
  <c r="AK200" i="1"/>
  <c r="AK175" i="1"/>
  <c r="AJ175" i="1"/>
  <c r="AH175" i="1" s="1"/>
  <c r="AI175" i="1"/>
  <c r="AK143" i="1"/>
  <c r="AJ143" i="1"/>
  <c r="AI143" i="1"/>
  <c r="AK197" i="1"/>
  <c r="AI197" i="1"/>
  <c r="AJ197" i="1"/>
  <c r="AJ45" i="1"/>
  <c r="AH45" i="1" s="1"/>
  <c r="AK45" i="1"/>
  <c r="AI45" i="1"/>
  <c r="AJ116" i="1"/>
  <c r="AI116" i="1"/>
  <c r="AK116" i="1"/>
  <c r="AI217" i="1"/>
  <c r="AK217" i="1"/>
  <c r="AJ217" i="1"/>
  <c r="AK183" i="1"/>
  <c r="AI183" i="1"/>
  <c r="AJ183" i="1"/>
  <c r="AI81" i="1"/>
  <c r="AH81" i="1" s="1"/>
  <c r="AJ81" i="1"/>
  <c r="AK81" i="1"/>
  <c r="AJ109" i="1"/>
  <c r="AK109" i="1"/>
  <c r="AI109" i="1"/>
  <c r="AI220" i="1"/>
  <c r="AK220" i="1"/>
  <c r="AJ220" i="1"/>
  <c r="AI42" i="1"/>
  <c r="AJ42" i="1"/>
  <c r="AK42" i="1"/>
  <c r="AI29" i="1"/>
  <c r="AH29" i="1" s="1"/>
  <c r="AJ29" i="1"/>
  <c r="AK29" i="1"/>
  <c r="AI158" i="1"/>
  <c r="AJ158" i="1"/>
  <c r="AK158" i="1"/>
  <c r="AK57" i="1"/>
  <c r="AI57" i="1"/>
  <c r="AJ57" i="1"/>
  <c r="AI55" i="1"/>
  <c r="AK55" i="1"/>
  <c r="AJ55" i="1"/>
  <c r="AJ79" i="1"/>
  <c r="AK79" i="1"/>
  <c r="AI79" i="1"/>
  <c r="AK227" i="1"/>
  <c r="AI227" i="1"/>
  <c r="AH227" i="1" s="1"/>
  <c r="AJ227" i="1"/>
  <c r="AI60" i="1"/>
  <c r="AK60" i="1"/>
  <c r="AJ60" i="1"/>
  <c r="AK49" i="1"/>
  <c r="AI49" i="1"/>
  <c r="AJ49" i="1"/>
  <c r="AJ234" i="1"/>
  <c r="AK234" i="1"/>
  <c r="AI234" i="1"/>
  <c r="AK35" i="1"/>
  <c r="AI35" i="1"/>
  <c r="AH35" i="1" s="1"/>
  <c r="AJ35" i="1"/>
  <c r="AK98" i="1"/>
  <c r="AI98" i="1"/>
  <c r="AH98" i="1" s="1"/>
  <c r="AJ98" i="1"/>
  <c r="AI48" i="1"/>
  <c r="AJ48" i="1"/>
  <c r="AK48" i="1"/>
  <c r="AK186" i="1"/>
  <c r="AI186" i="1"/>
  <c r="AJ186" i="1"/>
  <c r="AH186" i="1" s="1"/>
  <c r="AK146" i="1"/>
  <c r="AI146" i="1"/>
  <c r="AH146" i="1" s="1"/>
  <c r="AJ146" i="1"/>
  <c r="AK189" i="1"/>
  <c r="AJ189" i="1"/>
  <c r="AI189" i="1"/>
  <c r="AI218" i="1"/>
  <c r="AK218" i="1"/>
  <c r="AJ218" i="1"/>
  <c r="AI87" i="1"/>
  <c r="AH87" i="1" s="1"/>
  <c r="AK87" i="1"/>
  <c r="AJ87" i="1"/>
  <c r="AK205" i="1"/>
  <c r="AJ205" i="1"/>
  <c r="AI205" i="1"/>
  <c r="AK36" i="1"/>
  <c r="AJ36" i="1"/>
  <c r="AI36" i="1"/>
  <c r="AH36" i="1" s="1"/>
  <c r="AJ213" i="1"/>
  <c r="AK213" i="1"/>
  <c r="AI213" i="1"/>
  <c r="AH213" i="1" s="1"/>
  <c r="AE51" i="1"/>
  <c r="AD51" i="1"/>
  <c r="AJ199" i="1"/>
  <c r="AK199" i="1"/>
  <c r="AI199" i="1"/>
  <c r="AH199" i="1" s="1"/>
  <c r="AJ59" i="1"/>
  <c r="AK59" i="1"/>
  <c r="AI59" i="1"/>
  <c r="AH59" i="1" s="1"/>
  <c r="AJ204" i="1"/>
  <c r="AK204" i="1"/>
  <c r="AI204" i="1"/>
  <c r="AJ96" i="1"/>
  <c r="AK96" i="1"/>
  <c r="AI96" i="1"/>
  <c r="AI230" i="1"/>
  <c r="AJ230" i="1"/>
  <c r="AK230" i="1"/>
  <c r="AI90" i="1"/>
  <c r="AJ90" i="1"/>
  <c r="AK90" i="1"/>
  <c r="AI170" i="1"/>
  <c r="AH170" i="1" s="1"/>
  <c r="AJ170" i="1"/>
  <c r="AK170" i="1"/>
  <c r="AK172" i="1"/>
  <c r="AI172" i="1"/>
  <c r="AH172" i="1" s="1"/>
  <c r="AJ172" i="1"/>
  <c r="AI102" i="1"/>
  <c r="AJ102" i="1"/>
  <c r="AK102" i="1"/>
  <c r="AK31" i="1"/>
  <c r="AI31" i="1"/>
  <c r="AJ31" i="1"/>
  <c r="AI118" i="1"/>
  <c r="AH118" i="1" s="1"/>
  <c r="AJ118" i="1"/>
  <c r="AK118" i="1"/>
  <c r="AK134" i="1"/>
  <c r="AI134" i="1"/>
  <c r="AH134" i="1" s="1"/>
  <c r="AJ134" i="1"/>
  <c r="AI68" i="1"/>
  <c r="AK68" i="1"/>
  <c r="AJ68" i="1"/>
  <c r="AI76" i="1"/>
  <c r="AK76" i="1"/>
  <c r="AJ76" i="1"/>
  <c r="AJ182" i="1"/>
  <c r="AK182" i="1"/>
  <c r="AI182" i="1"/>
  <c r="AJ84" i="1"/>
  <c r="AI84" i="1"/>
  <c r="AH84" i="1" s="1"/>
  <c r="AK84" i="1"/>
  <c r="AJ162" i="1"/>
  <c r="AK162" i="1"/>
  <c r="AI162" i="1"/>
  <c r="AH162" i="1" s="1"/>
  <c r="AI193" i="1"/>
  <c r="AK193" i="1"/>
  <c r="AJ193" i="1"/>
  <c r="AJ94" i="1"/>
  <c r="AK94" i="1"/>
  <c r="AI94" i="1"/>
  <c r="AA238" i="1"/>
  <c r="AB238" i="1"/>
  <c r="AD187" i="1"/>
  <c r="AE187" i="1"/>
  <c r="AH240" i="1"/>
  <c r="AE61" i="1"/>
  <c r="AD61" i="1"/>
  <c r="AH226" i="1"/>
  <c r="AA108" i="1"/>
  <c r="AB108" i="1"/>
  <c r="AZ52" i="1"/>
  <c r="AX52" i="1" s="1"/>
  <c r="AZ40" i="1"/>
  <c r="AX40" i="1" s="1"/>
  <c r="AZ50" i="1"/>
  <c r="AX50" i="1" s="1"/>
  <c r="AH132" i="1"/>
  <c r="AH130" i="1"/>
  <c r="AZ6" i="1"/>
  <c r="AX6" i="1" s="1"/>
  <c r="AZ35" i="1"/>
  <c r="AX35" i="1" s="1"/>
  <c r="AH122" i="1"/>
  <c r="AH97" i="1"/>
  <c r="AH100" i="1"/>
  <c r="AH224" i="1"/>
  <c r="AD142" i="1"/>
  <c r="AH151" i="1"/>
  <c r="AB127" i="1"/>
  <c r="AA127" i="1"/>
  <c r="AB58" i="1"/>
  <c r="AA58" i="1"/>
  <c r="AA154" i="1"/>
  <c r="AB154" i="1"/>
  <c r="AA243" i="1"/>
  <c r="AB243" i="1"/>
  <c r="AJ74" i="1"/>
  <c r="AK74" i="1"/>
  <c r="AI74" i="1"/>
  <c r="AH74" i="1" s="1"/>
  <c r="AE145" i="1"/>
  <c r="AD145" i="1"/>
  <c r="AI133" i="1"/>
  <c r="AJ133" i="1"/>
  <c r="AK133" i="1"/>
  <c r="AK141" i="1"/>
  <c r="AJ141" i="1"/>
  <c r="AI141" i="1"/>
  <c r="AH141" i="1" s="1"/>
  <c r="AE206" i="1"/>
  <c r="AD206" i="1"/>
  <c r="AD188" i="1"/>
  <c r="AE188" i="1"/>
  <c r="AA25" i="1"/>
  <c r="AB25" i="1"/>
  <c r="AA75" i="1"/>
  <c r="AB75" i="1"/>
  <c r="AI229" i="1"/>
  <c r="AK229" i="1"/>
  <c r="AJ229" i="1"/>
  <c r="AH229" i="1" s="1"/>
  <c r="AJ92" i="1"/>
  <c r="AK92" i="1"/>
  <c r="AI92" i="1"/>
  <c r="AB51" i="1"/>
  <c r="AE228" i="1"/>
  <c r="AD228" i="1"/>
  <c r="AA137" i="1"/>
  <c r="AB137" i="1"/>
  <c r="AB142" i="1"/>
  <c r="AH38" i="1"/>
  <c r="AH40" i="1"/>
  <c r="AH120" i="1"/>
  <c r="AA91" i="1"/>
  <c r="AB91" i="1"/>
  <c r="AK126" i="1"/>
  <c r="AI126" i="1"/>
  <c r="AJ126" i="1"/>
  <c r="AD73" i="1"/>
  <c r="AH160" i="1"/>
  <c r="AB112" i="1"/>
  <c r="AZ39" i="1"/>
  <c r="AX39" i="1" s="1"/>
  <c r="AZ23" i="1"/>
  <c r="AX23" i="1" s="1"/>
  <c r="AA53" i="1"/>
  <c r="AB53" i="1"/>
  <c r="AH77" i="1"/>
  <c r="AB63" i="1"/>
  <c r="AA63" i="1"/>
  <c r="AH201" i="1"/>
  <c r="AA201" i="1" s="1"/>
  <c r="AH203" i="1"/>
  <c r="AA203" i="1" s="1"/>
  <c r="AH237" i="1"/>
  <c r="AH41" i="1"/>
  <c r="AB113" i="1"/>
  <c r="AA113" i="1"/>
  <c r="AH214" i="1"/>
  <c r="AH244" i="1"/>
  <c r="AB73" i="1"/>
  <c r="AI34" i="1"/>
  <c r="AH34" i="1" s="1"/>
  <c r="AJ34" i="1"/>
  <c r="AK34" i="1"/>
  <c r="AH198" i="1"/>
  <c r="AH22" i="1"/>
  <c r="AZ68" i="1"/>
  <c r="AX68" i="1" s="1"/>
  <c r="AB241" i="1"/>
  <c r="AA241" i="1"/>
  <c r="AZ17" i="1"/>
  <c r="AX17" i="1" s="1"/>
  <c r="AZ18" i="1"/>
  <c r="AX18" i="1" s="1"/>
  <c r="AH174" i="1"/>
  <c r="AH44" i="1"/>
  <c r="AH110" i="1"/>
  <c r="AH27" i="1"/>
  <c r="AH222" i="1"/>
  <c r="AZ69" i="1"/>
  <c r="AX69" i="1" s="1"/>
  <c r="AZ29" i="1"/>
  <c r="AX29" i="1" s="1"/>
  <c r="AZ54" i="1"/>
  <c r="AX54" i="1" s="1"/>
  <c r="AZ74" i="1"/>
  <c r="AX74" i="1" s="1"/>
  <c r="AZ65" i="1"/>
  <c r="AX65" i="1" s="1"/>
  <c r="AZ2" i="1"/>
  <c r="AX2" i="1" s="1"/>
  <c r="AZ26" i="1"/>
  <c r="AX26" i="1" s="1"/>
  <c r="AZ15" i="1"/>
  <c r="AX15" i="1" s="1"/>
  <c r="AZ64" i="1"/>
  <c r="AX64" i="1" s="1"/>
  <c r="AB157" i="1"/>
  <c r="AA157" i="1"/>
  <c r="AJ202" i="1"/>
  <c r="AI202" i="1"/>
  <c r="AH202" i="1" s="1"/>
  <c r="AK202" i="1"/>
  <c r="AJ28" i="1"/>
  <c r="AI28" i="1"/>
  <c r="AH28" i="1" s="1"/>
  <c r="AK28" i="1"/>
  <c r="AE89" i="1"/>
  <c r="AD89" i="1"/>
  <c r="AK195" i="1"/>
  <c r="AI195" i="1"/>
  <c r="AJ195" i="1"/>
  <c r="AI215" i="1"/>
  <c r="AK215" i="1"/>
  <c r="AJ215" i="1"/>
  <c r="AI161" i="1"/>
  <c r="AH161" i="1" s="1"/>
  <c r="AB161" i="1" s="1"/>
  <c r="AJ161" i="1"/>
  <c r="AK161" i="1"/>
  <c r="AE153" i="1"/>
  <c r="AD153" i="1"/>
  <c r="AI93" i="1"/>
  <c r="AJ93" i="1"/>
  <c r="AK93" i="1"/>
  <c r="AJ46" i="1"/>
  <c r="AI46" i="1"/>
  <c r="AK46" i="1"/>
  <c r="AJ128" i="1"/>
  <c r="AK128" i="1"/>
  <c r="AI128" i="1"/>
  <c r="AK78" i="1"/>
  <c r="AJ78" i="1"/>
  <c r="AI78" i="1"/>
  <c r="AB246" i="1"/>
  <c r="AA246" i="1"/>
  <c r="AA131" i="1"/>
  <c r="AB131" i="1"/>
  <c r="AB33" i="1"/>
  <c r="AA33" i="1"/>
  <c r="AI219" i="1"/>
  <c r="AH219" i="1" s="1"/>
  <c r="AK219" i="1"/>
  <c r="AJ219" i="1"/>
  <c r="AH233" i="1"/>
  <c r="AH37" i="1"/>
  <c r="AA37" i="1" s="1"/>
  <c r="AH223" i="1"/>
  <c r="AB223" i="1" s="1"/>
  <c r="AA242" i="1"/>
  <c r="AB242" i="1"/>
  <c r="AD245" i="1"/>
  <c r="AE245" i="1"/>
  <c r="AK209" i="1"/>
  <c r="AI209" i="1"/>
  <c r="AJ209" i="1"/>
  <c r="AE239" i="1"/>
  <c r="AD239" i="1"/>
  <c r="AB121" i="1"/>
  <c r="AH69" i="1"/>
  <c r="AH111" i="1"/>
  <c r="AH208" i="1"/>
  <c r="AZ43" i="1"/>
  <c r="AX43" i="1" s="1"/>
  <c r="AZ49" i="1"/>
  <c r="AX49" i="1" s="1"/>
  <c r="AZ21" i="1"/>
  <c r="AX21" i="1" s="1"/>
  <c r="AZ60" i="1"/>
  <c r="AX60" i="1" s="1"/>
  <c r="AH52" i="1"/>
  <c r="AD125" i="1"/>
  <c r="AE125" i="1"/>
  <c r="AA135" i="1"/>
  <c r="AB135" i="1"/>
  <c r="AB178" i="1"/>
  <c r="AA178" i="1"/>
  <c r="AI216" i="1"/>
  <c r="AK216" i="1"/>
  <c r="AJ216" i="1"/>
  <c r="AA168" i="1"/>
  <c r="AK119" i="1"/>
  <c r="AI119" i="1"/>
  <c r="AJ119" i="1"/>
  <c r="AZ61" i="1"/>
  <c r="AX61" i="1" s="1"/>
  <c r="AH149" i="1"/>
  <c r="AZ44" i="1"/>
  <c r="AX44" i="1" s="1"/>
  <c r="AZ81" i="1"/>
  <c r="AX81" i="1" s="1"/>
  <c r="AZ42" i="1"/>
  <c r="AX42" i="1" s="1"/>
  <c r="AH156" i="1"/>
  <c r="AH99" i="1"/>
  <c r="AZ71" i="1"/>
  <c r="AX71" i="1" s="1"/>
  <c r="AZ47" i="1"/>
  <c r="AX47" i="1" s="1"/>
  <c r="AA43" i="1"/>
  <c r="AB43" i="1"/>
  <c r="AD30" i="1"/>
  <c r="AE30" i="1"/>
  <c r="AH124" i="1"/>
  <c r="AH152" i="1"/>
  <c r="AH21" i="1"/>
  <c r="AH70" i="1"/>
  <c r="AH95" i="1"/>
  <c r="AH72" i="1"/>
  <c r="AH83" i="1"/>
  <c r="AA136" i="1"/>
  <c r="AB136" i="1"/>
  <c r="AH190" i="1"/>
  <c r="AH192" i="1"/>
  <c r="AH212" i="1"/>
  <c r="AA167" i="1"/>
  <c r="AB167" i="1"/>
  <c r="AB38" i="1"/>
  <c r="AA38" i="1"/>
  <c r="AA32" i="1"/>
  <c r="AB32" i="1"/>
  <c r="AB103" i="1"/>
  <c r="AA103" i="1"/>
  <c r="AB184" i="1"/>
  <c r="AA184" i="1"/>
  <c r="AA123" i="1"/>
  <c r="AB123" i="1"/>
  <c r="AA40" i="1"/>
  <c r="AB40" i="1"/>
  <c r="AB129" i="1"/>
  <c r="AA129" i="1"/>
  <c r="AA120" i="1"/>
  <c r="AB120" i="1"/>
  <c r="AE179" i="1"/>
  <c r="AD179" i="1"/>
  <c r="AH86" i="1"/>
  <c r="AB201" i="1"/>
  <c r="AH140" i="1"/>
  <c r="AH221" i="1"/>
  <c r="AB203" i="1"/>
  <c r="AH147" i="1"/>
  <c r="AA237" i="1"/>
  <c r="AB237" i="1"/>
  <c r="AD185" i="1"/>
  <c r="AE185" i="1"/>
  <c r="AE196" i="1"/>
  <c r="AD196" i="1"/>
  <c r="AH191" i="1"/>
  <c r="AH181" i="1"/>
  <c r="AH169" i="1"/>
  <c r="AH144" i="1"/>
  <c r="AH194" i="1"/>
  <c r="AH117" i="1"/>
  <c r="AH64" i="1"/>
  <c r="AE236" i="1"/>
  <c r="AD236" i="1"/>
  <c r="AA115" i="1"/>
  <c r="AB115" i="1"/>
  <c r="AH85" i="1"/>
  <c r="AH24" i="1"/>
  <c r="AE165" i="1"/>
  <c r="AD165" i="1"/>
  <c r="AB71" i="1"/>
  <c r="AA71" i="1"/>
  <c r="AB139" i="1"/>
  <c r="AA139" i="1"/>
  <c r="AB233" i="1"/>
  <c r="AA233" i="1"/>
  <c r="AB37" i="1"/>
  <c r="AB177" i="1"/>
  <c r="AA177" i="1"/>
  <c r="AA171" i="1"/>
  <c r="AB171" i="1"/>
  <c r="AA161" i="1"/>
  <c r="AH67" i="1"/>
  <c r="AH207" i="1"/>
  <c r="AH155" i="1"/>
  <c r="AH47" i="1"/>
  <c r="AB104" i="1"/>
  <c r="AA104" i="1"/>
  <c r="AH138" i="1"/>
  <c r="AH106" i="1"/>
  <c r="AD247" i="1"/>
  <c r="AE247" i="1"/>
  <c r="AE248" i="1"/>
  <c r="AD248" i="1"/>
  <c r="AD168" i="1" l="1"/>
  <c r="AE168" i="1"/>
  <c r="AB34" i="1"/>
  <c r="AA34" i="1"/>
  <c r="AA223" i="1"/>
  <c r="AD223" i="1" s="1"/>
  <c r="AE241" i="1"/>
  <c r="AD241" i="1"/>
  <c r="AD75" i="1"/>
  <c r="AE75" i="1"/>
  <c r="AE33" i="1"/>
  <c r="AD33" i="1"/>
  <c r="AE63" i="1"/>
  <c r="AD63" i="1"/>
  <c r="AA160" i="1"/>
  <c r="AB160" i="1"/>
  <c r="AH94" i="1"/>
  <c r="AH102" i="1"/>
  <c r="AB149" i="1"/>
  <c r="AA149" i="1"/>
  <c r="AH216" i="1"/>
  <c r="AD242" i="1"/>
  <c r="AE242" i="1"/>
  <c r="AH128" i="1"/>
  <c r="AH93" i="1"/>
  <c r="AH215" i="1"/>
  <c r="AA215" i="1" s="1"/>
  <c r="AE215" i="1" s="1"/>
  <c r="AA27" i="1"/>
  <c r="AB27" i="1"/>
  <c r="AB214" i="1"/>
  <c r="AA214" i="1"/>
  <c r="AE25" i="1"/>
  <c r="AD25" i="1"/>
  <c r="AB151" i="1"/>
  <c r="AA151" i="1"/>
  <c r="AB130" i="1"/>
  <c r="AA130" i="1"/>
  <c r="AH76" i="1"/>
  <c r="AH90" i="1"/>
  <c r="AH205" i="1"/>
  <c r="AH218" i="1"/>
  <c r="AH42" i="1"/>
  <c r="AH150" i="1"/>
  <c r="AB22" i="1"/>
  <c r="AA22" i="1"/>
  <c r="AE113" i="1"/>
  <c r="AD113" i="1"/>
  <c r="AA77" i="1"/>
  <c r="AB77" i="1"/>
  <c r="AD243" i="1"/>
  <c r="AE243" i="1"/>
  <c r="AA132" i="1"/>
  <c r="AB132" i="1"/>
  <c r="AB84" i="1"/>
  <c r="AA84" i="1"/>
  <c r="AB118" i="1"/>
  <c r="AA118" i="1"/>
  <c r="AB172" i="1"/>
  <c r="AA172" i="1"/>
  <c r="AH189" i="1"/>
  <c r="AB35" i="1"/>
  <c r="AA35" i="1"/>
  <c r="AB81" i="1"/>
  <c r="AA81" i="1"/>
  <c r="AH116" i="1"/>
  <c r="AH143" i="1"/>
  <c r="AA200" i="1"/>
  <c r="AB200" i="1"/>
  <c r="AH50" i="1"/>
  <c r="AH133" i="1"/>
  <c r="AB224" i="1"/>
  <c r="AA224" i="1"/>
  <c r="AA59" i="1"/>
  <c r="AB59" i="1"/>
  <c r="AB213" i="1"/>
  <c r="AA213" i="1"/>
  <c r="AH158" i="1"/>
  <c r="AA159" i="1"/>
  <c r="AB159" i="1"/>
  <c r="AA82" i="1"/>
  <c r="AB82" i="1"/>
  <c r="AA26" i="1"/>
  <c r="AB26" i="1"/>
  <c r="AD178" i="1"/>
  <c r="AE178" i="1"/>
  <c r="AH195" i="1"/>
  <c r="AB198" i="1"/>
  <c r="AA198" i="1"/>
  <c r="AH126" i="1"/>
  <c r="AB240" i="1"/>
  <c r="AA240" i="1"/>
  <c r="AB100" i="1"/>
  <c r="AA100" i="1"/>
  <c r="AH68" i="1"/>
  <c r="AH230" i="1"/>
  <c r="AH234" i="1"/>
  <c r="AH60" i="1"/>
  <c r="AH220" i="1"/>
  <c r="AH183" i="1"/>
  <c r="AA163" i="1"/>
  <c r="AB163" i="1"/>
  <c r="AH39" i="1"/>
  <c r="AH176" i="1"/>
  <c r="AH211" i="1"/>
  <c r="AH66" i="1"/>
  <c r="AB232" i="1"/>
  <c r="AA232" i="1"/>
  <c r="AA110" i="1"/>
  <c r="AB110" i="1"/>
  <c r="AD131" i="1"/>
  <c r="AE131" i="1"/>
  <c r="AA202" i="1"/>
  <c r="AB202" i="1"/>
  <c r="AA44" i="1"/>
  <c r="AB44" i="1"/>
  <c r="AA229" i="1"/>
  <c r="AB229" i="1"/>
  <c r="AA99" i="1"/>
  <c r="AB99" i="1"/>
  <c r="AH119" i="1"/>
  <c r="AH209" i="1"/>
  <c r="AD246" i="1"/>
  <c r="AE246" i="1"/>
  <c r="AB174" i="1"/>
  <c r="AA174" i="1"/>
  <c r="AB41" i="1"/>
  <c r="AA41" i="1"/>
  <c r="AE53" i="1"/>
  <c r="AD53" i="1"/>
  <c r="AE137" i="1"/>
  <c r="AD137" i="1"/>
  <c r="AE154" i="1"/>
  <c r="AD154" i="1"/>
  <c r="AH182" i="1"/>
  <c r="AH31" i="1"/>
  <c r="AB156" i="1"/>
  <c r="AA156" i="1"/>
  <c r="AE135" i="1"/>
  <c r="AD135" i="1"/>
  <c r="AB208" i="1"/>
  <c r="AA208" i="1"/>
  <c r="AH46" i="1"/>
  <c r="AD157" i="1"/>
  <c r="AE157" i="1"/>
  <c r="AE58" i="1"/>
  <c r="AD58" i="1"/>
  <c r="AA97" i="1"/>
  <c r="AB97" i="1"/>
  <c r="AH193" i="1"/>
  <c r="AH96" i="1"/>
  <c r="AH48" i="1"/>
  <c r="AH55" i="1"/>
  <c r="AH109" i="1"/>
  <c r="AH235" i="1"/>
  <c r="AH164" i="1"/>
  <c r="AB111" i="1"/>
  <c r="AA111" i="1"/>
  <c r="AE91" i="1"/>
  <c r="AD91" i="1"/>
  <c r="AA141" i="1"/>
  <c r="AB141" i="1"/>
  <c r="AA74" i="1"/>
  <c r="AB74" i="1"/>
  <c r="AB122" i="1"/>
  <c r="AA122" i="1"/>
  <c r="AB162" i="1"/>
  <c r="AA162" i="1"/>
  <c r="AB134" i="1"/>
  <c r="AA134" i="1"/>
  <c r="AA170" i="1"/>
  <c r="AB170" i="1"/>
  <c r="AB199" i="1"/>
  <c r="AA199" i="1"/>
  <c r="AA36" i="1"/>
  <c r="AB36" i="1"/>
  <c r="AA87" i="1"/>
  <c r="AB87" i="1"/>
  <c r="AB146" i="1"/>
  <c r="AA146" i="1"/>
  <c r="AA227" i="1"/>
  <c r="AB227" i="1"/>
  <c r="AB29" i="1"/>
  <c r="AA29" i="1"/>
  <c r="AA45" i="1"/>
  <c r="AB45" i="1"/>
  <c r="AB175" i="1"/>
  <c r="AA175" i="1"/>
  <c r="AB114" i="1"/>
  <c r="AA114" i="1"/>
  <c r="AH78" i="1"/>
  <c r="AE238" i="1"/>
  <c r="AD238" i="1"/>
  <c r="AB98" i="1"/>
  <c r="AA98" i="1"/>
  <c r="AH57" i="1"/>
  <c r="AA54" i="1"/>
  <c r="AB54" i="1"/>
  <c r="AA210" i="1"/>
  <c r="AB210" i="1"/>
  <c r="AA62" i="1"/>
  <c r="AB62" i="1"/>
  <c r="AA56" i="1"/>
  <c r="AB56" i="1"/>
  <c r="AA69" i="1"/>
  <c r="AB69" i="1"/>
  <c r="AB219" i="1"/>
  <c r="AA219" i="1"/>
  <c r="AE127" i="1"/>
  <c r="AD127" i="1"/>
  <c r="AD108" i="1"/>
  <c r="AE108" i="1"/>
  <c r="AA52" i="1"/>
  <c r="AB52" i="1"/>
  <c r="AA28" i="1"/>
  <c r="AB28" i="1"/>
  <c r="AA222" i="1"/>
  <c r="AB222" i="1"/>
  <c r="AA244" i="1"/>
  <c r="AB244" i="1"/>
  <c r="AH92" i="1"/>
  <c r="AA92" i="1" s="1"/>
  <c r="AE92" i="1" s="1"/>
  <c r="AA226" i="1"/>
  <c r="AB226" i="1"/>
  <c r="AH204" i="1"/>
  <c r="AA186" i="1"/>
  <c r="AB186" i="1"/>
  <c r="AH49" i="1"/>
  <c r="AH79" i="1"/>
  <c r="AH217" i="1"/>
  <c r="AH197" i="1"/>
  <c r="AH23" i="1"/>
  <c r="AH148" i="1"/>
  <c r="AH65" i="1"/>
  <c r="AH225" i="1"/>
  <c r="AE223" i="1"/>
  <c r="AD40" i="1"/>
  <c r="AE40" i="1"/>
  <c r="AA67" i="1"/>
  <c r="AB67" i="1"/>
  <c r="AD115" i="1"/>
  <c r="AE115" i="1"/>
  <c r="AB144" i="1"/>
  <c r="AA144" i="1"/>
  <c r="AA147" i="1"/>
  <c r="AB147" i="1"/>
  <c r="AD38" i="1"/>
  <c r="AE38" i="1"/>
  <c r="AB212" i="1"/>
  <c r="AA212" i="1"/>
  <c r="AA152" i="1"/>
  <c r="AB152" i="1"/>
  <c r="AB106" i="1"/>
  <c r="AA106" i="1"/>
  <c r="AD37" i="1"/>
  <c r="AE37" i="1"/>
  <c r="AA169" i="1"/>
  <c r="AB169" i="1"/>
  <c r="AD203" i="1"/>
  <c r="AE203" i="1"/>
  <c r="AD123" i="1"/>
  <c r="AE123" i="1"/>
  <c r="AA192" i="1"/>
  <c r="AB192" i="1"/>
  <c r="AB124" i="1"/>
  <c r="AA124" i="1"/>
  <c r="AE43" i="1"/>
  <c r="AD43" i="1"/>
  <c r="AB138" i="1"/>
  <c r="AA138" i="1"/>
  <c r="AE161" i="1"/>
  <c r="AD161" i="1"/>
  <c r="AB181" i="1"/>
  <c r="AA181" i="1"/>
  <c r="AE184" i="1"/>
  <c r="AD184" i="1"/>
  <c r="AA190" i="1"/>
  <c r="AB190" i="1"/>
  <c r="AE104" i="1"/>
  <c r="AD104" i="1"/>
  <c r="AB221" i="1"/>
  <c r="AA221" i="1"/>
  <c r="AA83" i="1"/>
  <c r="AB83" i="1"/>
  <c r="AD71" i="1"/>
  <c r="AE71" i="1"/>
  <c r="AD233" i="1"/>
  <c r="AE233" i="1"/>
  <c r="AB191" i="1"/>
  <c r="AA191" i="1"/>
  <c r="AD120" i="1"/>
  <c r="AE120" i="1"/>
  <c r="AD171" i="1"/>
  <c r="AE171" i="1"/>
  <c r="AB140" i="1"/>
  <c r="AA140" i="1"/>
  <c r="AE129" i="1"/>
  <c r="AD129" i="1"/>
  <c r="AD103" i="1"/>
  <c r="AE103" i="1"/>
  <c r="AE136" i="1"/>
  <c r="AD136" i="1"/>
  <c r="AB72" i="1"/>
  <c r="AA72" i="1"/>
  <c r="AB47" i="1"/>
  <c r="AA47" i="1"/>
  <c r="AE177" i="1"/>
  <c r="AD177" i="1"/>
  <c r="AD139" i="1"/>
  <c r="AE139" i="1"/>
  <c r="AA24" i="1"/>
  <c r="AB24" i="1"/>
  <c r="AA64" i="1"/>
  <c r="AB64" i="1"/>
  <c r="AD201" i="1"/>
  <c r="AE201" i="1"/>
  <c r="AB95" i="1"/>
  <c r="AA95" i="1"/>
  <c r="AB155" i="1"/>
  <c r="AA155" i="1"/>
  <c r="AB85" i="1"/>
  <c r="AA85" i="1"/>
  <c r="AA117" i="1"/>
  <c r="AB117" i="1"/>
  <c r="AA70" i="1"/>
  <c r="AB70" i="1"/>
  <c r="AA207" i="1"/>
  <c r="AB207" i="1"/>
  <c r="AB194" i="1"/>
  <c r="AA194" i="1"/>
  <c r="AE237" i="1"/>
  <c r="AD237" i="1"/>
  <c r="AB86" i="1"/>
  <c r="AA86" i="1"/>
  <c r="AD32" i="1"/>
  <c r="AE32" i="1"/>
  <c r="AD167" i="1"/>
  <c r="AE167" i="1"/>
  <c r="AB21" i="1"/>
  <c r="AA21" i="1"/>
  <c r="AB193" i="1" l="1"/>
  <c r="AA193" i="1"/>
  <c r="AB158" i="1"/>
  <c r="AA158" i="1"/>
  <c r="AA57" i="1"/>
  <c r="AB57" i="1"/>
  <c r="AE146" i="1"/>
  <c r="AD146" i="1"/>
  <c r="AA164" i="1"/>
  <c r="AB164" i="1"/>
  <c r="AD232" i="1"/>
  <c r="AE232" i="1"/>
  <c r="AE240" i="1"/>
  <c r="AD240" i="1"/>
  <c r="AE172" i="1"/>
  <c r="AD172" i="1"/>
  <c r="AB102" i="1"/>
  <c r="AA102" i="1"/>
  <c r="AA49" i="1"/>
  <c r="AB49" i="1"/>
  <c r="AD244" i="1"/>
  <c r="AE244" i="1"/>
  <c r="AE56" i="1"/>
  <c r="AD56" i="1"/>
  <c r="AD98" i="1"/>
  <c r="AE98" i="1"/>
  <c r="AD170" i="1"/>
  <c r="AE170" i="1"/>
  <c r="AD74" i="1"/>
  <c r="AE74" i="1"/>
  <c r="AB235" i="1"/>
  <c r="AA235" i="1"/>
  <c r="AD44" i="1"/>
  <c r="AE44" i="1"/>
  <c r="AB220" i="1"/>
  <c r="AA220" i="1"/>
  <c r="AE26" i="1"/>
  <c r="AD26" i="1"/>
  <c r="AB143" i="1"/>
  <c r="AA143" i="1"/>
  <c r="AA42" i="1"/>
  <c r="AB42" i="1"/>
  <c r="AB93" i="1"/>
  <c r="AA93" i="1"/>
  <c r="AA94" i="1"/>
  <c r="AB94" i="1"/>
  <c r="AA209" i="1"/>
  <c r="AB209" i="1"/>
  <c r="AB126" i="1"/>
  <c r="AA126" i="1"/>
  <c r="AA218" i="1"/>
  <c r="AB218" i="1"/>
  <c r="AD134" i="1"/>
  <c r="AE134" i="1"/>
  <c r="AA66" i="1"/>
  <c r="AB66" i="1"/>
  <c r="AD59" i="1"/>
  <c r="AE59" i="1"/>
  <c r="AA116" i="1"/>
  <c r="AB116" i="1"/>
  <c r="AE118" i="1"/>
  <c r="AD118" i="1"/>
  <c r="AA128" i="1"/>
  <c r="AB128" i="1"/>
  <c r="AB65" i="1"/>
  <c r="AA65" i="1"/>
  <c r="AE186" i="1"/>
  <c r="AD186" i="1"/>
  <c r="AD222" i="1"/>
  <c r="AE222" i="1"/>
  <c r="AD62" i="1"/>
  <c r="AE62" i="1"/>
  <c r="AE45" i="1"/>
  <c r="AD45" i="1"/>
  <c r="AD87" i="1"/>
  <c r="AE87" i="1"/>
  <c r="AD141" i="1"/>
  <c r="AE141" i="1"/>
  <c r="AB55" i="1"/>
  <c r="AA55" i="1"/>
  <c r="AB119" i="1"/>
  <c r="AA119" i="1"/>
  <c r="AD202" i="1"/>
  <c r="AE202" i="1"/>
  <c r="AB211" i="1"/>
  <c r="AA211" i="1"/>
  <c r="AB234" i="1"/>
  <c r="AA234" i="1"/>
  <c r="AD198" i="1"/>
  <c r="AE198" i="1"/>
  <c r="AE82" i="1"/>
  <c r="AD82" i="1"/>
  <c r="AE224" i="1"/>
  <c r="AD224" i="1"/>
  <c r="AD81" i="1"/>
  <c r="AE81" i="1"/>
  <c r="AD77" i="1"/>
  <c r="AE77" i="1"/>
  <c r="AB205" i="1"/>
  <c r="AA205" i="1"/>
  <c r="AD160" i="1"/>
  <c r="AE160" i="1"/>
  <c r="AE156" i="1"/>
  <c r="AD156" i="1"/>
  <c r="AB148" i="1"/>
  <c r="AA148" i="1"/>
  <c r="AE219" i="1"/>
  <c r="AD219" i="1"/>
  <c r="AA48" i="1"/>
  <c r="AB48" i="1"/>
  <c r="AE41" i="1"/>
  <c r="AD41" i="1"/>
  <c r="AB230" i="1"/>
  <c r="AA230" i="1"/>
  <c r="AD84" i="1"/>
  <c r="AE84" i="1"/>
  <c r="AB90" i="1"/>
  <c r="AA90" i="1"/>
  <c r="AD214" i="1"/>
  <c r="AE214" i="1"/>
  <c r="AA225" i="1"/>
  <c r="AB225" i="1"/>
  <c r="AA109" i="1"/>
  <c r="AB109" i="1"/>
  <c r="AA60" i="1"/>
  <c r="AB60" i="1"/>
  <c r="AB204" i="1"/>
  <c r="AA204" i="1"/>
  <c r="AE29" i="1"/>
  <c r="AD29" i="1"/>
  <c r="AD162" i="1"/>
  <c r="AE162" i="1"/>
  <c r="AA31" i="1"/>
  <c r="AB31" i="1"/>
  <c r="AA176" i="1"/>
  <c r="AB176" i="1"/>
  <c r="AA23" i="1"/>
  <c r="AB23" i="1"/>
  <c r="AE28" i="1"/>
  <c r="AD28" i="1"/>
  <c r="AD210" i="1"/>
  <c r="AE210" i="1"/>
  <c r="AA78" i="1"/>
  <c r="AB78" i="1"/>
  <c r="AD36" i="1"/>
  <c r="AE36" i="1"/>
  <c r="AB96" i="1"/>
  <c r="AA96" i="1"/>
  <c r="AA46" i="1"/>
  <c r="AB46" i="1"/>
  <c r="AA182" i="1"/>
  <c r="AB182" i="1"/>
  <c r="AD99" i="1"/>
  <c r="AE99" i="1"/>
  <c r="AA39" i="1"/>
  <c r="AB39" i="1"/>
  <c r="AA68" i="1"/>
  <c r="AB68" i="1"/>
  <c r="AB195" i="1"/>
  <c r="AA195" i="1"/>
  <c r="AE159" i="1"/>
  <c r="AD159" i="1"/>
  <c r="AA133" i="1"/>
  <c r="AB133" i="1"/>
  <c r="AE35" i="1"/>
  <c r="AD35" i="1"/>
  <c r="AA76" i="1"/>
  <c r="AB76" i="1"/>
  <c r="AB216" i="1"/>
  <c r="AA216" i="1"/>
  <c r="AE34" i="1"/>
  <c r="AD34" i="1"/>
  <c r="AD122" i="1"/>
  <c r="AE122" i="1"/>
  <c r="AE174" i="1"/>
  <c r="AD174" i="1"/>
  <c r="AA197" i="1"/>
  <c r="AB197" i="1"/>
  <c r="AE199" i="1"/>
  <c r="AD199" i="1"/>
  <c r="AE208" i="1"/>
  <c r="AD208" i="1"/>
  <c r="AA50" i="1"/>
  <c r="AB50" i="1"/>
  <c r="AE22" i="1"/>
  <c r="AD22" i="1"/>
  <c r="AD130" i="1"/>
  <c r="AE130" i="1"/>
  <c r="AD149" i="1"/>
  <c r="AE149" i="1"/>
  <c r="AA217" i="1"/>
  <c r="AB217" i="1"/>
  <c r="AD52" i="1"/>
  <c r="AE52" i="1"/>
  <c r="AE69" i="1"/>
  <c r="AD69" i="1"/>
  <c r="AE54" i="1"/>
  <c r="AD54" i="1"/>
  <c r="AE227" i="1"/>
  <c r="AD227" i="1"/>
  <c r="AD229" i="1"/>
  <c r="AE229" i="1"/>
  <c r="AE110" i="1"/>
  <c r="AD110" i="1"/>
  <c r="AD163" i="1"/>
  <c r="AE163" i="1"/>
  <c r="AE213" i="1"/>
  <c r="AD213" i="1"/>
  <c r="AB189" i="1"/>
  <c r="AA189" i="1"/>
  <c r="AD132" i="1"/>
  <c r="AE132" i="1"/>
  <c r="AE27" i="1"/>
  <c r="AD27" i="1"/>
  <c r="AE226" i="1"/>
  <c r="AD226" i="1"/>
  <c r="AD114" i="1"/>
  <c r="AE114" i="1"/>
  <c r="AD111" i="1"/>
  <c r="AE111" i="1"/>
  <c r="AE100" i="1"/>
  <c r="AD100" i="1"/>
  <c r="AA79" i="1"/>
  <c r="AB79" i="1"/>
  <c r="AE175" i="1"/>
  <c r="AD175" i="1"/>
  <c r="AD97" i="1"/>
  <c r="AE97" i="1"/>
  <c r="AA183" i="1"/>
  <c r="AB183" i="1"/>
  <c r="AD200" i="1"/>
  <c r="AE200" i="1"/>
  <c r="AB150" i="1"/>
  <c r="AA150" i="1"/>
  <c r="AE151" i="1"/>
  <c r="AD151" i="1"/>
  <c r="AD83" i="1"/>
  <c r="AE83" i="1"/>
  <c r="AE147" i="1"/>
  <c r="AD147" i="1"/>
  <c r="AE194" i="1"/>
  <c r="AD194" i="1"/>
  <c r="AE85" i="1"/>
  <c r="AD85" i="1"/>
  <c r="AD47" i="1"/>
  <c r="AE47" i="1"/>
  <c r="AE191" i="1"/>
  <c r="AD191" i="1"/>
  <c r="AE221" i="1"/>
  <c r="AD221" i="1"/>
  <c r="AE144" i="1"/>
  <c r="AD144" i="1"/>
  <c r="AE64" i="1"/>
  <c r="AD64" i="1"/>
  <c r="AD152" i="1"/>
  <c r="AE152" i="1"/>
  <c r="AD155" i="1"/>
  <c r="AE155" i="1"/>
  <c r="AE72" i="1"/>
  <c r="AD72" i="1"/>
  <c r="AD140" i="1"/>
  <c r="AE140" i="1"/>
  <c r="AD181" i="1"/>
  <c r="AE181" i="1"/>
  <c r="AE124" i="1"/>
  <c r="AD124" i="1"/>
  <c r="AD212" i="1"/>
  <c r="AE212" i="1"/>
  <c r="AE207" i="1"/>
  <c r="AD207" i="1"/>
  <c r="AD24" i="1"/>
  <c r="AE24" i="1"/>
  <c r="AD169" i="1"/>
  <c r="AE169" i="1"/>
  <c r="AE86" i="1"/>
  <c r="AD86" i="1"/>
  <c r="AD95" i="1"/>
  <c r="AE95" i="1"/>
  <c r="AE70" i="1"/>
  <c r="AD70" i="1"/>
  <c r="AD192" i="1"/>
  <c r="AE192" i="1"/>
  <c r="AE67" i="1"/>
  <c r="AD67" i="1"/>
  <c r="AE21" i="1"/>
  <c r="AD21" i="1"/>
  <c r="AD138" i="1"/>
  <c r="AE138" i="1"/>
  <c r="AE106" i="1"/>
  <c r="AD106" i="1"/>
  <c r="AD117" i="1"/>
  <c r="AE117" i="1"/>
  <c r="AD190" i="1"/>
  <c r="AE190" i="1"/>
  <c r="AE133" i="1" l="1"/>
  <c r="AD133" i="1"/>
  <c r="AD218" i="1"/>
  <c r="AE218" i="1"/>
  <c r="AD230" i="1"/>
  <c r="AE230" i="1"/>
  <c r="AD148" i="1"/>
  <c r="AE148" i="1"/>
  <c r="AE119" i="1"/>
  <c r="AD119" i="1"/>
  <c r="AE65" i="1"/>
  <c r="AD65" i="1"/>
  <c r="AD126" i="1"/>
  <c r="AE126" i="1"/>
  <c r="AD102" i="1"/>
  <c r="AE102" i="1"/>
  <c r="AE193" i="1"/>
  <c r="AD193" i="1"/>
  <c r="AE197" i="1"/>
  <c r="AD197" i="1"/>
  <c r="AD23" i="1"/>
  <c r="AE23" i="1"/>
  <c r="AE225" i="1"/>
  <c r="AD225" i="1"/>
  <c r="AE42" i="1"/>
  <c r="AD42" i="1"/>
  <c r="AE164" i="1"/>
  <c r="AD164" i="1"/>
  <c r="AE195" i="1"/>
  <c r="AD195" i="1"/>
  <c r="AE204" i="1"/>
  <c r="AD204" i="1"/>
  <c r="AE234" i="1"/>
  <c r="AD234" i="1"/>
  <c r="AD55" i="1"/>
  <c r="AE55" i="1"/>
  <c r="AD143" i="1"/>
  <c r="AE143" i="1"/>
  <c r="AE235" i="1"/>
  <c r="AD235" i="1"/>
  <c r="AE182" i="1"/>
  <c r="AD182" i="1"/>
  <c r="AE66" i="1"/>
  <c r="AD66" i="1"/>
  <c r="AD79" i="1"/>
  <c r="AE79" i="1"/>
  <c r="AD50" i="1"/>
  <c r="AE50" i="1"/>
  <c r="AE176" i="1"/>
  <c r="AD176" i="1"/>
  <c r="AD128" i="1"/>
  <c r="AE128" i="1"/>
  <c r="AE217" i="1"/>
  <c r="AD217" i="1"/>
  <c r="AD76" i="1"/>
  <c r="AE76" i="1"/>
  <c r="AE78" i="1"/>
  <c r="AD78" i="1"/>
  <c r="AD209" i="1"/>
  <c r="AE209" i="1"/>
  <c r="AE90" i="1"/>
  <c r="AD90" i="1"/>
  <c r="AE211" i="1"/>
  <c r="AD211" i="1"/>
  <c r="AE183" i="1"/>
  <c r="AD183" i="1"/>
  <c r="AE68" i="1"/>
  <c r="AD68" i="1"/>
  <c r="AD46" i="1"/>
  <c r="AE46" i="1"/>
  <c r="AD31" i="1"/>
  <c r="AE31" i="1"/>
  <c r="AD60" i="1"/>
  <c r="AE60" i="1"/>
  <c r="AD48" i="1"/>
  <c r="AE48" i="1"/>
  <c r="AD94" i="1"/>
  <c r="AE94" i="1"/>
  <c r="AE57" i="1"/>
  <c r="AD57" i="1"/>
  <c r="AD96" i="1"/>
  <c r="AE96" i="1"/>
  <c r="AD205" i="1"/>
  <c r="AE205" i="1"/>
  <c r="AD93" i="1"/>
  <c r="AE93" i="1"/>
  <c r="AD220" i="1"/>
  <c r="AE220" i="1"/>
  <c r="AD158" i="1"/>
  <c r="AE158" i="1"/>
  <c r="AE109" i="1"/>
  <c r="AD109" i="1"/>
  <c r="AE116" i="1"/>
  <c r="AD116" i="1"/>
  <c r="AD49" i="1"/>
  <c r="AE49" i="1"/>
  <c r="AD39" i="1"/>
  <c r="AE39" i="1"/>
  <c r="AC11" i="1" s="1"/>
  <c r="AE150" i="1"/>
  <c r="AD150" i="1"/>
  <c r="AD189" i="1"/>
  <c r="AE189" i="1"/>
  <c r="AD216" i="1"/>
  <c r="AE216" i="1"/>
</calcChain>
</file>

<file path=xl/sharedStrings.xml><?xml version="1.0" encoding="utf-8"?>
<sst xmlns="http://schemas.openxmlformats.org/spreadsheetml/2006/main" count="2081" uniqueCount="864">
  <si>
    <t>TY Peg / GSC 01175-01743</t>
  </si>
  <si>
    <t>Sine + Quad fit</t>
  </si>
  <si>
    <t>Multiplier</t>
  </si>
  <si>
    <t>Power of 10</t>
  </si>
  <si>
    <t>before</t>
  </si>
  <si>
    <t>n</t>
  </si>
  <si>
    <t>Q.+LiTE fit</t>
  </si>
  <si>
    <t>Q fit</t>
  </si>
  <si>
    <t>A.BOX</t>
  </si>
  <si>
    <t>1+e cos nu</t>
  </si>
  <si>
    <t>sin(nu + nu_o)</t>
  </si>
  <si>
    <t>nu</t>
  </si>
  <si>
    <t>tan (nu/2)</t>
  </si>
  <si>
    <t>B7</t>
  </si>
  <si>
    <t>B6</t>
  </si>
  <si>
    <t>B5</t>
  </si>
  <si>
    <t>B4</t>
  </si>
  <si>
    <t>B3</t>
  </si>
  <si>
    <t>B2</t>
  </si>
  <si>
    <t>B1</t>
  </si>
  <si>
    <t>M</t>
  </si>
  <si>
    <t>System Type:</t>
  </si>
  <si>
    <t>EA/sd</t>
  </si>
  <si>
    <t>Sp:  A2</t>
  </si>
  <si>
    <t>OMT = "Observed Minima Timings" from www.aavso.org</t>
  </si>
  <si>
    <r>
      <t>HJD</t>
    </r>
    <r>
      <rPr>
        <vertAlign val="subscript"/>
        <sz val="10"/>
        <rFont val="Arial"/>
        <family val="2"/>
      </rPr>
      <t>0</t>
    </r>
    <r>
      <rPr>
        <sz val="10"/>
        <rFont val="Arial"/>
        <family val="2"/>
      </rPr>
      <t xml:space="preserve"> =</t>
    </r>
  </si>
  <si>
    <r>
      <t>P</t>
    </r>
    <r>
      <rPr>
        <vertAlign val="subscript"/>
        <sz val="10"/>
        <rFont val="Arial"/>
        <family val="2"/>
      </rPr>
      <t>1</t>
    </r>
    <r>
      <rPr>
        <sz val="10"/>
        <rFont val="Arial"/>
        <family val="2"/>
      </rPr>
      <t xml:space="preserve"> =</t>
    </r>
  </si>
  <si>
    <t>days</t>
  </si>
  <si>
    <t>2019-07-07</t>
  </si>
  <si>
    <t>Plausible LiTE fit -- time will tell!</t>
  </si>
  <si>
    <t>Cnst</t>
  </si>
  <si>
    <t>GCVS 4 Eph.</t>
  </si>
  <si>
    <t>Slope</t>
  </si>
  <si>
    <t>My time zone &gt;&gt;&gt;&gt;&gt;</t>
  </si>
  <si>
    <t>(PST=8, PDT=MDT=7, MDT=CST=6, etc.)</t>
  </si>
  <si>
    <t>Quad</t>
  </si>
  <si>
    <t>--- Working ----</t>
  </si>
  <si>
    <t xml:space="preserve">A (ampl) = </t>
  </si>
  <si>
    <t>Epoch =</t>
  </si>
  <si>
    <t>e (eccen)</t>
  </si>
  <si>
    <t>Period =</t>
  </si>
  <si>
    <r>
      <t>P</t>
    </r>
    <r>
      <rPr>
        <vertAlign val="subscript"/>
        <sz val="10"/>
        <rFont val="Arial"/>
        <family val="2"/>
      </rPr>
      <t>3</t>
    </r>
    <r>
      <rPr>
        <sz val="10"/>
        <rFont val="Arial"/>
        <family val="2"/>
      </rPr>
      <t xml:space="preserve"> =</t>
    </r>
  </si>
  <si>
    <t>years</t>
  </si>
  <si>
    <t>Start of linear fit &gt;&gt;&gt;&gt;&gt;&gt;&gt;&gt;&gt;&gt;&gt;&gt;&gt;&gt;&gt;&gt;&gt;&gt;&gt;&gt;&gt;</t>
  </si>
  <si>
    <r>
      <t>ω</t>
    </r>
    <r>
      <rPr>
        <vertAlign val="subscript"/>
        <sz val="10"/>
        <rFont val="Arial"/>
        <family val="2"/>
      </rPr>
      <t xml:space="preserve">3 </t>
    </r>
    <r>
      <rPr>
        <sz val="10"/>
        <rFont val="Arial"/>
        <family val="2"/>
      </rPr>
      <t>(arg per) =</t>
    </r>
  </si>
  <si>
    <t>degrees</t>
  </si>
  <si>
    <t>Linear</t>
  </si>
  <si>
    <t>Quadratic</t>
  </si>
  <si>
    <t xml:space="preserve">To = </t>
  </si>
  <si>
    <t>HJD</t>
  </si>
  <si>
    <t>LS Intercept =</t>
  </si>
  <si>
    <r>
      <t>1-e</t>
    </r>
    <r>
      <rPr>
        <vertAlign val="superscript"/>
        <sz val="10"/>
        <rFont val="Arial"/>
        <family val="2"/>
      </rPr>
      <t>2</t>
    </r>
  </si>
  <si>
    <r>
      <t>&lt;&lt; Sum(wt.diff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>)</t>
    </r>
  </si>
  <si>
    <t>LS Slope =</t>
  </si>
  <si>
    <t>e sin nu_o</t>
  </si>
  <si>
    <t>LS Quadr term =</t>
  </si>
  <si>
    <t>na</t>
  </si>
  <si>
    <r>
      <t>a</t>
    </r>
    <r>
      <rPr>
        <vertAlign val="subscript"/>
        <sz val="10"/>
        <color indexed="20"/>
        <rFont val="Arial"/>
        <family val="2"/>
      </rPr>
      <t>12</t>
    </r>
    <r>
      <rPr>
        <sz val="10"/>
        <color indexed="20"/>
        <rFont val="Arial"/>
        <family val="2"/>
      </rPr>
      <t xml:space="preserve"> sin i =</t>
    </r>
  </si>
  <si>
    <t>AU</t>
  </si>
  <si>
    <t>dP/dt =</t>
  </si>
  <si>
    <t>days/year</t>
  </si>
  <si>
    <t>New epoch =</t>
  </si>
  <si>
    <t>Add cycle</t>
  </si>
  <si>
    <t>pg</t>
  </si>
  <si>
    <r>
      <t>n</t>
    </r>
    <r>
      <rPr>
        <vertAlign val="subscript"/>
        <sz val="10"/>
        <rFont val="Arial"/>
        <family val="2"/>
      </rPr>
      <t>0</t>
    </r>
    <r>
      <rPr>
        <sz val="10"/>
        <rFont val="Arial"/>
        <family val="2"/>
      </rPr>
      <t xml:space="preserve"> =</t>
    </r>
  </si>
  <si>
    <t>cycle #</t>
  </si>
  <si>
    <t>New Period =</t>
  </si>
  <si>
    <t>JD today</t>
  </si>
  <si>
    <t>vis</t>
  </si>
  <si>
    <r>
      <t>P</t>
    </r>
    <r>
      <rPr>
        <vertAlign val="subscript"/>
        <sz val="10"/>
        <rFont val="Arial"/>
        <family val="2"/>
      </rPr>
      <t>3</t>
    </r>
    <r>
      <rPr>
        <sz val="10"/>
        <rFont val="Arial"/>
        <family val="2"/>
      </rPr>
      <t xml:space="preserve"> = </t>
    </r>
  </si>
  <si>
    <t># of data points:</t>
  </si>
  <si>
    <t>Old Cycle</t>
  </si>
  <si>
    <t>PE</t>
  </si>
  <si>
    <r>
      <t>f (m</t>
    </r>
    <r>
      <rPr>
        <vertAlign val="subscript"/>
        <sz val="10"/>
        <rFont val="Arial"/>
        <family val="2"/>
      </rPr>
      <t>3</t>
    </r>
    <r>
      <rPr>
        <sz val="10"/>
        <rFont val="Arial"/>
        <family val="2"/>
      </rPr>
      <t>) =</t>
    </r>
  </si>
  <si>
    <t>New Ephemeris =</t>
  </si>
  <si>
    <t>New Cycle</t>
  </si>
  <si>
    <t>CCD</t>
  </si>
  <si>
    <r>
      <t>Ang freq</t>
    </r>
    <r>
      <rPr>
        <vertAlign val="subscript"/>
        <sz val="10"/>
        <rFont val="Arial"/>
        <family val="2"/>
      </rPr>
      <t>3</t>
    </r>
    <r>
      <rPr>
        <sz val="10"/>
        <rFont val="Arial"/>
        <family val="2"/>
      </rPr>
      <t xml:space="preserve"> = </t>
    </r>
  </si>
  <si>
    <t>rad/cycle</t>
  </si>
  <si>
    <t>Next ToM</t>
  </si>
  <si>
    <t>Source</t>
  </si>
  <si>
    <t>Typ</t>
  </si>
  <si>
    <t>ToM</t>
  </si>
  <si>
    <t>error</t>
  </si>
  <si>
    <t>n'</t>
  </si>
  <si>
    <t>O-C</t>
  </si>
  <si>
    <t>s5</t>
  </si>
  <si>
    <t>s6</t>
  </si>
  <si>
    <t>s7</t>
  </si>
  <si>
    <t>Lin Fit</t>
  </si>
  <si>
    <t>Q. Fit</t>
  </si>
  <si>
    <t>Date</t>
  </si>
  <si>
    <t>wt</t>
  </si>
  <si>
    <t>BAD?</t>
  </si>
  <si>
    <t>Q+S fit</t>
  </si>
  <si>
    <t>LTE Resid</t>
  </si>
  <si>
    <t>Q. resid</t>
  </si>
  <si>
    <t>Q+S resid</t>
  </si>
  <si>
    <r>
      <t>wt.diff</t>
    </r>
    <r>
      <rPr>
        <b/>
        <vertAlign val="superscript"/>
        <sz val="10"/>
        <rFont val="Arial"/>
        <family val="2"/>
      </rPr>
      <t>2</t>
    </r>
  </si>
  <si>
    <t>Q resid</t>
  </si>
  <si>
    <t xml:space="preserve"> e sin nu</t>
  </si>
  <si>
    <t> CPRI 19.38 </t>
  </si>
  <si>
    <t>I</t>
  </si>
  <si>
    <t> BAOP 35.225 </t>
  </si>
  <si>
    <t> AAAN 4.3.17 </t>
  </si>
  <si>
    <t> GUL I.2.391 </t>
  </si>
  <si>
    <t> AN 242.13 </t>
  </si>
  <si>
    <t> CPRI 25.94 </t>
  </si>
  <si>
    <t> AA 27.157 </t>
  </si>
  <si>
    <t> AAC 2.76 </t>
  </si>
  <si>
    <t> AA 27.158 </t>
  </si>
  <si>
    <t> IODE 4.2.261 </t>
  </si>
  <si>
    <t> AAC 5.74 </t>
  </si>
  <si>
    <t>Koch 1961</t>
  </si>
  <si>
    <t>1961AJ.....66...35K</t>
  </si>
  <si>
    <t> AA 6.145 </t>
  </si>
  <si>
    <t> AC 164.19 </t>
  </si>
  <si>
    <t> AA 9.47 </t>
  </si>
  <si>
    <t> MVS 3.169 </t>
  </si>
  <si>
    <t> AC 185.22 </t>
  </si>
  <si>
    <t>IBVS 0046</t>
  </si>
  <si>
    <t> AVSJ 3.65 </t>
  </si>
  <si>
    <t>JAAVSO 3</t>
  </si>
  <si>
    <t>GCVS 4</t>
  </si>
  <si>
    <t>BBSAG Bull...33</t>
  </si>
  <si>
    <t>ORION 128</t>
  </si>
  <si>
    <t>JAAVSO 6,31</t>
  </si>
  <si>
    <t>JAAVSO 7,28</t>
  </si>
  <si>
    <t>BBSAG Bull.24</t>
  </si>
  <si>
    <t>BBSAG Bull.29</t>
  </si>
  <si>
    <t>OMT #2</t>
  </si>
  <si>
    <t>BBSAG Bull.35</t>
  </si>
  <si>
    <t>BBSAG Bull.36</t>
  </si>
  <si>
    <t>BBSAG Bull.38</t>
  </si>
  <si>
    <t>BBSAG Bull.39</t>
  </si>
  <si>
    <t>BBSAG Bull.57</t>
  </si>
  <si>
    <t>BBSAG Bull.58</t>
  </si>
  <si>
    <t>BBSAG Bull.62</t>
  </si>
  <si>
    <t>BBSAG Bull.64</t>
  </si>
  <si>
    <t>BBSAG Bull.69</t>
  </si>
  <si>
    <t>BBSAG Bull.73</t>
  </si>
  <si>
    <t>BBSAG Bull.74</t>
  </si>
  <si>
    <t>BRNO 27</t>
  </si>
  <si>
    <t>BBSAG Bull.79</t>
  </si>
  <si>
    <t>BRNO 28</t>
  </si>
  <si>
    <t>BBSAG Bull.81</t>
  </si>
  <si>
    <t>BBSAG Bull.84</t>
  </si>
  <si>
    <t>BBSAG Bull.86</t>
  </si>
  <si>
    <t>BRNO 30</t>
  </si>
  <si>
    <t>BBSAG Bull.89</t>
  </si>
  <si>
    <t>BBSAG Bull.90</t>
  </si>
  <si>
    <t>BBSAG Bull.92</t>
  </si>
  <si>
    <t>BBSAG Bull.94</t>
  </si>
  <si>
    <t>BBSAG Bull.98</t>
  </si>
  <si>
    <t>BBSAG Bull.102</t>
  </si>
  <si>
    <t> AOEB 9 </t>
  </si>
  <si>
    <t>BBSAG Bull.113</t>
  </si>
  <si>
    <t>BBSAG Bull.114</t>
  </si>
  <si>
    <t> BRNO 32 </t>
  </si>
  <si>
    <t>BBSAG Bull.116</t>
  </si>
  <si>
    <t>BBSAG Bull.118</t>
  </si>
  <si>
    <t> BBS 121 </t>
  </si>
  <si>
    <t> BBS 123 </t>
  </si>
  <si>
    <t> BBS 124 </t>
  </si>
  <si>
    <t>II</t>
  </si>
  <si>
    <t> BBS 126 </t>
  </si>
  <si>
    <t> BBS 127 </t>
  </si>
  <si>
    <t>BBSAG 128</t>
  </si>
  <si>
    <t>VSB 40 </t>
  </si>
  <si>
    <t>IBVS 5543</t>
  </si>
  <si>
    <t>OEJV 0003</t>
  </si>
  <si>
    <t>IBVS 5843</t>
  </si>
  <si>
    <t>VSB 44 </t>
  </si>
  <si>
    <t> AOEB 12 </t>
  </si>
  <si>
    <t>JAVSO..36..171</t>
  </si>
  <si>
    <t>JAVSO..36..186</t>
  </si>
  <si>
    <t>IBVS 5924</t>
  </si>
  <si>
    <t>JAVSO..39...94</t>
  </si>
  <si>
    <t>IBVS 6084</t>
  </si>
  <si>
    <t>JAVSO..41..328</t>
  </si>
  <si>
    <t>JAVSO..42..426</t>
  </si>
  <si>
    <t>JAVSO..44…69</t>
  </si>
  <si>
    <t>JAVSO..45..121</t>
  </si>
  <si>
    <t>JAVSO..46…79 (2018)</t>
  </si>
  <si>
    <t>JAVSO..47..105</t>
  </si>
  <si>
    <t>JAVSO..48…87</t>
  </si>
  <si>
    <t>JAVSO..48..256</t>
  </si>
  <si>
    <t>Minima from the Lichtenknecker Database of the BAV</t>
  </si>
  <si>
    <t>C</t>
  </si>
  <si>
    <t>E</t>
  </si>
  <si>
    <t>http://www.bav-astro.de/LkDB/index.php?lang=en&amp;sprache_dial=en</t>
  </si>
  <si>
    <t>F</t>
  </si>
  <si>
    <t>P</t>
  </si>
  <si>
    <t>V</t>
  </si>
  <si>
    <t>2434554.928 </t>
  </si>
  <si>
    <t> 26.06.1953 10:16 </t>
  </si>
  <si>
    <t> 0.008 </t>
  </si>
  <si>
    <t>F </t>
  </si>
  <si>
    <t> R.H.Koch </t>
  </si>
  <si>
    <t> AJ 66.35 </t>
  </si>
  <si>
    <t>2438293.399 </t>
  </si>
  <si>
    <t> 20.09.1963 21:34 </t>
  </si>
  <si>
    <t> -0.015 </t>
  </si>
  <si>
    <t>V </t>
  </si>
  <si>
    <t> K.Kordylewski </t>
  </si>
  <si>
    <t>IBVS 46 </t>
  </si>
  <si>
    <t>2440451.777 </t>
  </si>
  <si>
    <t> 18.08.1969 06:38 </t>
  </si>
  <si>
    <t> -0.007 </t>
  </si>
  <si>
    <t> L.Hazel </t>
  </si>
  <si>
    <t>2440513.624 </t>
  </si>
  <si>
    <t> 19.10.1969 02:58 </t>
  </si>
  <si>
    <t> -0.004 </t>
  </si>
  <si>
    <t> M.Baldwin </t>
  </si>
  <si>
    <t>2441178.453 </t>
  </si>
  <si>
    <t> 14.08.1971 22:52 </t>
  </si>
  <si>
    <t> -0.003 </t>
  </si>
  <si>
    <t> H.Peter </t>
  </si>
  <si>
    <t> ORI 129 </t>
  </si>
  <si>
    <t>2442325.669 </t>
  </si>
  <si>
    <t> 05.10.1974 04:03 </t>
  </si>
  <si>
    <t> -0.000 </t>
  </si>
  <si>
    <t> E.Mayer </t>
  </si>
  <si>
    <t> AVSJ 6.31 </t>
  </si>
  <si>
    <t>2442359.684 </t>
  </si>
  <si>
    <t> 08.11.1974 04:24 </t>
  </si>
  <si>
    <t> 0.000 </t>
  </si>
  <si>
    <t> G.Samolyk </t>
  </si>
  <si>
    <t>2442628.703 </t>
  </si>
  <si>
    <t> 04.08.1975 04:52 </t>
  </si>
  <si>
    <t> AVSJ 7.38 </t>
  </si>
  <si>
    <t>2442628.706 </t>
  </si>
  <si>
    <t> 04.08.1975 04:56 </t>
  </si>
  <si>
    <t> -0.001 </t>
  </si>
  <si>
    <t> G.Wedemayer </t>
  </si>
  <si>
    <t>2442631.801 </t>
  </si>
  <si>
    <t> 07.08.1975 07:13 </t>
  </si>
  <si>
    <t> 0.002 </t>
  </si>
  <si>
    <t>2442662.727 </t>
  </si>
  <si>
    <t> 07.09.1975 05:26 </t>
  </si>
  <si>
    <t> 0.006 </t>
  </si>
  <si>
    <t>2442715.292 </t>
  </si>
  <si>
    <t> 29.10.1975 19:00 </t>
  </si>
  <si>
    <t> 0.003 </t>
  </si>
  <si>
    <t> BBS 24 </t>
  </si>
  <si>
    <t>2442724.565 </t>
  </si>
  <si>
    <t> 08.11.1975 01:33 </t>
  </si>
  <si>
    <t>2442727.664 </t>
  </si>
  <si>
    <t> 11.11.1975 03:56 </t>
  </si>
  <si>
    <t>2442727.665 </t>
  </si>
  <si>
    <t> 11.11.1975 03:57 </t>
  </si>
  <si>
    <t> 0.007 </t>
  </si>
  <si>
    <t>2442990.499 </t>
  </si>
  <si>
    <t> 30.07.1976 23:58 </t>
  </si>
  <si>
    <t> BBS 29 </t>
  </si>
  <si>
    <t>2442999.779 </t>
  </si>
  <si>
    <t> 09.08.1976 06:41 </t>
  </si>
  <si>
    <t> D.Ruokonen </t>
  </si>
  <si>
    <t> AOEB 2 </t>
  </si>
  <si>
    <t>2443095.639 </t>
  </si>
  <si>
    <t> 13.11.1976 03:20 </t>
  </si>
  <si>
    <t>2443126.557 </t>
  </si>
  <si>
    <t> 14.12.1976 01:22 </t>
  </si>
  <si>
    <t>2443367.755 </t>
  </si>
  <si>
    <t> 12.08.1977 06:07 </t>
  </si>
  <si>
    <t>2443392.488 </t>
  </si>
  <si>
    <t> 05.09.1977 23:42 </t>
  </si>
  <si>
    <t> K.Locher </t>
  </si>
  <si>
    <t> BBS 35 </t>
  </si>
  <si>
    <t>2443726.448 </t>
  </si>
  <si>
    <t> 05.08.1978 22:45 </t>
  </si>
  <si>
    <t> BBS 38 </t>
  </si>
  <si>
    <t>2443788.305 </t>
  </si>
  <si>
    <t> 06.10.1978 19:19 </t>
  </si>
  <si>
    <t> 0.016 </t>
  </si>
  <si>
    <t> BBS 39 </t>
  </si>
  <si>
    <t>2443791.380 </t>
  </si>
  <si>
    <t> 09.10.1978 21:07 </t>
  </si>
  <si>
    <t> -0.002 </t>
  </si>
  <si>
    <t>2444134.622 </t>
  </si>
  <si>
    <t> 18.09.1979 02:55 </t>
  </si>
  <si>
    <t> 0.004 </t>
  </si>
  <si>
    <t>2444474.771 </t>
  </si>
  <si>
    <t> 23.08.1980 06:30 </t>
  </si>
  <si>
    <t> 0.009 </t>
  </si>
  <si>
    <t>2444876.756 </t>
  </si>
  <si>
    <t> 29.09.1981 06:08 </t>
  </si>
  <si>
    <t> 0.005 </t>
  </si>
  <si>
    <t> D.Williams </t>
  </si>
  <si>
    <t>2444879.850 </t>
  </si>
  <si>
    <t> 02.10.1981 08:24 </t>
  </si>
  <si>
    <t> E.Halbach </t>
  </si>
  <si>
    <t>2444895.304 </t>
  </si>
  <si>
    <t> 17.10.1981 19:17 </t>
  </si>
  <si>
    <t> BBS 57 </t>
  </si>
  <si>
    <t>2444907.679 </t>
  </si>
  <si>
    <t> 30.10.1981 04:17 </t>
  </si>
  <si>
    <t>2444926.230 </t>
  </si>
  <si>
    <t> 17.11.1981 17:31 </t>
  </si>
  <si>
    <t>2444929.314 </t>
  </si>
  <si>
    <t> 20.11.1981 19:32 </t>
  </si>
  <si>
    <t> -0.005 </t>
  </si>
  <si>
    <t>2444929.320 </t>
  </si>
  <si>
    <t> 20.11.1981 19:40 </t>
  </si>
  <si>
    <t> 0.001 </t>
  </si>
  <si>
    <t> N.Stoikidis </t>
  </si>
  <si>
    <t> BBS 58 </t>
  </si>
  <si>
    <t>2444929.321 </t>
  </si>
  <si>
    <t> 20.11.1981 19:42 </t>
  </si>
  <si>
    <t>2444938.593 </t>
  </si>
  <si>
    <t> 30.11.1981 02:13 </t>
  </si>
  <si>
    <t>2444938.598 </t>
  </si>
  <si>
    <t> 30.11.1981 02:21 </t>
  </si>
  <si>
    <t>2444938.600 </t>
  </si>
  <si>
    <t> 30.11.1981 02:24 </t>
  </si>
  <si>
    <t>2445201.434 </t>
  </si>
  <si>
    <t> 19.08.1982 22:24 </t>
  </si>
  <si>
    <t> BBS 62 </t>
  </si>
  <si>
    <t>2445232.359 </t>
  </si>
  <si>
    <t> 19.09.1982 20:36 </t>
  </si>
  <si>
    <t>2445232.360 </t>
  </si>
  <si>
    <t> 19.09.1982 20:38 </t>
  </si>
  <si>
    <t>2445297.289 </t>
  </si>
  <si>
    <t> 23.11.1982 18:56 </t>
  </si>
  <si>
    <t> G.Mavrofridis </t>
  </si>
  <si>
    <t> BBS 64 </t>
  </si>
  <si>
    <t>2445328.213 </t>
  </si>
  <si>
    <t> 24.12.1982 17:06 </t>
  </si>
  <si>
    <t>2445609.604 </t>
  </si>
  <si>
    <t> 02.10.1983 02:29 </t>
  </si>
  <si>
    <t>2445634.339 </t>
  </si>
  <si>
    <t> 26.10.1983 20:08 </t>
  </si>
  <si>
    <t> -0.006 </t>
  </si>
  <si>
    <t> BBS 69 </t>
  </si>
  <si>
    <t>2445634.343 </t>
  </si>
  <si>
    <t> 26.10.1983 20:13 </t>
  </si>
  <si>
    <t>2445643.618 </t>
  </si>
  <si>
    <t> 05.11.1983 02:49 </t>
  </si>
  <si>
    <t>2445643.631 </t>
  </si>
  <si>
    <t> 05.11.1983 03:08 </t>
  </si>
  <si>
    <t> 0.010 </t>
  </si>
  <si>
    <t>2445940.452 </t>
  </si>
  <si>
    <t> 27.08.1984 22:50 </t>
  </si>
  <si>
    <t> -0.022 </t>
  </si>
  <si>
    <t> BBS 73 </t>
  </si>
  <si>
    <t>2445940.458 </t>
  </si>
  <si>
    <t> 27.08.1984 22:59 </t>
  </si>
  <si>
    <t> -0.016 </t>
  </si>
  <si>
    <t> M.Kohl </t>
  </si>
  <si>
    <t> BBS 74 </t>
  </si>
  <si>
    <t> V.Wagner </t>
  </si>
  <si>
    <t> BRNO 27 </t>
  </si>
  <si>
    <t>2445940.466 </t>
  </si>
  <si>
    <t> 27.08.1984 23:11 </t>
  </si>
  <si>
    <t> -0.008 </t>
  </si>
  <si>
    <t> J.Borovicka </t>
  </si>
  <si>
    <t> P.Suchan </t>
  </si>
  <si>
    <t> J.Zahajsky </t>
  </si>
  <si>
    <t>2445968.299 </t>
  </si>
  <si>
    <t> 24.09.1984 19:10 </t>
  </si>
  <si>
    <t>2445974.481 </t>
  </si>
  <si>
    <t> 30.09.1984 23:32 </t>
  </si>
  <si>
    <t>2446005.400 </t>
  </si>
  <si>
    <t> 31.10.1984 21:36 </t>
  </si>
  <si>
    <t> -0.011 </t>
  </si>
  <si>
    <t>2446011.586 </t>
  </si>
  <si>
    <t> 07.11.1984 02:03 </t>
  </si>
  <si>
    <t> -0.010 </t>
  </si>
  <si>
    <t>2446048.695 </t>
  </si>
  <si>
    <t> 14.12.1984 04:40 </t>
  </si>
  <si>
    <t> P.Atwood </t>
  </si>
  <si>
    <t>2446320.812 </t>
  </si>
  <si>
    <t> 12.09.1985 07:29 </t>
  </si>
  <si>
    <t>2446382.647 </t>
  </si>
  <si>
    <t> 13.11.1985 03:31 </t>
  </si>
  <si>
    <t>2446404.297 </t>
  </si>
  <si>
    <t> 04.12.1985 19:07 </t>
  </si>
  <si>
    <t> BBS 79 </t>
  </si>
  <si>
    <t>2446413.568 </t>
  </si>
  <si>
    <t> 14.12.1985 01:37 </t>
  </si>
  <si>
    <t>2446447.582 </t>
  </si>
  <si>
    <t> 17.01.1986 01:58 </t>
  </si>
  <si>
    <t> -0.017 </t>
  </si>
  <si>
    <t> R.Hill </t>
  </si>
  <si>
    <t>2446645.483 </t>
  </si>
  <si>
    <t> 02.08.1986 23:35 </t>
  </si>
  <si>
    <t> -0.018 </t>
  </si>
  <si>
    <t> P.Novak </t>
  </si>
  <si>
    <t> BRNO 28 </t>
  </si>
  <si>
    <t>2446645.486 </t>
  </si>
  <si>
    <t> 02.08.1986 23:39 </t>
  </si>
  <si>
    <t> A.Paschke </t>
  </si>
  <si>
    <t> BBS 81 </t>
  </si>
  <si>
    <t>2446679.487 </t>
  </si>
  <si>
    <t> 05.09.1986 23:41 </t>
  </si>
  <si>
    <t> -0.028 </t>
  </si>
  <si>
    <t>2446707.323 </t>
  </si>
  <si>
    <t> 03.10.1986 19:45 </t>
  </si>
  <si>
    <t>2446982.522 </t>
  </si>
  <si>
    <t> 06.07.1987 00:31 </t>
  </si>
  <si>
    <t> -0.031 </t>
  </si>
  <si>
    <t> BBS 84 </t>
  </si>
  <si>
    <t>2447056.734 </t>
  </si>
  <si>
    <t> 18.09.1987 05:36 </t>
  </si>
  <si>
    <t> -0.032 </t>
  </si>
  <si>
    <t>2447078.394 </t>
  </si>
  <si>
    <t> 09.10.1987 21:27 </t>
  </si>
  <si>
    <t> BBS 86 </t>
  </si>
  <si>
    <t>2447084.565 </t>
  </si>
  <si>
    <t> 16.10.1987 01:33 </t>
  </si>
  <si>
    <t>2447087.661 </t>
  </si>
  <si>
    <t> 19.10.1987 03:51 </t>
  </si>
  <si>
    <t> -0.027 </t>
  </si>
  <si>
    <t>2447118.575 </t>
  </si>
  <si>
    <t> 19.11.1987 01:48 </t>
  </si>
  <si>
    <t> -0.035 </t>
  </si>
  <si>
    <t>2447121.678 </t>
  </si>
  <si>
    <t> 22.11.1987 04:16 </t>
  </si>
  <si>
    <t> -0.025 </t>
  </si>
  <si>
    <t>2447381.418 </t>
  </si>
  <si>
    <t> 07.08.1988 22:01 </t>
  </si>
  <si>
    <t> BRNO 30 </t>
  </si>
  <si>
    <t>2447390.681 </t>
  </si>
  <si>
    <t> 17.08.1988 04:20 </t>
  </si>
  <si>
    <t> -0.045 </t>
  </si>
  <si>
    <t>2447412.332 </t>
  </si>
  <si>
    <t> 07.09.1988 19:58 </t>
  </si>
  <si>
    <t> -0.039 </t>
  </si>
  <si>
    <t> BBS 89 </t>
  </si>
  <si>
    <t>2447415.434 </t>
  </si>
  <si>
    <t> 10.09.1988 22:24 </t>
  </si>
  <si>
    <t> -0.029 </t>
  </si>
  <si>
    <t>2447449.436 </t>
  </si>
  <si>
    <t> 14.10.1988 22:27 </t>
  </si>
  <si>
    <t> -0.042 </t>
  </si>
  <si>
    <t> A.Dedoch </t>
  </si>
  <si>
    <t>2447449.445 </t>
  </si>
  <si>
    <t> 14.10.1988 22:40 </t>
  </si>
  <si>
    <t> -0.033 </t>
  </si>
  <si>
    <t> BBS 90 </t>
  </si>
  <si>
    <t>2447477.269 </t>
  </si>
  <si>
    <t> 11.11.1988 18:27 </t>
  </si>
  <si>
    <t>2447480.361 </t>
  </si>
  <si>
    <t> 14.11.1988 20:39 </t>
  </si>
  <si>
    <t>2447780.312 </t>
  </si>
  <si>
    <t> 10.09.1989 19:29 </t>
  </si>
  <si>
    <t> BBS 92 </t>
  </si>
  <si>
    <t>2447913.253 </t>
  </si>
  <si>
    <t> 21.01.1990 18:04 </t>
  </si>
  <si>
    <t> -0.058 </t>
  </si>
  <si>
    <t> BBS 94 </t>
  </si>
  <si>
    <t>2447913.257 </t>
  </si>
  <si>
    <t> 21.01.1990 18:10 </t>
  </si>
  <si>
    <t> -0.054 </t>
  </si>
  <si>
    <t>2447913.264 </t>
  </si>
  <si>
    <t> 21.01.1990 18:20 </t>
  </si>
  <si>
    <t> -0.047 </t>
  </si>
  <si>
    <t> E.Blättler </t>
  </si>
  <si>
    <t>2448129.705 </t>
  </si>
  <si>
    <t> 26.08.1990 04:55 </t>
  </si>
  <si>
    <t> -0.061 </t>
  </si>
  <si>
    <t>2448160.621 </t>
  </si>
  <si>
    <t> 26.09.1990 02:54 </t>
  </si>
  <si>
    <t> -0.067 </t>
  </si>
  <si>
    <t>2448460.560 </t>
  </si>
  <si>
    <t> 23.07.1991 01:26 </t>
  </si>
  <si>
    <t> -0.074 </t>
  </si>
  <si>
    <t> BBS 98 </t>
  </si>
  <si>
    <t>2448488.398 </t>
  </si>
  <si>
    <t> 19.08.1991 21:33 </t>
  </si>
  <si>
    <t> -0.066 </t>
  </si>
  <si>
    <t>2448531.684 </t>
  </si>
  <si>
    <t> 02.10.1991 04:24 </t>
  </si>
  <si>
    <t> -0.071 </t>
  </si>
  <si>
    <t>2448890.365 </t>
  </si>
  <si>
    <t> 24.09.1992 20:45 </t>
  </si>
  <si>
    <t> -0.087 </t>
  </si>
  <si>
    <t> BBS 102 </t>
  </si>
  <si>
    <t>2449607.735 </t>
  </si>
  <si>
    <t> 12.09.1994 05:38 </t>
  </si>
  <si>
    <t> -0.112 </t>
  </si>
  <si>
    <t>2450334.380 </t>
  </si>
  <si>
    <t> 07.09.1996 21:07 </t>
  </si>
  <si>
    <t> -0.139 </t>
  </si>
  <si>
    <t> BBS 113 </t>
  </si>
  <si>
    <t>2450433.318 </t>
  </si>
  <si>
    <t> 15.12.1996 19:37 </t>
  </si>
  <si>
    <t> -0.152 </t>
  </si>
  <si>
    <t> BBS 114 </t>
  </si>
  <si>
    <t>2450702.338 </t>
  </si>
  <si>
    <t> 10.09.1997 20:06 </t>
  </si>
  <si>
    <t> -0.155 </t>
  </si>
  <si>
    <t> BBS 116 </t>
  </si>
  <si>
    <t>2450739.416 </t>
  </si>
  <si>
    <t> 17.10.1997 21:59 </t>
  </si>
  <si>
    <t> -0.184 </t>
  </si>
  <si>
    <t>2451042.460 </t>
  </si>
  <si>
    <t> 16.08.1998 23:02 </t>
  </si>
  <si>
    <t> -0.177 </t>
  </si>
  <si>
    <t> BBS 118 </t>
  </si>
  <si>
    <t>2452483.394 </t>
  </si>
  <si>
    <t> 27.07.2002 21:27 </t>
  </si>
  <si>
    <t> -0.218 </t>
  </si>
  <si>
    <t> BBS 128 </t>
  </si>
  <si>
    <t>2452885.369 </t>
  </si>
  <si>
    <t> 02.09.2003 20:51 </t>
  </si>
  <si>
    <t> -0.232 </t>
  </si>
  <si>
    <t> BBS 130 </t>
  </si>
  <si>
    <t>2453225.497 </t>
  </si>
  <si>
    <t> 07.08.2004 23:55 </t>
  </si>
  <si>
    <t> -0.248 </t>
  </si>
  <si>
    <t>OEJV 0003 </t>
  </si>
  <si>
    <t>2453265.6978 </t>
  </si>
  <si>
    <t> 17.09.2004 04:44 </t>
  </si>
  <si>
    <t> -0.2459 </t>
  </si>
  <si>
    <t>C </t>
  </si>
  <si>
    <t>-I</t>
  </si>
  <si>
    <t> W.Ogloza et al. </t>
  </si>
  <si>
    <t>IBVS 5843 </t>
  </si>
  <si>
    <t>2453596.534 </t>
  </si>
  <si>
    <t> 14.08.2005 00:48 </t>
  </si>
  <si>
    <t>4251</t>
  </si>
  <si>
    <t> -0.277 </t>
  </si>
  <si>
    <t>2454338.6474 </t>
  </si>
  <si>
    <t> 26.08.2007 03:32 </t>
  </si>
  <si>
    <t>4491</t>
  </si>
  <si>
    <t> -0.2966 </t>
  </si>
  <si>
    <t>ns</t>
  </si>
  <si>
    <t>JAAVSO 36(2);171 </t>
  </si>
  <si>
    <t>2454709.7014 </t>
  </si>
  <si>
    <t> 31.08.2008 04:50 </t>
  </si>
  <si>
    <t>4611</t>
  </si>
  <si>
    <t> -0.3090 </t>
  </si>
  <si>
    <t>o</t>
  </si>
  <si>
    <t>JAAVSO 36(2);186 </t>
  </si>
  <si>
    <t>2455133.3197 </t>
  </si>
  <si>
    <t> 28.10.2009 19:40 </t>
  </si>
  <si>
    <t>4748</t>
  </si>
  <si>
    <t> -0.3249 </t>
  </si>
  <si>
    <t> N.Erkan et al. </t>
  </si>
  <si>
    <t>IBVS 5924 </t>
  </si>
  <si>
    <t>2455448.7146 </t>
  </si>
  <si>
    <t> 09.09.2010 05:09 </t>
  </si>
  <si>
    <t>4850</t>
  </si>
  <si>
    <t> -0.3364 </t>
  </si>
  <si>
    <t> JAAVSO 39;94 </t>
  </si>
  <si>
    <t>2456175.3641 </t>
  </si>
  <si>
    <t> 04.09.2012 20:44 </t>
  </si>
  <si>
    <t>5085</t>
  </si>
  <si>
    <t> -0.3586 </t>
  </si>
  <si>
    <t> D.Böhme </t>
  </si>
  <si>
    <t>BAVM 232 </t>
  </si>
  <si>
    <t>2456283.5847 </t>
  </si>
  <si>
    <t> 22.12.2012 02:01 </t>
  </si>
  <si>
    <t>5120</t>
  </si>
  <si>
    <t> -0.3657 </t>
  </si>
  <si>
    <t> JAAVSO 41;328 </t>
  </si>
  <si>
    <t>2456558.7808 </t>
  </si>
  <si>
    <t> 23.09.2013 06:44 </t>
  </si>
  <si>
    <t>5209</t>
  </si>
  <si>
    <t> -0.3772 </t>
  </si>
  <si>
    <t>2456620.6228 </t>
  </si>
  <si>
    <t> 24.11.2013 02:56 </t>
  </si>
  <si>
    <t>5229</t>
  </si>
  <si>
    <t> -0.3796 </t>
  </si>
  <si>
    <t> JAAVSO 42;426 </t>
  </si>
  <si>
    <t>2412358.757 </t>
  </si>
  <si>
    <t> 17.09.1892 06:10 </t>
  </si>
  <si>
    <t> -0.208 </t>
  </si>
  <si>
    <t> Dugan &amp; Wright </t>
  </si>
  <si>
    <t>2414217.223 </t>
  </si>
  <si>
    <t> 19.10.1897 17:21 </t>
  </si>
  <si>
    <t> -0.167 </t>
  </si>
  <si>
    <t>2415587.094 </t>
  </si>
  <si>
    <t> 21.07.1901 14:15 </t>
  </si>
  <si>
    <t> -0.149 </t>
  </si>
  <si>
    <t>2416353.980 </t>
  </si>
  <si>
    <t> 27.08.1903 11:31 </t>
  </si>
  <si>
    <t> -0.134 </t>
  </si>
  <si>
    <t>2416953.875 </t>
  </si>
  <si>
    <t> 18.04.1905 09:00 </t>
  </si>
  <si>
    <t> -0.129 </t>
  </si>
  <si>
    <t>2417306.405 </t>
  </si>
  <si>
    <t> 05.04.1906 21:43 </t>
  </si>
  <si>
    <t>2417779.520 </t>
  </si>
  <si>
    <t> 23.07.1907 00:28 </t>
  </si>
  <si>
    <t> -0.107 </t>
  </si>
  <si>
    <t>2418580.417 </t>
  </si>
  <si>
    <t> 30.09.1909 22:00 </t>
  </si>
  <si>
    <t> -0.095 </t>
  </si>
  <si>
    <t>2419412.259 </t>
  </si>
  <si>
    <t> 10.01.1912 18:12 </t>
  </si>
  <si>
    <t> -0.060 </t>
  </si>
  <si>
    <t> M.Luizet </t>
  </si>
  <si>
    <t>2419415.356 </t>
  </si>
  <si>
    <t> 13.01.1912 20:32 </t>
  </si>
  <si>
    <t> -0.055 </t>
  </si>
  <si>
    <t>2419520.485 </t>
  </si>
  <si>
    <t> 27.04.1912 23:38 </t>
  </si>
  <si>
    <t> -0.062 </t>
  </si>
  <si>
    <t>2419684.375 </t>
  </si>
  <si>
    <t> 08.10.1912 21:00 </t>
  </si>
  <si>
    <t> -0.059 </t>
  </si>
  <si>
    <t> E.Zinner </t>
  </si>
  <si>
    <t>2419687.469 </t>
  </si>
  <si>
    <t> 11.10.1912 23:15 </t>
  </si>
  <si>
    <t>2419746.227 </t>
  </si>
  <si>
    <t> 09.12.1912 17:26 </t>
  </si>
  <si>
    <t> -0.052 </t>
  </si>
  <si>
    <t>2419888.473 </t>
  </si>
  <si>
    <t> 30.04.1913 23:21 </t>
  </si>
  <si>
    <t> -0.048 </t>
  </si>
  <si>
    <t>2420024.519 </t>
  </si>
  <si>
    <t> 14.09.1913 00:27 </t>
  </si>
  <si>
    <t>2420058.539 </t>
  </si>
  <si>
    <t> 18.10.1913 00:56 </t>
  </si>
  <si>
    <t>2421264.529 </t>
  </si>
  <si>
    <t> 05.02.1917 00:41 </t>
  </si>
  <si>
    <t> -0.030 </t>
  </si>
  <si>
    <t>2421459.337 </t>
  </si>
  <si>
    <t> 18.08.1917 20:05 </t>
  </si>
  <si>
    <t>2421462.422 </t>
  </si>
  <si>
    <t> 21.08.1917 22:07 </t>
  </si>
  <si>
    <t>2422201.476 </t>
  </si>
  <si>
    <t> 30.08.1919 23:25 </t>
  </si>
  <si>
    <t> -0.026 </t>
  </si>
  <si>
    <t> C.Hoffmeister </t>
  </si>
  <si>
    <t>2422362.261 </t>
  </si>
  <si>
    <t> 07.02.1920 18:15 </t>
  </si>
  <si>
    <t> -0.036 </t>
  </si>
  <si>
    <t> A.A.Nijland </t>
  </si>
  <si>
    <t>2422479.771 </t>
  </si>
  <si>
    <t> 04.06.1920 06:30 </t>
  </si>
  <si>
    <t>2422541.623 </t>
  </si>
  <si>
    <t> 05.08.1920 02:57 </t>
  </si>
  <si>
    <t> -0.023 </t>
  </si>
  <si>
    <t>2422940.509 </t>
  </si>
  <si>
    <t> 08.09.1921 00:12 </t>
  </si>
  <si>
    <t>2423348.690 </t>
  </si>
  <si>
    <t> 21.10.1922 04:33 </t>
  </si>
  <si>
    <t> R.S.Dugan </t>
  </si>
  <si>
    <t>2423435.259 </t>
  </si>
  <si>
    <t> 15.01.1923 18:12 </t>
  </si>
  <si>
    <t> -0.038 </t>
  </si>
  <si>
    <t>2423676.467 </t>
  </si>
  <si>
    <t> 13.09.1923 23:12 </t>
  </si>
  <si>
    <t>2423738.312 </t>
  </si>
  <si>
    <t> 14.11.1923 19:29 </t>
  </si>
  <si>
    <t>2423800.159 </t>
  </si>
  <si>
    <t> 15.01.1924 15:48 </t>
  </si>
  <si>
    <t> -0.020 </t>
  </si>
  <si>
    <t>2423892.924 </t>
  </si>
  <si>
    <t> 17.04.1924 10:10 </t>
  </si>
  <si>
    <t>2423976.401 </t>
  </si>
  <si>
    <t> 09.07.1924 21:37 </t>
  </si>
  <si>
    <t>2424106.284 </t>
  </si>
  <si>
    <t> 16.11.1924 18:48 </t>
  </si>
  <si>
    <t>2424449.520 </t>
  </si>
  <si>
    <t> 26.10.1925 00:28 </t>
  </si>
  <si>
    <t>2424449.529 </t>
  </si>
  <si>
    <t> 26.10.1925 00:41 </t>
  </si>
  <si>
    <t>2424474.255 </t>
  </si>
  <si>
    <t> 19.11.1925 18:07 </t>
  </si>
  <si>
    <t>2424730.917 </t>
  </si>
  <si>
    <t> 03.08.1926 10:00 </t>
  </si>
  <si>
    <t> -0.021 </t>
  </si>
  <si>
    <t>2424851.520 </t>
  </si>
  <si>
    <t> 02.12.1926 00:28 </t>
  </si>
  <si>
    <t> -0.014 </t>
  </si>
  <si>
    <t>2425117.459 </t>
  </si>
  <si>
    <t> 24.08.1927 23:00 </t>
  </si>
  <si>
    <t>2425182.398 </t>
  </si>
  <si>
    <t> 28.10.1927 21:33 </t>
  </si>
  <si>
    <t>2425244.231 </t>
  </si>
  <si>
    <t> 29.12.1927 17:32 </t>
  </si>
  <si>
    <t>2425401.929 </t>
  </si>
  <si>
    <t> 04.06.1928 10:17 </t>
  </si>
  <si>
    <t>2425516.350 </t>
  </si>
  <si>
    <t> 26.09.1928 20:24 </t>
  </si>
  <si>
    <t>2425859.585 </t>
  </si>
  <si>
    <t> 05.09.1929 02:02 </t>
  </si>
  <si>
    <t> -0.013 </t>
  </si>
  <si>
    <t>2425881.237 </t>
  </si>
  <si>
    <t> 26.09.1929 17:41 </t>
  </si>
  <si>
    <t>2425893.604 </t>
  </si>
  <si>
    <t> 09.10.1929 02:29 </t>
  </si>
  <si>
    <t>2425918.346 </t>
  </si>
  <si>
    <t> 02.11.1929 20:18 </t>
  </si>
  <si>
    <t>2425921.434 </t>
  </si>
  <si>
    <t> 05.11.1929 22:24 </t>
  </si>
  <si>
    <t>2425921.440 </t>
  </si>
  <si>
    <t> 05.11.1929 22:33 </t>
  </si>
  <si>
    <t> J.Pagaczewski </t>
  </si>
  <si>
    <t>2426051.309 </t>
  </si>
  <si>
    <t> 15.03.1930 19:24 </t>
  </si>
  <si>
    <t>2426314.152 </t>
  </si>
  <si>
    <t> 03.12.1930 15:38 </t>
  </si>
  <si>
    <t>2426660.483 </t>
  </si>
  <si>
    <t> 14.11.1931 23:35 </t>
  </si>
  <si>
    <t>2426833.636 </t>
  </si>
  <si>
    <t> 06.05.1932 03:15 </t>
  </si>
  <si>
    <t>2427693.286 </t>
  </si>
  <si>
    <t> 12.09.1934 18:51 </t>
  </si>
  <si>
    <t> S.Piotrowski </t>
  </si>
  <si>
    <t>2428073.630 </t>
  </si>
  <si>
    <t> 28.09.1935 03:07 </t>
  </si>
  <si>
    <t>2428367.388 </t>
  </si>
  <si>
    <t> 17.07.1936 21:18 </t>
  </si>
  <si>
    <t>2428370.480 </t>
  </si>
  <si>
    <t> 20.07.1936 23:31 </t>
  </si>
  <si>
    <t>2428803.396 </t>
  </si>
  <si>
    <t> 26.09.1937 21:30 </t>
  </si>
  <si>
    <t>2429545.525 </t>
  </si>
  <si>
    <t> 09.10.1939 00:36 </t>
  </si>
  <si>
    <t> N.L.Pierce </t>
  </si>
  <si>
    <t>2429548.617 </t>
  </si>
  <si>
    <t> 12.10.1939 02:48 </t>
  </si>
  <si>
    <t>2429551.711 </t>
  </si>
  <si>
    <t> 15.10.1939 05:03 </t>
  </si>
  <si>
    <t>2429579.537 </t>
  </si>
  <si>
    <t> 12.11.1939 00:53 </t>
  </si>
  <si>
    <t>2431314.273 </t>
  </si>
  <si>
    <t> 11.08.1944 18:33 </t>
  </si>
  <si>
    <t> W.Zessewitsch </t>
  </si>
  <si>
    <t>2432860.383 </t>
  </si>
  <si>
    <t> 04.11.1948 21:11 </t>
  </si>
  <si>
    <t> A.Szczepanowska </t>
  </si>
  <si>
    <t>2433568.497 </t>
  </si>
  <si>
    <t> 13.10.1950 23:55 </t>
  </si>
  <si>
    <t>2434604.387 </t>
  </si>
  <si>
    <t> 14.08.1953 21:17 </t>
  </si>
  <si>
    <t> -0.009 </t>
  </si>
  <si>
    <t>2435037.301 </t>
  </si>
  <si>
    <t> 21.10.1954 19:13 </t>
  </si>
  <si>
    <t>2435343.437 </t>
  </si>
  <si>
    <t> 23.08.1955 22:29 </t>
  </si>
  <si>
    <t>2435346.523 </t>
  </si>
  <si>
    <t> 27.08.1955 00:33 </t>
  </si>
  <si>
    <t>2435742.326 </t>
  </si>
  <si>
    <t> 25.09.1956 19:49 </t>
  </si>
  <si>
    <t>2435838.231 </t>
  </si>
  <si>
    <t> 30.12.1956 17:32 </t>
  </si>
  <si>
    <t> 0.039 </t>
  </si>
  <si>
    <t>P </t>
  </si>
  <si>
    <t> H.Huth </t>
  </si>
  <si>
    <t>2436048.455 </t>
  </si>
  <si>
    <t> 28.07.1957 22:55 </t>
  </si>
  <si>
    <t> G.Shteiman </t>
  </si>
  <si>
    <t>2436076.294 </t>
  </si>
  <si>
    <t> 25.08.1957 19:03 </t>
  </si>
  <si>
    <t>2436079.383 </t>
  </si>
  <si>
    <t> 28.08.1957 21:11 </t>
  </si>
  <si>
    <t>2436082.470 </t>
  </si>
  <si>
    <t> 31.08.1957 23:16 </t>
  </si>
  <si>
    <t>2436818.41 </t>
  </si>
  <si>
    <t> 06.09.1959 21:50 </t>
  </si>
  <si>
    <t> -0.02 </t>
  </si>
  <si>
    <t>2437316.252 </t>
  </si>
  <si>
    <t> 16.01.1961 18:02 </t>
  </si>
  <si>
    <t>2438998.457 </t>
  </si>
  <si>
    <t> 25.08.1965 22:58 </t>
  </si>
  <si>
    <t>2439029.440 </t>
  </si>
  <si>
    <t> 25.09.1965 22:33 </t>
  </si>
  <si>
    <t> 0.077 </t>
  </si>
  <si>
    <t>2439063.399 </t>
  </si>
  <si>
    <t> 29.10.1965 21:34 </t>
  </si>
  <si>
    <t> 0.022 </t>
  </si>
  <si>
    <t>2440145.651 </t>
  </si>
  <si>
    <t> 16.10.1968 03:37 </t>
  </si>
  <si>
    <t>2450006.613 </t>
  </si>
  <si>
    <t> 16.10.1995 02:42 </t>
  </si>
  <si>
    <t> -0.131 </t>
  </si>
  <si>
    <t>2450006.616 </t>
  </si>
  <si>
    <t> 16.10.1995 02:47 </t>
  </si>
  <si>
    <t> -0.128 </t>
  </si>
  <si>
    <t>2450671.4264 </t>
  </si>
  <si>
    <t> 10.08.1997 22:14 </t>
  </si>
  <si>
    <t> -0.1447 </t>
  </si>
  <si>
    <t> T.Cechal </t>
  </si>
  <si>
    <t>2450742.533 </t>
  </si>
  <si>
    <t> 21.10.1997 00:47 </t>
  </si>
  <si>
    <t> -0.159 </t>
  </si>
  <si>
    <t>2450779.637 </t>
  </si>
  <si>
    <t> 27.11.1997 03:17 </t>
  </si>
  <si>
    <t> -0.162 </t>
  </si>
  <si>
    <t>2451085.751 </t>
  </si>
  <si>
    <t> 29.09.1998 06:01 </t>
  </si>
  <si>
    <t> -0.178 </t>
  </si>
  <si>
    <t>2451413.524 </t>
  </si>
  <si>
    <t> 23.08.1999 00:34 </t>
  </si>
  <si>
    <t> -0.180 </t>
  </si>
  <si>
    <t>2451453.713 </t>
  </si>
  <si>
    <t> 02.10.1999 05:06 </t>
  </si>
  <si>
    <t> -0.190 </t>
  </si>
  <si>
    <t>2451549.582 </t>
  </si>
  <si>
    <t> 06.01.2000 01:58 </t>
  </si>
  <si>
    <t>2451781.486 </t>
  </si>
  <si>
    <t> 24.08.2000 23:39 </t>
  </si>
  <si>
    <t> -0.192 </t>
  </si>
  <si>
    <t>2451818.591 </t>
  </si>
  <si>
    <t> 01.10.2000 02:11 </t>
  </si>
  <si>
    <t> -0.194 </t>
  </si>
  <si>
    <t>2451846.416 </t>
  </si>
  <si>
    <t> 28.10.2000 21:59 </t>
  </si>
  <si>
    <t> -0.199 </t>
  </si>
  <si>
    <t>2451872.3398 </t>
  </si>
  <si>
    <t> 23.11.2000 20:09 </t>
  </si>
  <si>
    <t> -0.5588 </t>
  </si>
  <si>
    <t>E </t>
  </si>
  <si>
    <t>?</t>
  </si>
  <si>
    <t> R.Diethelm </t>
  </si>
  <si>
    <t>2452118.523 </t>
  </si>
  <si>
    <t> 28.07.2001 00:33 </t>
  </si>
  <si>
    <t> -0.207 </t>
  </si>
  <si>
    <t>2452189.648 </t>
  </si>
  <si>
    <t> 07.10.2001 03:33 </t>
  </si>
  <si>
    <t> -0.203 </t>
  </si>
  <si>
    <t>2452223.665 </t>
  </si>
  <si>
    <t> 10.11.2001 03:57 </t>
  </si>
  <si>
    <t> -0.201 </t>
  </si>
  <si>
    <t>2452254.578 </t>
  </si>
  <si>
    <t> 11.12.2001 01:52 </t>
  </si>
  <si>
    <t> -0.210 </t>
  </si>
  <si>
    <t>2452276.212 </t>
  </si>
  <si>
    <t> 01.01.2002 17:05 </t>
  </si>
  <si>
    <t> -0.221 </t>
  </si>
  <si>
    <t>2452554.509 </t>
  </si>
  <si>
    <t> 07.10.2002 00:12 </t>
  </si>
  <si>
    <t> -0.224 </t>
  </si>
  <si>
    <t> G.Chaple </t>
  </si>
  <si>
    <t>2452573.0628 </t>
  </si>
  <si>
    <t> 25.10.2002 13:30 </t>
  </si>
  <si>
    <t> -0.2236 </t>
  </si>
  <si>
    <t> Nakajima </t>
  </si>
  <si>
    <t>2452993.595 </t>
  </si>
  <si>
    <t> 20.12.2003 02:16 </t>
  </si>
  <si>
    <t> -0.233 </t>
  </si>
  <si>
    <t>2453680.0302 </t>
  </si>
  <si>
    <t> 05.11.2005 12:43 </t>
  </si>
  <si>
    <t>4278</t>
  </si>
  <si>
    <t> -0.2710 </t>
  </si>
  <si>
    <t> Kubotera </t>
  </si>
  <si>
    <t>2454069.6342 </t>
  </si>
  <si>
    <t> 30.11.2006 03:13 </t>
  </si>
  <si>
    <t>4404</t>
  </si>
  <si>
    <t> -0.2867 </t>
  </si>
  <si>
    <t> J.Bialozynski </t>
  </si>
  <si>
    <t>D.</t>
  </si>
  <si>
    <t>Ruokonen</t>
  </si>
  <si>
    <t>M.</t>
  </si>
  <si>
    <t>Baldwin</t>
  </si>
  <si>
    <t>G.</t>
  </si>
  <si>
    <t>Samolyk</t>
  </si>
  <si>
    <t>Williams</t>
  </si>
  <si>
    <t>E.</t>
  </si>
  <si>
    <t>Halbach</t>
  </si>
  <si>
    <t>P.</t>
  </si>
  <si>
    <t>Atwood</t>
  </si>
  <si>
    <t>46447.582 14)</t>
  </si>
  <si>
    <t>R.</t>
  </si>
  <si>
    <t>Hill</t>
  </si>
  <si>
    <t>47390.681 :</t>
  </si>
  <si>
    <t>JAVSO 49, 108</t>
  </si>
  <si>
    <t>JAVSO, 50, 133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</si>
</sst>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\$#,##0_);&quot;($&quot;#,##0\)"/>
    <numFmt numFmtId="165" formatCode="0.000E+00"/>
    <numFmt numFmtId="166" formatCode="m/d/yyyy\ h:mm"/>
    <numFmt numFmtId="168" formatCode="dd/mm/yyyy"/>
    <numFmt numFmtId="169" formatCode="0.00000"/>
  </numFmts>
  <fonts count="26" x14ac:knownFonts="1">
    <font>
      <sz val="1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0"/>
      <color indexed="12"/>
      <name val="Arial"/>
      <family val="2"/>
    </font>
    <font>
      <b/>
      <sz val="10"/>
      <color indexed="10"/>
      <name val="Arial"/>
      <family val="2"/>
    </font>
    <font>
      <b/>
      <sz val="10"/>
      <color indexed="17"/>
      <name val="Arial"/>
      <family val="2"/>
    </font>
    <font>
      <b/>
      <sz val="10"/>
      <color indexed="25"/>
      <name val="Arial"/>
      <family val="2"/>
    </font>
    <font>
      <vertAlign val="subscript"/>
      <sz val="10"/>
      <name val="Arial"/>
      <family val="2"/>
    </font>
    <font>
      <sz val="10"/>
      <color indexed="10"/>
      <name val="Arial"/>
      <family val="2"/>
    </font>
    <font>
      <sz val="10"/>
      <color indexed="12"/>
      <name val="Arial"/>
      <family val="2"/>
    </font>
    <font>
      <b/>
      <sz val="10"/>
      <color indexed="20"/>
      <name val="Arial"/>
      <family val="2"/>
    </font>
    <font>
      <sz val="10"/>
      <color indexed="20"/>
      <name val="Arial"/>
      <family val="2"/>
    </font>
    <font>
      <vertAlign val="superscript"/>
      <sz val="10"/>
      <name val="Arial"/>
      <family val="2"/>
    </font>
    <font>
      <vertAlign val="subscript"/>
      <sz val="10"/>
      <color indexed="20"/>
      <name val="Arial"/>
      <family val="2"/>
    </font>
    <font>
      <b/>
      <sz val="10"/>
      <color indexed="16"/>
      <name val="Arial"/>
      <family val="2"/>
    </font>
    <font>
      <sz val="10"/>
      <color indexed="13"/>
      <name val="Arial"/>
      <family val="2"/>
    </font>
    <font>
      <b/>
      <sz val="10"/>
      <color indexed="14"/>
      <name val="Arial"/>
      <family val="2"/>
    </font>
    <font>
      <b/>
      <vertAlign val="superscript"/>
      <sz val="10"/>
      <name val="Arial"/>
      <family val="2"/>
    </font>
    <font>
      <sz val="10"/>
      <color indexed="16"/>
      <name val="Arial"/>
      <family val="2"/>
    </font>
    <font>
      <sz val="10"/>
      <color indexed="8"/>
      <name val="Arial"/>
      <family val="2"/>
    </font>
    <font>
      <b/>
      <sz val="10"/>
      <color indexed="30"/>
      <name val="Arial"/>
      <family val="2"/>
    </font>
    <font>
      <sz val="10"/>
      <color indexed="17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  <fill>
      <patternFill patternType="solid">
        <fgColor indexed="9"/>
        <bgColor indexed="26"/>
      </patternFill>
    </fill>
  </fills>
  <borders count="18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8">
    <xf numFmtId="0" fontId="0" fillId="0" borderId="0">
      <alignment vertical="top"/>
    </xf>
    <xf numFmtId="3" fontId="24" fillId="0" borderId="0" applyFill="0" applyBorder="0" applyProtection="0">
      <alignment vertical="top"/>
    </xf>
    <xf numFmtId="164" fontId="24" fillId="0" borderId="0" applyFill="0" applyBorder="0" applyProtection="0">
      <alignment vertical="top"/>
    </xf>
    <xf numFmtId="0" fontId="24" fillId="0" borderId="0" applyFill="0" applyBorder="0" applyProtection="0">
      <alignment vertical="top"/>
    </xf>
    <xf numFmtId="2" fontId="24" fillId="0" borderId="0" applyFill="0" applyBorder="0" applyProtection="0">
      <alignment vertical="top"/>
    </xf>
    <xf numFmtId="0" fontId="23" fillId="0" borderId="0" applyNumberFormat="0" applyFill="0" applyBorder="0" applyProtection="0">
      <alignment vertical="top"/>
    </xf>
    <xf numFmtId="0" fontId="24" fillId="0" borderId="0"/>
    <xf numFmtId="0" fontId="24" fillId="0" borderId="0"/>
  </cellStyleXfs>
  <cellXfs count="119">
    <xf numFmtId="0" fontId="0" fillId="0" borderId="0" xfId="0">
      <alignment vertical="top"/>
    </xf>
    <xf numFmtId="0" fontId="0" fillId="0" borderId="0" xfId="0" applyAlignment="1"/>
    <xf numFmtId="0" fontId="1" fillId="0" borderId="0" xfId="0" applyFont="1" applyAlignment="1"/>
    <xf numFmtId="0" fontId="2" fillId="0" borderId="1" xfId="0" applyFont="1" applyBorder="1" applyAlignment="1"/>
    <xf numFmtId="0" fontId="0" fillId="0" borderId="2" xfId="0" applyBorder="1" applyAlignment="1"/>
    <xf numFmtId="0" fontId="0" fillId="0" borderId="3" xfId="0" applyBorder="1" applyAlignment="1"/>
    <xf numFmtId="0" fontId="0" fillId="0" borderId="0" xfId="0" applyFont="1" applyFill="1" applyBorder="1" applyAlignment="1"/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2" fillId="0" borderId="4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6" fillId="0" borderId="0" xfId="0" applyFont="1" applyAlignment="1"/>
    <xf numFmtId="0" fontId="0" fillId="0" borderId="5" xfId="0" applyFont="1" applyBorder="1" applyAlignment="1"/>
    <xf numFmtId="0" fontId="8" fillId="0" borderId="6" xfId="0" applyFont="1" applyBorder="1" applyAlignment="1"/>
    <xf numFmtId="0" fontId="0" fillId="0" borderId="6" xfId="0" applyFont="1" applyBorder="1" applyAlignment="1">
      <alignment horizontal="right"/>
    </xf>
    <xf numFmtId="0" fontId="0" fillId="0" borderId="7" xfId="0" applyFont="1" applyBorder="1" applyAlignment="1"/>
    <xf numFmtId="0" fontId="0" fillId="0" borderId="0" xfId="0" applyAlignment="1">
      <alignment horizontal="center"/>
    </xf>
    <xf numFmtId="0" fontId="0" fillId="0" borderId="0" xfId="0" applyFill="1" applyAlignment="1"/>
    <xf numFmtId="0" fontId="0" fillId="0" borderId="0" xfId="0" applyFont="1" applyFill="1" applyAlignment="1"/>
    <xf numFmtId="0" fontId="3" fillId="0" borderId="0" xfId="0" applyFont="1" applyAlignment="1"/>
    <xf numFmtId="0" fontId="0" fillId="2" borderId="5" xfId="0" applyFont="1" applyFill="1" applyBorder="1" applyAlignment="1"/>
    <xf numFmtId="0" fontId="0" fillId="2" borderId="7" xfId="0" applyFont="1" applyFill="1" applyBorder="1" applyAlignment="1"/>
    <xf numFmtId="0" fontId="9" fillId="0" borderId="8" xfId="0" applyFont="1" applyBorder="1" applyAlignment="1"/>
    <xf numFmtId="0" fontId="0" fillId="0" borderId="0" xfId="0" applyBorder="1" applyAlignment="1"/>
    <xf numFmtId="0" fontId="0" fillId="0" borderId="9" xfId="0" applyBorder="1" applyAlignment="1"/>
    <xf numFmtId="0" fontId="9" fillId="0" borderId="7" xfId="0" applyFont="1" applyBorder="1" applyAlignment="1"/>
    <xf numFmtId="0" fontId="2" fillId="0" borderId="0" xfId="0" applyFont="1" applyAlignment="1"/>
    <xf numFmtId="0" fontId="0" fillId="0" borderId="10" xfId="0" applyBorder="1" applyAlignment="1"/>
    <xf numFmtId="0" fontId="0" fillId="0" borderId="11" xfId="0" applyBorder="1" applyAlignment="1"/>
    <xf numFmtId="0" fontId="0" fillId="2" borderId="12" xfId="0" applyFont="1" applyFill="1" applyBorder="1" applyAlignment="1"/>
    <xf numFmtId="0" fontId="0" fillId="2" borderId="9" xfId="0" applyFont="1" applyFill="1" applyBorder="1" applyAlignment="1"/>
    <xf numFmtId="0" fontId="9" fillId="0" borderId="13" xfId="0" applyFont="1" applyBorder="1" applyAlignment="1"/>
    <xf numFmtId="11" fontId="0" fillId="0" borderId="0" xfId="0" applyNumberFormat="1" applyBorder="1" applyAlignment="1"/>
    <xf numFmtId="0" fontId="9" fillId="0" borderId="9" xfId="0" applyFont="1" applyBorder="1" applyAlignment="1"/>
    <xf numFmtId="0" fontId="10" fillId="0" borderId="0" xfId="0" applyFont="1">
      <alignment vertical="top"/>
    </xf>
    <xf numFmtId="0" fontId="3" fillId="0" borderId="0" xfId="0" applyFont="1">
      <alignment vertical="top"/>
    </xf>
    <xf numFmtId="0" fontId="0" fillId="0" borderId="0" xfId="0" applyNumberFormat="1" applyBorder="1" applyAlignment="1"/>
    <xf numFmtId="0" fontId="11" fillId="0" borderId="0" xfId="0" applyFont="1" applyAlignment="1">
      <alignment vertical="top"/>
    </xf>
    <xf numFmtId="0" fontId="3" fillId="0" borderId="0" xfId="0" applyFont="1" applyAlignment="1">
      <alignment horizontal="left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0" fillId="0" borderId="4" xfId="0" applyFont="1" applyBorder="1" applyAlignment="1">
      <alignment horizontal="center"/>
    </xf>
    <xf numFmtId="0" fontId="0" fillId="2" borderId="14" xfId="0" applyFont="1" applyFill="1" applyBorder="1" applyAlignment="1"/>
    <xf numFmtId="0" fontId="0" fillId="2" borderId="15" xfId="0" applyFont="1" applyFill="1" applyBorder="1" applyAlignment="1"/>
    <xf numFmtId="0" fontId="9" fillId="0" borderId="16" xfId="0" applyFont="1" applyBorder="1" applyAlignment="1"/>
    <xf numFmtId="0" fontId="9" fillId="0" borderId="15" xfId="0" applyFont="1" applyBorder="1" applyAlignment="1"/>
    <xf numFmtId="0" fontId="8" fillId="0" borderId="0" xfId="0" applyFont="1">
      <alignment vertical="top"/>
    </xf>
    <xf numFmtId="0" fontId="0" fillId="0" borderId="12" xfId="0" applyFont="1" applyBorder="1" applyAlignment="1"/>
    <xf numFmtId="0" fontId="8" fillId="0" borderId="0" xfId="0" applyFont="1" applyBorder="1" applyAlignment="1"/>
    <xf numFmtId="0" fontId="0" fillId="0" borderId="12" xfId="0" applyFont="1" applyBorder="1" applyAlignment="1">
      <alignment horizontal="left"/>
    </xf>
    <xf numFmtId="0" fontId="11" fillId="0" borderId="12" xfId="0" applyFont="1" applyBorder="1" applyAlignment="1"/>
    <xf numFmtId="2" fontId="8" fillId="0" borderId="0" xfId="0" applyNumberFormat="1" applyFont="1" applyBorder="1" applyAlignment="1"/>
    <xf numFmtId="0" fontId="2" fillId="0" borderId="0" xfId="0" applyFont="1">
      <alignment vertical="top"/>
    </xf>
    <xf numFmtId="0" fontId="8" fillId="0" borderId="0" xfId="0" applyFont="1" applyAlignment="1">
      <alignment horizontal="center"/>
    </xf>
    <xf numFmtId="0" fontId="11" fillId="0" borderId="0" xfId="0" applyFont="1">
      <alignment vertical="top"/>
    </xf>
    <xf numFmtId="1" fontId="8" fillId="0" borderId="0" xfId="0" applyNumberFormat="1" applyFont="1" applyBorder="1" applyAlignment="1"/>
    <xf numFmtId="165" fontId="8" fillId="0" borderId="0" xfId="0" applyNumberFormat="1" applyFont="1" applyBorder="1" applyAlignment="1"/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4" xfId="0" applyFont="1" applyFill="1" applyBorder="1" applyAlignment="1"/>
    <xf numFmtId="0" fontId="14" fillId="2" borderId="4" xfId="0" applyFont="1" applyFill="1" applyBorder="1" applyAlignment="1"/>
    <xf numFmtId="0" fontId="0" fillId="0" borderId="4" xfId="0" applyFont="1" applyBorder="1" applyAlignment="1"/>
    <xf numFmtId="0" fontId="0" fillId="0" borderId="15" xfId="0" applyBorder="1" applyAlignment="1"/>
    <xf numFmtId="166" fontId="8" fillId="0" borderId="0" xfId="0" applyNumberFormat="1" applyFont="1">
      <alignment vertical="top"/>
    </xf>
    <xf numFmtId="0" fontId="15" fillId="0" borderId="0" xfId="0" applyFont="1" applyFill="1" applyBorder="1" applyAlignment="1">
      <alignment horizontal="left"/>
    </xf>
    <xf numFmtId="0" fontId="2" fillId="0" borderId="4" xfId="0" applyFont="1" applyFill="1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0" fillId="0" borderId="4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18" fillId="0" borderId="0" xfId="0" applyFont="1" applyAlignment="1"/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left"/>
    </xf>
    <xf numFmtId="0" fontId="19" fillId="0" borderId="0" xfId="0" applyFont="1" applyAlignment="1">
      <alignment horizontal="left"/>
    </xf>
    <xf numFmtId="0" fontId="19" fillId="0" borderId="0" xfId="0" applyFont="1" applyAlignment="1"/>
    <xf numFmtId="0" fontId="0" fillId="0" borderId="0" xfId="0" applyFont="1" applyAlignment="1"/>
    <xf numFmtId="0" fontId="0" fillId="0" borderId="0" xfId="0" applyFont="1" applyAlignment="1">
      <alignment horizontal="center"/>
    </xf>
    <xf numFmtId="0" fontId="0" fillId="0" borderId="0" xfId="0" applyAlignment="1">
      <alignment horizontal="left"/>
    </xf>
    <xf numFmtId="0" fontId="8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left"/>
    </xf>
    <xf numFmtId="0" fontId="0" fillId="0" borderId="0" xfId="0" applyNumberFormat="1" applyFont="1" applyAlignment="1">
      <alignment horizontal="left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19" fillId="0" borderId="0" xfId="0" applyNumberFormat="1" applyFont="1" applyAlignment="1">
      <alignment horizontal="left"/>
    </xf>
    <xf numFmtId="0" fontId="19" fillId="0" borderId="0" xfId="0" applyFont="1">
      <alignment vertical="top"/>
    </xf>
    <xf numFmtId="0" fontId="19" fillId="0" borderId="0" xfId="0" applyFont="1" applyAlignment="1">
      <alignment horizontal="center"/>
    </xf>
    <xf numFmtId="0" fontId="20" fillId="0" borderId="0" xfId="6" applyFont="1" applyAlignment="1">
      <alignment horizontal="left" vertical="center"/>
    </xf>
    <xf numFmtId="0" fontId="20" fillId="0" borderId="0" xfId="6" applyFont="1" applyAlignment="1">
      <alignment horizontal="center" vertical="center"/>
    </xf>
    <xf numFmtId="0" fontId="20" fillId="0" borderId="0" xfId="6" applyFont="1" applyAlignment="1">
      <alignment horizontal="left"/>
    </xf>
    <xf numFmtId="0" fontId="20" fillId="0" borderId="0" xfId="7" applyFont="1" applyAlignment="1">
      <alignment horizontal="left" vertical="center"/>
    </xf>
    <xf numFmtId="0" fontId="20" fillId="0" borderId="0" xfId="7" applyFont="1" applyAlignment="1">
      <alignment horizontal="center"/>
    </xf>
    <xf numFmtId="0" fontId="21" fillId="0" borderId="0" xfId="7" applyFont="1" applyAlignment="1">
      <alignment horizontal="left"/>
    </xf>
    <xf numFmtId="0" fontId="21" fillId="0" borderId="0" xfId="7" applyFont="1" applyAlignment="1">
      <alignment horizontal="center"/>
    </xf>
    <xf numFmtId="0" fontId="21" fillId="0" borderId="0" xfId="6" applyFont="1"/>
    <xf numFmtId="0" fontId="21" fillId="0" borderId="0" xfId="6" applyFont="1" applyAlignment="1">
      <alignment horizontal="center"/>
    </xf>
    <xf numFmtId="0" fontId="21" fillId="0" borderId="0" xfId="6" applyFont="1" applyAlignment="1">
      <alignment horizontal="left"/>
    </xf>
    <xf numFmtId="0" fontId="22" fillId="0" borderId="0" xfId="0" applyFont="1" applyAlignment="1">
      <alignment horizontal="left"/>
    </xf>
    <xf numFmtId="0" fontId="0" fillId="0" borderId="5" xfId="0" applyFont="1" applyBorder="1" applyAlignment="1">
      <alignment horizontal="center"/>
    </xf>
    <xf numFmtId="0" fontId="0" fillId="0" borderId="7" xfId="0" applyFont="1" applyBorder="1">
      <alignment vertical="top"/>
    </xf>
    <xf numFmtId="0" fontId="0" fillId="0" borderId="12" xfId="0" applyFont="1" applyBorder="1" applyAlignment="1">
      <alignment horizontal="center"/>
    </xf>
    <xf numFmtId="0" fontId="0" fillId="0" borderId="9" xfId="0" applyFont="1" applyBorder="1">
      <alignment vertical="top"/>
    </xf>
    <xf numFmtId="0" fontId="23" fillId="0" borderId="0" xfId="5" applyNumberFormat="1" applyFont="1" applyFill="1" applyBorder="1" applyAlignment="1" applyProtection="1">
      <alignment horizontal="left"/>
    </xf>
    <xf numFmtId="0" fontId="0" fillId="0" borderId="14" xfId="0" applyFont="1" applyBorder="1" applyAlignment="1">
      <alignment horizontal="center"/>
    </xf>
    <xf numFmtId="0" fontId="0" fillId="0" borderId="15" xfId="0" applyFont="1" applyBorder="1">
      <alignment vertical="top"/>
    </xf>
    <xf numFmtId="0" fontId="19" fillId="3" borderId="17" xfId="0" applyFont="1" applyFill="1" applyBorder="1" applyAlignment="1">
      <alignment horizontal="left" vertical="top" wrapText="1" indent="1"/>
    </xf>
    <xf numFmtId="0" fontId="19" fillId="3" borderId="17" xfId="0" applyFont="1" applyFill="1" applyBorder="1" applyAlignment="1">
      <alignment horizontal="center" vertical="top" wrapText="1"/>
    </xf>
    <xf numFmtId="0" fontId="19" fillId="3" borderId="17" xfId="0" applyFont="1" applyFill="1" applyBorder="1" applyAlignment="1">
      <alignment horizontal="right" vertical="top" wrapText="1"/>
    </xf>
    <xf numFmtId="0" fontId="23" fillId="3" borderId="17" xfId="5" applyNumberFormat="1" applyFont="1" applyFill="1" applyBorder="1" applyAlignment="1" applyProtection="1">
      <alignment horizontal="right" vertical="top" wrapText="1"/>
    </xf>
    <xf numFmtId="0" fontId="21" fillId="0" borderId="0" xfId="0" applyFont="1" applyAlignment="1"/>
    <xf numFmtId="0" fontId="21" fillId="0" borderId="0" xfId="0" applyFont="1" applyAlignment="1">
      <alignment horizontal="center"/>
    </xf>
    <xf numFmtId="0" fontId="21" fillId="0" borderId="0" xfId="0" applyFont="1" applyAlignment="1">
      <alignment horizontal="left"/>
    </xf>
    <xf numFmtId="168" fontId="0" fillId="0" borderId="0" xfId="0" applyNumberFormat="1" applyAlignment="1"/>
    <xf numFmtId="0" fontId="25" fillId="0" borderId="0" xfId="0" applyFont="1" applyAlignment="1">
      <alignment vertical="center" wrapText="1"/>
    </xf>
    <xf numFmtId="0" fontId="25" fillId="0" borderId="0" xfId="0" applyFont="1" applyAlignment="1">
      <alignment horizontal="center" vertical="center" wrapText="1"/>
    </xf>
    <xf numFmtId="169" fontId="25" fillId="0" borderId="0" xfId="0" applyNumberFormat="1" applyFont="1" applyAlignment="1">
      <alignment vertical="center" wrapText="1"/>
    </xf>
    <xf numFmtId="0" fontId="25" fillId="0" borderId="0" xfId="0" applyFont="1" applyAlignment="1">
      <alignment horizontal="left" vertical="center" wrapText="1"/>
    </xf>
  </cellXfs>
  <cellStyles count="8">
    <cellStyle name="Comma0" xfId="1"/>
    <cellStyle name="Currency0" xfId="2"/>
    <cellStyle name="Date" xfId="3"/>
    <cellStyle name="Fixed" xfId="4"/>
    <cellStyle name="Hyperlink" xfId="5" builtinId="8"/>
    <cellStyle name="Normal" xfId="0" builtinId="0"/>
    <cellStyle name="Normal_A" xfId="6"/>
    <cellStyle name="Normal_A_1" xfId="7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80C0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TY Peg - O-C Diagr.</a:t>
            </a:r>
          </a:p>
        </c:rich>
      </c:tx>
      <c:layout>
        <c:manualLayout>
          <c:xMode val="edge"/>
          <c:yMode val="edge"/>
          <c:x val="0.35239852398523985"/>
          <c:y val="3.06406685236768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051660516605165"/>
          <c:y val="0.21448467966573817"/>
          <c:w val="0.7859778597785978"/>
          <c:h val="0.58495821727019504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Active!$F$21:$F$244</c:f>
              <c:numCache>
                <c:formatCode>General</c:formatCode>
                <c:ptCount val="224"/>
                <c:pt idx="0">
                  <c:v>-9085</c:v>
                </c:pt>
                <c:pt idx="1">
                  <c:v>-8484</c:v>
                </c:pt>
                <c:pt idx="2">
                  <c:v>-8041</c:v>
                </c:pt>
                <c:pt idx="3">
                  <c:v>-7793</c:v>
                </c:pt>
                <c:pt idx="4">
                  <c:v>-7599</c:v>
                </c:pt>
                <c:pt idx="5">
                  <c:v>-7485</c:v>
                </c:pt>
                <c:pt idx="6">
                  <c:v>-7332</c:v>
                </c:pt>
                <c:pt idx="7">
                  <c:v>-7073</c:v>
                </c:pt>
                <c:pt idx="8">
                  <c:v>-6804</c:v>
                </c:pt>
                <c:pt idx="9">
                  <c:v>-6803</c:v>
                </c:pt>
                <c:pt idx="10">
                  <c:v>-6769</c:v>
                </c:pt>
                <c:pt idx="11">
                  <c:v>-6716</c:v>
                </c:pt>
                <c:pt idx="12">
                  <c:v>-6715</c:v>
                </c:pt>
                <c:pt idx="13">
                  <c:v>-6696</c:v>
                </c:pt>
                <c:pt idx="14">
                  <c:v>-6650</c:v>
                </c:pt>
                <c:pt idx="15">
                  <c:v>-6606</c:v>
                </c:pt>
                <c:pt idx="16">
                  <c:v>-6595</c:v>
                </c:pt>
                <c:pt idx="17">
                  <c:v>-6205</c:v>
                </c:pt>
                <c:pt idx="18">
                  <c:v>-6142</c:v>
                </c:pt>
                <c:pt idx="19">
                  <c:v>-6141</c:v>
                </c:pt>
                <c:pt idx="20">
                  <c:v>-5902</c:v>
                </c:pt>
                <c:pt idx="21">
                  <c:v>-5850</c:v>
                </c:pt>
                <c:pt idx="22">
                  <c:v>-5812</c:v>
                </c:pt>
                <c:pt idx="23">
                  <c:v>-5792</c:v>
                </c:pt>
                <c:pt idx="24">
                  <c:v>-5663</c:v>
                </c:pt>
                <c:pt idx="25">
                  <c:v>-5531</c:v>
                </c:pt>
                <c:pt idx="26">
                  <c:v>-5503</c:v>
                </c:pt>
                <c:pt idx="27">
                  <c:v>-5425</c:v>
                </c:pt>
                <c:pt idx="28">
                  <c:v>-5405</c:v>
                </c:pt>
                <c:pt idx="29">
                  <c:v>-5385</c:v>
                </c:pt>
                <c:pt idx="30">
                  <c:v>-5355</c:v>
                </c:pt>
                <c:pt idx="31">
                  <c:v>-5328</c:v>
                </c:pt>
                <c:pt idx="32">
                  <c:v>-5286</c:v>
                </c:pt>
                <c:pt idx="33">
                  <c:v>-5175</c:v>
                </c:pt>
                <c:pt idx="34">
                  <c:v>-5175</c:v>
                </c:pt>
                <c:pt idx="35">
                  <c:v>-5167</c:v>
                </c:pt>
                <c:pt idx="36">
                  <c:v>-5084</c:v>
                </c:pt>
                <c:pt idx="37">
                  <c:v>-5045</c:v>
                </c:pt>
                <c:pt idx="38">
                  <c:v>-4959</c:v>
                </c:pt>
                <c:pt idx="39">
                  <c:v>-4938</c:v>
                </c:pt>
                <c:pt idx="40">
                  <c:v>-4918</c:v>
                </c:pt>
                <c:pt idx="41">
                  <c:v>-4867</c:v>
                </c:pt>
                <c:pt idx="42">
                  <c:v>-4830</c:v>
                </c:pt>
                <c:pt idx="43">
                  <c:v>-4719</c:v>
                </c:pt>
                <c:pt idx="44">
                  <c:v>-4712</c:v>
                </c:pt>
                <c:pt idx="45">
                  <c:v>-4708</c:v>
                </c:pt>
                <c:pt idx="46">
                  <c:v>-4700</c:v>
                </c:pt>
                <c:pt idx="47">
                  <c:v>-4699</c:v>
                </c:pt>
                <c:pt idx="48">
                  <c:v>-4699</c:v>
                </c:pt>
                <c:pt idx="49">
                  <c:v>-4657</c:v>
                </c:pt>
                <c:pt idx="50">
                  <c:v>-4572</c:v>
                </c:pt>
                <c:pt idx="51">
                  <c:v>-4460</c:v>
                </c:pt>
                <c:pt idx="52">
                  <c:v>-4404</c:v>
                </c:pt>
                <c:pt idx="53">
                  <c:v>-4126</c:v>
                </c:pt>
                <c:pt idx="54">
                  <c:v>-4003</c:v>
                </c:pt>
                <c:pt idx="55">
                  <c:v>-3908</c:v>
                </c:pt>
                <c:pt idx="56">
                  <c:v>-3907</c:v>
                </c:pt>
                <c:pt idx="57">
                  <c:v>-3767</c:v>
                </c:pt>
                <c:pt idx="58">
                  <c:v>-3527</c:v>
                </c:pt>
                <c:pt idx="59">
                  <c:v>-3526</c:v>
                </c:pt>
                <c:pt idx="60">
                  <c:v>-3525</c:v>
                </c:pt>
                <c:pt idx="61">
                  <c:v>-3516</c:v>
                </c:pt>
                <c:pt idx="62">
                  <c:v>-2955</c:v>
                </c:pt>
                <c:pt idx="63">
                  <c:v>-2455</c:v>
                </c:pt>
                <c:pt idx="64">
                  <c:v>-2226</c:v>
                </c:pt>
                <c:pt idx="65">
                  <c:v>-1907</c:v>
                </c:pt>
                <c:pt idx="66">
                  <c:v>-1891</c:v>
                </c:pt>
                <c:pt idx="67">
                  <c:v>-1751</c:v>
                </c:pt>
                <c:pt idx="68">
                  <c:v>-1652</c:v>
                </c:pt>
                <c:pt idx="69">
                  <c:v>-1651</c:v>
                </c:pt>
                <c:pt idx="70">
                  <c:v>-1523</c:v>
                </c:pt>
                <c:pt idx="71">
                  <c:v>-1492</c:v>
                </c:pt>
                <c:pt idx="72">
                  <c:v>-1424</c:v>
                </c:pt>
                <c:pt idx="73">
                  <c:v>-1415</c:v>
                </c:pt>
                <c:pt idx="74">
                  <c:v>-1414</c:v>
                </c:pt>
                <c:pt idx="75">
                  <c:v>-1413</c:v>
                </c:pt>
                <c:pt idx="76">
                  <c:v>-1175</c:v>
                </c:pt>
                <c:pt idx="77">
                  <c:v>-1014</c:v>
                </c:pt>
                <c:pt idx="78">
                  <c:v>-698</c:v>
                </c:pt>
                <c:pt idx="79">
                  <c:v>-470</c:v>
                </c:pt>
                <c:pt idx="80">
                  <c:v>-460</c:v>
                </c:pt>
                <c:pt idx="81">
                  <c:v>-449</c:v>
                </c:pt>
                <c:pt idx="82">
                  <c:v>-99</c:v>
                </c:pt>
                <c:pt idx="83">
                  <c:v>0</c:v>
                </c:pt>
                <c:pt idx="84">
                  <c:v>0</c:v>
                </c:pt>
                <c:pt idx="85">
                  <c:v>20</c:v>
                </c:pt>
                <c:pt idx="86">
                  <c:v>235</c:v>
                </c:pt>
                <c:pt idx="87">
                  <c:v>235</c:v>
                </c:pt>
                <c:pt idx="88">
                  <c:v>606</c:v>
                </c:pt>
                <c:pt idx="89">
                  <c:v>617</c:v>
                </c:pt>
                <c:pt idx="90">
                  <c:v>704</c:v>
                </c:pt>
                <c:pt idx="91">
                  <c:v>704</c:v>
                </c:pt>
                <c:pt idx="92">
                  <c:v>705</c:v>
                </c:pt>
                <c:pt idx="93">
                  <c:v>715</c:v>
                </c:pt>
                <c:pt idx="94">
                  <c:v>732</c:v>
                </c:pt>
                <c:pt idx="95">
                  <c:v>735</c:v>
                </c:pt>
                <c:pt idx="96">
                  <c:v>736</c:v>
                </c:pt>
                <c:pt idx="97">
                  <c:v>736</c:v>
                </c:pt>
                <c:pt idx="98">
                  <c:v>821</c:v>
                </c:pt>
                <c:pt idx="99">
                  <c:v>824</c:v>
                </c:pt>
                <c:pt idx="100">
                  <c:v>855</c:v>
                </c:pt>
                <c:pt idx="101">
                  <c:v>865</c:v>
                </c:pt>
                <c:pt idx="102">
                  <c:v>943</c:v>
                </c:pt>
                <c:pt idx="103">
                  <c:v>951</c:v>
                </c:pt>
                <c:pt idx="104">
                  <c:v>982</c:v>
                </c:pt>
                <c:pt idx="105">
                  <c:v>1059</c:v>
                </c:pt>
                <c:pt idx="106">
                  <c:v>1079</c:v>
                </c:pt>
                <c:pt idx="107">
                  <c:v>1080</c:v>
                </c:pt>
                <c:pt idx="108">
                  <c:v>1191</c:v>
                </c:pt>
                <c:pt idx="109">
                  <c:v>1301</c:v>
                </c:pt>
                <c:pt idx="110">
                  <c:v>1431</c:v>
                </c:pt>
                <c:pt idx="111">
                  <c:v>1432</c:v>
                </c:pt>
                <c:pt idx="112">
                  <c:v>1437</c:v>
                </c:pt>
                <c:pt idx="113">
                  <c:v>1441</c:v>
                </c:pt>
                <c:pt idx="114">
                  <c:v>1447</c:v>
                </c:pt>
                <c:pt idx="115">
                  <c:v>1448</c:v>
                </c:pt>
                <c:pt idx="116">
                  <c:v>1448</c:v>
                </c:pt>
                <c:pt idx="117">
                  <c:v>1448</c:v>
                </c:pt>
                <c:pt idx="118">
                  <c:v>1451</c:v>
                </c:pt>
                <c:pt idx="119">
                  <c:v>1451</c:v>
                </c:pt>
                <c:pt idx="120">
                  <c:v>1451</c:v>
                </c:pt>
                <c:pt idx="121">
                  <c:v>1536</c:v>
                </c:pt>
                <c:pt idx="122">
                  <c:v>1546</c:v>
                </c:pt>
                <c:pt idx="123">
                  <c:v>1546</c:v>
                </c:pt>
                <c:pt idx="124">
                  <c:v>1567</c:v>
                </c:pt>
                <c:pt idx="125">
                  <c:v>1577</c:v>
                </c:pt>
                <c:pt idx="126">
                  <c:v>1668</c:v>
                </c:pt>
                <c:pt idx="127">
                  <c:v>1676</c:v>
                </c:pt>
                <c:pt idx="128">
                  <c:v>1676</c:v>
                </c:pt>
                <c:pt idx="129">
                  <c:v>1679</c:v>
                </c:pt>
                <c:pt idx="130">
                  <c:v>1679</c:v>
                </c:pt>
                <c:pt idx="131">
                  <c:v>1775</c:v>
                </c:pt>
                <c:pt idx="132">
                  <c:v>1775</c:v>
                </c:pt>
                <c:pt idx="133">
                  <c:v>1775</c:v>
                </c:pt>
                <c:pt idx="134">
                  <c:v>1775</c:v>
                </c:pt>
                <c:pt idx="135">
                  <c:v>1775</c:v>
                </c:pt>
                <c:pt idx="136">
                  <c:v>1775</c:v>
                </c:pt>
                <c:pt idx="137">
                  <c:v>1784</c:v>
                </c:pt>
                <c:pt idx="138">
                  <c:v>1786</c:v>
                </c:pt>
                <c:pt idx="139">
                  <c:v>1796</c:v>
                </c:pt>
                <c:pt idx="140">
                  <c:v>1798</c:v>
                </c:pt>
                <c:pt idx="141">
                  <c:v>1810</c:v>
                </c:pt>
                <c:pt idx="142">
                  <c:v>1898</c:v>
                </c:pt>
                <c:pt idx="143">
                  <c:v>1918</c:v>
                </c:pt>
                <c:pt idx="144">
                  <c:v>1925</c:v>
                </c:pt>
                <c:pt idx="145">
                  <c:v>1928</c:v>
                </c:pt>
                <c:pt idx="146">
                  <c:v>1939</c:v>
                </c:pt>
                <c:pt idx="147">
                  <c:v>2003</c:v>
                </c:pt>
                <c:pt idx="148">
                  <c:v>2003</c:v>
                </c:pt>
                <c:pt idx="149">
                  <c:v>2014</c:v>
                </c:pt>
                <c:pt idx="150">
                  <c:v>2023</c:v>
                </c:pt>
                <c:pt idx="151">
                  <c:v>2112</c:v>
                </c:pt>
                <c:pt idx="152">
                  <c:v>2136</c:v>
                </c:pt>
                <c:pt idx="153">
                  <c:v>2143</c:v>
                </c:pt>
                <c:pt idx="154">
                  <c:v>2145</c:v>
                </c:pt>
                <c:pt idx="155">
                  <c:v>2146</c:v>
                </c:pt>
                <c:pt idx="156">
                  <c:v>2156</c:v>
                </c:pt>
                <c:pt idx="157">
                  <c:v>2157</c:v>
                </c:pt>
                <c:pt idx="158">
                  <c:v>2241</c:v>
                </c:pt>
                <c:pt idx="159">
                  <c:v>2244</c:v>
                </c:pt>
                <c:pt idx="160">
                  <c:v>2251</c:v>
                </c:pt>
                <c:pt idx="161">
                  <c:v>2252</c:v>
                </c:pt>
                <c:pt idx="162">
                  <c:v>2263</c:v>
                </c:pt>
                <c:pt idx="163">
                  <c:v>2263</c:v>
                </c:pt>
                <c:pt idx="164">
                  <c:v>2272</c:v>
                </c:pt>
                <c:pt idx="165">
                  <c:v>2273</c:v>
                </c:pt>
                <c:pt idx="166">
                  <c:v>2370</c:v>
                </c:pt>
                <c:pt idx="167">
                  <c:v>2413</c:v>
                </c:pt>
                <c:pt idx="168">
                  <c:v>2413</c:v>
                </c:pt>
                <c:pt idx="169">
                  <c:v>2413</c:v>
                </c:pt>
                <c:pt idx="170">
                  <c:v>2483</c:v>
                </c:pt>
                <c:pt idx="171">
                  <c:v>2493</c:v>
                </c:pt>
                <c:pt idx="172">
                  <c:v>2590</c:v>
                </c:pt>
                <c:pt idx="173">
                  <c:v>2599</c:v>
                </c:pt>
                <c:pt idx="174">
                  <c:v>2613</c:v>
                </c:pt>
                <c:pt idx="175">
                  <c:v>2729</c:v>
                </c:pt>
                <c:pt idx="176">
                  <c:v>2961</c:v>
                </c:pt>
                <c:pt idx="177">
                  <c:v>3090</c:v>
                </c:pt>
                <c:pt idx="178">
                  <c:v>3090</c:v>
                </c:pt>
                <c:pt idx="179">
                  <c:v>3196</c:v>
                </c:pt>
                <c:pt idx="180">
                  <c:v>3228</c:v>
                </c:pt>
                <c:pt idx="181">
                  <c:v>3305</c:v>
                </c:pt>
                <c:pt idx="182">
                  <c:v>3315</c:v>
                </c:pt>
                <c:pt idx="183">
                  <c:v>3327</c:v>
                </c:pt>
                <c:pt idx="184">
                  <c:v>3328</c:v>
                </c:pt>
                <c:pt idx="185">
                  <c:v>3340</c:v>
                </c:pt>
                <c:pt idx="186">
                  <c:v>3425</c:v>
                </c:pt>
                <c:pt idx="187">
                  <c:v>3439</c:v>
                </c:pt>
                <c:pt idx="188">
                  <c:v>3545</c:v>
                </c:pt>
                <c:pt idx="189">
                  <c:v>3558</c:v>
                </c:pt>
                <c:pt idx="190">
                  <c:v>3589</c:v>
                </c:pt>
                <c:pt idx="191">
                  <c:v>3664</c:v>
                </c:pt>
                <c:pt idx="192">
                  <c:v>3676</c:v>
                </c:pt>
                <c:pt idx="193">
                  <c:v>3685</c:v>
                </c:pt>
                <c:pt idx="194">
                  <c:v>3693.5</c:v>
                </c:pt>
                <c:pt idx="195">
                  <c:v>3773</c:v>
                </c:pt>
                <c:pt idx="196">
                  <c:v>3796</c:v>
                </c:pt>
                <c:pt idx="197">
                  <c:v>3807</c:v>
                </c:pt>
                <c:pt idx="198">
                  <c:v>3817</c:v>
                </c:pt>
                <c:pt idx="199">
                  <c:v>3824</c:v>
                </c:pt>
                <c:pt idx="200">
                  <c:v>3891</c:v>
                </c:pt>
                <c:pt idx="201">
                  <c:v>3914</c:v>
                </c:pt>
                <c:pt idx="202">
                  <c:v>3920</c:v>
                </c:pt>
                <c:pt idx="203">
                  <c:v>4021</c:v>
                </c:pt>
                <c:pt idx="204">
                  <c:v>4056</c:v>
                </c:pt>
                <c:pt idx="205">
                  <c:v>4131</c:v>
                </c:pt>
                <c:pt idx="206">
                  <c:v>4144</c:v>
                </c:pt>
                <c:pt idx="207">
                  <c:v>4251</c:v>
                </c:pt>
                <c:pt idx="208">
                  <c:v>4278</c:v>
                </c:pt>
                <c:pt idx="209">
                  <c:v>4404</c:v>
                </c:pt>
                <c:pt idx="210">
                  <c:v>4491</c:v>
                </c:pt>
                <c:pt idx="211">
                  <c:v>4611</c:v>
                </c:pt>
                <c:pt idx="212">
                  <c:v>4748</c:v>
                </c:pt>
                <c:pt idx="213">
                  <c:v>4850</c:v>
                </c:pt>
                <c:pt idx="214">
                  <c:v>5085</c:v>
                </c:pt>
                <c:pt idx="215">
                  <c:v>5120</c:v>
                </c:pt>
                <c:pt idx="216">
                  <c:v>5209</c:v>
                </c:pt>
                <c:pt idx="217">
                  <c:v>5229</c:v>
                </c:pt>
                <c:pt idx="218">
                  <c:v>5447</c:v>
                </c:pt>
                <c:pt idx="219">
                  <c:v>5478</c:v>
                </c:pt>
                <c:pt idx="220">
                  <c:v>5557</c:v>
                </c:pt>
                <c:pt idx="221">
                  <c:v>5697</c:v>
                </c:pt>
                <c:pt idx="222">
                  <c:v>5796</c:v>
                </c:pt>
                <c:pt idx="223">
                  <c:v>5925</c:v>
                </c:pt>
              </c:numCache>
            </c:numRef>
          </c:xVal>
          <c:yVal>
            <c:numRef>
              <c:f>Active!$H$21:$H$244</c:f>
              <c:numCache>
                <c:formatCode>General</c:formatCode>
                <c:ptCount val="224"/>
                <c:pt idx="0">
                  <c:v>-0.20829999999659776</c:v>
                </c:pt>
                <c:pt idx="1">
                  <c:v>-0.16651999999703548</c:v>
                </c:pt>
                <c:pt idx="2">
                  <c:v>-0.14897999999993772</c:v>
                </c:pt>
                <c:pt idx="3">
                  <c:v>-0.1335399999989022</c:v>
                </c:pt>
                <c:pt idx="4">
                  <c:v>-0.12921999999889522</c:v>
                </c:pt>
                <c:pt idx="5">
                  <c:v>-0.11230000000068685</c:v>
                </c:pt>
                <c:pt idx="6">
                  <c:v>-0.1069599999973434</c:v>
                </c:pt>
                <c:pt idx="7">
                  <c:v>-9.4939999995403923E-2</c:v>
                </c:pt>
                <c:pt idx="8">
                  <c:v>-6.0120000001916196E-2</c:v>
                </c:pt>
                <c:pt idx="9">
                  <c:v>-5.5339999998977873E-2</c:v>
                </c:pt>
                <c:pt idx="10">
                  <c:v>-6.1819999998988351E-2</c:v>
                </c:pt>
                <c:pt idx="11">
                  <c:v>-5.9479999999894062E-2</c:v>
                </c:pt>
                <c:pt idx="12">
                  <c:v>-5.769999999756692E-2</c:v>
                </c:pt>
                <c:pt idx="13">
                  <c:v>-5.1879999999073334E-2</c:v>
                </c:pt>
                <c:pt idx="14">
                  <c:v>-4.7999999995226972E-2</c:v>
                </c:pt>
                <c:pt idx="15">
                  <c:v>-5.9679999998479616E-2</c:v>
                </c:pt>
                <c:pt idx="16">
                  <c:v>-5.4099999997561099E-2</c:v>
                </c:pt>
                <c:pt idx="17">
                  <c:v>-2.9900000001362059E-2</c:v>
                </c:pt>
                <c:pt idx="18">
                  <c:v>-3.1759999998030253E-2</c:v>
                </c:pt>
                <c:pt idx="19">
                  <c:v>-3.8980000001174631E-2</c:v>
                </c:pt>
                <c:pt idx="20">
                  <c:v>-2.5559999998222338E-2</c:v>
                </c:pt>
                <c:pt idx="21">
                  <c:v>-3.6000000000058208E-2</c:v>
                </c:pt>
                <c:pt idx="22">
                  <c:v>-3.0359999997017439E-2</c:v>
                </c:pt>
                <c:pt idx="23">
                  <c:v>-2.275999999983469E-2</c:v>
                </c:pt>
                <c:pt idx="24">
                  <c:v>-3.3139999999548309E-2</c:v>
                </c:pt>
                <c:pt idx="25">
                  <c:v>-2.5180000000545988E-2</c:v>
                </c:pt>
                <c:pt idx="26">
                  <c:v>-3.8339999999152496E-2</c:v>
                </c:pt>
                <c:pt idx="27">
                  <c:v>-2.3499999999330612E-2</c:v>
                </c:pt>
                <c:pt idx="28">
                  <c:v>-2.2899999996297993E-2</c:v>
                </c:pt>
                <c:pt idx="29">
                  <c:v>-2.0300000000133878E-2</c:v>
                </c:pt>
                <c:pt idx="30">
                  <c:v>-2.1899999999732245E-2</c:v>
                </c:pt>
                <c:pt idx="31">
                  <c:v>-3.4839999996620463E-2</c:v>
                </c:pt>
                <c:pt idx="32">
                  <c:v>-2.5079999999434222E-2</c:v>
                </c:pt>
                <c:pt idx="33">
                  <c:v>-2.5499999999738066E-2</c:v>
                </c:pt>
                <c:pt idx="34">
                  <c:v>-1.6500000001542503E-2</c:v>
                </c:pt>
                <c:pt idx="35">
                  <c:v>-2.825999999549822E-2</c:v>
                </c:pt>
                <c:pt idx="36">
                  <c:v>-2.0519999998214189E-2</c:v>
                </c:pt>
                <c:pt idx="37">
                  <c:v>-1.4099999996687984E-2</c:v>
                </c:pt>
                <c:pt idx="38">
                  <c:v>-6.0199999970791396E-3</c:v>
                </c:pt>
                <c:pt idx="39">
                  <c:v>-3.639999995357357E-3</c:v>
                </c:pt>
                <c:pt idx="40">
                  <c:v>-1.5039999998407438E-2</c:v>
                </c:pt>
                <c:pt idx="41">
                  <c:v>-2.0260000001144363E-2</c:v>
                </c:pt>
                <c:pt idx="42">
                  <c:v>-1.1399999999412103E-2</c:v>
                </c:pt>
                <c:pt idx="43">
                  <c:v>-1.2819999999919673E-2</c:v>
                </c:pt>
                <c:pt idx="44">
                  <c:v>-6.3599999994039536E-3</c:v>
                </c:pt>
                <c:pt idx="45">
                  <c:v>-8.2399999992048834E-3</c:v>
                </c:pt>
                <c:pt idx="46">
                  <c:v>-3.9999999971769284E-3</c:v>
                </c:pt>
                <c:pt idx="47">
                  <c:v>-8.219999996072147E-3</c:v>
                </c:pt>
                <c:pt idx="48">
                  <c:v>-2.219999998487765E-3</c:v>
                </c:pt>
                <c:pt idx="49">
                  <c:v>-6.4599999968777411E-3</c:v>
                </c:pt>
                <c:pt idx="50">
                  <c:v>-2.1600000000034925E-3</c:v>
                </c:pt>
                <c:pt idx="51">
                  <c:v>2.0000000222353265E-4</c:v>
                </c:pt>
                <c:pt idx="52">
                  <c:v>-1.1120000002847519E-2</c:v>
                </c:pt>
                <c:pt idx="53">
                  <c:v>1.720000000204891E-3</c:v>
                </c:pt>
                <c:pt idx="54">
                  <c:v>2.6600000019243453E-3</c:v>
                </c:pt>
                <c:pt idx="55">
                  <c:v>-2.4000000121304765E-4</c:v>
                </c:pt>
                <c:pt idx="56">
                  <c:v>-4.59999999293359E-4</c:v>
                </c:pt>
                <c:pt idx="57">
                  <c:v>4.7400000039488077E-3</c:v>
                </c:pt>
                <c:pt idx="58">
                  <c:v>9.400000017194543E-4</c:v>
                </c:pt>
                <c:pt idx="59">
                  <c:v>7.2000000000116415E-4</c:v>
                </c:pt>
                <c:pt idx="60">
                  <c:v>2.4999999986903276E-3</c:v>
                </c:pt>
                <c:pt idx="61">
                  <c:v>-1.4799999989918433E-3</c:v>
                </c:pt>
                <c:pt idx="62">
                  <c:v>-8.9999999909196049E-4</c:v>
                </c:pt>
                <c:pt idx="63">
                  <c:v>-8.9999999909196049E-4</c:v>
                </c:pt>
                <c:pt idx="64">
                  <c:v>-5.2799999975832179E-3</c:v>
                </c:pt>
                <c:pt idx="65">
                  <c:v>7.5399999986984767E-3</c:v>
                </c:pt>
                <c:pt idx="66">
                  <c:v>-8.979999998700805E-3</c:v>
                </c:pt>
                <c:pt idx="67">
                  <c:v>-5.7799999995040707E-3</c:v>
                </c:pt>
                <c:pt idx="68">
                  <c:v>4.3999999616062269E-4</c:v>
                </c:pt>
                <c:pt idx="69">
                  <c:v>-5.7799999995040707E-3</c:v>
                </c:pt>
                <c:pt idx="70">
                  <c:v>-6.9399999993038364E-3</c:v>
                </c:pt>
                <c:pt idx="72">
                  <c:v>-7.7199999941512942E-3</c:v>
                </c:pt>
                <c:pt idx="73">
                  <c:v>1.3000000035390258E-3</c:v>
                </c:pt>
                <c:pt idx="74">
                  <c:v>-1.919999995152466E-3</c:v>
                </c:pt>
                <c:pt idx="75">
                  <c:v>-7.140000001527369E-3</c:v>
                </c:pt>
                <c:pt idx="84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F85-4E2A-83B3-35CCC0FA27C5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Active!$F$21:$F$244</c:f>
              <c:numCache>
                <c:formatCode>General</c:formatCode>
                <c:ptCount val="224"/>
                <c:pt idx="0">
                  <c:v>-9085</c:v>
                </c:pt>
                <c:pt idx="1">
                  <c:v>-8484</c:v>
                </c:pt>
                <c:pt idx="2">
                  <c:v>-8041</c:v>
                </c:pt>
                <c:pt idx="3">
                  <c:v>-7793</c:v>
                </c:pt>
                <c:pt idx="4">
                  <c:v>-7599</c:v>
                </c:pt>
                <c:pt idx="5">
                  <c:v>-7485</c:v>
                </c:pt>
                <c:pt idx="6">
                  <c:v>-7332</c:v>
                </c:pt>
                <c:pt idx="7">
                  <c:v>-7073</c:v>
                </c:pt>
                <c:pt idx="8">
                  <c:v>-6804</c:v>
                </c:pt>
                <c:pt idx="9">
                  <c:v>-6803</c:v>
                </c:pt>
                <c:pt idx="10">
                  <c:v>-6769</c:v>
                </c:pt>
                <c:pt idx="11">
                  <c:v>-6716</c:v>
                </c:pt>
                <c:pt idx="12">
                  <c:v>-6715</c:v>
                </c:pt>
                <c:pt idx="13">
                  <c:v>-6696</c:v>
                </c:pt>
                <c:pt idx="14">
                  <c:v>-6650</c:v>
                </c:pt>
                <c:pt idx="15">
                  <c:v>-6606</c:v>
                </c:pt>
                <c:pt idx="16">
                  <c:v>-6595</c:v>
                </c:pt>
                <c:pt idx="17">
                  <c:v>-6205</c:v>
                </c:pt>
                <c:pt idx="18">
                  <c:v>-6142</c:v>
                </c:pt>
                <c:pt idx="19">
                  <c:v>-6141</c:v>
                </c:pt>
                <c:pt idx="20">
                  <c:v>-5902</c:v>
                </c:pt>
                <c:pt idx="21">
                  <c:v>-5850</c:v>
                </c:pt>
                <c:pt idx="22">
                  <c:v>-5812</c:v>
                </c:pt>
                <c:pt idx="23">
                  <c:v>-5792</c:v>
                </c:pt>
                <c:pt idx="24">
                  <c:v>-5663</c:v>
                </c:pt>
                <c:pt idx="25">
                  <c:v>-5531</c:v>
                </c:pt>
                <c:pt idx="26">
                  <c:v>-5503</c:v>
                </c:pt>
                <c:pt idx="27">
                  <c:v>-5425</c:v>
                </c:pt>
                <c:pt idx="28">
                  <c:v>-5405</c:v>
                </c:pt>
                <c:pt idx="29">
                  <c:v>-5385</c:v>
                </c:pt>
                <c:pt idx="30">
                  <c:v>-5355</c:v>
                </c:pt>
                <c:pt idx="31">
                  <c:v>-5328</c:v>
                </c:pt>
                <c:pt idx="32">
                  <c:v>-5286</c:v>
                </c:pt>
                <c:pt idx="33">
                  <c:v>-5175</c:v>
                </c:pt>
                <c:pt idx="34">
                  <c:v>-5175</c:v>
                </c:pt>
                <c:pt idx="35">
                  <c:v>-5167</c:v>
                </c:pt>
                <c:pt idx="36">
                  <c:v>-5084</c:v>
                </c:pt>
                <c:pt idx="37">
                  <c:v>-5045</c:v>
                </c:pt>
                <c:pt idx="38">
                  <c:v>-4959</c:v>
                </c:pt>
                <c:pt idx="39">
                  <c:v>-4938</c:v>
                </c:pt>
                <c:pt idx="40">
                  <c:v>-4918</c:v>
                </c:pt>
                <c:pt idx="41">
                  <c:v>-4867</c:v>
                </c:pt>
                <c:pt idx="42">
                  <c:v>-4830</c:v>
                </c:pt>
                <c:pt idx="43">
                  <c:v>-4719</c:v>
                </c:pt>
                <c:pt idx="44">
                  <c:v>-4712</c:v>
                </c:pt>
                <c:pt idx="45">
                  <c:v>-4708</c:v>
                </c:pt>
                <c:pt idx="46">
                  <c:v>-4700</c:v>
                </c:pt>
                <c:pt idx="47">
                  <c:v>-4699</c:v>
                </c:pt>
                <c:pt idx="48">
                  <c:v>-4699</c:v>
                </c:pt>
                <c:pt idx="49">
                  <c:v>-4657</c:v>
                </c:pt>
                <c:pt idx="50">
                  <c:v>-4572</c:v>
                </c:pt>
                <c:pt idx="51">
                  <c:v>-4460</c:v>
                </c:pt>
                <c:pt idx="52">
                  <c:v>-4404</c:v>
                </c:pt>
                <c:pt idx="53">
                  <c:v>-4126</c:v>
                </c:pt>
                <c:pt idx="54">
                  <c:v>-4003</c:v>
                </c:pt>
                <c:pt idx="55">
                  <c:v>-3908</c:v>
                </c:pt>
                <c:pt idx="56">
                  <c:v>-3907</c:v>
                </c:pt>
                <c:pt idx="57">
                  <c:v>-3767</c:v>
                </c:pt>
                <c:pt idx="58">
                  <c:v>-3527</c:v>
                </c:pt>
                <c:pt idx="59">
                  <c:v>-3526</c:v>
                </c:pt>
                <c:pt idx="60">
                  <c:v>-3525</c:v>
                </c:pt>
                <c:pt idx="61">
                  <c:v>-3516</c:v>
                </c:pt>
                <c:pt idx="62">
                  <c:v>-2955</c:v>
                </c:pt>
                <c:pt idx="63">
                  <c:v>-2455</c:v>
                </c:pt>
                <c:pt idx="64">
                  <c:v>-2226</c:v>
                </c:pt>
                <c:pt idx="65">
                  <c:v>-1907</c:v>
                </c:pt>
                <c:pt idx="66">
                  <c:v>-1891</c:v>
                </c:pt>
                <c:pt idx="67">
                  <c:v>-1751</c:v>
                </c:pt>
                <c:pt idx="68">
                  <c:v>-1652</c:v>
                </c:pt>
                <c:pt idx="69">
                  <c:v>-1651</c:v>
                </c:pt>
                <c:pt idx="70">
                  <c:v>-1523</c:v>
                </c:pt>
                <c:pt idx="71">
                  <c:v>-1492</c:v>
                </c:pt>
                <c:pt idx="72">
                  <c:v>-1424</c:v>
                </c:pt>
                <c:pt idx="73">
                  <c:v>-1415</c:v>
                </c:pt>
                <c:pt idx="74">
                  <c:v>-1414</c:v>
                </c:pt>
                <c:pt idx="75">
                  <c:v>-1413</c:v>
                </c:pt>
                <c:pt idx="76">
                  <c:v>-1175</c:v>
                </c:pt>
                <c:pt idx="77">
                  <c:v>-1014</c:v>
                </c:pt>
                <c:pt idx="78">
                  <c:v>-698</c:v>
                </c:pt>
                <c:pt idx="79">
                  <c:v>-470</c:v>
                </c:pt>
                <c:pt idx="80">
                  <c:v>-460</c:v>
                </c:pt>
                <c:pt idx="81">
                  <c:v>-449</c:v>
                </c:pt>
                <c:pt idx="82">
                  <c:v>-99</c:v>
                </c:pt>
                <c:pt idx="83">
                  <c:v>0</c:v>
                </c:pt>
                <c:pt idx="84">
                  <c:v>0</c:v>
                </c:pt>
                <c:pt idx="85">
                  <c:v>20</c:v>
                </c:pt>
                <c:pt idx="86">
                  <c:v>235</c:v>
                </c:pt>
                <c:pt idx="87">
                  <c:v>235</c:v>
                </c:pt>
                <c:pt idx="88">
                  <c:v>606</c:v>
                </c:pt>
                <c:pt idx="89">
                  <c:v>617</c:v>
                </c:pt>
                <c:pt idx="90">
                  <c:v>704</c:v>
                </c:pt>
                <c:pt idx="91">
                  <c:v>704</c:v>
                </c:pt>
                <c:pt idx="92">
                  <c:v>705</c:v>
                </c:pt>
                <c:pt idx="93">
                  <c:v>715</c:v>
                </c:pt>
                <c:pt idx="94">
                  <c:v>732</c:v>
                </c:pt>
                <c:pt idx="95">
                  <c:v>735</c:v>
                </c:pt>
                <c:pt idx="96">
                  <c:v>736</c:v>
                </c:pt>
                <c:pt idx="97">
                  <c:v>736</c:v>
                </c:pt>
                <c:pt idx="98">
                  <c:v>821</c:v>
                </c:pt>
                <c:pt idx="99">
                  <c:v>824</c:v>
                </c:pt>
                <c:pt idx="100">
                  <c:v>855</c:v>
                </c:pt>
                <c:pt idx="101">
                  <c:v>865</c:v>
                </c:pt>
                <c:pt idx="102">
                  <c:v>943</c:v>
                </c:pt>
                <c:pt idx="103">
                  <c:v>951</c:v>
                </c:pt>
                <c:pt idx="104">
                  <c:v>982</c:v>
                </c:pt>
                <c:pt idx="105">
                  <c:v>1059</c:v>
                </c:pt>
                <c:pt idx="106">
                  <c:v>1079</c:v>
                </c:pt>
                <c:pt idx="107">
                  <c:v>1080</c:v>
                </c:pt>
                <c:pt idx="108">
                  <c:v>1191</c:v>
                </c:pt>
                <c:pt idx="109">
                  <c:v>1301</c:v>
                </c:pt>
                <c:pt idx="110">
                  <c:v>1431</c:v>
                </c:pt>
                <c:pt idx="111">
                  <c:v>1432</c:v>
                </c:pt>
                <c:pt idx="112">
                  <c:v>1437</c:v>
                </c:pt>
                <c:pt idx="113">
                  <c:v>1441</c:v>
                </c:pt>
                <c:pt idx="114">
                  <c:v>1447</c:v>
                </c:pt>
                <c:pt idx="115">
                  <c:v>1448</c:v>
                </c:pt>
                <c:pt idx="116">
                  <c:v>1448</c:v>
                </c:pt>
                <c:pt idx="117">
                  <c:v>1448</c:v>
                </c:pt>
                <c:pt idx="118">
                  <c:v>1451</c:v>
                </c:pt>
                <c:pt idx="119">
                  <c:v>1451</c:v>
                </c:pt>
                <c:pt idx="120">
                  <c:v>1451</c:v>
                </c:pt>
                <c:pt idx="121">
                  <c:v>1536</c:v>
                </c:pt>
                <c:pt idx="122">
                  <c:v>1546</c:v>
                </c:pt>
                <c:pt idx="123">
                  <c:v>1546</c:v>
                </c:pt>
                <c:pt idx="124">
                  <c:v>1567</c:v>
                </c:pt>
                <c:pt idx="125">
                  <c:v>1577</c:v>
                </c:pt>
                <c:pt idx="126">
                  <c:v>1668</c:v>
                </c:pt>
                <c:pt idx="127">
                  <c:v>1676</c:v>
                </c:pt>
                <c:pt idx="128">
                  <c:v>1676</c:v>
                </c:pt>
                <c:pt idx="129">
                  <c:v>1679</c:v>
                </c:pt>
                <c:pt idx="130">
                  <c:v>1679</c:v>
                </c:pt>
                <c:pt idx="131">
                  <c:v>1775</c:v>
                </c:pt>
                <c:pt idx="132">
                  <c:v>1775</c:v>
                </c:pt>
                <c:pt idx="133">
                  <c:v>1775</c:v>
                </c:pt>
                <c:pt idx="134">
                  <c:v>1775</c:v>
                </c:pt>
                <c:pt idx="135">
                  <c:v>1775</c:v>
                </c:pt>
                <c:pt idx="136">
                  <c:v>1775</c:v>
                </c:pt>
                <c:pt idx="137">
                  <c:v>1784</c:v>
                </c:pt>
                <c:pt idx="138">
                  <c:v>1786</c:v>
                </c:pt>
                <c:pt idx="139">
                  <c:v>1796</c:v>
                </c:pt>
                <c:pt idx="140">
                  <c:v>1798</c:v>
                </c:pt>
                <c:pt idx="141">
                  <c:v>1810</c:v>
                </c:pt>
                <c:pt idx="142">
                  <c:v>1898</c:v>
                </c:pt>
                <c:pt idx="143">
                  <c:v>1918</c:v>
                </c:pt>
                <c:pt idx="144">
                  <c:v>1925</c:v>
                </c:pt>
                <c:pt idx="145">
                  <c:v>1928</c:v>
                </c:pt>
                <c:pt idx="146">
                  <c:v>1939</c:v>
                </c:pt>
                <c:pt idx="147">
                  <c:v>2003</c:v>
                </c:pt>
                <c:pt idx="148">
                  <c:v>2003</c:v>
                </c:pt>
                <c:pt idx="149">
                  <c:v>2014</c:v>
                </c:pt>
                <c:pt idx="150">
                  <c:v>2023</c:v>
                </c:pt>
                <c:pt idx="151">
                  <c:v>2112</c:v>
                </c:pt>
                <c:pt idx="152">
                  <c:v>2136</c:v>
                </c:pt>
                <c:pt idx="153">
                  <c:v>2143</c:v>
                </c:pt>
                <c:pt idx="154">
                  <c:v>2145</c:v>
                </c:pt>
                <c:pt idx="155">
                  <c:v>2146</c:v>
                </c:pt>
                <c:pt idx="156">
                  <c:v>2156</c:v>
                </c:pt>
                <c:pt idx="157">
                  <c:v>2157</c:v>
                </c:pt>
                <c:pt idx="158">
                  <c:v>2241</c:v>
                </c:pt>
                <c:pt idx="159">
                  <c:v>2244</c:v>
                </c:pt>
                <c:pt idx="160">
                  <c:v>2251</c:v>
                </c:pt>
                <c:pt idx="161">
                  <c:v>2252</c:v>
                </c:pt>
                <c:pt idx="162">
                  <c:v>2263</c:v>
                </c:pt>
                <c:pt idx="163">
                  <c:v>2263</c:v>
                </c:pt>
                <c:pt idx="164">
                  <c:v>2272</c:v>
                </c:pt>
                <c:pt idx="165">
                  <c:v>2273</c:v>
                </c:pt>
                <c:pt idx="166">
                  <c:v>2370</c:v>
                </c:pt>
                <c:pt idx="167">
                  <c:v>2413</c:v>
                </c:pt>
                <c:pt idx="168">
                  <c:v>2413</c:v>
                </c:pt>
                <c:pt idx="169">
                  <c:v>2413</c:v>
                </c:pt>
                <c:pt idx="170">
                  <c:v>2483</c:v>
                </c:pt>
                <c:pt idx="171">
                  <c:v>2493</c:v>
                </c:pt>
                <c:pt idx="172">
                  <c:v>2590</c:v>
                </c:pt>
                <c:pt idx="173">
                  <c:v>2599</c:v>
                </c:pt>
                <c:pt idx="174">
                  <c:v>2613</c:v>
                </c:pt>
                <c:pt idx="175">
                  <c:v>2729</c:v>
                </c:pt>
                <c:pt idx="176">
                  <c:v>2961</c:v>
                </c:pt>
                <c:pt idx="177">
                  <c:v>3090</c:v>
                </c:pt>
                <c:pt idx="178">
                  <c:v>3090</c:v>
                </c:pt>
                <c:pt idx="179">
                  <c:v>3196</c:v>
                </c:pt>
                <c:pt idx="180">
                  <c:v>3228</c:v>
                </c:pt>
                <c:pt idx="181">
                  <c:v>3305</c:v>
                </c:pt>
                <c:pt idx="182">
                  <c:v>3315</c:v>
                </c:pt>
                <c:pt idx="183">
                  <c:v>3327</c:v>
                </c:pt>
                <c:pt idx="184">
                  <c:v>3328</c:v>
                </c:pt>
                <c:pt idx="185">
                  <c:v>3340</c:v>
                </c:pt>
                <c:pt idx="186">
                  <c:v>3425</c:v>
                </c:pt>
                <c:pt idx="187">
                  <c:v>3439</c:v>
                </c:pt>
                <c:pt idx="188">
                  <c:v>3545</c:v>
                </c:pt>
                <c:pt idx="189">
                  <c:v>3558</c:v>
                </c:pt>
                <c:pt idx="190">
                  <c:v>3589</c:v>
                </c:pt>
                <c:pt idx="191">
                  <c:v>3664</c:v>
                </c:pt>
                <c:pt idx="192">
                  <c:v>3676</c:v>
                </c:pt>
                <c:pt idx="193">
                  <c:v>3685</c:v>
                </c:pt>
                <c:pt idx="194">
                  <c:v>3693.5</c:v>
                </c:pt>
                <c:pt idx="195">
                  <c:v>3773</c:v>
                </c:pt>
                <c:pt idx="196">
                  <c:v>3796</c:v>
                </c:pt>
                <c:pt idx="197">
                  <c:v>3807</c:v>
                </c:pt>
                <c:pt idx="198">
                  <c:v>3817</c:v>
                </c:pt>
                <c:pt idx="199">
                  <c:v>3824</c:v>
                </c:pt>
                <c:pt idx="200">
                  <c:v>3891</c:v>
                </c:pt>
                <c:pt idx="201">
                  <c:v>3914</c:v>
                </c:pt>
                <c:pt idx="202">
                  <c:v>3920</c:v>
                </c:pt>
                <c:pt idx="203">
                  <c:v>4021</c:v>
                </c:pt>
                <c:pt idx="204">
                  <c:v>4056</c:v>
                </c:pt>
                <c:pt idx="205">
                  <c:v>4131</c:v>
                </c:pt>
                <c:pt idx="206">
                  <c:v>4144</c:v>
                </c:pt>
                <c:pt idx="207">
                  <c:v>4251</c:v>
                </c:pt>
                <c:pt idx="208">
                  <c:v>4278</c:v>
                </c:pt>
                <c:pt idx="209">
                  <c:v>4404</c:v>
                </c:pt>
                <c:pt idx="210">
                  <c:v>4491</c:v>
                </c:pt>
                <c:pt idx="211">
                  <c:v>4611</c:v>
                </c:pt>
                <c:pt idx="212">
                  <c:v>4748</c:v>
                </c:pt>
                <c:pt idx="213">
                  <c:v>4850</c:v>
                </c:pt>
                <c:pt idx="214">
                  <c:v>5085</c:v>
                </c:pt>
                <c:pt idx="215">
                  <c:v>5120</c:v>
                </c:pt>
                <c:pt idx="216">
                  <c:v>5209</c:v>
                </c:pt>
                <c:pt idx="217">
                  <c:v>5229</c:v>
                </c:pt>
                <c:pt idx="218">
                  <c:v>5447</c:v>
                </c:pt>
                <c:pt idx="219">
                  <c:v>5478</c:v>
                </c:pt>
                <c:pt idx="220">
                  <c:v>5557</c:v>
                </c:pt>
                <c:pt idx="221">
                  <c:v>5697</c:v>
                </c:pt>
                <c:pt idx="222">
                  <c:v>5796</c:v>
                </c:pt>
                <c:pt idx="223">
                  <c:v>5925</c:v>
                </c:pt>
              </c:numCache>
            </c:numRef>
          </c:xVal>
          <c:yVal>
            <c:numRef>
              <c:f>Active!$I$21:$I$244</c:f>
              <c:numCache>
                <c:formatCode>General</c:formatCode>
                <c:ptCount val="224"/>
                <c:pt idx="76">
                  <c:v>-1.5499999994062819E-2</c:v>
                </c:pt>
                <c:pt idx="77">
                  <c:v>-2.0920000002661254E-2</c:v>
                </c:pt>
                <c:pt idx="78">
                  <c:v>-1.5440000002854504E-2</c:v>
                </c:pt>
                <c:pt idx="79">
                  <c:v>1.6400000000430737E-2</c:v>
                </c:pt>
                <c:pt idx="81">
                  <c:v>2.1779999995487742E-2</c:v>
                </c:pt>
                <c:pt idx="82">
                  <c:v>-3.2199999986914918E-3</c:v>
                </c:pt>
                <c:pt idx="83">
                  <c:v>-6.9999999977881089E-3</c:v>
                </c:pt>
                <c:pt idx="85">
                  <c:v>-4.3999999979860149E-3</c:v>
                </c:pt>
                <c:pt idx="86">
                  <c:v>-2.6999999972758815E-3</c:v>
                </c:pt>
                <c:pt idx="87">
                  <c:v>-2.6999999972758815E-3</c:v>
                </c:pt>
                <c:pt idx="88">
                  <c:v>-3.1999999919207767E-4</c:v>
                </c:pt>
                <c:pt idx="89">
                  <c:v>2.6000000070780516E-4</c:v>
                </c:pt>
                <c:pt idx="90">
                  <c:v>-3.8799999965704046E-3</c:v>
                </c:pt>
                <c:pt idx="91">
                  <c:v>-8.7999999959720299E-4</c:v>
                </c:pt>
                <c:pt idx="92">
                  <c:v>1.9000000029336661E-3</c:v>
                </c:pt>
                <c:pt idx="93">
                  <c:v>5.7000000015250407E-3</c:v>
                </c:pt>
                <c:pt idx="94">
                  <c:v>2.9599999979836866E-3</c:v>
                </c:pt>
                <c:pt idx="95">
                  <c:v>-6.9999999686842784E-4</c:v>
                </c:pt>
                <c:pt idx="96">
                  <c:v>6.0799999992013909E-3</c:v>
                </c:pt>
                <c:pt idx="97">
                  <c:v>7.0800000030430965E-3</c:v>
                </c:pt>
                <c:pt idx="98">
                  <c:v>2.3800000053597614E-3</c:v>
                </c:pt>
                <c:pt idx="99">
                  <c:v>5.7200000010197982E-3</c:v>
                </c:pt>
                <c:pt idx="100">
                  <c:v>6.9000000003143214E-3</c:v>
                </c:pt>
                <c:pt idx="101">
                  <c:v>2.6999999972758815E-3</c:v>
                </c:pt>
                <c:pt idx="102">
                  <c:v>7.5399999986984767E-3</c:v>
                </c:pt>
                <c:pt idx="103">
                  <c:v>2.7799999952549115E-3</c:v>
                </c:pt>
                <c:pt idx="104">
                  <c:v>-2.0399999993969686E-3</c:v>
                </c:pt>
                <c:pt idx="105">
                  <c:v>3.0199999964679591E-3</c:v>
                </c:pt>
                <c:pt idx="106">
                  <c:v>1.5619999998307321E-2</c:v>
                </c:pt>
                <c:pt idx="107">
                  <c:v>-1.6000000032363459E-3</c:v>
                </c:pt>
                <c:pt idx="108">
                  <c:v>3.9800000013201497E-3</c:v>
                </c:pt>
                <c:pt idx="109">
                  <c:v>8.78000000375323E-3</c:v>
                </c:pt>
                <c:pt idx="110">
                  <c:v>5.1800000001094304E-3</c:v>
                </c:pt>
                <c:pt idx="111">
                  <c:v>6.9599999987985939E-3</c:v>
                </c:pt>
                <c:pt idx="112">
                  <c:v>-1.4000000373926014E-4</c:v>
                </c:pt>
                <c:pt idx="113">
                  <c:v>5.9799999944516458E-3</c:v>
                </c:pt>
                <c:pt idx="114">
                  <c:v>3.6600000021280721E-3</c:v>
                </c:pt>
                <c:pt idx="115">
                  <c:v>-4.5600000012200326E-3</c:v>
                </c:pt>
                <c:pt idx="116">
                  <c:v>1.4400000000023283E-3</c:v>
                </c:pt>
                <c:pt idx="117">
                  <c:v>2.4400000038440339E-3</c:v>
                </c:pt>
                <c:pt idx="118">
                  <c:v>-2.2200000021257438E-3</c:v>
                </c:pt>
                <c:pt idx="119">
                  <c:v>2.7799999952549115E-3</c:v>
                </c:pt>
                <c:pt idx="120">
                  <c:v>4.7799999956623651E-3</c:v>
                </c:pt>
                <c:pt idx="121">
                  <c:v>8.0000005254987627E-5</c:v>
                </c:pt>
                <c:pt idx="122">
                  <c:v>2.8800000000046566E-3</c:v>
                </c:pt>
                <c:pt idx="123">
                  <c:v>3.8800000038463622E-3</c:v>
                </c:pt>
                <c:pt idx="124">
                  <c:v>-3.7400000001071021E-3</c:v>
                </c:pt>
                <c:pt idx="125">
                  <c:v>-1.9399999946472235E-3</c:v>
                </c:pt>
                <c:pt idx="126">
                  <c:v>-2.9599999979836866E-3</c:v>
                </c:pt>
                <c:pt idx="127">
                  <c:v>-5.7200000010197982E-3</c:v>
                </c:pt>
                <c:pt idx="128">
                  <c:v>-1.720000000204891E-3</c:v>
                </c:pt>
                <c:pt idx="129">
                  <c:v>-3.3799999946495518E-3</c:v>
                </c:pt>
                <c:pt idx="130">
                  <c:v>9.620000004360918E-3</c:v>
                </c:pt>
                <c:pt idx="131">
                  <c:v>-2.2499999999126885E-2</c:v>
                </c:pt>
                <c:pt idx="132">
                  <c:v>-1.6499999997904524E-2</c:v>
                </c:pt>
                <c:pt idx="133">
                  <c:v>-1.6499999997904524E-2</c:v>
                </c:pt>
                <c:pt idx="134">
                  <c:v>-8.4999999962747097E-3</c:v>
                </c:pt>
                <c:pt idx="135">
                  <c:v>-8.4999999962747097E-3</c:v>
                </c:pt>
                <c:pt idx="136">
                  <c:v>-8.4999999962747097E-3</c:v>
                </c:pt>
                <c:pt idx="137">
                  <c:v>-5.4799999998067506E-3</c:v>
                </c:pt>
                <c:pt idx="138">
                  <c:v>-7.9200000036507845E-3</c:v>
                </c:pt>
                <c:pt idx="139">
                  <c:v>-1.1119999995571561E-2</c:v>
                </c:pt>
                <c:pt idx="140">
                  <c:v>-9.5599999986006878E-3</c:v>
                </c:pt>
                <c:pt idx="141">
                  <c:v>-7.2000000000116415E-3</c:v>
                </c:pt>
                <c:pt idx="142">
                  <c:v>-5.5600000050617382E-3</c:v>
                </c:pt>
                <c:pt idx="143">
                  <c:v>-1.4960000000428408E-2</c:v>
                </c:pt>
                <c:pt idx="144">
                  <c:v>-1.0500000003958121E-2</c:v>
                </c:pt>
                <c:pt idx="145">
                  <c:v>-1.6159999999217689E-2</c:v>
                </c:pt>
                <c:pt idx="146">
                  <c:v>-1.6579999995883554E-2</c:v>
                </c:pt>
                <c:pt idx="147">
                  <c:v>-1.765999999770429E-2</c:v>
                </c:pt>
                <c:pt idx="148">
                  <c:v>-1.4660000000731088E-2</c:v>
                </c:pt>
                <c:pt idx="149">
                  <c:v>-2.8079999996407423E-2</c:v>
                </c:pt>
                <c:pt idx="150">
                  <c:v>-2.2060000002966262E-2</c:v>
                </c:pt>
                <c:pt idx="151">
                  <c:v>-3.064000000449596E-2</c:v>
                </c:pt>
                <c:pt idx="152">
                  <c:v>-3.192000000126427E-2</c:v>
                </c:pt>
                <c:pt idx="153">
                  <c:v>-1.7460000002756715E-2</c:v>
                </c:pt>
                <c:pt idx="154">
                  <c:v>-3.0899999997927807E-2</c:v>
                </c:pt>
                <c:pt idx="155">
                  <c:v>-2.711999999883119E-2</c:v>
                </c:pt>
                <c:pt idx="156">
                  <c:v>-3.5320000002684537E-2</c:v>
                </c:pt>
                <c:pt idx="157">
                  <c:v>-2.4539999998523854E-2</c:v>
                </c:pt>
                <c:pt idx="158">
                  <c:v>-3.102000000217231E-2</c:v>
                </c:pt>
                <c:pt idx="159">
                  <c:v>-4.468000000633765E-2</c:v>
                </c:pt>
                <c:pt idx="160">
                  <c:v>-3.9219999998749699E-2</c:v>
                </c:pt>
                <c:pt idx="161">
                  <c:v>-2.9439999998430721E-2</c:v>
                </c:pt>
                <c:pt idx="162">
                  <c:v>-4.1859999997541308E-2</c:v>
                </c:pt>
                <c:pt idx="163">
                  <c:v>-3.2859999999345746E-2</c:v>
                </c:pt>
                <c:pt idx="164">
                  <c:v>-3.8840000001073349E-2</c:v>
                </c:pt>
                <c:pt idx="165">
                  <c:v>-3.9060000002791639E-2</c:v>
                </c:pt>
                <c:pt idx="166">
                  <c:v>-3.3400000000256114E-2</c:v>
                </c:pt>
                <c:pt idx="167">
                  <c:v>-5.7860000000800937E-2</c:v>
                </c:pt>
                <c:pt idx="168">
                  <c:v>-5.385999999998603E-2</c:v>
                </c:pt>
                <c:pt idx="169">
                  <c:v>-4.6859999994921964E-2</c:v>
                </c:pt>
                <c:pt idx="170">
                  <c:v>-6.1260000002221204E-2</c:v>
                </c:pt>
                <c:pt idx="171">
                  <c:v>-6.745999999839114E-2</c:v>
                </c:pt>
                <c:pt idx="172">
                  <c:v>-7.3800000005576294E-2</c:v>
                </c:pt>
                <c:pt idx="173">
                  <c:v>-6.5779999997175764E-2</c:v>
                </c:pt>
                <c:pt idx="174">
                  <c:v>-7.0859999999811407E-2</c:v>
                </c:pt>
                <c:pt idx="175">
                  <c:v>-8.7380000004486647E-2</c:v>
                </c:pt>
                <c:pt idx="176">
                  <c:v>-0.1124199999976554</c:v>
                </c:pt>
                <c:pt idx="177">
                  <c:v>-0.13079999999899883</c:v>
                </c:pt>
                <c:pt idx="178">
                  <c:v>-0.12779999999474967</c:v>
                </c:pt>
                <c:pt idx="179">
                  <c:v>-0.13911999999982072</c:v>
                </c:pt>
                <c:pt idx="180">
                  <c:v>-0.15215999999782071</c:v>
                </c:pt>
                <c:pt idx="181">
                  <c:v>-0.14470000000437722</c:v>
                </c:pt>
                <c:pt idx="182">
                  <c:v>-0.15529999999853317</c:v>
                </c:pt>
                <c:pt idx="183">
                  <c:v>-0.18394000000262167</c:v>
                </c:pt>
                <c:pt idx="184">
                  <c:v>-0.15915999999560881</c:v>
                </c:pt>
                <c:pt idx="185">
                  <c:v>-0.16180000000167638</c:v>
                </c:pt>
                <c:pt idx="186">
                  <c:v>-0.17749999999796273</c:v>
                </c:pt>
                <c:pt idx="187">
                  <c:v>-0.17758000000321772</c:v>
                </c:pt>
                <c:pt idx="188">
                  <c:v>-0.17990000000281725</c:v>
                </c:pt>
                <c:pt idx="189">
                  <c:v>-0.1897599999938393</c:v>
                </c:pt>
                <c:pt idx="190">
                  <c:v>-0.17957999999634922</c:v>
                </c:pt>
                <c:pt idx="191">
                  <c:v>-0.19208000000071479</c:v>
                </c:pt>
                <c:pt idx="192">
                  <c:v>-0.19371999999566469</c:v>
                </c:pt>
                <c:pt idx="193">
                  <c:v>-0.19870000000082655</c:v>
                </c:pt>
                <c:pt idx="195">
                  <c:v>-0.20706000000063796</c:v>
                </c:pt>
                <c:pt idx="196">
                  <c:v>-0.20311999999830732</c:v>
                </c:pt>
                <c:pt idx="197">
                  <c:v>-0.20053999999799998</c:v>
                </c:pt>
                <c:pt idx="198">
                  <c:v>-0.20973999999841908</c:v>
                </c:pt>
                <c:pt idx="199">
                  <c:v>-0.22127999999793246</c:v>
                </c:pt>
                <c:pt idx="200">
                  <c:v>-0.21802000000025146</c:v>
                </c:pt>
                <c:pt idx="201">
                  <c:v>-0.22407999999995809</c:v>
                </c:pt>
                <c:pt idx="203">
                  <c:v>-0.23161999999865657</c:v>
                </c:pt>
                <c:pt idx="204">
                  <c:v>-0.2333199999993667</c:v>
                </c:pt>
                <c:pt idx="205">
                  <c:v>-0.24781999999686377</c:v>
                </c:pt>
                <c:pt idx="207">
                  <c:v>-0.27722000000358094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F85-4E2A-83B3-35CCC0FA27C5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Active!$F$21:$F$244</c:f>
              <c:numCache>
                <c:formatCode>General</c:formatCode>
                <c:ptCount val="224"/>
                <c:pt idx="0">
                  <c:v>-9085</c:v>
                </c:pt>
                <c:pt idx="1">
                  <c:v>-8484</c:v>
                </c:pt>
                <c:pt idx="2">
                  <c:v>-8041</c:v>
                </c:pt>
                <c:pt idx="3">
                  <c:v>-7793</c:v>
                </c:pt>
                <c:pt idx="4">
                  <c:v>-7599</c:v>
                </c:pt>
                <c:pt idx="5">
                  <c:v>-7485</c:v>
                </c:pt>
                <c:pt idx="6">
                  <c:v>-7332</c:v>
                </c:pt>
                <c:pt idx="7">
                  <c:v>-7073</c:v>
                </c:pt>
                <c:pt idx="8">
                  <c:v>-6804</c:v>
                </c:pt>
                <c:pt idx="9">
                  <c:v>-6803</c:v>
                </c:pt>
                <c:pt idx="10">
                  <c:v>-6769</c:v>
                </c:pt>
                <c:pt idx="11">
                  <c:v>-6716</c:v>
                </c:pt>
                <c:pt idx="12">
                  <c:v>-6715</c:v>
                </c:pt>
                <c:pt idx="13">
                  <c:v>-6696</c:v>
                </c:pt>
                <c:pt idx="14">
                  <c:v>-6650</c:v>
                </c:pt>
                <c:pt idx="15">
                  <c:v>-6606</c:v>
                </c:pt>
                <c:pt idx="16">
                  <c:v>-6595</c:v>
                </c:pt>
                <c:pt idx="17">
                  <c:v>-6205</c:v>
                </c:pt>
                <c:pt idx="18">
                  <c:v>-6142</c:v>
                </c:pt>
                <c:pt idx="19">
                  <c:v>-6141</c:v>
                </c:pt>
                <c:pt idx="20">
                  <c:v>-5902</c:v>
                </c:pt>
                <c:pt idx="21">
                  <c:v>-5850</c:v>
                </c:pt>
                <c:pt idx="22">
                  <c:v>-5812</c:v>
                </c:pt>
                <c:pt idx="23">
                  <c:v>-5792</c:v>
                </c:pt>
                <c:pt idx="24">
                  <c:v>-5663</c:v>
                </c:pt>
                <c:pt idx="25">
                  <c:v>-5531</c:v>
                </c:pt>
                <c:pt idx="26">
                  <c:v>-5503</c:v>
                </c:pt>
                <c:pt idx="27">
                  <c:v>-5425</c:v>
                </c:pt>
                <c:pt idx="28">
                  <c:v>-5405</c:v>
                </c:pt>
                <c:pt idx="29">
                  <c:v>-5385</c:v>
                </c:pt>
                <c:pt idx="30">
                  <c:v>-5355</c:v>
                </c:pt>
                <c:pt idx="31">
                  <c:v>-5328</c:v>
                </c:pt>
                <c:pt idx="32">
                  <c:v>-5286</c:v>
                </c:pt>
                <c:pt idx="33">
                  <c:v>-5175</c:v>
                </c:pt>
                <c:pt idx="34">
                  <c:v>-5175</c:v>
                </c:pt>
                <c:pt idx="35">
                  <c:v>-5167</c:v>
                </c:pt>
                <c:pt idx="36">
                  <c:v>-5084</c:v>
                </c:pt>
                <c:pt idx="37">
                  <c:v>-5045</c:v>
                </c:pt>
                <c:pt idx="38">
                  <c:v>-4959</c:v>
                </c:pt>
                <c:pt idx="39">
                  <c:v>-4938</c:v>
                </c:pt>
                <c:pt idx="40">
                  <c:v>-4918</c:v>
                </c:pt>
                <c:pt idx="41">
                  <c:v>-4867</c:v>
                </c:pt>
                <c:pt idx="42">
                  <c:v>-4830</c:v>
                </c:pt>
                <c:pt idx="43">
                  <c:v>-4719</c:v>
                </c:pt>
                <c:pt idx="44">
                  <c:v>-4712</c:v>
                </c:pt>
                <c:pt idx="45">
                  <c:v>-4708</c:v>
                </c:pt>
                <c:pt idx="46">
                  <c:v>-4700</c:v>
                </c:pt>
                <c:pt idx="47">
                  <c:v>-4699</c:v>
                </c:pt>
                <c:pt idx="48">
                  <c:v>-4699</c:v>
                </c:pt>
                <c:pt idx="49">
                  <c:v>-4657</c:v>
                </c:pt>
                <c:pt idx="50">
                  <c:v>-4572</c:v>
                </c:pt>
                <c:pt idx="51">
                  <c:v>-4460</c:v>
                </c:pt>
                <c:pt idx="52">
                  <c:v>-4404</c:v>
                </c:pt>
                <c:pt idx="53">
                  <c:v>-4126</c:v>
                </c:pt>
                <c:pt idx="54">
                  <c:v>-4003</c:v>
                </c:pt>
                <c:pt idx="55">
                  <c:v>-3908</c:v>
                </c:pt>
                <c:pt idx="56">
                  <c:v>-3907</c:v>
                </c:pt>
                <c:pt idx="57">
                  <c:v>-3767</c:v>
                </c:pt>
                <c:pt idx="58">
                  <c:v>-3527</c:v>
                </c:pt>
                <c:pt idx="59">
                  <c:v>-3526</c:v>
                </c:pt>
                <c:pt idx="60">
                  <c:v>-3525</c:v>
                </c:pt>
                <c:pt idx="61">
                  <c:v>-3516</c:v>
                </c:pt>
                <c:pt idx="62">
                  <c:v>-2955</c:v>
                </c:pt>
                <c:pt idx="63">
                  <c:v>-2455</c:v>
                </c:pt>
                <c:pt idx="64">
                  <c:v>-2226</c:v>
                </c:pt>
                <c:pt idx="65">
                  <c:v>-1907</c:v>
                </c:pt>
                <c:pt idx="66">
                  <c:v>-1891</c:v>
                </c:pt>
                <c:pt idx="67">
                  <c:v>-1751</c:v>
                </c:pt>
                <c:pt idx="68">
                  <c:v>-1652</c:v>
                </c:pt>
                <c:pt idx="69">
                  <c:v>-1651</c:v>
                </c:pt>
                <c:pt idx="70">
                  <c:v>-1523</c:v>
                </c:pt>
                <c:pt idx="71">
                  <c:v>-1492</c:v>
                </c:pt>
                <c:pt idx="72">
                  <c:v>-1424</c:v>
                </c:pt>
                <c:pt idx="73">
                  <c:v>-1415</c:v>
                </c:pt>
                <c:pt idx="74">
                  <c:v>-1414</c:v>
                </c:pt>
                <c:pt idx="75">
                  <c:v>-1413</c:v>
                </c:pt>
                <c:pt idx="76">
                  <c:v>-1175</c:v>
                </c:pt>
                <c:pt idx="77">
                  <c:v>-1014</c:v>
                </c:pt>
                <c:pt idx="78">
                  <c:v>-698</c:v>
                </c:pt>
                <c:pt idx="79">
                  <c:v>-470</c:v>
                </c:pt>
                <c:pt idx="80">
                  <c:v>-460</c:v>
                </c:pt>
                <c:pt idx="81">
                  <c:v>-449</c:v>
                </c:pt>
                <c:pt idx="82">
                  <c:v>-99</c:v>
                </c:pt>
                <c:pt idx="83">
                  <c:v>0</c:v>
                </c:pt>
                <c:pt idx="84">
                  <c:v>0</c:v>
                </c:pt>
                <c:pt idx="85">
                  <c:v>20</c:v>
                </c:pt>
                <c:pt idx="86">
                  <c:v>235</c:v>
                </c:pt>
                <c:pt idx="87">
                  <c:v>235</c:v>
                </c:pt>
                <c:pt idx="88">
                  <c:v>606</c:v>
                </c:pt>
                <c:pt idx="89">
                  <c:v>617</c:v>
                </c:pt>
                <c:pt idx="90">
                  <c:v>704</c:v>
                </c:pt>
                <c:pt idx="91">
                  <c:v>704</c:v>
                </c:pt>
                <c:pt idx="92">
                  <c:v>705</c:v>
                </c:pt>
                <c:pt idx="93">
                  <c:v>715</c:v>
                </c:pt>
                <c:pt idx="94">
                  <c:v>732</c:v>
                </c:pt>
                <c:pt idx="95">
                  <c:v>735</c:v>
                </c:pt>
                <c:pt idx="96">
                  <c:v>736</c:v>
                </c:pt>
                <c:pt idx="97">
                  <c:v>736</c:v>
                </c:pt>
                <c:pt idx="98">
                  <c:v>821</c:v>
                </c:pt>
                <c:pt idx="99">
                  <c:v>824</c:v>
                </c:pt>
                <c:pt idx="100">
                  <c:v>855</c:v>
                </c:pt>
                <c:pt idx="101">
                  <c:v>865</c:v>
                </c:pt>
                <c:pt idx="102">
                  <c:v>943</c:v>
                </c:pt>
                <c:pt idx="103">
                  <c:v>951</c:v>
                </c:pt>
                <c:pt idx="104">
                  <c:v>982</c:v>
                </c:pt>
                <c:pt idx="105">
                  <c:v>1059</c:v>
                </c:pt>
                <c:pt idx="106">
                  <c:v>1079</c:v>
                </c:pt>
                <c:pt idx="107">
                  <c:v>1080</c:v>
                </c:pt>
                <c:pt idx="108">
                  <c:v>1191</c:v>
                </c:pt>
                <c:pt idx="109">
                  <c:v>1301</c:v>
                </c:pt>
                <c:pt idx="110">
                  <c:v>1431</c:v>
                </c:pt>
                <c:pt idx="111">
                  <c:v>1432</c:v>
                </c:pt>
                <c:pt idx="112">
                  <c:v>1437</c:v>
                </c:pt>
                <c:pt idx="113">
                  <c:v>1441</c:v>
                </c:pt>
                <c:pt idx="114">
                  <c:v>1447</c:v>
                </c:pt>
                <c:pt idx="115">
                  <c:v>1448</c:v>
                </c:pt>
                <c:pt idx="116">
                  <c:v>1448</c:v>
                </c:pt>
                <c:pt idx="117">
                  <c:v>1448</c:v>
                </c:pt>
                <c:pt idx="118">
                  <c:v>1451</c:v>
                </c:pt>
                <c:pt idx="119">
                  <c:v>1451</c:v>
                </c:pt>
                <c:pt idx="120">
                  <c:v>1451</c:v>
                </c:pt>
                <c:pt idx="121">
                  <c:v>1536</c:v>
                </c:pt>
                <c:pt idx="122">
                  <c:v>1546</c:v>
                </c:pt>
                <c:pt idx="123">
                  <c:v>1546</c:v>
                </c:pt>
                <c:pt idx="124">
                  <c:v>1567</c:v>
                </c:pt>
                <c:pt idx="125">
                  <c:v>1577</c:v>
                </c:pt>
                <c:pt idx="126">
                  <c:v>1668</c:v>
                </c:pt>
                <c:pt idx="127">
                  <c:v>1676</c:v>
                </c:pt>
                <c:pt idx="128">
                  <c:v>1676</c:v>
                </c:pt>
                <c:pt idx="129">
                  <c:v>1679</c:v>
                </c:pt>
                <c:pt idx="130">
                  <c:v>1679</c:v>
                </c:pt>
                <c:pt idx="131">
                  <c:v>1775</c:v>
                </c:pt>
                <c:pt idx="132">
                  <c:v>1775</c:v>
                </c:pt>
                <c:pt idx="133">
                  <c:v>1775</c:v>
                </c:pt>
                <c:pt idx="134">
                  <c:v>1775</c:v>
                </c:pt>
                <c:pt idx="135">
                  <c:v>1775</c:v>
                </c:pt>
                <c:pt idx="136">
                  <c:v>1775</c:v>
                </c:pt>
                <c:pt idx="137">
                  <c:v>1784</c:v>
                </c:pt>
                <c:pt idx="138">
                  <c:v>1786</c:v>
                </c:pt>
                <c:pt idx="139">
                  <c:v>1796</c:v>
                </c:pt>
                <c:pt idx="140">
                  <c:v>1798</c:v>
                </c:pt>
                <c:pt idx="141">
                  <c:v>1810</c:v>
                </c:pt>
                <c:pt idx="142">
                  <c:v>1898</c:v>
                </c:pt>
                <c:pt idx="143">
                  <c:v>1918</c:v>
                </c:pt>
                <c:pt idx="144">
                  <c:v>1925</c:v>
                </c:pt>
                <c:pt idx="145">
                  <c:v>1928</c:v>
                </c:pt>
                <c:pt idx="146">
                  <c:v>1939</c:v>
                </c:pt>
                <c:pt idx="147">
                  <c:v>2003</c:v>
                </c:pt>
                <c:pt idx="148">
                  <c:v>2003</c:v>
                </c:pt>
                <c:pt idx="149">
                  <c:v>2014</c:v>
                </c:pt>
                <c:pt idx="150">
                  <c:v>2023</c:v>
                </c:pt>
                <c:pt idx="151">
                  <c:v>2112</c:v>
                </c:pt>
                <c:pt idx="152">
                  <c:v>2136</c:v>
                </c:pt>
                <c:pt idx="153">
                  <c:v>2143</c:v>
                </c:pt>
                <c:pt idx="154">
                  <c:v>2145</c:v>
                </c:pt>
                <c:pt idx="155">
                  <c:v>2146</c:v>
                </c:pt>
                <c:pt idx="156">
                  <c:v>2156</c:v>
                </c:pt>
                <c:pt idx="157">
                  <c:v>2157</c:v>
                </c:pt>
                <c:pt idx="158">
                  <c:v>2241</c:v>
                </c:pt>
                <c:pt idx="159">
                  <c:v>2244</c:v>
                </c:pt>
                <c:pt idx="160">
                  <c:v>2251</c:v>
                </c:pt>
                <c:pt idx="161">
                  <c:v>2252</c:v>
                </c:pt>
                <c:pt idx="162">
                  <c:v>2263</c:v>
                </c:pt>
                <c:pt idx="163">
                  <c:v>2263</c:v>
                </c:pt>
                <c:pt idx="164">
                  <c:v>2272</c:v>
                </c:pt>
                <c:pt idx="165">
                  <c:v>2273</c:v>
                </c:pt>
                <c:pt idx="166">
                  <c:v>2370</c:v>
                </c:pt>
                <c:pt idx="167">
                  <c:v>2413</c:v>
                </c:pt>
                <c:pt idx="168">
                  <c:v>2413</c:v>
                </c:pt>
                <c:pt idx="169">
                  <c:v>2413</c:v>
                </c:pt>
                <c:pt idx="170">
                  <c:v>2483</c:v>
                </c:pt>
                <c:pt idx="171">
                  <c:v>2493</c:v>
                </c:pt>
                <c:pt idx="172">
                  <c:v>2590</c:v>
                </c:pt>
                <c:pt idx="173">
                  <c:v>2599</c:v>
                </c:pt>
                <c:pt idx="174">
                  <c:v>2613</c:v>
                </c:pt>
                <c:pt idx="175">
                  <c:v>2729</c:v>
                </c:pt>
                <c:pt idx="176">
                  <c:v>2961</c:v>
                </c:pt>
                <c:pt idx="177">
                  <c:v>3090</c:v>
                </c:pt>
                <c:pt idx="178">
                  <c:v>3090</c:v>
                </c:pt>
                <c:pt idx="179">
                  <c:v>3196</c:v>
                </c:pt>
                <c:pt idx="180">
                  <c:v>3228</c:v>
                </c:pt>
                <c:pt idx="181">
                  <c:v>3305</c:v>
                </c:pt>
                <c:pt idx="182">
                  <c:v>3315</c:v>
                </c:pt>
                <c:pt idx="183">
                  <c:v>3327</c:v>
                </c:pt>
                <c:pt idx="184">
                  <c:v>3328</c:v>
                </c:pt>
                <c:pt idx="185">
                  <c:v>3340</c:v>
                </c:pt>
                <c:pt idx="186">
                  <c:v>3425</c:v>
                </c:pt>
                <c:pt idx="187">
                  <c:v>3439</c:v>
                </c:pt>
                <c:pt idx="188">
                  <c:v>3545</c:v>
                </c:pt>
                <c:pt idx="189">
                  <c:v>3558</c:v>
                </c:pt>
                <c:pt idx="190">
                  <c:v>3589</c:v>
                </c:pt>
                <c:pt idx="191">
                  <c:v>3664</c:v>
                </c:pt>
                <c:pt idx="192">
                  <c:v>3676</c:v>
                </c:pt>
                <c:pt idx="193">
                  <c:v>3685</c:v>
                </c:pt>
                <c:pt idx="194">
                  <c:v>3693.5</c:v>
                </c:pt>
                <c:pt idx="195">
                  <c:v>3773</c:v>
                </c:pt>
                <c:pt idx="196">
                  <c:v>3796</c:v>
                </c:pt>
                <c:pt idx="197">
                  <c:v>3807</c:v>
                </c:pt>
                <c:pt idx="198">
                  <c:v>3817</c:v>
                </c:pt>
                <c:pt idx="199">
                  <c:v>3824</c:v>
                </c:pt>
                <c:pt idx="200">
                  <c:v>3891</c:v>
                </c:pt>
                <c:pt idx="201">
                  <c:v>3914</c:v>
                </c:pt>
                <c:pt idx="202">
                  <c:v>3920</c:v>
                </c:pt>
                <c:pt idx="203">
                  <c:v>4021</c:v>
                </c:pt>
                <c:pt idx="204">
                  <c:v>4056</c:v>
                </c:pt>
                <c:pt idx="205">
                  <c:v>4131</c:v>
                </c:pt>
                <c:pt idx="206">
                  <c:v>4144</c:v>
                </c:pt>
                <c:pt idx="207">
                  <c:v>4251</c:v>
                </c:pt>
                <c:pt idx="208">
                  <c:v>4278</c:v>
                </c:pt>
                <c:pt idx="209">
                  <c:v>4404</c:v>
                </c:pt>
                <c:pt idx="210">
                  <c:v>4491</c:v>
                </c:pt>
                <c:pt idx="211">
                  <c:v>4611</c:v>
                </c:pt>
                <c:pt idx="212">
                  <c:v>4748</c:v>
                </c:pt>
                <c:pt idx="213">
                  <c:v>4850</c:v>
                </c:pt>
                <c:pt idx="214">
                  <c:v>5085</c:v>
                </c:pt>
                <c:pt idx="215">
                  <c:v>5120</c:v>
                </c:pt>
                <c:pt idx="216">
                  <c:v>5209</c:v>
                </c:pt>
                <c:pt idx="217">
                  <c:v>5229</c:v>
                </c:pt>
                <c:pt idx="218">
                  <c:v>5447</c:v>
                </c:pt>
                <c:pt idx="219">
                  <c:v>5478</c:v>
                </c:pt>
                <c:pt idx="220">
                  <c:v>5557</c:v>
                </c:pt>
                <c:pt idx="221">
                  <c:v>5697</c:v>
                </c:pt>
                <c:pt idx="222">
                  <c:v>5796</c:v>
                </c:pt>
                <c:pt idx="223">
                  <c:v>5925</c:v>
                </c:pt>
              </c:numCache>
            </c:numRef>
          </c:xVal>
          <c:yVal>
            <c:numRef>
              <c:f>Active!$J$21:$J$244</c:f>
              <c:numCache>
                <c:formatCode>General</c:formatCode>
                <c:ptCount val="224"/>
                <c:pt idx="214">
                  <c:v>-0.35859999999956926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F85-4E2A-83B3-35CCC0FA27C5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Active!$F$21:$F$244</c:f>
              <c:numCache>
                <c:formatCode>General</c:formatCode>
                <c:ptCount val="224"/>
                <c:pt idx="0">
                  <c:v>-9085</c:v>
                </c:pt>
                <c:pt idx="1">
                  <c:v>-8484</c:v>
                </c:pt>
                <c:pt idx="2">
                  <c:v>-8041</c:v>
                </c:pt>
                <c:pt idx="3">
                  <c:v>-7793</c:v>
                </c:pt>
                <c:pt idx="4">
                  <c:v>-7599</c:v>
                </c:pt>
                <c:pt idx="5">
                  <c:v>-7485</c:v>
                </c:pt>
                <c:pt idx="6">
                  <c:v>-7332</c:v>
                </c:pt>
                <c:pt idx="7">
                  <c:v>-7073</c:v>
                </c:pt>
                <c:pt idx="8">
                  <c:v>-6804</c:v>
                </c:pt>
                <c:pt idx="9">
                  <c:v>-6803</c:v>
                </c:pt>
                <c:pt idx="10">
                  <c:v>-6769</c:v>
                </c:pt>
                <c:pt idx="11">
                  <c:v>-6716</c:v>
                </c:pt>
                <c:pt idx="12">
                  <c:v>-6715</c:v>
                </c:pt>
                <c:pt idx="13">
                  <c:v>-6696</c:v>
                </c:pt>
                <c:pt idx="14">
                  <c:v>-6650</c:v>
                </c:pt>
                <c:pt idx="15">
                  <c:v>-6606</c:v>
                </c:pt>
                <c:pt idx="16">
                  <c:v>-6595</c:v>
                </c:pt>
                <c:pt idx="17">
                  <c:v>-6205</c:v>
                </c:pt>
                <c:pt idx="18">
                  <c:v>-6142</c:v>
                </c:pt>
                <c:pt idx="19">
                  <c:v>-6141</c:v>
                </c:pt>
                <c:pt idx="20">
                  <c:v>-5902</c:v>
                </c:pt>
                <c:pt idx="21">
                  <c:v>-5850</c:v>
                </c:pt>
                <c:pt idx="22">
                  <c:v>-5812</c:v>
                </c:pt>
                <c:pt idx="23">
                  <c:v>-5792</c:v>
                </c:pt>
                <c:pt idx="24">
                  <c:v>-5663</c:v>
                </c:pt>
                <c:pt idx="25">
                  <c:v>-5531</c:v>
                </c:pt>
                <c:pt idx="26">
                  <c:v>-5503</c:v>
                </c:pt>
                <c:pt idx="27">
                  <c:v>-5425</c:v>
                </c:pt>
                <c:pt idx="28">
                  <c:v>-5405</c:v>
                </c:pt>
                <c:pt idx="29">
                  <c:v>-5385</c:v>
                </c:pt>
                <c:pt idx="30">
                  <c:v>-5355</c:v>
                </c:pt>
                <c:pt idx="31">
                  <c:v>-5328</c:v>
                </c:pt>
                <c:pt idx="32">
                  <c:v>-5286</c:v>
                </c:pt>
                <c:pt idx="33">
                  <c:v>-5175</c:v>
                </c:pt>
                <c:pt idx="34">
                  <c:v>-5175</c:v>
                </c:pt>
                <c:pt idx="35">
                  <c:v>-5167</c:v>
                </c:pt>
                <c:pt idx="36">
                  <c:v>-5084</c:v>
                </c:pt>
                <c:pt idx="37">
                  <c:v>-5045</c:v>
                </c:pt>
                <c:pt idx="38">
                  <c:v>-4959</c:v>
                </c:pt>
                <c:pt idx="39">
                  <c:v>-4938</c:v>
                </c:pt>
                <c:pt idx="40">
                  <c:v>-4918</c:v>
                </c:pt>
                <c:pt idx="41">
                  <c:v>-4867</c:v>
                </c:pt>
                <c:pt idx="42">
                  <c:v>-4830</c:v>
                </c:pt>
                <c:pt idx="43">
                  <c:v>-4719</c:v>
                </c:pt>
                <c:pt idx="44">
                  <c:v>-4712</c:v>
                </c:pt>
                <c:pt idx="45">
                  <c:v>-4708</c:v>
                </c:pt>
                <c:pt idx="46">
                  <c:v>-4700</c:v>
                </c:pt>
                <c:pt idx="47">
                  <c:v>-4699</c:v>
                </c:pt>
                <c:pt idx="48">
                  <c:v>-4699</c:v>
                </c:pt>
                <c:pt idx="49">
                  <c:v>-4657</c:v>
                </c:pt>
                <c:pt idx="50">
                  <c:v>-4572</c:v>
                </c:pt>
                <c:pt idx="51">
                  <c:v>-4460</c:v>
                </c:pt>
                <c:pt idx="52">
                  <c:v>-4404</c:v>
                </c:pt>
                <c:pt idx="53">
                  <c:v>-4126</c:v>
                </c:pt>
                <c:pt idx="54">
                  <c:v>-4003</c:v>
                </c:pt>
                <c:pt idx="55">
                  <c:v>-3908</c:v>
                </c:pt>
                <c:pt idx="56">
                  <c:v>-3907</c:v>
                </c:pt>
                <c:pt idx="57">
                  <c:v>-3767</c:v>
                </c:pt>
                <c:pt idx="58">
                  <c:v>-3527</c:v>
                </c:pt>
                <c:pt idx="59">
                  <c:v>-3526</c:v>
                </c:pt>
                <c:pt idx="60">
                  <c:v>-3525</c:v>
                </c:pt>
                <c:pt idx="61">
                  <c:v>-3516</c:v>
                </c:pt>
                <c:pt idx="62">
                  <c:v>-2955</c:v>
                </c:pt>
                <c:pt idx="63">
                  <c:v>-2455</c:v>
                </c:pt>
                <c:pt idx="64">
                  <c:v>-2226</c:v>
                </c:pt>
                <c:pt idx="65">
                  <c:v>-1907</c:v>
                </c:pt>
                <c:pt idx="66">
                  <c:v>-1891</c:v>
                </c:pt>
                <c:pt idx="67">
                  <c:v>-1751</c:v>
                </c:pt>
                <c:pt idx="68">
                  <c:v>-1652</c:v>
                </c:pt>
                <c:pt idx="69">
                  <c:v>-1651</c:v>
                </c:pt>
                <c:pt idx="70">
                  <c:v>-1523</c:v>
                </c:pt>
                <c:pt idx="71">
                  <c:v>-1492</c:v>
                </c:pt>
                <c:pt idx="72">
                  <c:v>-1424</c:v>
                </c:pt>
                <c:pt idx="73">
                  <c:v>-1415</c:v>
                </c:pt>
                <c:pt idx="74">
                  <c:v>-1414</c:v>
                </c:pt>
                <c:pt idx="75">
                  <c:v>-1413</c:v>
                </c:pt>
                <c:pt idx="76">
                  <c:v>-1175</c:v>
                </c:pt>
                <c:pt idx="77">
                  <c:v>-1014</c:v>
                </c:pt>
                <c:pt idx="78">
                  <c:v>-698</c:v>
                </c:pt>
                <c:pt idx="79">
                  <c:v>-470</c:v>
                </c:pt>
                <c:pt idx="80">
                  <c:v>-460</c:v>
                </c:pt>
                <c:pt idx="81">
                  <c:v>-449</c:v>
                </c:pt>
                <c:pt idx="82">
                  <c:v>-99</c:v>
                </c:pt>
                <c:pt idx="83">
                  <c:v>0</c:v>
                </c:pt>
                <c:pt idx="84">
                  <c:v>0</c:v>
                </c:pt>
                <c:pt idx="85">
                  <c:v>20</c:v>
                </c:pt>
                <c:pt idx="86">
                  <c:v>235</c:v>
                </c:pt>
                <c:pt idx="87">
                  <c:v>235</c:v>
                </c:pt>
                <c:pt idx="88">
                  <c:v>606</c:v>
                </c:pt>
                <c:pt idx="89">
                  <c:v>617</c:v>
                </c:pt>
                <c:pt idx="90">
                  <c:v>704</c:v>
                </c:pt>
                <c:pt idx="91">
                  <c:v>704</c:v>
                </c:pt>
                <c:pt idx="92">
                  <c:v>705</c:v>
                </c:pt>
                <c:pt idx="93">
                  <c:v>715</c:v>
                </c:pt>
                <c:pt idx="94">
                  <c:v>732</c:v>
                </c:pt>
                <c:pt idx="95">
                  <c:v>735</c:v>
                </c:pt>
                <c:pt idx="96">
                  <c:v>736</c:v>
                </c:pt>
                <c:pt idx="97">
                  <c:v>736</c:v>
                </c:pt>
                <c:pt idx="98">
                  <c:v>821</c:v>
                </c:pt>
                <c:pt idx="99">
                  <c:v>824</c:v>
                </c:pt>
                <c:pt idx="100">
                  <c:v>855</c:v>
                </c:pt>
                <c:pt idx="101">
                  <c:v>865</c:v>
                </c:pt>
                <c:pt idx="102">
                  <c:v>943</c:v>
                </c:pt>
                <c:pt idx="103">
                  <c:v>951</c:v>
                </c:pt>
                <c:pt idx="104">
                  <c:v>982</c:v>
                </c:pt>
                <c:pt idx="105">
                  <c:v>1059</c:v>
                </c:pt>
                <c:pt idx="106">
                  <c:v>1079</c:v>
                </c:pt>
                <c:pt idx="107">
                  <c:v>1080</c:v>
                </c:pt>
                <c:pt idx="108">
                  <c:v>1191</c:v>
                </c:pt>
                <c:pt idx="109">
                  <c:v>1301</c:v>
                </c:pt>
                <c:pt idx="110">
                  <c:v>1431</c:v>
                </c:pt>
                <c:pt idx="111">
                  <c:v>1432</c:v>
                </c:pt>
                <c:pt idx="112">
                  <c:v>1437</c:v>
                </c:pt>
                <c:pt idx="113">
                  <c:v>1441</c:v>
                </c:pt>
                <c:pt idx="114">
                  <c:v>1447</c:v>
                </c:pt>
                <c:pt idx="115">
                  <c:v>1448</c:v>
                </c:pt>
                <c:pt idx="116">
                  <c:v>1448</c:v>
                </c:pt>
                <c:pt idx="117">
                  <c:v>1448</c:v>
                </c:pt>
                <c:pt idx="118">
                  <c:v>1451</c:v>
                </c:pt>
                <c:pt idx="119">
                  <c:v>1451</c:v>
                </c:pt>
                <c:pt idx="120">
                  <c:v>1451</c:v>
                </c:pt>
                <c:pt idx="121">
                  <c:v>1536</c:v>
                </c:pt>
                <c:pt idx="122">
                  <c:v>1546</c:v>
                </c:pt>
                <c:pt idx="123">
                  <c:v>1546</c:v>
                </c:pt>
                <c:pt idx="124">
                  <c:v>1567</c:v>
                </c:pt>
                <c:pt idx="125">
                  <c:v>1577</c:v>
                </c:pt>
                <c:pt idx="126">
                  <c:v>1668</c:v>
                </c:pt>
                <c:pt idx="127">
                  <c:v>1676</c:v>
                </c:pt>
                <c:pt idx="128">
                  <c:v>1676</c:v>
                </c:pt>
                <c:pt idx="129">
                  <c:v>1679</c:v>
                </c:pt>
                <c:pt idx="130">
                  <c:v>1679</c:v>
                </c:pt>
                <c:pt idx="131">
                  <c:v>1775</c:v>
                </c:pt>
                <c:pt idx="132">
                  <c:v>1775</c:v>
                </c:pt>
                <c:pt idx="133">
                  <c:v>1775</c:v>
                </c:pt>
                <c:pt idx="134">
                  <c:v>1775</c:v>
                </c:pt>
                <c:pt idx="135">
                  <c:v>1775</c:v>
                </c:pt>
                <c:pt idx="136">
                  <c:v>1775</c:v>
                </c:pt>
                <c:pt idx="137">
                  <c:v>1784</c:v>
                </c:pt>
                <c:pt idx="138">
                  <c:v>1786</c:v>
                </c:pt>
                <c:pt idx="139">
                  <c:v>1796</c:v>
                </c:pt>
                <c:pt idx="140">
                  <c:v>1798</c:v>
                </c:pt>
                <c:pt idx="141">
                  <c:v>1810</c:v>
                </c:pt>
                <c:pt idx="142">
                  <c:v>1898</c:v>
                </c:pt>
                <c:pt idx="143">
                  <c:v>1918</c:v>
                </c:pt>
                <c:pt idx="144">
                  <c:v>1925</c:v>
                </c:pt>
                <c:pt idx="145">
                  <c:v>1928</c:v>
                </c:pt>
                <c:pt idx="146">
                  <c:v>1939</c:v>
                </c:pt>
                <c:pt idx="147">
                  <c:v>2003</c:v>
                </c:pt>
                <c:pt idx="148">
                  <c:v>2003</c:v>
                </c:pt>
                <c:pt idx="149">
                  <c:v>2014</c:v>
                </c:pt>
                <c:pt idx="150">
                  <c:v>2023</c:v>
                </c:pt>
                <c:pt idx="151">
                  <c:v>2112</c:v>
                </c:pt>
                <c:pt idx="152">
                  <c:v>2136</c:v>
                </c:pt>
                <c:pt idx="153">
                  <c:v>2143</c:v>
                </c:pt>
                <c:pt idx="154">
                  <c:v>2145</c:v>
                </c:pt>
                <c:pt idx="155">
                  <c:v>2146</c:v>
                </c:pt>
                <c:pt idx="156">
                  <c:v>2156</c:v>
                </c:pt>
                <c:pt idx="157">
                  <c:v>2157</c:v>
                </c:pt>
                <c:pt idx="158">
                  <c:v>2241</c:v>
                </c:pt>
                <c:pt idx="159">
                  <c:v>2244</c:v>
                </c:pt>
                <c:pt idx="160">
                  <c:v>2251</c:v>
                </c:pt>
                <c:pt idx="161">
                  <c:v>2252</c:v>
                </c:pt>
                <c:pt idx="162">
                  <c:v>2263</c:v>
                </c:pt>
                <c:pt idx="163">
                  <c:v>2263</c:v>
                </c:pt>
                <c:pt idx="164">
                  <c:v>2272</c:v>
                </c:pt>
                <c:pt idx="165">
                  <c:v>2273</c:v>
                </c:pt>
                <c:pt idx="166">
                  <c:v>2370</c:v>
                </c:pt>
                <c:pt idx="167">
                  <c:v>2413</c:v>
                </c:pt>
                <c:pt idx="168">
                  <c:v>2413</c:v>
                </c:pt>
                <c:pt idx="169">
                  <c:v>2413</c:v>
                </c:pt>
                <c:pt idx="170">
                  <c:v>2483</c:v>
                </c:pt>
                <c:pt idx="171">
                  <c:v>2493</c:v>
                </c:pt>
                <c:pt idx="172">
                  <c:v>2590</c:v>
                </c:pt>
                <c:pt idx="173">
                  <c:v>2599</c:v>
                </c:pt>
                <c:pt idx="174">
                  <c:v>2613</c:v>
                </c:pt>
                <c:pt idx="175">
                  <c:v>2729</c:v>
                </c:pt>
                <c:pt idx="176">
                  <c:v>2961</c:v>
                </c:pt>
                <c:pt idx="177">
                  <c:v>3090</c:v>
                </c:pt>
                <c:pt idx="178">
                  <c:v>3090</c:v>
                </c:pt>
                <c:pt idx="179">
                  <c:v>3196</c:v>
                </c:pt>
                <c:pt idx="180">
                  <c:v>3228</c:v>
                </c:pt>
                <c:pt idx="181">
                  <c:v>3305</c:v>
                </c:pt>
                <c:pt idx="182">
                  <c:v>3315</c:v>
                </c:pt>
                <c:pt idx="183">
                  <c:v>3327</c:v>
                </c:pt>
                <c:pt idx="184">
                  <c:v>3328</c:v>
                </c:pt>
                <c:pt idx="185">
                  <c:v>3340</c:v>
                </c:pt>
                <c:pt idx="186">
                  <c:v>3425</c:v>
                </c:pt>
                <c:pt idx="187">
                  <c:v>3439</c:v>
                </c:pt>
                <c:pt idx="188">
                  <c:v>3545</c:v>
                </c:pt>
                <c:pt idx="189">
                  <c:v>3558</c:v>
                </c:pt>
                <c:pt idx="190">
                  <c:v>3589</c:v>
                </c:pt>
                <c:pt idx="191">
                  <c:v>3664</c:v>
                </c:pt>
                <c:pt idx="192">
                  <c:v>3676</c:v>
                </c:pt>
                <c:pt idx="193">
                  <c:v>3685</c:v>
                </c:pt>
                <c:pt idx="194">
                  <c:v>3693.5</c:v>
                </c:pt>
                <c:pt idx="195">
                  <c:v>3773</c:v>
                </c:pt>
                <c:pt idx="196">
                  <c:v>3796</c:v>
                </c:pt>
                <c:pt idx="197">
                  <c:v>3807</c:v>
                </c:pt>
                <c:pt idx="198">
                  <c:v>3817</c:v>
                </c:pt>
                <c:pt idx="199">
                  <c:v>3824</c:v>
                </c:pt>
                <c:pt idx="200">
                  <c:v>3891</c:v>
                </c:pt>
                <c:pt idx="201">
                  <c:v>3914</c:v>
                </c:pt>
                <c:pt idx="202">
                  <c:v>3920</c:v>
                </c:pt>
                <c:pt idx="203">
                  <c:v>4021</c:v>
                </c:pt>
                <c:pt idx="204">
                  <c:v>4056</c:v>
                </c:pt>
                <c:pt idx="205">
                  <c:v>4131</c:v>
                </c:pt>
                <c:pt idx="206">
                  <c:v>4144</c:v>
                </c:pt>
                <c:pt idx="207">
                  <c:v>4251</c:v>
                </c:pt>
                <c:pt idx="208">
                  <c:v>4278</c:v>
                </c:pt>
                <c:pt idx="209">
                  <c:v>4404</c:v>
                </c:pt>
                <c:pt idx="210">
                  <c:v>4491</c:v>
                </c:pt>
                <c:pt idx="211">
                  <c:v>4611</c:v>
                </c:pt>
                <c:pt idx="212">
                  <c:v>4748</c:v>
                </c:pt>
                <c:pt idx="213">
                  <c:v>4850</c:v>
                </c:pt>
                <c:pt idx="214">
                  <c:v>5085</c:v>
                </c:pt>
                <c:pt idx="215">
                  <c:v>5120</c:v>
                </c:pt>
                <c:pt idx="216">
                  <c:v>5209</c:v>
                </c:pt>
                <c:pt idx="217">
                  <c:v>5229</c:v>
                </c:pt>
                <c:pt idx="218">
                  <c:v>5447</c:v>
                </c:pt>
                <c:pt idx="219">
                  <c:v>5478</c:v>
                </c:pt>
                <c:pt idx="220">
                  <c:v>5557</c:v>
                </c:pt>
                <c:pt idx="221">
                  <c:v>5697</c:v>
                </c:pt>
                <c:pt idx="222">
                  <c:v>5796</c:v>
                </c:pt>
                <c:pt idx="223">
                  <c:v>5925</c:v>
                </c:pt>
              </c:numCache>
            </c:numRef>
          </c:xVal>
          <c:yVal>
            <c:numRef>
              <c:f>Active!$K$21:$K$244</c:f>
              <c:numCache>
                <c:formatCode>General</c:formatCode>
                <c:ptCount val="224"/>
                <c:pt idx="202">
                  <c:v>-0.223599999997532</c:v>
                </c:pt>
                <c:pt idx="206">
                  <c:v>-0.24587999999494059</c:v>
                </c:pt>
                <c:pt idx="208">
                  <c:v>-0.27096000000165077</c:v>
                </c:pt>
                <c:pt idx="209">
                  <c:v>-0.28667999999743188</c:v>
                </c:pt>
                <c:pt idx="210">
                  <c:v>-0.29662000000098487</c:v>
                </c:pt>
                <c:pt idx="211">
                  <c:v>-0.3090200000006007</c:v>
                </c:pt>
                <c:pt idx="212">
                  <c:v>-0.32486000000062631</c:v>
                </c:pt>
                <c:pt idx="213">
                  <c:v>-0.3364000000001397</c:v>
                </c:pt>
                <c:pt idx="215">
                  <c:v>-0.36570000000210712</c:v>
                </c:pt>
                <c:pt idx="216">
                  <c:v>-0.37718000000313623</c:v>
                </c:pt>
                <c:pt idx="217">
                  <c:v>-0.37958000000071479</c:v>
                </c:pt>
                <c:pt idx="218">
                  <c:v>-0.40724000000045635</c:v>
                </c:pt>
                <c:pt idx="219">
                  <c:v>-0.41215999999985797</c:v>
                </c:pt>
                <c:pt idx="220">
                  <c:v>-0.42414000000280794</c:v>
                </c:pt>
                <c:pt idx="221">
                  <c:v>-0.43984000000637025</c:v>
                </c:pt>
                <c:pt idx="222">
                  <c:v>-0.45012000000133412</c:v>
                </c:pt>
                <c:pt idx="223">
                  <c:v>-0.46669999999721767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F85-4E2A-83B3-35CCC0FA27C5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Active!$F$21:$F$244</c:f>
              <c:numCache>
                <c:formatCode>General</c:formatCode>
                <c:ptCount val="224"/>
                <c:pt idx="0">
                  <c:v>-9085</c:v>
                </c:pt>
                <c:pt idx="1">
                  <c:v>-8484</c:v>
                </c:pt>
                <c:pt idx="2">
                  <c:v>-8041</c:v>
                </c:pt>
                <c:pt idx="3">
                  <c:v>-7793</c:v>
                </c:pt>
                <c:pt idx="4">
                  <c:v>-7599</c:v>
                </c:pt>
                <c:pt idx="5">
                  <c:v>-7485</c:v>
                </c:pt>
                <c:pt idx="6">
                  <c:v>-7332</c:v>
                </c:pt>
                <c:pt idx="7">
                  <c:v>-7073</c:v>
                </c:pt>
                <c:pt idx="8">
                  <c:v>-6804</c:v>
                </c:pt>
                <c:pt idx="9">
                  <c:v>-6803</c:v>
                </c:pt>
                <c:pt idx="10">
                  <c:v>-6769</c:v>
                </c:pt>
                <c:pt idx="11">
                  <c:v>-6716</c:v>
                </c:pt>
                <c:pt idx="12">
                  <c:v>-6715</c:v>
                </c:pt>
                <c:pt idx="13">
                  <c:v>-6696</c:v>
                </c:pt>
                <c:pt idx="14">
                  <c:v>-6650</c:v>
                </c:pt>
                <c:pt idx="15">
                  <c:v>-6606</c:v>
                </c:pt>
                <c:pt idx="16">
                  <c:v>-6595</c:v>
                </c:pt>
                <c:pt idx="17">
                  <c:v>-6205</c:v>
                </c:pt>
                <c:pt idx="18">
                  <c:v>-6142</c:v>
                </c:pt>
                <c:pt idx="19">
                  <c:v>-6141</c:v>
                </c:pt>
                <c:pt idx="20">
                  <c:v>-5902</c:v>
                </c:pt>
                <c:pt idx="21">
                  <c:v>-5850</c:v>
                </c:pt>
                <c:pt idx="22">
                  <c:v>-5812</c:v>
                </c:pt>
                <c:pt idx="23">
                  <c:v>-5792</c:v>
                </c:pt>
                <c:pt idx="24">
                  <c:v>-5663</c:v>
                </c:pt>
                <c:pt idx="25">
                  <c:v>-5531</c:v>
                </c:pt>
                <c:pt idx="26">
                  <c:v>-5503</c:v>
                </c:pt>
                <c:pt idx="27">
                  <c:v>-5425</c:v>
                </c:pt>
                <c:pt idx="28">
                  <c:v>-5405</c:v>
                </c:pt>
                <c:pt idx="29">
                  <c:v>-5385</c:v>
                </c:pt>
                <c:pt idx="30">
                  <c:v>-5355</c:v>
                </c:pt>
                <c:pt idx="31">
                  <c:v>-5328</c:v>
                </c:pt>
                <c:pt idx="32">
                  <c:v>-5286</c:v>
                </c:pt>
                <c:pt idx="33">
                  <c:v>-5175</c:v>
                </c:pt>
                <c:pt idx="34">
                  <c:v>-5175</c:v>
                </c:pt>
                <c:pt idx="35">
                  <c:v>-5167</c:v>
                </c:pt>
                <c:pt idx="36">
                  <c:v>-5084</c:v>
                </c:pt>
                <c:pt idx="37">
                  <c:v>-5045</c:v>
                </c:pt>
                <c:pt idx="38">
                  <c:v>-4959</c:v>
                </c:pt>
                <c:pt idx="39">
                  <c:v>-4938</c:v>
                </c:pt>
                <c:pt idx="40">
                  <c:v>-4918</c:v>
                </c:pt>
                <c:pt idx="41">
                  <c:v>-4867</c:v>
                </c:pt>
                <c:pt idx="42">
                  <c:v>-4830</c:v>
                </c:pt>
                <c:pt idx="43">
                  <c:v>-4719</c:v>
                </c:pt>
                <c:pt idx="44">
                  <c:v>-4712</c:v>
                </c:pt>
                <c:pt idx="45">
                  <c:v>-4708</c:v>
                </c:pt>
                <c:pt idx="46">
                  <c:v>-4700</c:v>
                </c:pt>
                <c:pt idx="47">
                  <c:v>-4699</c:v>
                </c:pt>
                <c:pt idx="48">
                  <c:v>-4699</c:v>
                </c:pt>
                <c:pt idx="49">
                  <c:v>-4657</c:v>
                </c:pt>
                <c:pt idx="50">
                  <c:v>-4572</c:v>
                </c:pt>
                <c:pt idx="51">
                  <c:v>-4460</c:v>
                </c:pt>
                <c:pt idx="52">
                  <c:v>-4404</c:v>
                </c:pt>
                <c:pt idx="53">
                  <c:v>-4126</c:v>
                </c:pt>
                <c:pt idx="54">
                  <c:v>-4003</c:v>
                </c:pt>
                <c:pt idx="55">
                  <c:v>-3908</c:v>
                </c:pt>
                <c:pt idx="56">
                  <c:v>-3907</c:v>
                </c:pt>
                <c:pt idx="57">
                  <c:v>-3767</c:v>
                </c:pt>
                <c:pt idx="58">
                  <c:v>-3527</c:v>
                </c:pt>
                <c:pt idx="59">
                  <c:v>-3526</c:v>
                </c:pt>
                <c:pt idx="60">
                  <c:v>-3525</c:v>
                </c:pt>
                <c:pt idx="61">
                  <c:v>-3516</c:v>
                </c:pt>
                <c:pt idx="62">
                  <c:v>-2955</c:v>
                </c:pt>
                <c:pt idx="63">
                  <c:v>-2455</c:v>
                </c:pt>
                <c:pt idx="64">
                  <c:v>-2226</c:v>
                </c:pt>
                <c:pt idx="65">
                  <c:v>-1907</c:v>
                </c:pt>
                <c:pt idx="66">
                  <c:v>-1891</c:v>
                </c:pt>
                <c:pt idx="67">
                  <c:v>-1751</c:v>
                </c:pt>
                <c:pt idx="68">
                  <c:v>-1652</c:v>
                </c:pt>
                <c:pt idx="69">
                  <c:v>-1651</c:v>
                </c:pt>
                <c:pt idx="70">
                  <c:v>-1523</c:v>
                </c:pt>
                <c:pt idx="71">
                  <c:v>-1492</c:v>
                </c:pt>
                <c:pt idx="72">
                  <c:v>-1424</c:v>
                </c:pt>
                <c:pt idx="73">
                  <c:v>-1415</c:v>
                </c:pt>
                <c:pt idx="74">
                  <c:v>-1414</c:v>
                </c:pt>
                <c:pt idx="75">
                  <c:v>-1413</c:v>
                </c:pt>
                <c:pt idx="76">
                  <c:v>-1175</c:v>
                </c:pt>
                <c:pt idx="77">
                  <c:v>-1014</c:v>
                </c:pt>
                <c:pt idx="78">
                  <c:v>-698</c:v>
                </c:pt>
                <c:pt idx="79">
                  <c:v>-470</c:v>
                </c:pt>
                <c:pt idx="80">
                  <c:v>-460</c:v>
                </c:pt>
                <c:pt idx="81">
                  <c:v>-449</c:v>
                </c:pt>
                <c:pt idx="82">
                  <c:v>-99</c:v>
                </c:pt>
                <c:pt idx="83">
                  <c:v>0</c:v>
                </c:pt>
                <c:pt idx="84">
                  <c:v>0</c:v>
                </c:pt>
                <c:pt idx="85">
                  <c:v>20</c:v>
                </c:pt>
                <c:pt idx="86">
                  <c:v>235</c:v>
                </c:pt>
                <c:pt idx="87">
                  <c:v>235</c:v>
                </c:pt>
                <c:pt idx="88">
                  <c:v>606</c:v>
                </c:pt>
                <c:pt idx="89">
                  <c:v>617</c:v>
                </c:pt>
                <c:pt idx="90">
                  <c:v>704</c:v>
                </c:pt>
                <c:pt idx="91">
                  <c:v>704</c:v>
                </c:pt>
                <c:pt idx="92">
                  <c:v>705</c:v>
                </c:pt>
                <c:pt idx="93">
                  <c:v>715</c:v>
                </c:pt>
                <c:pt idx="94">
                  <c:v>732</c:v>
                </c:pt>
                <c:pt idx="95">
                  <c:v>735</c:v>
                </c:pt>
                <c:pt idx="96">
                  <c:v>736</c:v>
                </c:pt>
                <c:pt idx="97">
                  <c:v>736</c:v>
                </c:pt>
                <c:pt idx="98">
                  <c:v>821</c:v>
                </c:pt>
                <c:pt idx="99">
                  <c:v>824</c:v>
                </c:pt>
                <c:pt idx="100">
                  <c:v>855</c:v>
                </c:pt>
                <c:pt idx="101">
                  <c:v>865</c:v>
                </c:pt>
                <c:pt idx="102">
                  <c:v>943</c:v>
                </c:pt>
                <c:pt idx="103">
                  <c:v>951</c:v>
                </c:pt>
                <c:pt idx="104">
                  <c:v>982</c:v>
                </c:pt>
                <c:pt idx="105">
                  <c:v>1059</c:v>
                </c:pt>
                <c:pt idx="106">
                  <c:v>1079</c:v>
                </c:pt>
                <c:pt idx="107">
                  <c:v>1080</c:v>
                </c:pt>
                <c:pt idx="108">
                  <c:v>1191</c:v>
                </c:pt>
                <c:pt idx="109">
                  <c:v>1301</c:v>
                </c:pt>
                <c:pt idx="110">
                  <c:v>1431</c:v>
                </c:pt>
                <c:pt idx="111">
                  <c:v>1432</c:v>
                </c:pt>
                <c:pt idx="112">
                  <c:v>1437</c:v>
                </c:pt>
                <c:pt idx="113">
                  <c:v>1441</c:v>
                </c:pt>
                <c:pt idx="114">
                  <c:v>1447</c:v>
                </c:pt>
                <c:pt idx="115">
                  <c:v>1448</c:v>
                </c:pt>
                <c:pt idx="116">
                  <c:v>1448</c:v>
                </c:pt>
                <c:pt idx="117">
                  <c:v>1448</c:v>
                </c:pt>
                <c:pt idx="118">
                  <c:v>1451</c:v>
                </c:pt>
                <c:pt idx="119">
                  <c:v>1451</c:v>
                </c:pt>
                <c:pt idx="120">
                  <c:v>1451</c:v>
                </c:pt>
                <c:pt idx="121">
                  <c:v>1536</c:v>
                </c:pt>
                <c:pt idx="122">
                  <c:v>1546</c:v>
                </c:pt>
                <c:pt idx="123">
                  <c:v>1546</c:v>
                </c:pt>
                <c:pt idx="124">
                  <c:v>1567</c:v>
                </c:pt>
                <c:pt idx="125">
                  <c:v>1577</c:v>
                </c:pt>
                <c:pt idx="126">
                  <c:v>1668</c:v>
                </c:pt>
                <c:pt idx="127">
                  <c:v>1676</c:v>
                </c:pt>
                <c:pt idx="128">
                  <c:v>1676</c:v>
                </c:pt>
                <c:pt idx="129">
                  <c:v>1679</c:v>
                </c:pt>
                <c:pt idx="130">
                  <c:v>1679</c:v>
                </c:pt>
                <c:pt idx="131">
                  <c:v>1775</c:v>
                </c:pt>
                <c:pt idx="132">
                  <c:v>1775</c:v>
                </c:pt>
                <c:pt idx="133">
                  <c:v>1775</c:v>
                </c:pt>
                <c:pt idx="134">
                  <c:v>1775</c:v>
                </c:pt>
                <c:pt idx="135">
                  <c:v>1775</c:v>
                </c:pt>
                <c:pt idx="136">
                  <c:v>1775</c:v>
                </c:pt>
                <c:pt idx="137">
                  <c:v>1784</c:v>
                </c:pt>
                <c:pt idx="138">
                  <c:v>1786</c:v>
                </c:pt>
                <c:pt idx="139">
                  <c:v>1796</c:v>
                </c:pt>
                <c:pt idx="140">
                  <c:v>1798</c:v>
                </c:pt>
                <c:pt idx="141">
                  <c:v>1810</c:v>
                </c:pt>
                <c:pt idx="142">
                  <c:v>1898</c:v>
                </c:pt>
                <c:pt idx="143">
                  <c:v>1918</c:v>
                </c:pt>
                <c:pt idx="144">
                  <c:v>1925</c:v>
                </c:pt>
                <c:pt idx="145">
                  <c:v>1928</c:v>
                </c:pt>
                <c:pt idx="146">
                  <c:v>1939</c:v>
                </c:pt>
                <c:pt idx="147">
                  <c:v>2003</c:v>
                </c:pt>
                <c:pt idx="148">
                  <c:v>2003</c:v>
                </c:pt>
                <c:pt idx="149">
                  <c:v>2014</c:v>
                </c:pt>
                <c:pt idx="150">
                  <c:v>2023</c:v>
                </c:pt>
                <c:pt idx="151">
                  <c:v>2112</c:v>
                </c:pt>
                <c:pt idx="152">
                  <c:v>2136</c:v>
                </c:pt>
                <c:pt idx="153">
                  <c:v>2143</c:v>
                </c:pt>
                <c:pt idx="154">
                  <c:v>2145</c:v>
                </c:pt>
                <c:pt idx="155">
                  <c:v>2146</c:v>
                </c:pt>
                <c:pt idx="156">
                  <c:v>2156</c:v>
                </c:pt>
                <c:pt idx="157">
                  <c:v>2157</c:v>
                </c:pt>
                <c:pt idx="158">
                  <c:v>2241</c:v>
                </c:pt>
                <c:pt idx="159">
                  <c:v>2244</c:v>
                </c:pt>
                <c:pt idx="160">
                  <c:v>2251</c:v>
                </c:pt>
                <c:pt idx="161">
                  <c:v>2252</c:v>
                </c:pt>
                <c:pt idx="162">
                  <c:v>2263</c:v>
                </c:pt>
                <c:pt idx="163">
                  <c:v>2263</c:v>
                </c:pt>
                <c:pt idx="164">
                  <c:v>2272</c:v>
                </c:pt>
                <c:pt idx="165">
                  <c:v>2273</c:v>
                </c:pt>
                <c:pt idx="166">
                  <c:v>2370</c:v>
                </c:pt>
                <c:pt idx="167">
                  <c:v>2413</c:v>
                </c:pt>
                <c:pt idx="168">
                  <c:v>2413</c:v>
                </c:pt>
                <c:pt idx="169">
                  <c:v>2413</c:v>
                </c:pt>
                <c:pt idx="170">
                  <c:v>2483</c:v>
                </c:pt>
                <c:pt idx="171">
                  <c:v>2493</c:v>
                </c:pt>
                <c:pt idx="172">
                  <c:v>2590</c:v>
                </c:pt>
                <c:pt idx="173">
                  <c:v>2599</c:v>
                </c:pt>
                <c:pt idx="174">
                  <c:v>2613</c:v>
                </c:pt>
                <c:pt idx="175">
                  <c:v>2729</c:v>
                </c:pt>
                <c:pt idx="176">
                  <c:v>2961</c:v>
                </c:pt>
                <c:pt idx="177">
                  <c:v>3090</c:v>
                </c:pt>
                <c:pt idx="178">
                  <c:v>3090</c:v>
                </c:pt>
                <c:pt idx="179">
                  <c:v>3196</c:v>
                </c:pt>
                <c:pt idx="180">
                  <c:v>3228</c:v>
                </c:pt>
                <c:pt idx="181">
                  <c:v>3305</c:v>
                </c:pt>
                <c:pt idx="182">
                  <c:v>3315</c:v>
                </c:pt>
                <c:pt idx="183">
                  <c:v>3327</c:v>
                </c:pt>
                <c:pt idx="184">
                  <c:v>3328</c:v>
                </c:pt>
                <c:pt idx="185">
                  <c:v>3340</c:v>
                </c:pt>
                <c:pt idx="186">
                  <c:v>3425</c:v>
                </c:pt>
                <c:pt idx="187">
                  <c:v>3439</c:v>
                </c:pt>
                <c:pt idx="188">
                  <c:v>3545</c:v>
                </c:pt>
                <c:pt idx="189">
                  <c:v>3558</c:v>
                </c:pt>
                <c:pt idx="190">
                  <c:v>3589</c:v>
                </c:pt>
                <c:pt idx="191">
                  <c:v>3664</c:v>
                </c:pt>
                <c:pt idx="192">
                  <c:v>3676</c:v>
                </c:pt>
                <c:pt idx="193">
                  <c:v>3685</c:v>
                </c:pt>
                <c:pt idx="194">
                  <c:v>3693.5</c:v>
                </c:pt>
                <c:pt idx="195">
                  <c:v>3773</c:v>
                </c:pt>
                <c:pt idx="196">
                  <c:v>3796</c:v>
                </c:pt>
                <c:pt idx="197">
                  <c:v>3807</c:v>
                </c:pt>
                <c:pt idx="198">
                  <c:v>3817</c:v>
                </c:pt>
                <c:pt idx="199">
                  <c:v>3824</c:v>
                </c:pt>
                <c:pt idx="200">
                  <c:v>3891</c:v>
                </c:pt>
                <c:pt idx="201">
                  <c:v>3914</c:v>
                </c:pt>
                <c:pt idx="202">
                  <c:v>3920</c:v>
                </c:pt>
                <c:pt idx="203">
                  <c:v>4021</c:v>
                </c:pt>
                <c:pt idx="204">
                  <c:v>4056</c:v>
                </c:pt>
                <c:pt idx="205">
                  <c:v>4131</c:v>
                </c:pt>
                <c:pt idx="206">
                  <c:v>4144</c:v>
                </c:pt>
                <c:pt idx="207">
                  <c:v>4251</c:v>
                </c:pt>
                <c:pt idx="208">
                  <c:v>4278</c:v>
                </c:pt>
                <c:pt idx="209">
                  <c:v>4404</c:v>
                </c:pt>
                <c:pt idx="210">
                  <c:v>4491</c:v>
                </c:pt>
                <c:pt idx="211">
                  <c:v>4611</c:v>
                </c:pt>
                <c:pt idx="212">
                  <c:v>4748</c:v>
                </c:pt>
                <c:pt idx="213">
                  <c:v>4850</c:v>
                </c:pt>
                <c:pt idx="214">
                  <c:v>5085</c:v>
                </c:pt>
                <c:pt idx="215">
                  <c:v>5120</c:v>
                </c:pt>
                <c:pt idx="216">
                  <c:v>5209</c:v>
                </c:pt>
                <c:pt idx="217">
                  <c:v>5229</c:v>
                </c:pt>
                <c:pt idx="218">
                  <c:v>5447</c:v>
                </c:pt>
                <c:pt idx="219">
                  <c:v>5478</c:v>
                </c:pt>
                <c:pt idx="220">
                  <c:v>5557</c:v>
                </c:pt>
                <c:pt idx="221">
                  <c:v>5697</c:v>
                </c:pt>
                <c:pt idx="222">
                  <c:v>5796</c:v>
                </c:pt>
                <c:pt idx="223">
                  <c:v>5925</c:v>
                </c:pt>
              </c:numCache>
            </c:numRef>
          </c:xVal>
          <c:yVal>
            <c:numRef>
              <c:f>Active!$L$21:$L$244</c:f>
              <c:numCache>
                <c:formatCode>General</c:formatCode>
                <c:ptCount val="22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F85-4E2A-83B3-35CCC0FA27C5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3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Active!$F$21:$F$244</c:f>
              <c:numCache>
                <c:formatCode>General</c:formatCode>
                <c:ptCount val="224"/>
                <c:pt idx="0">
                  <c:v>-9085</c:v>
                </c:pt>
                <c:pt idx="1">
                  <c:v>-8484</c:v>
                </c:pt>
                <c:pt idx="2">
                  <c:v>-8041</c:v>
                </c:pt>
                <c:pt idx="3">
                  <c:v>-7793</c:v>
                </c:pt>
                <c:pt idx="4">
                  <c:v>-7599</c:v>
                </c:pt>
                <c:pt idx="5">
                  <c:v>-7485</c:v>
                </c:pt>
                <c:pt idx="6">
                  <c:v>-7332</c:v>
                </c:pt>
                <c:pt idx="7">
                  <c:v>-7073</c:v>
                </c:pt>
                <c:pt idx="8">
                  <c:v>-6804</c:v>
                </c:pt>
                <c:pt idx="9">
                  <c:v>-6803</c:v>
                </c:pt>
                <c:pt idx="10">
                  <c:v>-6769</c:v>
                </c:pt>
                <c:pt idx="11">
                  <c:v>-6716</c:v>
                </c:pt>
                <c:pt idx="12">
                  <c:v>-6715</c:v>
                </c:pt>
                <c:pt idx="13">
                  <c:v>-6696</c:v>
                </c:pt>
                <c:pt idx="14">
                  <c:v>-6650</c:v>
                </c:pt>
                <c:pt idx="15">
                  <c:v>-6606</c:v>
                </c:pt>
                <c:pt idx="16">
                  <c:v>-6595</c:v>
                </c:pt>
                <c:pt idx="17">
                  <c:v>-6205</c:v>
                </c:pt>
                <c:pt idx="18">
                  <c:v>-6142</c:v>
                </c:pt>
                <c:pt idx="19">
                  <c:v>-6141</c:v>
                </c:pt>
                <c:pt idx="20">
                  <c:v>-5902</c:v>
                </c:pt>
                <c:pt idx="21">
                  <c:v>-5850</c:v>
                </c:pt>
                <c:pt idx="22">
                  <c:v>-5812</c:v>
                </c:pt>
                <c:pt idx="23">
                  <c:v>-5792</c:v>
                </c:pt>
                <c:pt idx="24">
                  <c:v>-5663</c:v>
                </c:pt>
                <c:pt idx="25">
                  <c:v>-5531</c:v>
                </c:pt>
                <c:pt idx="26">
                  <c:v>-5503</c:v>
                </c:pt>
                <c:pt idx="27">
                  <c:v>-5425</c:v>
                </c:pt>
                <c:pt idx="28">
                  <c:v>-5405</c:v>
                </c:pt>
                <c:pt idx="29">
                  <c:v>-5385</c:v>
                </c:pt>
                <c:pt idx="30">
                  <c:v>-5355</c:v>
                </c:pt>
                <c:pt idx="31">
                  <c:v>-5328</c:v>
                </c:pt>
                <c:pt idx="32">
                  <c:v>-5286</c:v>
                </c:pt>
                <c:pt idx="33">
                  <c:v>-5175</c:v>
                </c:pt>
                <c:pt idx="34">
                  <c:v>-5175</c:v>
                </c:pt>
                <c:pt idx="35">
                  <c:v>-5167</c:v>
                </c:pt>
                <c:pt idx="36">
                  <c:v>-5084</c:v>
                </c:pt>
                <c:pt idx="37">
                  <c:v>-5045</c:v>
                </c:pt>
                <c:pt idx="38">
                  <c:v>-4959</c:v>
                </c:pt>
                <c:pt idx="39">
                  <c:v>-4938</c:v>
                </c:pt>
                <c:pt idx="40">
                  <c:v>-4918</c:v>
                </c:pt>
                <c:pt idx="41">
                  <c:v>-4867</c:v>
                </c:pt>
                <c:pt idx="42">
                  <c:v>-4830</c:v>
                </c:pt>
                <c:pt idx="43">
                  <c:v>-4719</c:v>
                </c:pt>
                <c:pt idx="44">
                  <c:v>-4712</c:v>
                </c:pt>
                <c:pt idx="45">
                  <c:v>-4708</c:v>
                </c:pt>
                <c:pt idx="46">
                  <c:v>-4700</c:v>
                </c:pt>
                <c:pt idx="47">
                  <c:v>-4699</c:v>
                </c:pt>
                <c:pt idx="48">
                  <c:v>-4699</c:v>
                </c:pt>
                <c:pt idx="49">
                  <c:v>-4657</c:v>
                </c:pt>
                <c:pt idx="50">
                  <c:v>-4572</c:v>
                </c:pt>
                <c:pt idx="51">
                  <c:v>-4460</c:v>
                </c:pt>
                <c:pt idx="52">
                  <c:v>-4404</c:v>
                </c:pt>
                <c:pt idx="53">
                  <c:v>-4126</c:v>
                </c:pt>
                <c:pt idx="54">
                  <c:v>-4003</c:v>
                </c:pt>
                <c:pt idx="55">
                  <c:v>-3908</c:v>
                </c:pt>
                <c:pt idx="56">
                  <c:v>-3907</c:v>
                </c:pt>
                <c:pt idx="57">
                  <c:v>-3767</c:v>
                </c:pt>
                <c:pt idx="58">
                  <c:v>-3527</c:v>
                </c:pt>
                <c:pt idx="59">
                  <c:v>-3526</c:v>
                </c:pt>
                <c:pt idx="60">
                  <c:v>-3525</c:v>
                </c:pt>
                <c:pt idx="61">
                  <c:v>-3516</c:v>
                </c:pt>
                <c:pt idx="62">
                  <c:v>-2955</c:v>
                </c:pt>
                <c:pt idx="63">
                  <c:v>-2455</c:v>
                </c:pt>
                <c:pt idx="64">
                  <c:v>-2226</c:v>
                </c:pt>
                <c:pt idx="65">
                  <c:v>-1907</c:v>
                </c:pt>
                <c:pt idx="66">
                  <c:v>-1891</c:v>
                </c:pt>
                <c:pt idx="67">
                  <c:v>-1751</c:v>
                </c:pt>
                <c:pt idx="68">
                  <c:v>-1652</c:v>
                </c:pt>
                <c:pt idx="69">
                  <c:v>-1651</c:v>
                </c:pt>
                <c:pt idx="70">
                  <c:v>-1523</c:v>
                </c:pt>
                <c:pt idx="71">
                  <c:v>-1492</c:v>
                </c:pt>
                <c:pt idx="72">
                  <c:v>-1424</c:v>
                </c:pt>
                <c:pt idx="73">
                  <c:v>-1415</c:v>
                </c:pt>
                <c:pt idx="74">
                  <c:v>-1414</c:v>
                </c:pt>
                <c:pt idx="75">
                  <c:v>-1413</c:v>
                </c:pt>
                <c:pt idx="76">
                  <c:v>-1175</c:v>
                </c:pt>
                <c:pt idx="77">
                  <c:v>-1014</c:v>
                </c:pt>
                <c:pt idx="78">
                  <c:v>-698</c:v>
                </c:pt>
                <c:pt idx="79">
                  <c:v>-470</c:v>
                </c:pt>
                <c:pt idx="80">
                  <c:v>-460</c:v>
                </c:pt>
                <c:pt idx="81">
                  <c:v>-449</c:v>
                </c:pt>
                <c:pt idx="82">
                  <c:v>-99</c:v>
                </c:pt>
                <c:pt idx="83">
                  <c:v>0</c:v>
                </c:pt>
                <c:pt idx="84">
                  <c:v>0</c:v>
                </c:pt>
                <c:pt idx="85">
                  <c:v>20</c:v>
                </c:pt>
                <c:pt idx="86">
                  <c:v>235</c:v>
                </c:pt>
                <c:pt idx="87">
                  <c:v>235</c:v>
                </c:pt>
                <c:pt idx="88">
                  <c:v>606</c:v>
                </c:pt>
                <c:pt idx="89">
                  <c:v>617</c:v>
                </c:pt>
                <c:pt idx="90">
                  <c:v>704</c:v>
                </c:pt>
                <c:pt idx="91">
                  <c:v>704</c:v>
                </c:pt>
                <c:pt idx="92">
                  <c:v>705</c:v>
                </c:pt>
                <c:pt idx="93">
                  <c:v>715</c:v>
                </c:pt>
                <c:pt idx="94">
                  <c:v>732</c:v>
                </c:pt>
                <c:pt idx="95">
                  <c:v>735</c:v>
                </c:pt>
                <c:pt idx="96">
                  <c:v>736</c:v>
                </c:pt>
                <c:pt idx="97">
                  <c:v>736</c:v>
                </c:pt>
                <c:pt idx="98">
                  <c:v>821</c:v>
                </c:pt>
                <c:pt idx="99">
                  <c:v>824</c:v>
                </c:pt>
                <c:pt idx="100">
                  <c:v>855</c:v>
                </c:pt>
                <c:pt idx="101">
                  <c:v>865</c:v>
                </c:pt>
                <c:pt idx="102">
                  <c:v>943</c:v>
                </c:pt>
                <c:pt idx="103">
                  <c:v>951</c:v>
                </c:pt>
                <c:pt idx="104">
                  <c:v>982</c:v>
                </c:pt>
                <c:pt idx="105">
                  <c:v>1059</c:v>
                </c:pt>
                <c:pt idx="106">
                  <c:v>1079</c:v>
                </c:pt>
                <c:pt idx="107">
                  <c:v>1080</c:v>
                </c:pt>
                <c:pt idx="108">
                  <c:v>1191</c:v>
                </c:pt>
                <c:pt idx="109">
                  <c:v>1301</c:v>
                </c:pt>
                <c:pt idx="110">
                  <c:v>1431</c:v>
                </c:pt>
                <c:pt idx="111">
                  <c:v>1432</c:v>
                </c:pt>
                <c:pt idx="112">
                  <c:v>1437</c:v>
                </c:pt>
                <c:pt idx="113">
                  <c:v>1441</c:v>
                </c:pt>
                <c:pt idx="114">
                  <c:v>1447</c:v>
                </c:pt>
                <c:pt idx="115">
                  <c:v>1448</c:v>
                </c:pt>
                <c:pt idx="116">
                  <c:v>1448</c:v>
                </c:pt>
                <c:pt idx="117">
                  <c:v>1448</c:v>
                </c:pt>
                <c:pt idx="118">
                  <c:v>1451</c:v>
                </c:pt>
                <c:pt idx="119">
                  <c:v>1451</c:v>
                </c:pt>
                <c:pt idx="120">
                  <c:v>1451</c:v>
                </c:pt>
                <c:pt idx="121">
                  <c:v>1536</c:v>
                </c:pt>
                <c:pt idx="122">
                  <c:v>1546</c:v>
                </c:pt>
                <c:pt idx="123">
                  <c:v>1546</c:v>
                </c:pt>
                <c:pt idx="124">
                  <c:v>1567</c:v>
                </c:pt>
                <c:pt idx="125">
                  <c:v>1577</c:v>
                </c:pt>
                <c:pt idx="126">
                  <c:v>1668</c:v>
                </c:pt>
                <c:pt idx="127">
                  <c:v>1676</c:v>
                </c:pt>
                <c:pt idx="128">
                  <c:v>1676</c:v>
                </c:pt>
                <c:pt idx="129">
                  <c:v>1679</c:v>
                </c:pt>
                <c:pt idx="130">
                  <c:v>1679</c:v>
                </c:pt>
                <c:pt idx="131">
                  <c:v>1775</c:v>
                </c:pt>
                <c:pt idx="132">
                  <c:v>1775</c:v>
                </c:pt>
                <c:pt idx="133">
                  <c:v>1775</c:v>
                </c:pt>
                <c:pt idx="134">
                  <c:v>1775</c:v>
                </c:pt>
                <c:pt idx="135">
                  <c:v>1775</c:v>
                </c:pt>
                <c:pt idx="136">
                  <c:v>1775</c:v>
                </c:pt>
                <c:pt idx="137">
                  <c:v>1784</c:v>
                </c:pt>
                <c:pt idx="138">
                  <c:v>1786</c:v>
                </c:pt>
                <c:pt idx="139">
                  <c:v>1796</c:v>
                </c:pt>
                <c:pt idx="140">
                  <c:v>1798</c:v>
                </c:pt>
                <c:pt idx="141">
                  <c:v>1810</c:v>
                </c:pt>
                <c:pt idx="142">
                  <c:v>1898</c:v>
                </c:pt>
                <c:pt idx="143">
                  <c:v>1918</c:v>
                </c:pt>
                <c:pt idx="144">
                  <c:v>1925</c:v>
                </c:pt>
                <c:pt idx="145">
                  <c:v>1928</c:v>
                </c:pt>
                <c:pt idx="146">
                  <c:v>1939</c:v>
                </c:pt>
                <c:pt idx="147">
                  <c:v>2003</c:v>
                </c:pt>
                <c:pt idx="148">
                  <c:v>2003</c:v>
                </c:pt>
                <c:pt idx="149">
                  <c:v>2014</c:v>
                </c:pt>
                <c:pt idx="150">
                  <c:v>2023</c:v>
                </c:pt>
                <c:pt idx="151">
                  <c:v>2112</c:v>
                </c:pt>
                <c:pt idx="152">
                  <c:v>2136</c:v>
                </c:pt>
                <c:pt idx="153">
                  <c:v>2143</c:v>
                </c:pt>
                <c:pt idx="154">
                  <c:v>2145</c:v>
                </c:pt>
                <c:pt idx="155">
                  <c:v>2146</c:v>
                </c:pt>
                <c:pt idx="156">
                  <c:v>2156</c:v>
                </c:pt>
                <c:pt idx="157">
                  <c:v>2157</c:v>
                </c:pt>
                <c:pt idx="158">
                  <c:v>2241</c:v>
                </c:pt>
                <c:pt idx="159">
                  <c:v>2244</c:v>
                </c:pt>
                <c:pt idx="160">
                  <c:v>2251</c:v>
                </c:pt>
                <c:pt idx="161">
                  <c:v>2252</c:v>
                </c:pt>
                <c:pt idx="162">
                  <c:v>2263</c:v>
                </c:pt>
                <c:pt idx="163">
                  <c:v>2263</c:v>
                </c:pt>
                <c:pt idx="164">
                  <c:v>2272</c:v>
                </c:pt>
                <c:pt idx="165">
                  <c:v>2273</c:v>
                </c:pt>
                <c:pt idx="166">
                  <c:v>2370</c:v>
                </c:pt>
                <c:pt idx="167">
                  <c:v>2413</c:v>
                </c:pt>
                <c:pt idx="168">
                  <c:v>2413</c:v>
                </c:pt>
                <c:pt idx="169">
                  <c:v>2413</c:v>
                </c:pt>
                <c:pt idx="170">
                  <c:v>2483</c:v>
                </c:pt>
                <c:pt idx="171">
                  <c:v>2493</c:v>
                </c:pt>
                <c:pt idx="172">
                  <c:v>2590</c:v>
                </c:pt>
                <c:pt idx="173">
                  <c:v>2599</c:v>
                </c:pt>
                <c:pt idx="174">
                  <c:v>2613</c:v>
                </c:pt>
                <c:pt idx="175">
                  <c:v>2729</c:v>
                </c:pt>
                <c:pt idx="176">
                  <c:v>2961</c:v>
                </c:pt>
                <c:pt idx="177">
                  <c:v>3090</c:v>
                </c:pt>
                <c:pt idx="178">
                  <c:v>3090</c:v>
                </c:pt>
                <c:pt idx="179">
                  <c:v>3196</c:v>
                </c:pt>
                <c:pt idx="180">
                  <c:v>3228</c:v>
                </c:pt>
                <c:pt idx="181">
                  <c:v>3305</c:v>
                </c:pt>
                <c:pt idx="182">
                  <c:v>3315</c:v>
                </c:pt>
                <c:pt idx="183">
                  <c:v>3327</c:v>
                </c:pt>
                <c:pt idx="184">
                  <c:v>3328</c:v>
                </c:pt>
                <c:pt idx="185">
                  <c:v>3340</c:v>
                </c:pt>
                <c:pt idx="186">
                  <c:v>3425</c:v>
                </c:pt>
                <c:pt idx="187">
                  <c:v>3439</c:v>
                </c:pt>
                <c:pt idx="188">
                  <c:v>3545</c:v>
                </c:pt>
                <c:pt idx="189">
                  <c:v>3558</c:v>
                </c:pt>
                <c:pt idx="190">
                  <c:v>3589</c:v>
                </c:pt>
                <c:pt idx="191">
                  <c:v>3664</c:v>
                </c:pt>
                <c:pt idx="192">
                  <c:v>3676</c:v>
                </c:pt>
                <c:pt idx="193">
                  <c:v>3685</c:v>
                </c:pt>
                <c:pt idx="194">
                  <c:v>3693.5</c:v>
                </c:pt>
                <c:pt idx="195">
                  <c:v>3773</c:v>
                </c:pt>
                <c:pt idx="196">
                  <c:v>3796</c:v>
                </c:pt>
                <c:pt idx="197">
                  <c:v>3807</c:v>
                </c:pt>
                <c:pt idx="198">
                  <c:v>3817</c:v>
                </c:pt>
                <c:pt idx="199">
                  <c:v>3824</c:v>
                </c:pt>
                <c:pt idx="200">
                  <c:v>3891</c:v>
                </c:pt>
                <c:pt idx="201">
                  <c:v>3914</c:v>
                </c:pt>
                <c:pt idx="202">
                  <c:v>3920</c:v>
                </c:pt>
                <c:pt idx="203">
                  <c:v>4021</c:v>
                </c:pt>
                <c:pt idx="204">
                  <c:v>4056</c:v>
                </c:pt>
                <c:pt idx="205">
                  <c:v>4131</c:v>
                </c:pt>
                <c:pt idx="206">
                  <c:v>4144</c:v>
                </c:pt>
                <c:pt idx="207">
                  <c:v>4251</c:v>
                </c:pt>
                <c:pt idx="208">
                  <c:v>4278</c:v>
                </c:pt>
                <c:pt idx="209">
                  <c:v>4404</c:v>
                </c:pt>
                <c:pt idx="210">
                  <c:v>4491</c:v>
                </c:pt>
                <c:pt idx="211">
                  <c:v>4611</c:v>
                </c:pt>
                <c:pt idx="212">
                  <c:v>4748</c:v>
                </c:pt>
                <c:pt idx="213">
                  <c:v>4850</c:v>
                </c:pt>
                <c:pt idx="214">
                  <c:v>5085</c:v>
                </c:pt>
                <c:pt idx="215">
                  <c:v>5120</c:v>
                </c:pt>
                <c:pt idx="216">
                  <c:v>5209</c:v>
                </c:pt>
                <c:pt idx="217">
                  <c:v>5229</c:v>
                </c:pt>
                <c:pt idx="218">
                  <c:v>5447</c:v>
                </c:pt>
                <c:pt idx="219">
                  <c:v>5478</c:v>
                </c:pt>
                <c:pt idx="220">
                  <c:v>5557</c:v>
                </c:pt>
                <c:pt idx="221">
                  <c:v>5697</c:v>
                </c:pt>
                <c:pt idx="222">
                  <c:v>5796</c:v>
                </c:pt>
                <c:pt idx="223">
                  <c:v>5925</c:v>
                </c:pt>
              </c:numCache>
            </c:numRef>
          </c:xVal>
          <c:yVal>
            <c:numRef>
              <c:f>Active!$M$21:$M$244</c:f>
              <c:numCache>
                <c:formatCode>General</c:formatCode>
                <c:ptCount val="22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F85-4E2A-83B3-35CCC0FA27C5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s7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Active!$F$21:$F$244</c:f>
              <c:numCache>
                <c:formatCode>General</c:formatCode>
                <c:ptCount val="224"/>
                <c:pt idx="0">
                  <c:v>-9085</c:v>
                </c:pt>
                <c:pt idx="1">
                  <c:v>-8484</c:v>
                </c:pt>
                <c:pt idx="2">
                  <c:v>-8041</c:v>
                </c:pt>
                <c:pt idx="3">
                  <c:v>-7793</c:v>
                </c:pt>
                <c:pt idx="4">
                  <c:v>-7599</c:v>
                </c:pt>
                <c:pt idx="5">
                  <c:v>-7485</c:v>
                </c:pt>
                <c:pt idx="6">
                  <c:v>-7332</c:v>
                </c:pt>
                <c:pt idx="7">
                  <c:v>-7073</c:v>
                </c:pt>
                <c:pt idx="8">
                  <c:v>-6804</c:v>
                </c:pt>
                <c:pt idx="9">
                  <c:v>-6803</c:v>
                </c:pt>
                <c:pt idx="10">
                  <c:v>-6769</c:v>
                </c:pt>
                <c:pt idx="11">
                  <c:v>-6716</c:v>
                </c:pt>
                <c:pt idx="12">
                  <c:v>-6715</c:v>
                </c:pt>
                <c:pt idx="13">
                  <c:v>-6696</c:v>
                </c:pt>
                <c:pt idx="14">
                  <c:v>-6650</c:v>
                </c:pt>
                <c:pt idx="15">
                  <c:v>-6606</c:v>
                </c:pt>
                <c:pt idx="16">
                  <c:v>-6595</c:v>
                </c:pt>
                <c:pt idx="17">
                  <c:v>-6205</c:v>
                </c:pt>
                <c:pt idx="18">
                  <c:v>-6142</c:v>
                </c:pt>
                <c:pt idx="19">
                  <c:v>-6141</c:v>
                </c:pt>
                <c:pt idx="20">
                  <c:v>-5902</c:v>
                </c:pt>
                <c:pt idx="21">
                  <c:v>-5850</c:v>
                </c:pt>
                <c:pt idx="22">
                  <c:v>-5812</c:v>
                </c:pt>
                <c:pt idx="23">
                  <c:v>-5792</c:v>
                </c:pt>
                <c:pt idx="24">
                  <c:v>-5663</c:v>
                </c:pt>
                <c:pt idx="25">
                  <c:v>-5531</c:v>
                </c:pt>
                <c:pt idx="26">
                  <c:v>-5503</c:v>
                </c:pt>
                <c:pt idx="27">
                  <c:v>-5425</c:v>
                </c:pt>
                <c:pt idx="28">
                  <c:v>-5405</c:v>
                </c:pt>
                <c:pt idx="29">
                  <c:v>-5385</c:v>
                </c:pt>
                <c:pt idx="30">
                  <c:v>-5355</c:v>
                </c:pt>
                <c:pt idx="31">
                  <c:v>-5328</c:v>
                </c:pt>
                <c:pt idx="32">
                  <c:v>-5286</c:v>
                </c:pt>
                <c:pt idx="33">
                  <c:v>-5175</c:v>
                </c:pt>
                <c:pt idx="34">
                  <c:v>-5175</c:v>
                </c:pt>
                <c:pt idx="35">
                  <c:v>-5167</c:v>
                </c:pt>
                <c:pt idx="36">
                  <c:v>-5084</c:v>
                </c:pt>
                <c:pt idx="37">
                  <c:v>-5045</c:v>
                </c:pt>
                <c:pt idx="38">
                  <c:v>-4959</c:v>
                </c:pt>
                <c:pt idx="39">
                  <c:v>-4938</c:v>
                </c:pt>
                <c:pt idx="40">
                  <c:v>-4918</c:v>
                </c:pt>
                <c:pt idx="41">
                  <c:v>-4867</c:v>
                </c:pt>
                <c:pt idx="42">
                  <c:v>-4830</c:v>
                </c:pt>
                <c:pt idx="43">
                  <c:v>-4719</c:v>
                </c:pt>
                <c:pt idx="44">
                  <c:v>-4712</c:v>
                </c:pt>
                <c:pt idx="45">
                  <c:v>-4708</c:v>
                </c:pt>
                <c:pt idx="46">
                  <c:v>-4700</c:v>
                </c:pt>
                <c:pt idx="47">
                  <c:v>-4699</c:v>
                </c:pt>
                <c:pt idx="48">
                  <c:v>-4699</c:v>
                </c:pt>
                <c:pt idx="49">
                  <c:v>-4657</c:v>
                </c:pt>
                <c:pt idx="50">
                  <c:v>-4572</c:v>
                </c:pt>
                <c:pt idx="51">
                  <c:v>-4460</c:v>
                </c:pt>
                <c:pt idx="52">
                  <c:v>-4404</c:v>
                </c:pt>
                <c:pt idx="53">
                  <c:v>-4126</c:v>
                </c:pt>
                <c:pt idx="54">
                  <c:v>-4003</c:v>
                </c:pt>
                <c:pt idx="55">
                  <c:v>-3908</c:v>
                </c:pt>
                <c:pt idx="56">
                  <c:v>-3907</c:v>
                </c:pt>
                <c:pt idx="57">
                  <c:v>-3767</c:v>
                </c:pt>
                <c:pt idx="58">
                  <c:v>-3527</c:v>
                </c:pt>
                <c:pt idx="59">
                  <c:v>-3526</c:v>
                </c:pt>
                <c:pt idx="60">
                  <c:v>-3525</c:v>
                </c:pt>
                <c:pt idx="61">
                  <c:v>-3516</c:v>
                </c:pt>
                <c:pt idx="62">
                  <c:v>-2955</c:v>
                </c:pt>
                <c:pt idx="63">
                  <c:v>-2455</c:v>
                </c:pt>
                <c:pt idx="64">
                  <c:v>-2226</c:v>
                </c:pt>
                <c:pt idx="65">
                  <c:v>-1907</c:v>
                </c:pt>
                <c:pt idx="66">
                  <c:v>-1891</c:v>
                </c:pt>
                <c:pt idx="67">
                  <c:v>-1751</c:v>
                </c:pt>
                <c:pt idx="68">
                  <c:v>-1652</c:v>
                </c:pt>
                <c:pt idx="69">
                  <c:v>-1651</c:v>
                </c:pt>
                <c:pt idx="70">
                  <c:v>-1523</c:v>
                </c:pt>
                <c:pt idx="71">
                  <c:v>-1492</c:v>
                </c:pt>
                <c:pt idx="72">
                  <c:v>-1424</c:v>
                </c:pt>
                <c:pt idx="73">
                  <c:v>-1415</c:v>
                </c:pt>
                <c:pt idx="74">
                  <c:v>-1414</c:v>
                </c:pt>
                <c:pt idx="75">
                  <c:v>-1413</c:v>
                </c:pt>
                <c:pt idx="76">
                  <c:v>-1175</c:v>
                </c:pt>
                <c:pt idx="77">
                  <c:v>-1014</c:v>
                </c:pt>
                <c:pt idx="78">
                  <c:v>-698</c:v>
                </c:pt>
                <c:pt idx="79">
                  <c:v>-470</c:v>
                </c:pt>
                <c:pt idx="80">
                  <c:v>-460</c:v>
                </c:pt>
                <c:pt idx="81">
                  <c:v>-449</c:v>
                </c:pt>
                <c:pt idx="82">
                  <c:v>-99</c:v>
                </c:pt>
                <c:pt idx="83">
                  <c:v>0</c:v>
                </c:pt>
                <c:pt idx="84">
                  <c:v>0</c:v>
                </c:pt>
                <c:pt idx="85">
                  <c:v>20</c:v>
                </c:pt>
                <c:pt idx="86">
                  <c:v>235</c:v>
                </c:pt>
                <c:pt idx="87">
                  <c:v>235</c:v>
                </c:pt>
                <c:pt idx="88">
                  <c:v>606</c:v>
                </c:pt>
                <c:pt idx="89">
                  <c:v>617</c:v>
                </c:pt>
                <c:pt idx="90">
                  <c:v>704</c:v>
                </c:pt>
                <c:pt idx="91">
                  <c:v>704</c:v>
                </c:pt>
                <c:pt idx="92">
                  <c:v>705</c:v>
                </c:pt>
                <c:pt idx="93">
                  <c:v>715</c:v>
                </c:pt>
                <c:pt idx="94">
                  <c:v>732</c:v>
                </c:pt>
                <c:pt idx="95">
                  <c:v>735</c:v>
                </c:pt>
                <c:pt idx="96">
                  <c:v>736</c:v>
                </c:pt>
                <c:pt idx="97">
                  <c:v>736</c:v>
                </c:pt>
                <c:pt idx="98">
                  <c:v>821</c:v>
                </c:pt>
                <c:pt idx="99">
                  <c:v>824</c:v>
                </c:pt>
                <c:pt idx="100">
                  <c:v>855</c:v>
                </c:pt>
                <c:pt idx="101">
                  <c:v>865</c:v>
                </c:pt>
                <c:pt idx="102">
                  <c:v>943</c:v>
                </c:pt>
                <c:pt idx="103">
                  <c:v>951</c:v>
                </c:pt>
                <c:pt idx="104">
                  <c:v>982</c:v>
                </c:pt>
                <c:pt idx="105">
                  <c:v>1059</c:v>
                </c:pt>
                <c:pt idx="106">
                  <c:v>1079</c:v>
                </c:pt>
                <c:pt idx="107">
                  <c:v>1080</c:v>
                </c:pt>
                <c:pt idx="108">
                  <c:v>1191</c:v>
                </c:pt>
                <c:pt idx="109">
                  <c:v>1301</c:v>
                </c:pt>
                <c:pt idx="110">
                  <c:v>1431</c:v>
                </c:pt>
                <c:pt idx="111">
                  <c:v>1432</c:v>
                </c:pt>
                <c:pt idx="112">
                  <c:v>1437</c:v>
                </c:pt>
                <c:pt idx="113">
                  <c:v>1441</c:v>
                </c:pt>
                <c:pt idx="114">
                  <c:v>1447</c:v>
                </c:pt>
                <c:pt idx="115">
                  <c:v>1448</c:v>
                </c:pt>
                <c:pt idx="116">
                  <c:v>1448</c:v>
                </c:pt>
                <c:pt idx="117">
                  <c:v>1448</c:v>
                </c:pt>
                <c:pt idx="118">
                  <c:v>1451</c:v>
                </c:pt>
                <c:pt idx="119">
                  <c:v>1451</c:v>
                </c:pt>
                <c:pt idx="120">
                  <c:v>1451</c:v>
                </c:pt>
                <c:pt idx="121">
                  <c:v>1536</c:v>
                </c:pt>
                <c:pt idx="122">
                  <c:v>1546</c:v>
                </c:pt>
                <c:pt idx="123">
                  <c:v>1546</c:v>
                </c:pt>
                <c:pt idx="124">
                  <c:v>1567</c:v>
                </c:pt>
                <c:pt idx="125">
                  <c:v>1577</c:v>
                </c:pt>
                <c:pt idx="126">
                  <c:v>1668</c:v>
                </c:pt>
                <c:pt idx="127">
                  <c:v>1676</c:v>
                </c:pt>
                <c:pt idx="128">
                  <c:v>1676</c:v>
                </c:pt>
                <c:pt idx="129">
                  <c:v>1679</c:v>
                </c:pt>
                <c:pt idx="130">
                  <c:v>1679</c:v>
                </c:pt>
                <c:pt idx="131">
                  <c:v>1775</c:v>
                </c:pt>
                <c:pt idx="132">
                  <c:v>1775</c:v>
                </c:pt>
                <c:pt idx="133">
                  <c:v>1775</c:v>
                </c:pt>
                <c:pt idx="134">
                  <c:v>1775</c:v>
                </c:pt>
                <c:pt idx="135">
                  <c:v>1775</c:v>
                </c:pt>
                <c:pt idx="136">
                  <c:v>1775</c:v>
                </c:pt>
                <c:pt idx="137">
                  <c:v>1784</c:v>
                </c:pt>
                <c:pt idx="138">
                  <c:v>1786</c:v>
                </c:pt>
                <c:pt idx="139">
                  <c:v>1796</c:v>
                </c:pt>
                <c:pt idx="140">
                  <c:v>1798</c:v>
                </c:pt>
                <c:pt idx="141">
                  <c:v>1810</c:v>
                </c:pt>
                <c:pt idx="142">
                  <c:v>1898</c:v>
                </c:pt>
                <c:pt idx="143">
                  <c:v>1918</c:v>
                </c:pt>
                <c:pt idx="144">
                  <c:v>1925</c:v>
                </c:pt>
                <c:pt idx="145">
                  <c:v>1928</c:v>
                </c:pt>
                <c:pt idx="146">
                  <c:v>1939</c:v>
                </c:pt>
                <c:pt idx="147">
                  <c:v>2003</c:v>
                </c:pt>
                <c:pt idx="148">
                  <c:v>2003</c:v>
                </c:pt>
                <c:pt idx="149">
                  <c:v>2014</c:v>
                </c:pt>
                <c:pt idx="150">
                  <c:v>2023</c:v>
                </c:pt>
                <c:pt idx="151">
                  <c:v>2112</c:v>
                </c:pt>
                <c:pt idx="152">
                  <c:v>2136</c:v>
                </c:pt>
                <c:pt idx="153">
                  <c:v>2143</c:v>
                </c:pt>
                <c:pt idx="154">
                  <c:v>2145</c:v>
                </c:pt>
                <c:pt idx="155">
                  <c:v>2146</c:v>
                </c:pt>
                <c:pt idx="156">
                  <c:v>2156</c:v>
                </c:pt>
                <c:pt idx="157">
                  <c:v>2157</c:v>
                </c:pt>
                <c:pt idx="158">
                  <c:v>2241</c:v>
                </c:pt>
                <c:pt idx="159">
                  <c:v>2244</c:v>
                </c:pt>
                <c:pt idx="160">
                  <c:v>2251</c:v>
                </c:pt>
                <c:pt idx="161">
                  <c:v>2252</c:v>
                </c:pt>
                <c:pt idx="162">
                  <c:v>2263</c:v>
                </c:pt>
                <c:pt idx="163">
                  <c:v>2263</c:v>
                </c:pt>
                <c:pt idx="164">
                  <c:v>2272</c:v>
                </c:pt>
                <c:pt idx="165">
                  <c:v>2273</c:v>
                </c:pt>
                <c:pt idx="166">
                  <c:v>2370</c:v>
                </c:pt>
                <c:pt idx="167">
                  <c:v>2413</c:v>
                </c:pt>
                <c:pt idx="168">
                  <c:v>2413</c:v>
                </c:pt>
                <c:pt idx="169">
                  <c:v>2413</c:v>
                </c:pt>
                <c:pt idx="170">
                  <c:v>2483</c:v>
                </c:pt>
                <c:pt idx="171">
                  <c:v>2493</c:v>
                </c:pt>
                <c:pt idx="172">
                  <c:v>2590</c:v>
                </c:pt>
                <c:pt idx="173">
                  <c:v>2599</c:v>
                </c:pt>
                <c:pt idx="174">
                  <c:v>2613</c:v>
                </c:pt>
                <c:pt idx="175">
                  <c:v>2729</c:v>
                </c:pt>
                <c:pt idx="176">
                  <c:v>2961</c:v>
                </c:pt>
                <c:pt idx="177">
                  <c:v>3090</c:v>
                </c:pt>
                <c:pt idx="178">
                  <c:v>3090</c:v>
                </c:pt>
                <c:pt idx="179">
                  <c:v>3196</c:v>
                </c:pt>
                <c:pt idx="180">
                  <c:v>3228</c:v>
                </c:pt>
                <c:pt idx="181">
                  <c:v>3305</c:v>
                </c:pt>
                <c:pt idx="182">
                  <c:v>3315</c:v>
                </c:pt>
                <c:pt idx="183">
                  <c:v>3327</c:v>
                </c:pt>
                <c:pt idx="184">
                  <c:v>3328</c:v>
                </c:pt>
                <c:pt idx="185">
                  <c:v>3340</c:v>
                </c:pt>
                <c:pt idx="186">
                  <c:v>3425</c:v>
                </c:pt>
                <c:pt idx="187">
                  <c:v>3439</c:v>
                </c:pt>
                <c:pt idx="188">
                  <c:v>3545</c:v>
                </c:pt>
                <c:pt idx="189">
                  <c:v>3558</c:v>
                </c:pt>
                <c:pt idx="190">
                  <c:v>3589</c:v>
                </c:pt>
                <c:pt idx="191">
                  <c:v>3664</c:v>
                </c:pt>
                <c:pt idx="192">
                  <c:v>3676</c:v>
                </c:pt>
                <c:pt idx="193">
                  <c:v>3685</c:v>
                </c:pt>
                <c:pt idx="194">
                  <c:v>3693.5</c:v>
                </c:pt>
                <c:pt idx="195">
                  <c:v>3773</c:v>
                </c:pt>
                <c:pt idx="196">
                  <c:v>3796</c:v>
                </c:pt>
                <c:pt idx="197">
                  <c:v>3807</c:v>
                </c:pt>
                <c:pt idx="198">
                  <c:v>3817</c:v>
                </c:pt>
                <c:pt idx="199">
                  <c:v>3824</c:v>
                </c:pt>
                <c:pt idx="200">
                  <c:v>3891</c:v>
                </c:pt>
                <c:pt idx="201">
                  <c:v>3914</c:v>
                </c:pt>
                <c:pt idx="202">
                  <c:v>3920</c:v>
                </c:pt>
                <c:pt idx="203">
                  <c:v>4021</c:v>
                </c:pt>
                <c:pt idx="204">
                  <c:v>4056</c:v>
                </c:pt>
                <c:pt idx="205">
                  <c:v>4131</c:v>
                </c:pt>
                <c:pt idx="206">
                  <c:v>4144</c:v>
                </c:pt>
                <c:pt idx="207">
                  <c:v>4251</c:v>
                </c:pt>
                <c:pt idx="208">
                  <c:v>4278</c:v>
                </c:pt>
                <c:pt idx="209">
                  <c:v>4404</c:v>
                </c:pt>
                <c:pt idx="210">
                  <c:v>4491</c:v>
                </c:pt>
                <c:pt idx="211">
                  <c:v>4611</c:v>
                </c:pt>
                <c:pt idx="212">
                  <c:v>4748</c:v>
                </c:pt>
                <c:pt idx="213">
                  <c:v>4850</c:v>
                </c:pt>
                <c:pt idx="214">
                  <c:v>5085</c:v>
                </c:pt>
                <c:pt idx="215">
                  <c:v>5120</c:v>
                </c:pt>
                <c:pt idx="216">
                  <c:v>5209</c:v>
                </c:pt>
                <c:pt idx="217">
                  <c:v>5229</c:v>
                </c:pt>
                <c:pt idx="218">
                  <c:v>5447</c:v>
                </c:pt>
                <c:pt idx="219">
                  <c:v>5478</c:v>
                </c:pt>
                <c:pt idx="220">
                  <c:v>5557</c:v>
                </c:pt>
                <c:pt idx="221">
                  <c:v>5697</c:v>
                </c:pt>
                <c:pt idx="222">
                  <c:v>5796</c:v>
                </c:pt>
                <c:pt idx="223">
                  <c:v>5925</c:v>
                </c:pt>
              </c:numCache>
            </c:numRef>
          </c:xVal>
          <c:yVal>
            <c:numRef>
              <c:f>Active!$N$21:$N$244</c:f>
              <c:numCache>
                <c:formatCode>General</c:formatCode>
                <c:ptCount val="22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F85-4E2A-83B3-35CCC0FA27C5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Active!$F$21:$F$244</c:f>
              <c:numCache>
                <c:formatCode>General</c:formatCode>
                <c:ptCount val="224"/>
                <c:pt idx="0">
                  <c:v>-9085</c:v>
                </c:pt>
                <c:pt idx="1">
                  <c:v>-8484</c:v>
                </c:pt>
                <c:pt idx="2">
                  <c:v>-8041</c:v>
                </c:pt>
                <c:pt idx="3">
                  <c:v>-7793</c:v>
                </c:pt>
                <c:pt idx="4">
                  <c:v>-7599</c:v>
                </c:pt>
                <c:pt idx="5">
                  <c:v>-7485</c:v>
                </c:pt>
                <c:pt idx="6">
                  <c:v>-7332</c:v>
                </c:pt>
                <c:pt idx="7">
                  <c:v>-7073</c:v>
                </c:pt>
                <c:pt idx="8">
                  <c:v>-6804</c:v>
                </c:pt>
                <c:pt idx="9">
                  <c:v>-6803</c:v>
                </c:pt>
                <c:pt idx="10">
                  <c:v>-6769</c:v>
                </c:pt>
                <c:pt idx="11">
                  <c:v>-6716</c:v>
                </c:pt>
                <c:pt idx="12">
                  <c:v>-6715</c:v>
                </c:pt>
                <c:pt idx="13">
                  <c:v>-6696</c:v>
                </c:pt>
                <c:pt idx="14">
                  <c:v>-6650</c:v>
                </c:pt>
                <c:pt idx="15">
                  <c:v>-6606</c:v>
                </c:pt>
                <c:pt idx="16">
                  <c:v>-6595</c:v>
                </c:pt>
                <c:pt idx="17">
                  <c:v>-6205</c:v>
                </c:pt>
                <c:pt idx="18">
                  <c:v>-6142</c:v>
                </c:pt>
                <c:pt idx="19">
                  <c:v>-6141</c:v>
                </c:pt>
                <c:pt idx="20">
                  <c:v>-5902</c:v>
                </c:pt>
                <c:pt idx="21">
                  <c:v>-5850</c:v>
                </c:pt>
                <c:pt idx="22">
                  <c:v>-5812</c:v>
                </c:pt>
                <c:pt idx="23">
                  <c:v>-5792</c:v>
                </c:pt>
                <c:pt idx="24">
                  <c:v>-5663</c:v>
                </c:pt>
                <c:pt idx="25">
                  <c:v>-5531</c:v>
                </c:pt>
                <c:pt idx="26">
                  <c:v>-5503</c:v>
                </c:pt>
                <c:pt idx="27">
                  <c:v>-5425</c:v>
                </c:pt>
                <c:pt idx="28">
                  <c:v>-5405</c:v>
                </c:pt>
                <c:pt idx="29">
                  <c:v>-5385</c:v>
                </c:pt>
                <c:pt idx="30">
                  <c:v>-5355</c:v>
                </c:pt>
                <c:pt idx="31">
                  <c:v>-5328</c:v>
                </c:pt>
                <c:pt idx="32">
                  <c:v>-5286</c:v>
                </c:pt>
                <c:pt idx="33">
                  <c:v>-5175</c:v>
                </c:pt>
                <c:pt idx="34">
                  <c:v>-5175</c:v>
                </c:pt>
                <c:pt idx="35">
                  <c:v>-5167</c:v>
                </c:pt>
                <c:pt idx="36">
                  <c:v>-5084</c:v>
                </c:pt>
                <c:pt idx="37">
                  <c:v>-5045</c:v>
                </c:pt>
                <c:pt idx="38">
                  <c:v>-4959</c:v>
                </c:pt>
                <c:pt idx="39">
                  <c:v>-4938</c:v>
                </c:pt>
                <c:pt idx="40">
                  <c:v>-4918</c:v>
                </c:pt>
                <c:pt idx="41">
                  <c:v>-4867</c:v>
                </c:pt>
                <c:pt idx="42">
                  <c:v>-4830</c:v>
                </c:pt>
                <c:pt idx="43">
                  <c:v>-4719</c:v>
                </c:pt>
                <c:pt idx="44">
                  <c:v>-4712</c:v>
                </c:pt>
                <c:pt idx="45">
                  <c:v>-4708</c:v>
                </c:pt>
                <c:pt idx="46">
                  <c:v>-4700</c:v>
                </c:pt>
                <c:pt idx="47">
                  <c:v>-4699</c:v>
                </c:pt>
                <c:pt idx="48">
                  <c:v>-4699</c:v>
                </c:pt>
                <c:pt idx="49">
                  <c:v>-4657</c:v>
                </c:pt>
                <c:pt idx="50">
                  <c:v>-4572</c:v>
                </c:pt>
                <c:pt idx="51">
                  <c:v>-4460</c:v>
                </c:pt>
                <c:pt idx="52">
                  <c:v>-4404</c:v>
                </c:pt>
                <c:pt idx="53">
                  <c:v>-4126</c:v>
                </c:pt>
                <c:pt idx="54">
                  <c:v>-4003</c:v>
                </c:pt>
                <c:pt idx="55">
                  <c:v>-3908</c:v>
                </c:pt>
                <c:pt idx="56">
                  <c:v>-3907</c:v>
                </c:pt>
                <c:pt idx="57">
                  <c:v>-3767</c:v>
                </c:pt>
                <c:pt idx="58">
                  <c:v>-3527</c:v>
                </c:pt>
                <c:pt idx="59">
                  <c:v>-3526</c:v>
                </c:pt>
                <c:pt idx="60">
                  <c:v>-3525</c:v>
                </c:pt>
                <c:pt idx="61">
                  <c:v>-3516</c:v>
                </c:pt>
                <c:pt idx="62">
                  <c:v>-2955</c:v>
                </c:pt>
                <c:pt idx="63">
                  <c:v>-2455</c:v>
                </c:pt>
                <c:pt idx="64">
                  <c:v>-2226</c:v>
                </c:pt>
                <c:pt idx="65">
                  <c:v>-1907</c:v>
                </c:pt>
                <c:pt idx="66">
                  <c:v>-1891</c:v>
                </c:pt>
                <c:pt idx="67">
                  <c:v>-1751</c:v>
                </c:pt>
                <c:pt idx="68">
                  <c:v>-1652</c:v>
                </c:pt>
                <c:pt idx="69">
                  <c:v>-1651</c:v>
                </c:pt>
                <c:pt idx="70">
                  <c:v>-1523</c:v>
                </c:pt>
                <c:pt idx="71">
                  <c:v>-1492</c:v>
                </c:pt>
                <c:pt idx="72">
                  <c:v>-1424</c:v>
                </c:pt>
                <c:pt idx="73">
                  <c:v>-1415</c:v>
                </c:pt>
                <c:pt idx="74">
                  <c:v>-1414</c:v>
                </c:pt>
                <c:pt idx="75">
                  <c:v>-1413</c:v>
                </c:pt>
                <c:pt idx="76">
                  <c:v>-1175</c:v>
                </c:pt>
                <c:pt idx="77">
                  <c:v>-1014</c:v>
                </c:pt>
                <c:pt idx="78">
                  <c:v>-698</c:v>
                </c:pt>
                <c:pt idx="79">
                  <c:v>-470</c:v>
                </c:pt>
                <c:pt idx="80">
                  <c:v>-460</c:v>
                </c:pt>
                <c:pt idx="81">
                  <c:v>-449</c:v>
                </c:pt>
                <c:pt idx="82">
                  <c:v>-99</c:v>
                </c:pt>
                <c:pt idx="83">
                  <c:v>0</c:v>
                </c:pt>
                <c:pt idx="84">
                  <c:v>0</c:v>
                </c:pt>
                <c:pt idx="85">
                  <c:v>20</c:v>
                </c:pt>
                <c:pt idx="86">
                  <c:v>235</c:v>
                </c:pt>
                <c:pt idx="87">
                  <c:v>235</c:v>
                </c:pt>
                <c:pt idx="88">
                  <c:v>606</c:v>
                </c:pt>
                <c:pt idx="89">
                  <c:v>617</c:v>
                </c:pt>
                <c:pt idx="90">
                  <c:v>704</c:v>
                </c:pt>
                <c:pt idx="91">
                  <c:v>704</c:v>
                </c:pt>
                <c:pt idx="92">
                  <c:v>705</c:v>
                </c:pt>
                <c:pt idx="93">
                  <c:v>715</c:v>
                </c:pt>
                <c:pt idx="94">
                  <c:v>732</c:v>
                </c:pt>
                <c:pt idx="95">
                  <c:v>735</c:v>
                </c:pt>
                <c:pt idx="96">
                  <c:v>736</c:v>
                </c:pt>
                <c:pt idx="97">
                  <c:v>736</c:v>
                </c:pt>
                <c:pt idx="98">
                  <c:v>821</c:v>
                </c:pt>
                <c:pt idx="99">
                  <c:v>824</c:v>
                </c:pt>
                <c:pt idx="100">
                  <c:v>855</c:v>
                </c:pt>
                <c:pt idx="101">
                  <c:v>865</c:v>
                </c:pt>
                <c:pt idx="102">
                  <c:v>943</c:v>
                </c:pt>
                <c:pt idx="103">
                  <c:v>951</c:v>
                </c:pt>
                <c:pt idx="104">
                  <c:v>982</c:v>
                </c:pt>
                <c:pt idx="105">
                  <c:v>1059</c:v>
                </c:pt>
                <c:pt idx="106">
                  <c:v>1079</c:v>
                </c:pt>
                <c:pt idx="107">
                  <c:v>1080</c:v>
                </c:pt>
                <c:pt idx="108">
                  <c:v>1191</c:v>
                </c:pt>
                <c:pt idx="109">
                  <c:v>1301</c:v>
                </c:pt>
                <c:pt idx="110">
                  <c:v>1431</c:v>
                </c:pt>
                <c:pt idx="111">
                  <c:v>1432</c:v>
                </c:pt>
                <c:pt idx="112">
                  <c:v>1437</c:v>
                </c:pt>
                <c:pt idx="113">
                  <c:v>1441</c:v>
                </c:pt>
                <c:pt idx="114">
                  <c:v>1447</c:v>
                </c:pt>
                <c:pt idx="115">
                  <c:v>1448</c:v>
                </c:pt>
                <c:pt idx="116">
                  <c:v>1448</c:v>
                </c:pt>
                <c:pt idx="117">
                  <c:v>1448</c:v>
                </c:pt>
                <c:pt idx="118">
                  <c:v>1451</c:v>
                </c:pt>
                <c:pt idx="119">
                  <c:v>1451</c:v>
                </c:pt>
                <c:pt idx="120">
                  <c:v>1451</c:v>
                </c:pt>
                <c:pt idx="121">
                  <c:v>1536</c:v>
                </c:pt>
                <c:pt idx="122">
                  <c:v>1546</c:v>
                </c:pt>
                <c:pt idx="123">
                  <c:v>1546</c:v>
                </c:pt>
                <c:pt idx="124">
                  <c:v>1567</c:v>
                </c:pt>
                <c:pt idx="125">
                  <c:v>1577</c:v>
                </c:pt>
                <c:pt idx="126">
                  <c:v>1668</c:v>
                </c:pt>
                <c:pt idx="127">
                  <c:v>1676</c:v>
                </c:pt>
                <c:pt idx="128">
                  <c:v>1676</c:v>
                </c:pt>
                <c:pt idx="129">
                  <c:v>1679</c:v>
                </c:pt>
                <c:pt idx="130">
                  <c:v>1679</c:v>
                </c:pt>
                <c:pt idx="131">
                  <c:v>1775</c:v>
                </c:pt>
                <c:pt idx="132">
                  <c:v>1775</c:v>
                </c:pt>
                <c:pt idx="133">
                  <c:v>1775</c:v>
                </c:pt>
                <c:pt idx="134">
                  <c:v>1775</c:v>
                </c:pt>
                <c:pt idx="135">
                  <c:v>1775</c:v>
                </c:pt>
                <c:pt idx="136">
                  <c:v>1775</c:v>
                </c:pt>
                <c:pt idx="137">
                  <c:v>1784</c:v>
                </c:pt>
                <c:pt idx="138">
                  <c:v>1786</c:v>
                </c:pt>
                <c:pt idx="139">
                  <c:v>1796</c:v>
                </c:pt>
                <c:pt idx="140">
                  <c:v>1798</c:v>
                </c:pt>
                <c:pt idx="141">
                  <c:v>1810</c:v>
                </c:pt>
                <c:pt idx="142">
                  <c:v>1898</c:v>
                </c:pt>
                <c:pt idx="143">
                  <c:v>1918</c:v>
                </c:pt>
                <c:pt idx="144">
                  <c:v>1925</c:v>
                </c:pt>
                <c:pt idx="145">
                  <c:v>1928</c:v>
                </c:pt>
                <c:pt idx="146">
                  <c:v>1939</c:v>
                </c:pt>
                <c:pt idx="147">
                  <c:v>2003</c:v>
                </c:pt>
                <c:pt idx="148">
                  <c:v>2003</c:v>
                </c:pt>
                <c:pt idx="149">
                  <c:v>2014</c:v>
                </c:pt>
                <c:pt idx="150">
                  <c:v>2023</c:v>
                </c:pt>
                <c:pt idx="151">
                  <c:v>2112</c:v>
                </c:pt>
                <c:pt idx="152">
                  <c:v>2136</c:v>
                </c:pt>
                <c:pt idx="153">
                  <c:v>2143</c:v>
                </c:pt>
                <c:pt idx="154">
                  <c:v>2145</c:v>
                </c:pt>
                <c:pt idx="155">
                  <c:v>2146</c:v>
                </c:pt>
                <c:pt idx="156">
                  <c:v>2156</c:v>
                </c:pt>
                <c:pt idx="157">
                  <c:v>2157</c:v>
                </c:pt>
                <c:pt idx="158">
                  <c:v>2241</c:v>
                </c:pt>
                <c:pt idx="159">
                  <c:v>2244</c:v>
                </c:pt>
                <c:pt idx="160">
                  <c:v>2251</c:v>
                </c:pt>
                <c:pt idx="161">
                  <c:v>2252</c:v>
                </c:pt>
                <c:pt idx="162">
                  <c:v>2263</c:v>
                </c:pt>
                <c:pt idx="163">
                  <c:v>2263</c:v>
                </c:pt>
                <c:pt idx="164">
                  <c:v>2272</c:v>
                </c:pt>
                <c:pt idx="165">
                  <c:v>2273</c:v>
                </c:pt>
                <c:pt idx="166">
                  <c:v>2370</c:v>
                </c:pt>
                <c:pt idx="167">
                  <c:v>2413</c:v>
                </c:pt>
                <c:pt idx="168">
                  <c:v>2413</c:v>
                </c:pt>
                <c:pt idx="169">
                  <c:v>2413</c:v>
                </c:pt>
                <c:pt idx="170">
                  <c:v>2483</c:v>
                </c:pt>
                <c:pt idx="171">
                  <c:v>2493</c:v>
                </c:pt>
                <c:pt idx="172">
                  <c:v>2590</c:v>
                </c:pt>
                <c:pt idx="173">
                  <c:v>2599</c:v>
                </c:pt>
                <c:pt idx="174">
                  <c:v>2613</c:v>
                </c:pt>
                <c:pt idx="175">
                  <c:v>2729</c:v>
                </c:pt>
                <c:pt idx="176">
                  <c:v>2961</c:v>
                </c:pt>
                <c:pt idx="177">
                  <c:v>3090</c:v>
                </c:pt>
                <c:pt idx="178">
                  <c:v>3090</c:v>
                </c:pt>
                <c:pt idx="179">
                  <c:v>3196</c:v>
                </c:pt>
                <c:pt idx="180">
                  <c:v>3228</c:v>
                </c:pt>
                <c:pt idx="181">
                  <c:v>3305</c:v>
                </c:pt>
                <c:pt idx="182">
                  <c:v>3315</c:v>
                </c:pt>
                <c:pt idx="183">
                  <c:v>3327</c:v>
                </c:pt>
                <c:pt idx="184">
                  <c:v>3328</c:v>
                </c:pt>
                <c:pt idx="185">
                  <c:v>3340</c:v>
                </c:pt>
                <c:pt idx="186">
                  <c:v>3425</c:v>
                </c:pt>
                <c:pt idx="187">
                  <c:v>3439</c:v>
                </c:pt>
                <c:pt idx="188">
                  <c:v>3545</c:v>
                </c:pt>
                <c:pt idx="189">
                  <c:v>3558</c:v>
                </c:pt>
                <c:pt idx="190">
                  <c:v>3589</c:v>
                </c:pt>
                <c:pt idx="191">
                  <c:v>3664</c:v>
                </c:pt>
                <c:pt idx="192">
                  <c:v>3676</c:v>
                </c:pt>
                <c:pt idx="193">
                  <c:v>3685</c:v>
                </c:pt>
                <c:pt idx="194">
                  <c:v>3693.5</c:v>
                </c:pt>
                <c:pt idx="195">
                  <c:v>3773</c:v>
                </c:pt>
                <c:pt idx="196">
                  <c:v>3796</c:v>
                </c:pt>
                <c:pt idx="197">
                  <c:v>3807</c:v>
                </c:pt>
                <c:pt idx="198">
                  <c:v>3817</c:v>
                </c:pt>
                <c:pt idx="199">
                  <c:v>3824</c:v>
                </c:pt>
                <c:pt idx="200">
                  <c:v>3891</c:v>
                </c:pt>
                <c:pt idx="201">
                  <c:v>3914</c:v>
                </c:pt>
                <c:pt idx="202">
                  <c:v>3920</c:v>
                </c:pt>
                <c:pt idx="203">
                  <c:v>4021</c:v>
                </c:pt>
                <c:pt idx="204">
                  <c:v>4056</c:v>
                </c:pt>
                <c:pt idx="205">
                  <c:v>4131</c:v>
                </c:pt>
                <c:pt idx="206">
                  <c:v>4144</c:v>
                </c:pt>
                <c:pt idx="207">
                  <c:v>4251</c:v>
                </c:pt>
                <c:pt idx="208">
                  <c:v>4278</c:v>
                </c:pt>
                <c:pt idx="209">
                  <c:v>4404</c:v>
                </c:pt>
                <c:pt idx="210">
                  <c:v>4491</c:v>
                </c:pt>
                <c:pt idx="211">
                  <c:v>4611</c:v>
                </c:pt>
                <c:pt idx="212">
                  <c:v>4748</c:v>
                </c:pt>
                <c:pt idx="213">
                  <c:v>4850</c:v>
                </c:pt>
                <c:pt idx="214">
                  <c:v>5085</c:v>
                </c:pt>
                <c:pt idx="215">
                  <c:v>5120</c:v>
                </c:pt>
                <c:pt idx="216">
                  <c:v>5209</c:v>
                </c:pt>
                <c:pt idx="217">
                  <c:v>5229</c:v>
                </c:pt>
                <c:pt idx="218">
                  <c:v>5447</c:v>
                </c:pt>
                <c:pt idx="219">
                  <c:v>5478</c:v>
                </c:pt>
                <c:pt idx="220">
                  <c:v>5557</c:v>
                </c:pt>
                <c:pt idx="221">
                  <c:v>5697</c:v>
                </c:pt>
                <c:pt idx="222">
                  <c:v>5796</c:v>
                </c:pt>
                <c:pt idx="223">
                  <c:v>5925</c:v>
                </c:pt>
              </c:numCache>
            </c:numRef>
          </c:xVal>
          <c:yVal>
            <c:numRef>
              <c:f>Active!$O$21:$O$244</c:f>
              <c:numCache>
                <c:formatCode>General</c:formatCode>
                <c:ptCount val="224"/>
                <c:pt idx="171">
                  <c:v>-6.3676085152463174E-2</c:v>
                </c:pt>
                <c:pt idx="172">
                  <c:v>-7.490008467326556E-2</c:v>
                </c:pt>
                <c:pt idx="173">
                  <c:v>-7.594148669065956E-2</c:v>
                </c:pt>
                <c:pt idx="174">
                  <c:v>-7.7561445384383615E-2</c:v>
                </c:pt>
                <c:pt idx="175">
                  <c:v>-9.0983960275240111E-2</c:v>
                </c:pt>
                <c:pt idx="176">
                  <c:v>-0.11782899005695299</c:v>
                </c:pt>
                <c:pt idx="177">
                  <c:v>-0.13275575230626749</c:v>
                </c:pt>
                <c:pt idx="178">
                  <c:v>-0.13275575230626749</c:v>
                </c:pt>
                <c:pt idx="179">
                  <c:v>-0.14502115384446387</c:v>
                </c:pt>
                <c:pt idx="180">
                  <c:v>-0.14872391657297604</c:v>
                </c:pt>
                <c:pt idx="181">
                  <c:v>-0.15763368938845831</c:v>
                </c:pt>
                <c:pt idx="182">
                  <c:v>-0.15879080274111837</c:v>
                </c:pt>
                <c:pt idx="183">
                  <c:v>-0.16017933876431042</c:v>
                </c:pt>
                <c:pt idx="184">
                  <c:v>-0.16029505009957642</c:v>
                </c:pt>
                <c:pt idx="185">
                  <c:v>-0.16168358612276848</c:v>
                </c:pt>
                <c:pt idx="186">
                  <c:v>-0.17151904962037881</c:v>
                </c:pt>
                <c:pt idx="187">
                  <c:v>-0.17313900831410287</c:v>
                </c:pt>
                <c:pt idx="188">
                  <c:v>-0.18540440985229925</c:v>
                </c:pt>
                <c:pt idx="189">
                  <c:v>-0.18690865721075731</c:v>
                </c:pt>
                <c:pt idx="190">
                  <c:v>-0.19049570860400342</c:v>
                </c:pt>
                <c:pt idx="191">
                  <c:v>-0.19917405874895375</c:v>
                </c:pt>
                <c:pt idx="192">
                  <c:v>-0.20056259477214575</c:v>
                </c:pt>
                <c:pt idx="193">
                  <c:v>-0.2016039967895398</c:v>
                </c:pt>
                <c:pt idx="194">
                  <c:v>-0.20258754313930086</c:v>
                </c:pt>
                <c:pt idx="195">
                  <c:v>-0.21178659429294813</c:v>
                </c:pt>
                <c:pt idx="196">
                  <c:v>-0.21444795500406624</c:v>
                </c:pt>
                <c:pt idx="197">
                  <c:v>-0.2157207796919923</c:v>
                </c:pt>
                <c:pt idx="198">
                  <c:v>-0.2168778930446523</c:v>
                </c:pt>
                <c:pt idx="199">
                  <c:v>-0.21768787239151435</c:v>
                </c:pt>
                <c:pt idx="200">
                  <c:v>-0.22544053185433663</c:v>
                </c:pt>
                <c:pt idx="201">
                  <c:v>-0.22810189256545468</c:v>
                </c:pt>
                <c:pt idx="202">
                  <c:v>-0.22879616057705074</c:v>
                </c:pt>
                <c:pt idx="203">
                  <c:v>-0.24048300543891712</c:v>
                </c:pt>
                <c:pt idx="204">
                  <c:v>-0.24453290217322723</c:v>
                </c:pt>
                <c:pt idx="205">
                  <c:v>-0.25321125231817754</c:v>
                </c:pt>
                <c:pt idx="206">
                  <c:v>-0.25471549967663554</c:v>
                </c:pt>
                <c:pt idx="207">
                  <c:v>-0.26709661255009798</c:v>
                </c:pt>
                <c:pt idx="208">
                  <c:v>-0.27022081860228009</c:v>
                </c:pt>
                <c:pt idx="209">
                  <c:v>-0.28480044684579653</c:v>
                </c:pt>
                <c:pt idx="210">
                  <c:v>-0.29486733301393886</c:v>
                </c:pt>
                <c:pt idx="211">
                  <c:v>-0.30875269324585941</c:v>
                </c:pt>
                <c:pt idx="212">
                  <c:v>-0.32460514617730196</c:v>
                </c:pt>
                <c:pt idx="213">
                  <c:v>-0.33640770237443429</c:v>
                </c:pt>
                <c:pt idx="214">
                  <c:v>-0.36359986616194517</c:v>
                </c:pt>
                <c:pt idx="215">
                  <c:v>-0.36764976289625539</c:v>
                </c:pt>
                <c:pt idx="216">
                  <c:v>-0.37794807173492972</c:v>
                </c:pt>
                <c:pt idx="217">
                  <c:v>-0.38026229844024972</c:v>
                </c:pt>
                <c:pt idx="218">
                  <c:v>-0.40548736952823861</c:v>
                </c:pt>
                <c:pt idx="219">
                  <c:v>-0.40907442092148472</c:v>
                </c:pt>
                <c:pt idx="220">
                  <c:v>-0.41821561640749905</c:v>
                </c:pt>
                <c:pt idx="221">
                  <c:v>-0.4344152033447396</c:v>
                </c:pt>
                <c:pt idx="222">
                  <c:v>-0.44587062553607393</c:v>
                </c:pt>
                <c:pt idx="223">
                  <c:v>-0.46079738778538848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F85-4E2A-83B3-35CCC0FA27C5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xVal>
            <c:numRef>
              <c:f>Active!$F$21:$F$244</c:f>
              <c:numCache>
                <c:formatCode>General</c:formatCode>
                <c:ptCount val="224"/>
                <c:pt idx="0">
                  <c:v>-9085</c:v>
                </c:pt>
                <c:pt idx="1">
                  <c:v>-8484</c:v>
                </c:pt>
                <c:pt idx="2">
                  <c:v>-8041</c:v>
                </c:pt>
                <c:pt idx="3">
                  <c:v>-7793</c:v>
                </c:pt>
                <c:pt idx="4">
                  <c:v>-7599</c:v>
                </c:pt>
                <c:pt idx="5">
                  <c:v>-7485</c:v>
                </c:pt>
                <c:pt idx="6">
                  <c:v>-7332</c:v>
                </c:pt>
                <c:pt idx="7">
                  <c:v>-7073</c:v>
                </c:pt>
                <c:pt idx="8">
                  <c:v>-6804</c:v>
                </c:pt>
                <c:pt idx="9">
                  <c:v>-6803</c:v>
                </c:pt>
                <c:pt idx="10">
                  <c:v>-6769</c:v>
                </c:pt>
                <c:pt idx="11">
                  <c:v>-6716</c:v>
                </c:pt>
                <c:pt idx="12">
                  <c:v>-6715</c:v>
                </c:pt>
                <c:pt idx="13">
                  <c:v>-6696</c:v>
                </c:pt>
                <c:pt idx="14">
                  <c:v>-6650</c:v>
                </c:pt>
                <c:pt idx="15">
                  <c:v>-6606</c:v>
                </c:pt>
                <c:pt idx="16">
                  <c:v>-6595</c:v>
                </c:pt>
                <c:pt idx="17">
                  <c:v>-6205</c:v>
                </c:pt>
                <c:pt idx="18">
                  <c:v>-6142</c:v>
                </c:pt>
                <c:pt idx="19">
                  <c:v>-6141</c:v>
                </c:pt>
                <c:pt idx="20">
                  <c:v>-5902</c:v>
                </c:pt>
                <c:pt idx="21">
                  <c:v>-5850</c:v>
                </c:pt>
                <c:pt idx="22">
                  <c:v>-5812</c:v>
                </c:pt>
                <c:pt idx="23">
                  <c:v>-5792</c:v>
                </c:pt>
                <c:pt idx="24">
                  <c:v>-5663</c:v>
                </c:pt>
                <c:pt idx="25">
                  <c:v>-5531</c:v>
                </c:pt>
                <c:pt idx="26">
                  <c:v>-5503</c:v>
                </c:pt>
                <c:pt idx="27">
                  <c:v>-5425</c:v>
                </c:pt>
                <c:pt idx="28">
                  <c:v>-5405</c:v>
                </c:pt>
                <c:pt idx="29">
                  <c:v>-5385</c:v>
                </c:pt>
                <c:pt idx="30">
                  <c:v>-5355</c:v>
                </c:pt>
                <c:pt idx="31">
                  <c:v>-5328</c:v>
                </c:pt>
                <c:pt idx="32">
                  <c:v>-5286</c:v>
                </c:pt>
                <c:pt idx="33">
                  <c:v>-5175</c:v>
                </c:pt>
                <c:pt idx="34">
                  <c:v>-5175</c:v>
                </c:pt>
                <c:pt idx="35">
                  <c:v>-5167</c:v>
                </c:pt>
                <c:pt idx="36">
                  <c:v>-5084</c:v>
                </c:pt>
                <c:pt idx="37">
                  <c:v>-5045</c:v>
                </c:pt>
                <c:pt idx="38">
                  <c:v>-4959</c:v>
                </c:pt>
                <c:pt idx="39">
                  <c:v>-4938</c:v>
                </c:pt>
                <c:pt idx="40">
                  <c:v>-4918</c:v>
                </c:pt>
                <c:pt idx="41">
                  <c:v>-4867</c:v>
                </c:pt>
                <c:pt idx="42">
                  <c:v>-4830</c:v>
                </c:pt>
                <c:pt idx="43">
                  <c:v>-4719</c:v>
                </c:pt>
                <c:pt idx="44">
                  <c:v>-4712</c:v>
                </c:pt>
                <c:pt idx="45">
                  <c:v>-4708</c:v>
                </c:pt>
                <c:pt idx="46">
                  <c:v>-4700</c:v>
                </c:pt>
                <c:pt idx="47">
                  <c:v>-4699</c:v>
                </c:pt>
                <c:pt idx="48">
                  <c:v>-4699</c:v>
                </c:pt>
                <c:pt idx="49">
                  <c:v>-4657</c:v>
                </c:pt>
                <c:pt idx="50">
                  <c:v>-4572</c:v>
                </c:pt>
                <c:pt idx="51">
                  <c:v>-4460</c:v>
                </c:pt>
                <c:pt idx="52">
                  <c:v>-4404</c:v>
                </c:pt>
                <c:pt idx="53">
                  <c:v>-4126</c:v>
                </c:pt>
                <c:pt idx="54">
                  <c:v>-4003</c:v>
                </c:pt>
                <c:pt idx="55">
                  <c:v>-3908</c:v>
                </c:pt>
                <c:pt idx="56">
                  <c:v>-3907</c:v>
                </c:pt>
                <c:pt idx="57">
                  <c:v>-3767</c:v>
                </c:pt>
                <c:pt idx="58">
                  <c:v>-3527</c:v>
                </c:pt>
                <c:pt idx="59">
                  <c:v>-3526</c:v>
                </c:pt>
                <c:pt idx="60">
                  <c:v>-3525</c:v>
                </c:pt>
                <c:pt idx="61">
                  <c:v>-3516</c:v>
                </c:pt>
                <c:pt idx="62">
                  <c:v>-2955</c:v>
                </c:pt>
                <c:pt idx="63">
                  <c:v>-2455</c:v>
                </c:pt>
                <c:pt idx="64">
                  <c:v>-2226</c:v>
                </c:pt>
                <c:pt idx="65">
                  <c:v>-1907</c:v>
                </c:pt>
                <c:pt idx="66">
                  <c:v>-1891</c:v>
                </c:pt>
                <c:pt idx="67">
                  <c:v>-1751</c:v>
                </c:pt>
                <c:pt idx="68">
                  <c:v>-1652</c:v>
                </c:pt>
                <c:pt idx="69">
                  <c:v>-1651</c:v>
                </c:pt>
                <c:pt idx="70">
                  <c:v>-1523</c:v>
                </c:pt>
                <c:pt idx="71">
                  <c:v>-1492</c:v>
                </c:pt>
                <c:pt idx="72">
                  <c:v>-1424</c:v>
                </c:pt>
                <c:pt idx="73">
                  <c:v>-1415</c:v>
                </c:pt>
                <c:pt idx="74">
                  <c:v>-1414</c:v>
                </c:pt>
                <c:pt idx="75">
                  <c:v>-1413</c:v>
                </c:pt>
                <c:pt idx="76">
                  <c:v>-1175</c:v>
                </c:pt>
                <c:pt idx="77">
                  <c:v>-1014</c:v>
                </c:pt>
                <c:pt idx="78">
                  <c:v>-698</c:v>
                </c:pt>
                <c:pt idx="79">
                  <c:v>-470</c:v>
                </c:pt>
                <c:pt idx="80">
                  <c:v>-460</c:v>
                </c:pt>
                <c:pt idx="81">
                  <c:v>-449</c:v>
                </c:pt>
                <c:pt idx="82">
                  <c:v>-99</c:v>
                </c:pt>
                <c:pt idx="83">
                  <c:v>0</c:v>
                </c:pt>
                <c:pt idx="84">
                  <c:v>0</c:v>
                </c:pt>
                <c:pt idx="85">
                  <c:v>20</c:v>
                </c:pt>
                <c:pt idx="86">
                  <c:v>235</c:v>
                </c:pt>
                <c:pt idx="87">
                  <c:v>235</c:v>
                </c:pt>
                <c:pt idx="88">
                  <c:v>606</c:v>
                </c:pt>
                <c:pt idx="89">
                  <c:v>617</c:v>
                </c:pt>
                <c:pt idx="90">
                  <c:v>704</c:v>
                </c:pt>
                <c:pt idx="91">
                  <c:v>704</c:v>
                </c:pt>
                <c:pt idx="92">
                  <c:v>705</c:v>
                </c:pt>
                <c:pt idx="93">
                  <c:v>715</c:v>
                </c:pt>
                <c:pt idx="94">
                  <c:v>732</c:v>
                </c:pt>
                <c:pt idx="95">
                  <c:v>735</c:v>
                </c:pt>
                <c:pt idx="96">
                  <c:v>736</c:v>
                </c:pt>
                <c:pt idx="97">
                  <c:v>736</c:v>
                </c:pt>
                <c:pt idx="98">
                  <c:v>821</c:v>
                </c:pt>
                <c:pt idx="99">
                  <c:v>824</c:v>
                </c:pt>
                <c:pt idx="100">
                  <c:v>855</c:v>
                </c:pt>
                <c:pt idx="101">
                  <c:v>865</c:v>
                </c:pt>
                <c:pt idx="102">
                  <c:v>943</c:v>
                </c:pt>
                <c:pt idx="103">
                  <c:v>951</c:v>
                </c:pt>
                <c:pt idx="104">
                  <c:v>982</c:v>
                </c:pt>
                <c:pt idx="105">
                  <c:v>1059</c:v>
                </c:pt>
                <c:pt idx="106">
                  <c:v>1079</c:v>
                </c:pt>
                <c:pt idx="107">
                  <c:v>1080</c:v>
                </c:pt>
                <c:pt idx="108">
                  <c:v>1191</c:v>
                </c:pt>
                <c:pt idx="109">
                  <c:v>1301</c:v>
                </c:pt>
                <c:pt idx="110">
                  <c:v>1431</c:v>
                </c:pt>
                <c:pt idx="111">
                  <c:v>1432</c:v>
                </c:pt>
                <c:pt idx="112">
                  <c:v>1437</c:v>
                </c:pt>
                <c:pt idx="113">
                  <c:v>1441</c:v>
                </c:pt>
                <c:pt idx="114">
                  <c:v>1447</c:v>
                </c:pt>
                <c:pt idx="115">
                  <c:v>1448</c:v>
                </c:pt>
                <c:pt idx="116">
                  <c:v>1448</c:v>
                </c:pt>
                <c:pt idx="117">
                  <c:v>1448</c:v>
                </c:pt>
                <c:pt idx="118">
                  <c:v>1451</c:v>
                </c:pt>
                <c:pt idx="119">
                  <c:v>1451</c:v>
                </c:pt>
                <c:pt idx="120">
                  <c:v>1451</c:v>
                </c:pt>
                <c:pt idx="121">
                  <c:v>1536</c:v>
                </c:pt>
                <c:pt idx="122">
                  <c:v>1546</c:v>
                </c:pt>
                <c:pt idx="123">
                  <c:v>1546</c:v>
                </c:pt>
                <c:pt idx="124">
                  <c:v>1567</c:v>
                </c:pt>
                <c:pt idx="125">
                  <c:v>1577</c:v>
                </c:pt>
                <c:pt idx="126">
                  <c:v>1668</c:v>
                </c:pt>
                <c:pt idx="127">
                  <c:v>1676</c:v>
                </c:pt>
                <c:pt idx="128">
                  <c:v>1676</c:v>
                </c:pt>
                <c:pt idx="129">
                  <c:v>1679</c:v>
                </c:pt>
                <c:pt idx="130">
                  <c:v>1679</c:v>
                </c:pt>
                <c:pt idx="131">
                  <c:v>1775</c:v>
                </c:pt>
                <c:pt idx="132">
                  <c:v>1775</c:v>
                </c:pt>
                <c:pt idx="133">
                  <c:v>1775</c:v>
                </c:pt>
                <c:pt idx="134">
                  <c:v>1775</c:v>
                </c:pt>
                <c:pt idx="135">
                  <c:v>1775</c:v>
                </c:pt>
                <c:pt idx="136">
                  <c:v>1775</c:v>
                </c:pt>
                <c:pt idx="137">
                  <c:v>1784</c:v>
                </c:pt>
                <c:pt idx="138">
                  <c:v>1786</c:v>
                </c:pt>
                <c:pt idx="139">
                  <c:v>1796</c:v>
                </c:pt>
                <c:pt idx="140">
                  <c:v>1798</c:v>
                </c:pt>
                <c:pt idx="141">
                  <c:v>1810</c:v>
                </c:pt>
                <c:pt idx="142">
                  <c:v>1898</c:v>
                </c:pt>
                <c:pt idx="143">
                  <c:v>1918</c:v>
                </c:pt>
                <c:pt idx="144">
                  <c:v>1925</c:v>
                </c:pt>
                <c:pt idx="145">
                  <c:v>1928</c:v>
                </c:pt>
                <c:pt idx="146">
                  <c:v>1939</c:v>
                </c:pt>
                <c:pt idx="147">
                  <c:v>2003</c:v>
                </c:pt>
                <c:pt idx="148">
                  <c:v>2003</c:v>
                </c:pt>
                <c:pt idx="149">
                  <c:v>2014</c:v>
                </c:pt>
                <c:pt idx="150">
                  <c:v>2023</c:v>
                </c:pt>
                <c:pt idx="151">
                  <c:v>2112</c:v>
                </c:pt>
                <c:pt idx="152">
                  <c:v>2136</c:v>
                </c:pt>
                <c:pt idx="153">
                  <c:v>2143</c:v>
                </c:pt>
                <c:pt idx="154">
                  <c:v>2145</c:v>
                </c:pt>
                <c:pt idx="155">
                  <c:v>2146</c:v>
                </c:pt>
                <c:pt idx="156">
                  <c:v>2156</c:v>
                </c:pt>
                <c:pt idx="157">
                  <c:v>2157</c:v>
                </c:pt>
                <c:pt idx="158">
                  <c:v>2241</c:v>
                </c:pt>
                <c:pt idx="159">
                  <c:v>2244</c:v>
                </c:pt>
                <c:pt idx="160">
                  <c:v>2251</c:v>
                </c:pt>
                <c:pt idx="161">
                  <c:v>2252</c:v>
                </c:pt>
                <c:pt idx="162">
                  <c:v>2263</c:v>
                </c:pt>
                <c:pt idx="163">
                  <c:v>2263</c:v>
                </c:pt>
                <c:pt idx="164">
                  <c:v>2272</c:v>
                </c:pt>
                <c:pt idx="165">
                  <c:v>2273</c:v>
                </c:pt>
                <c:pt idx="166">
                  <c:v>2370</c:v>
                </c:pt>
                <c:pt idx="167">
                  <c:v>2413</c:v>
                </c:pt>
                <c:pt idx="168">
                  <c:v>2413</c:v>
                </c:pt>
                <c:pt idx="169">
                  <c:v>2413</c:v>
                </c:pt>
                <c:pt idx="170">
                  <c:v>2483</c:v>
                </c:pt>
                <c:pt idx="171">
                  <c:v>2493</c:v>
                </c:pt>
                <c:pt idx="172">
                  <c:v>2590</c:v>
                </c:pt>
                <c:pt idx="173">
                  <c:v>2599</c:v>
                </c:pt>
                <c:pt idx="174">
                  <c:v>2613</c:v>
                </c:pt>
                <c:pt idx="175">
                  <c:v>2729</c:v>
                </c:pt>
                <c:pt idx="176">
                  <c:v>2961</c:v>
                </c:pt>
                <c:pt idx="177">
                  <c:v>3090</c:v>
                </c:pt>
                <c:pt idx="178">
                  <c:v>3090</c:v>
                </c:pt>
                <c:pt idx="179">
                  <c:v>3196</c:v>
                </c:pt>
                <c:pt idx="180">
                  <c:v>3228</c:v>
                </c:pt>
                <c:pt idx="181">
                  <c:v>3305</c:v>
                </c:pt>
                <c:pt idx="182">
                  <c:v>3315</c:v>
                </c:pt>
                <c:pt idx="183">
                  <c:v>3327</c:v>
                </c:pt>
                <c:pt idx="184">
                  <c:v>3328</c:v>
                </c:pt>
                <c:pt idx="185">
                  <c:v>3340</c:v>
                </c:pt>
                <c:pt idx="186">
                  <c:v>3425</c:v>
                </c:pt>
                <c:pt idx="187">
                  <c:v>3439</c:v>
                </c:pt>
                <c:pt idx="188">
                  <c:v>3545</c:v>
                </c:pt>
                <c:pt idx="189">
                  <c:v>3558</c:v>
                </c:pt>
                <c:pt idx="190">
                  <c:v>3589</c:v>
                </c:pt>
                <c:pt idx="191">
                  <c:v>3664</c:v>
                </c:pt>
                <c:pt idx="192">
                  <c:v>3676</c:v>
                </c:pt>
                <c:pt idx="193">
                  <c:v>3685</c:v>
                </c:pt>
                <c:pt idx="194">
                  <c:v>3693.5</c:v>
                </c:pt>
                <c:pt idx="195">
                  <c:v>3773</c:v>
                </c:pt>
                <c:pt idx="196">
                  <c:v>3796</c:v>
                </c:pt>
                <c:pt idx="197">
                  <c:v>3807</c:v>
                </c:pt>
                <c:pt idx="198">
                  <c:v>3817</c:v>
                </c:pt>
                <c:pt idx="199">
                  <c:v>3824</c:v>
                </c:pt>
                <c:pt idx="200">
                  <c:v>3891</c:v>
                </c:pt>
                <c:pt idx="201">
                  <c:v>3914</c:v>
                </c:pt>
                <c:pt idx="202">
                  <c:v>3920</c:v>
                </c:pt>
                <c:pt idx="203">
                  <c:v>4021</c:v>
                </c:pt>
                <c:pt idx="204">
                  <c:v>4056</c:v>
                </c:pt>
                <c:pt idx="205">
                  <c:v>4131</c:v>
                </c:pt>
                <c:pt idx="206">
                  <c:v>4144</c:v>
                </c:pt>
                <c:pt idx="207">
                  <c:v>4251</c:v>
                </c:pt>
                <c:pt idx="208">
                  <c:v>4278</c:v>
                </c:pt>
                <c:pt idx="209">
                  <c:v>4404</c:v>
                </c:pt>
                <c:pt idx="210">
                  <c:v>4491</c:v>
                </c:pt>
                <c:pt idx="211">
                  <c:v>4611</c:v>
                </c:pt>
                <c:pt idx="212">
                  <c:v>4748</c:v>
                </c:pt>
                <c:pt idx="213">
                  <c:v>4850</c:v>
                </c:pt>
                <c:pt idx="214">
                  <c:v>5085</c:v>
                </c:pt>
                <c:pt idx="215">
                  <c:v>5120</c:v>
                </c:pt>
                <c:pt idx="216">
                  <c:v>5209</c:v>
                </c:pt>
                <c:pt idx="217">
                  <c:v>5229</c:v>
                </c:pt>
                <c:pt idx="218">
                  <c:v>5447</c:v>
                </c:pt>
                <c:pt idx="219">
                  <c:v>5478</c:v>
                </c:pt>
                <c:pt idx="220">
                  <c:v>5557</c:v>
                </c:pt>
                <c:pt idx="221">
                  <c:v>5697</c:v>
                </c:pt>
                <c:pt idx="222">
                  <c:v>5796</c:v>
                </c:pt>
                <c:pt idx="223">
                  <c:v>5925</c:v>
                </c:pt>
              </c:numCache>
            </c:numRef>
          </c:xVal>
          <c:yVal>
            <c:numRef>
              <c:f>Active!$U$21:$U$244</c:f>
              <c:numCache>
                <c:formatCode>General</c:formatCode>
                <c:ptCount val="224"/>
                <c:pt idx="71">
                  <c:v>3.9239999998244457E-2</c:v>
                </c:pt>
                <c:pt idx="80">
                  <c:v>7.7199999999720603E-2</c:v>
                </c:pt>
                <c:pt idx="194">
                  <c:v>-0.55877000000327826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9F85-4E2A-83B3-35CCC0FA27C5}"/>
            </c:ext>
          </c:extLst>
        </c:ser>
        <c:ser>
          <c:idx val="9"/>
          <c:order val="9"/>
          <c:tx>
            <c:strRef>
              <c:f>Active!$AX$1</c:f>
              <c:strCache>
                <c:ptCount val="1"/>
                <c:pt idx="0">
                  <c:v>Q.+LiTE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Active!$AW$2:$AW$82</c:f>
              <c:numCache>
                <c:formatCode>General</c:formatCode>
                <c:ptCount val="81"/>
                <c:pt idx="0">
                  <c:v>-10000</c:v>
                </c:pt>
                <c:pt idx="1">
                  <c:v>-9800</c:v>
                </c:pt>
                <c:pt idx="2">
                  <c:v>-9600</c:v>
                </c:pt>
                <c:pt idx="3">
                  <c:v>-9400</c:v>
                </c:pt>
                <c:pt idx="4">
                  <c:v>-9200</c:v>
                </c:pt>
                <c:pt idx="5">
                  <c:v>-9000</c:v>
                </c:pt>
                <c:pt idx="6">
                  <c:v>-8800</c:v>
                </c:pt>
                <c:pt idx="7">
                  <c:v>-8600</c:v>
                </c:pt>
                <c:pt idx="8">
                  <c:v>-8400</c:v>
                </c:pt>
                <c:pt idx="9">
                  <c:v>-8200</c:v>
                </c:pt>
                <c:pt idx="10">
                  <c:v>-8000</c:v>
                </c:pt>
                <c:pt idx="11">
                  <c:v>-7800</c:v>
                </c:pt>
                <c:pt idx="12">
                  <c:v>-7600</c:v>
                </c:pt>
                <c:pt idx="13">
                  <c:v>-7400</c:v>
                </c:pt>
                <c:pt idx="14">
                  <c:v>-7200</c:v>
                </c:pt>
                <c:pt idx="15">
                  <c:v>-7000</c:v>
                </c:pt>
                <c:pt idx="16">
                  <c:v>-6800</c:v>
                </c:pt>
                <c:pt idx="17">
                  <c:v>-6600</c:v>
                </c:pt>
                <c:pt idx="18">
                  <c:v>-6400</c:v>
                </c:pt>
                <c:pt idx="19">
                  <c:v>-6200</c:v>
                </c:pt>
                <c:pt idx="20">
                  <c:v>-6000</c:v>
                </c:pt>
                <c:pt idx="21">
                  <c:v>-5800</c:v>
                </c:pt>
                <c:pt idx="22">
                  <c:v>-5600</c:v>
                </c:pt>
                <c:pt idx="23">
                  <c:v>-5400</c:v>
                </c:pt>
                <c:pt idx="24">
                  <c:v>-5200</c:v>
                </c:pt>
                <c:pt idx="25">
                  <c:v>-5000</c:v>
                </c:pt>
                <c:pt idx="26">
                  <c:v>-4800</c:v>
                </c:pt>
                <c:pt idx="27">
                  <c:v>-4600</c:v>
                </c:pt>
                <c:pt idx="28">
                  <c:v>-4400</c:v>
                </c:pt>
                <c:pt idx="29">
                  <c:v>-4200</c:v>
                </c:pt>
                <c:pt idx="30">
                  <c:v>-4000</c:v>
                </c:pt>
                <c:pt idx="31">
                  <c:v>-3800</c:v>
                </c:pt>
                <c:pt idx="32">
                  <c:v>-3600</c:v>
                </c:pt>
                <c:pt idx="33">
                  <c:v>-3400</c:v>
                </c:pt>
                <c:pt idx="34">
                  <c:v>-3200</c:v>
                </c:pt>
                <c:pt idx="35">
                  <c:v>-3000</c:v>
                </c:pt>
                <c:pt idx="36">
                  <c:v>-2800</c:v>
                </c:pt>
                <c:pt idx="37">
                  <c:v>-2600</c:v>
                </c:pt>
                <c:pt idx="38">
                  <c:v>-2400</c:v>
                </c:pt>
                <c:pt idx="39">
                  <c:v>-2200</c:v>
                </c:pt>
                <c:pt idx="40">
                  <c:v>-2000</c:v>
                </c:pt>
                <c:pt idx="41">
                  <c:v>-1800</c:v>
                </c:pt>
                <c:pt idx="42">
                  <c:v>-1600</c:v>
                </c:pt>
                <c:pt idx="43">
                  <c:v>-1400</c:v>
                </c:pt>
                <c:pt idx="44">
                  <c:v>-1200</c:v>
                </c:pt>
                <c:pt idx="45">
                  <c:v>-1000</c:v>
                </c:pt>
                <c:pt idx="46">
                  <c:v>-800</c:v>
                </c:pt>
                <c:pt idx="47">
                  <c:v>-600</c:v>
                </c:pt>
                <c:pt idx="48">
                  <c:v>-400</c:v>
                </c:pt>
                <c:pt idx="49">
                  <c:v>-200</c:v>
                </c:pt>
                <c:pt idx="50">
                  <c:v>0</c:v>
                </c:pt>
                <c:pt idx="51">
                  <c:v>200</c:v>
                </c:pt>
                <c:pt idx="52">
                  <c:v>400</c:v>
                </c:pt>
                <c:pt idx="53">
                  <c:v>600</c:v>
                </c:pt>
                <c:pt idx="54">
                  <c:v>800</c:v>
                </c:pt>
                <c:pt idx="55">
                  <c:v>1000</c:v>
                </c:pt>
                <c:pt idx="56">
                  <c:v>1200</c:v>
                </c:pt>
                <c:pt idx="57">
                  <c:v>1400</c:v>
                </c:pt>
                <c:pt idx="58">
                  <c:v>1600</c:v>
                </c:pt>
                <c:pt idx="59">
                  <c:v>1800</c:v>
                </c:pt>
                <c:pt idx="60">
                  <c:v>2000</c:v>
                </c:pt>
                <c:pt idx="61">
                  <c:v>2200</c:v>
                </c:pt>
                <c:pt idx="62">
                  <c:v>2400</c:v>
                </c:pt>
                <c:pt idx="63">
                  <c:v>2600</c:v>
                </c:pt>
                <c:pt idx="64">
                  <c:v>2800</c:v>
                </c:pt>
                <c:pt idx="65">
                  <c:v>3000</c:v>
                </c:pt>
                <c:pt idx="66">
                  <c:v>3200</c:v>
                </c:pt>
                <c:pt idx="67">
                  <c:v>3400</c:v>
                </c:pt>
                <c:pt idx="68">
                  <c:v>3600</c:v>
                </c:pt>
                <c:pt idx="69">
                  <c:v>3800</c:v>
                </c:pt>
                <c:pt idx="70">
                  <c:v>4000</c:v>
                </c:pt>
                <c:pt idx="71">
                  <c:v>4200</c:v>
                </c:pt>
                <c:pt idx="72">
                  <c:v>4400</c:v>
                </c:pt>
                <c:pt idx="73">
                  <c:v>4600</c:v>
                </c:pt>
                <c:pt idx="74">
                  <c:v>4800</c:v>
                </c:pt>
                <c:pt idx="75">
                  <c:v>5000</c:v>
                </c:pt>
                <c:pt idx="76">
                  <c:v>5200</c:v>
                </c:pt>
                <c:pt idx="77">
                  <c:v>5400</c:v>
                </c:pt>
                <c:pt idx="78">
                  <c:v>5600</c:v>
                </c:pt>
                <c:pt idx="79">
                  <c:v>5800</c:v>
                </c:pt>
                <c:pt idx="80">
                  <c:v>6000</c:v>
                </c:pt>
              </c:numCache>
            </c:numRef>
          </c:xVal>
          <c:yVal>
            <c:numRef>
              <c:f>Active!$AX$2:$AX$82</c:f>
              <c:numCache>
                <c:formatCode>General</c:formatCode>
                <c:ptCount val="81"/>
                <c:pt idx="0">
                  <c:v>-0.27195818257851606</c:v>
                </c:pt>
                <c:pt idx="1">
                  <c:v>-0.25561859119868385</c:v>
                </c:pt>
                <c:pt idx="2">
                  <c:v>-0.23978927424681112</c:v>
                </c:pt>
                <c:pt idx="3">
                  <c:v>-0.22446934824801515</c:v>
                </c:pt>
                <c:pt idx="4">
                  <c:v>-0.20965789925148939</c:v>
                </c:pt>
                <c:pt idx="5">
                  <c:v>-0.19535398077851823</c:v>
                </c:pt>
                <c:pt idx="6">
                  <c:v>-0.18155661103337589</c:v>
                </c:pt>
                <c:pt idx="7">
                  <c:v>-0.16826476935066964</c:v>
                </c:pt>
                <c:pt idx="8">
                  <c:v>-0.15547739186597839</c:v>
                </c:pt>
                <c:pt idx="9">
                  <c:v>-0.14319336641083658</c:v>
                </c:pt>
                <c:pt idx="10">
                  <c:v>-0.1314115266478299</c:v>
                </c:pt>
                <c:pt idx="11">
                  <c:v>-0.12013064547592632</c:v>
                </c:pt>
                <c:pt idx="12">
                  <c:v>-0.10934942774919944</c:v>
                </c:pt>
                <c:pt idx="13">
                  <c:v>-9.9066502362260278E-2</c:v>
                </c:pt>
                <c:pt idx="14">
                  <c:v>-8.928041376086962E-2</c:v>
                </c:pt>
                <c:pt idx="15">
                  <c:v>-7.9989612933417123E-2</c:v>
                </c:pt>
                <c:pt idx="16">
                  <c:v>-7.1192447924295646E-2</c:v>
                </c:pt>
                <c:pt idx="17">
                  <c:v>-6.2887153878241814E-2</c:v>
                </c:pt>
                <c:pt idx="18">
                  <c:v>-5.5071842568460247E-2</c:v>
                </c:pt>
                <c:pt idx="19">
                  <c:v>-4.774449127136314E-2</c:v>
                </c:pt>
                <c:pt idx="20">
                  <c:v>-4.0902930715018979E-2</c:v>
                </c:pt>
                <c:pt idx="21">
                  <c:v>-3.4544831630938702E-2</c:v>
                </c:pt>
                <c:pt idx="22">
                  <c:v>-2.8667689159293949E-2</c:v>
                </c:pt>
                <c:pt idx="23">
                  <c:v>-2.3268803969412694E-2</c:v>
                </c:pt>
                <c:pt idx="24">
                  <c:v>-1.8345258425917804E-2</c:v>
                </c:pt>
                <c:pt idx="25">
                  <c:v>-1.3893885411463108E-2</c:v>
                </c:pt>
                <c:pt idx="26">
                  <c:v>-9.9112264513841614E-3</c:v>
                </c:pt>
                <c:pt idx="27">
                  <c:v>-6.3934744981763714E-3</c:v>
                </c:pt>
                <c:pt idx="28">
                  <c:v>-3.3363950272053411E-3</c:v>
                </c:pt>
                <c:pt idx="29">
                  <c:v>-7.3521684458735526E-4</c:v>
                </c:pt>
                <c:pt idx="30">
                  <c:v>1.4155189427880466E-3</c:v>
                </c:pt>
                <c:pt idx="31">
                  <c:v>3.1221671887896596E-3</c:v>
                </c:pt>
                <c:pt idx="32">
                  <c:v>4.3922645558802792E-3</c:v>
                </c:pt>
                <c:pt idx="33">
                  <c:v>5.2349196241685131E-3</c:v>
                </c:pt>
                <c:pt idx="34">
                  <c:v>5.6613418312316949E-3</c:v>
                </c:pt>
                <c:pt idx="35">
                  <c:v>5.6855533716780454E-3</c:v>
                </c:pt>
                <c:pt idx="36">
                  <c:v>5.3253391719512155E-3</c:v>
                </c:pt>
                <c:pt idx="37">
                  <c:v>4.6035015113156247E-3</c:v>
                </c:pt>
                <c:pt idx="38">
                  <c:v>3.5494953835737836E-3</c:v>
                </c:pt>
                <c:pt idx="39">
                  <c:v>2.2015231764966406E-3</c:v>
                </c:pt>
                <c:pt idx="40">
                  <c:v>6.0915277233960369E-4</c:v>
                </c:pt>
                <c:pt idx="41">
                  <c:v>-1.1635261986752132E-3</c:v>
                </c:pt>
                <c:pt idx="42">
                  <c:v>-3.0343078243977376E-3</c:v>
                </c:pt>
                <c:pt idx="43">
                  <c:v>-4.8991640657659874E-3</c:v>
                </c:pt>
                <c:pt idx="44">
                  <c:v>-6.6291594044623689E-3</c:v>
                </c:pt>
                <c:pt idx="45">
                  <c:v>-8.0693718413577357E-3</c:v>
                </c:pt>
                <c:pt idx="46">
                  <c:v>-9.0421433999027627E-3</c:v>
                </c:pt>
                <c:pt idx="47">
                  <c:v>-9.3580945991283884E-3</c:v>
                </c:pt>
                <c:pt idx="48">
                  <c:v>-8.839176723204464E-3</c:v>
                </c:pt>
                <c:pt idx="49">
                  <c:v>-7.3575794596170713E-3</c:v>
                </c:pt>
                <c:pt idx="50">
                  <c:v>-4.8909080498084137E-3</c:v>
                </c:pt>
                <c:pt idx="51">
                  <c:v>-1.5861124901958359E-3</c:v>
                </c:pt>
                <c:pt idx="52">
                  <c:v>2.1872618798814691E-3</c:v>
                </c:pt>
                <c:pt idx="53">
                  <c:v>5.8243008976597566E-3</c:v>
                </c:pt>
                <c:pt idx="54">
                  <c:v>8.5402781953599211E-3</c:v>
                </c:pt>
                <c:pt idx="55">
                  <c:v>9.499253519539258E-3</c:v>
                </c:pt>
                <c:pt idx="56">
                  <c:v>7.9819467579293618E-3</c:v>
                </c:pt>
                <c:pt idx="57">
                  <c:v>3.5301015652415002E-3</c:v>
                </c:pt>
                <c:pt idx="58">
                  <c:v>-3.9893584739700561E-3</c:v>
                </c:pt>
                <c:pt idx="59">
                  <c:v>-1.4416423448495724E-2</c:v>
                </c:pt>
                <c:pt idx="60">
                  <c:v>-2.7396704598324551E-2</c:v>
                </c:pt>
                <c:pt idx="61">
                  <c:v>-4.2496724953087761E-2</c:v>
                </c:pt>
                <c:pt idx="62">
                  <c:v>-5.9295894907114483E-2</c:v>
                </c:pt>
                <c:pt idx="63">
                  <c:v>-7.7439345669437665E-2</c:v>
                </c:pt>
                <c:pt idx="64">
                  <c:v>-9.665566651214616E-2</c:v>
                </c:pt>
                <c:pt idx="65">
                  <c:v>-0.11675215980075765</c:v>
                </c:pt>
                <c:pt idx="66">
                  <c:v>-0.13759989983771576</c:v>
                </c:pt>
                <c:pt idx="67">
                  <c:v>-0.15911683045468356</c:v>
                </c:pt>
                <c:pt idx="68">
                  <c:v>-0.18125301326953241</c:v>
                </c:pt>
                <c:pt idx="69">
                  <c:v>-0.20397934361257408</c:v>
                </c:pt>
                <c:pt idx="70">
                  <c:v>-0.22727960580501594</c:v>
                </c:pt>
                <c:pt idx="71">
                  <c:v>-0.25114519841255467</c:v>
                </c:pt>
                <c:pt idx="72">
                  <c:v>-0.27557178994078507</c:v>
                </c:pt>
                <c:pt idx="73">
                  <c:v>-0.30055728362117362</c:v>
                </c:pt>
                <c:pt idx="74">
                  <c:v>-0.32610063047596838</c:v>
                </c:pt>
                <c:pt idx="75">
                  <c:v>-0.35220117262135392</c:v>
                </c:pt>
                <c:pt idx="76">
                  <c:v>-0.37885830728873532</c:v>
                </c:pt>
                <c:pt idx="77">
                  <c:v>-0.40607133801302991</c:v>
                </c:pt>
                <c:pt idx="78">
                  <c:v>-0.43383943004958248</c:v>
                </c:pt>
                <c:pt idx="79">
                  <c:v>-0.4621616197353593</c:v>
                </c:pt>
                <c:pt idx="80">
                  <c:v>-0.49103684811474874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9F85-4E2A-83B3-35CCC0FA27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21499216"/>
        <c:axId val="1"/>
      </c:scatterChart>
      <c:valAx>
        <c:axId val="821499216"/>
        <c:scaling>
          <c:orientation val="minMax"/>
          <c:min val="2500"/>
        </c:scaling>
        <c:delete val="0"/>
        <c:axPos val="b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029520295202947"/>
              <c:y val="0.8746518105849582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ax val="0"/>
          <c:min val="-0.5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719557195571956E-2"/>
              <c:y val="0.4233983286908077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21499216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4022140221402213"/>
          <c:y val="0.86629526462395545"/>
          <c:w val="0.77490774907749083"/>
          <c:h val="0.11142061281337046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TY Peg - O-C Diagr.</a:t>
            </a:r>
          </a:p>
        </c:rich>
      </c:tx>
      <c:layout>
        <c:manualLayout>
          <c:xMode val="edge"/>
          <c:yMode val="edge"/>
          <c:x val="0.38173645820045693"/>
          <c:y val="3.055555555555555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724550898203593"/>
          <c:y val="0.21111168378820472"/>
          <c:w val="0.82185628742514971"/>
          <c:h val="0.58889048635657104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Active!$F$21:$F$244</c:f>
              <c:numCache>
                <c:formatCode>General</c:formatCode>
                <c:ptCount val="224"/>
                <c:pt idx="0">
                  <c:v>-9085</c:v>
                </c:pt>
                <c:pt idx="1">
                  <c:v>-8484</c:v>
                </c:pt>
                <c:pt idx="2">
                  <c:v>-8041</c:v>
                </c:pt>
                <c:pt idx="3">
                  <c:v>-7793</c:v>
                </c:pt>
                <c:pt idx="4">
                  <c:v>-7599</c:v>
                </c:pt>
                <c:pt idx="5">
                  <c:v>-7485</c:v>
                </c:pt>
                <c:pt idx="6">
                  <c:v>-7332</c:v>
                </c:pt>
                <c:pt idx="7">
                  <c:v>-7073</c:v>
                </c:pt>
                <c:pt idx="8">
                  <c:v>-6804</c:v>
                </c:pt>
                <c:pt idx="9">
                  <c:v>-6803</c:v>
                </c:pt>
                <c:pt idx="10">
                  <c:v>-6769</c:v>
                </c:pt>
                <c:pt idx="11">
                  <c:v>-6716</c:v>
                </c:pt>
                <c:pt idx="12">
                  <c:v>-6715</c:v>
                </c:pt>
                <c:pt idx="13">
                  <c:v>-6696</c:v>
                </c:pt>
                <c:pt idx="14">
                  <c:v>-6650</c:v>
                </c:pt>
                <c:pt idx="15">
                  <c:v>-6606</c:v>
                </c:pt>
                <c:pt idx="16">
                  <c:v>-6595</c:v>
                </c:pt>
                <c:pt idx="17">
                  <c:v>-6205</c:v>
                </c:pt>
                <c:pt idx="18">
                  <c:v>-6142</c:v>
                </c:pt>
                <c:pt idx="19">
                  <c:v>-6141</c:v>
                </c:pt>
                <c:pt idx="20">
                  <c:v>-5902</c:v>
                </c:pt>
                <c:pt idx="21">
                  <c:v>-5850</c:v>
                </c:pt>
                <c:pt idx="22">
                  <c:v>-5812</c:v>
                </c:pt>
                <c:pt idx="23">
                  <c:v>-5792</c:v>
                </c:pt>
                <c:pt idx="24">
                  <c:v>-5663</c:v>
                </c:pt>
                <c:pt idx="25">
                  <c:v>-5531</c:v>
                </c:pt>
                <c:pt idx="26">
                  <c:v>-5503</c:v>
                </c:pt>
                <c:pt idx="27">
                  <c:v>-5425</c:v>
                </c:pt>
                <c:pt idx="28">
                  <c:v>-5405</c:v>
                </c:pt>
                <c:pt idx="29">
                  <c:v>-5385</c:v>
                </c:pt>
                <c:pt idx="30">
                  <c:v>-5355</c:v>
                </c:pt>
                <c:pt idx="31">
                  <c:v>-5328</c:v>
                </c:pt>
                <c:pt idx="32">
                  <c:v>-5286</c:v>
                </c:pt>
                <c:pt idx="33">
                  <c:v>-5175</c:v>
                </c:pt>
                <c:pt idx="34">
                  <c:v>-5175</c:v>
                </c:pt>
                <c:pt idx="35">
                  <c:v>-5167</c:v>
                </c:pt>
                <c:pt idx="36">
                  <c:v>-5084</c:v>
                </c:pt>
                <c:pt idx="37">
                  <c:v>-5045</c:v>
                </c:pt>
                <c:pt idx="38">
                  <c:v>-4959</c:v>
                </c:pt>
                <c:pt idx="39">
                  <c:v>-4938</c:v>
                </c:pt>
                <c:pt idx="40">
                  <c:v>-4918</c:v>
                </c:pt>
                <c:pt idx="41">
                  <c:v>-4867</c:v>
                </c:pt>
                <c:pt idx="42">
                  <c:v>-4830</c:v>
                </c:pt>
                <c:pt idx="43">
                  <c:v>-4719</c:v>
                </c:pt>
                <c:pt idx="44">
                  <c:v>-4712</c:v>
                </c:pt>
                <c:pt idx="45">
                  <c:v>-4708</c:v>
                </c:pt>
                <c:pt idx="46">
                  <c:v>-4700</c:v>
                </c:pt>
                <c:pt idx="47">
                  <c:v>-4699</c:v>
                </c:pt>
                <c:pt idx="48">
                  <c:v>-4699</c:v>
                </c:pt>
                <c:pt idx="49">
                  <c:v>-4657</c:v>
                </c:pt>
                <c:pt idx="50">
                  <c:v>-4572</c:v>
                </c:pt>
                <c:pt idx="51">
                  <c:v>-4460</c:v>
                </c:pt>
                <c:pt idx="52">
                  <c:v>-4404</c:v>
                </c:pt>
                <c:pt idx="53">
                  <c:v>-4126</c:v>
                </c:pt>
                <c:pt idx="54">
                  <c:v>-4003</c:v>
                </c:pt>
                <c:pt idx="55">
                  <c:v>-3908</c:v>
                </c:pt>
                <c:pt idx="56">
                  <c:v>-3907</c:v>
                </c:pt>
                <c:pt idx="57">
                  <c:v>-3767</c:v>
                </c:pt>
                <c:pt idx="58">
                  <c:v>-3527</c:v>
                </c:pt>
                <c:pt idx="59">
                  <c:v>-3526</c:v>
                </c:pt>
                <c:pt idx="60">
                  <c:v>-3525</c:v>
                </c:pt>
                <c:pt idx="61">
                  <c:v>-3516</c:v>
                </c:pt>
                <c:pt idx="62">
                  <c:v>-2955</c:v>
                </c:pt>
                <c:pt idx="63">
                  <c:v>-2455</c:v>
                </c:pt>
                <c:pt idx="64">
                  <c:v>-2226</c:v>
                </c:pt>
                <c:pt idx="65">
                  <c:v>-1907</c:v>
                </c:pt>
                <c:pt idx="66">
                  <c:v>-1891</c:v>
                </c:pt>
                <c:pt idx="67">
                  <c:v>-1751</c:v>
                </c:pt>
                <c:pt idx="68">
                  <c:v>-1652</c:v>
                </c:pt>
                <c:pt idx="69">
                  <c:v>-1651</c:v>
                </c:pt>
                <c:pt idx="70">
                  <c:v>-1523</c:v>
                </c:pt>
                <c:pt idx="71">
                  <c:v>-1492</c:v>
                </c:pt>
                <c:pt idx="72">
                  <c:v>-1424</c:v>
                </c:pt>
                <c:pt idx="73">
                  <c:v>-1415</c:v>
                </c:pt>
                <c:pt idx="74">
                  <c:v>-1414</c:v>
                </c:pt>
                <c:pt idx="75">
                  <c:v>-1413</c:v>
                </c:pt>
                <c:pt idx="76">
                  <c:v>-1175</c:v>
                </c:pt>
                <c:pt idx="77">
                  <c:v>-1014</c:v>
                </c:pt>
                <c:pt idx="78">
                  <c:v>-698</c:v>
                </c:pt>
                <c:pt idx="79">
                  <c:v>-470</c:v>
                </c:pt>
                <c:pt idx="80">
                  <c:v>-460</c:v>
                </c:pt>
                <c:pt idx="81">
                  <c:v>-449</c:v>
                </c:pt>
                <c:pt idx="82">
                  <c:v>-99</c:v>
                </c:pt>
                <c:pt idx="83">
                  <c:v>0</c:v>
                </c:pt>
                <c:pt idx="84">
                  <c:v>0</c:v>
                </c:pt>
                <c:pt idx="85">
                  <c:v>20</c:v>
                </c:pt>
                <c:pt idx="86">
                  <c:v>235</c:v>
                </c:pt>
                <c:pt idx="87">
                  <c:v>235</c:v>
                </c:pt>
                <c:pt idx="88">
                  <c:v>606</c:v>
                </c:pt>
                <c:pt idx="89">
                  <c:v>617</c:v>
                </c:pt>
                <c:pt idx="90">
                  <c:v>704</c:v>
                </c:pt>
                <c:pt idx="91">
                  <c:v>704</c:v>
                </c:pt>
                <c:pt idx="92">
                  <c:v>705</c:v>
                </c:pt>
                <c:pt idx="93">
                  <c:v>715</c:v>
                </c:pt>
                <c:pt idx="94">
                  <c:v>732</c:v>
                </c:pt>
                <c:pt idx="95">
                  <c:v>735</c:v>
                </c:pt>
                <c:pt idx="96">
                  <c:v>736</c:v>
                </c:pt>
                <c:pt idx="97">
                  <c:v>736</c:v>
                </c:pt>
                <c:pt idx="98">
                  <c:v>821</c:v>
                </c:pt>
                <c:pt idx="99">
                  <c:v>824</c:v>
                </c:pt>
                <c:pt idx="100">
                  <c:v>855</c:v>
                </c:pt>
                <c:pt idx="101">
                  <c:v>865</c:v>
                </c:pt>
                <c:pt idx="102">
                  <c:v>943</c:v>
                </c:pt>
                <c:pt idx="103">
                  <c:v>951</c:v>
                </c:pt>
                <c:pt idx="104">
                  <c:v>982</c:v>
                </c:pt>
                <c:pt idx="105">
                  <c:v>1059</c:v>
                </c:pt>
                <c:pt idx="106">
                  <c:v>1079</c:v>
                </c:pt>
                <c:pt idx="107">
                  <c:v>1080</c:v>
                </c:pt>
                <c:pt idx="108">
                  <c:v>1191</c:v>
                </c:pt>
                <c:pt idx="109">
                  <c:v>1301</c:v>
                </c:pt>
                <c:pt idx="110">
                  <c:v>1431</c:v>
                </c:pt>
                <c:pt idx="111">
                  <c:v>1432</c:v>
                </c:pt>
                <c:pt idx="112">
                  <c:v>1437</c:v>
                </c:pt>
                <c:pt idx="113">
                  <c:v>1441</c:v>
                </c:pt>
                <c:pt idx="114">
                  <c:v>1447</c:v>
                </c:pt>
                <c:pt idx="115">
                  <c:v>1448</c:v>
                </c:pt>
                <c:pt idx="116">
                  <c:v>1448</c:v>
                </c:pt>
                <c:pt idx="117">
                  <c:v>1448</c:v>
                </c:pt>
                <c:pt idx="118">
                  <c:v>1451</c:v>
                </c:pt>
                <c:pt idx="119">
                  <c:v>1451</c:v>
                </c:pt>
                <c:pt idx="120">
                  <c:v>1451</c:v>
                </c:pt>
                <c:pt idx="121">
                  <c:v>1536</c:v>
                </c:pt>
                <c:pt idx="122">
                  <c:v>1546</c:v>
                </c:pt>
                <c:pt idx="123">
                  <c:v>1546</c:v>
                </c:pt>
                <c:pt idx="124">
                  <c:v>1567</c:v>
                </c:pt>
                <c:pt idx="125">
                  <c:v>1577</c:v>
                </c:pt>
                <c:pt idx="126">
                  <c:v>1668</c:v>
                </c:pt>
                <c:pt idx="127">
                  <c:v>1676</c:v>
                </c:pt>
                <c:pt idx="128">
                  <c:v>1676</c:v>
                </c:pt>
                <c:pt idx="129">
                  <c:v>1679</c:v>
                </c:pt>
                <c:pt idx="130">
                  <c:v>1679</c:v>
                </c:pt>
                <c:pt idx="131">
                  <c:v>1775</c:v>
                </c:pt>
                <c:pt idx="132">
                  <c:v>1775</c:v>
                </c:pt>
                <c:pt idx="133">
                  <c:v>1775</c:v>
                </c:pt>
                <c:pt idx="134">
                  <c:v>1775</c:v>
                </c:pt>
                <c:pt idx="135">
                  <c:v>1775</c:v>
                </c:pt>
                <c:pt idx="136">
                  <c:v>1775</c:v>
                </c:pt>
                <c:pt idx="137">
                  <c:v>1784</c:v>
                </c:pt>
                <c:pt idx="138">
                  <c:v>1786</c:v>
                </c:pt>
                <c:pt idx="139">
                  <c:v>1796</c:v>
                </c:pt>
                <c:pt idx="140">
                  <c:v>1798</c:v>
                </c:pt>
                <c:pt idx="141">
                  <c:v>1810</c:v>
                </c:pt>
                <c:pt idx="142">
                  <c:v>1898</c:v>
                </c:pt>
                <c:pt idx="143">
                  <c:v>1918</c:v>
                </c:pt>
                <c:pt idx="144">
                  <c:v>1925</c:v>
                </c:pt>
                <c:pt idx="145">
                  <c:v>1928</c:v>
                </c:pt>
                <c:pt idx="146">
                  <c:v>1939</c:v>
                </c:pt>
                <c:pt idx="147">
                  <c:v>2003</c:v>
                </c:pt>
                <c:pt idx="148">
                  <c:v>2003</c:v>
                </c:pt>
                <c:pt idx="149">
                  <c:v>2014</c:v>
                </c:pt>
                <c:pt idx="150">
                  <c:v>2023</c:v>
                </c:pt>
                <c:pt idx="151">
                  <c:v>2112</c:v>
                </c:pt>
                <c:pt idx="152">
                  <c:v>2136</c:v>
                </c:pt>
                <c:pt idx="153">
                  <c:v>2143</c:v>
                </c:pt>
                <c:pt idx="154">
                  <c:v>2145</c:v>
                </c:pt>
                <c:pt idx="155">
                  <c:v>2146</c:v>
                </c:pt>
                <c:pt idx="156">
                  <c:v>2156</c:v>
                </c:pt>
                <c:pt idx="157">
                  <c:v>2157</c:v>
                </c:pt>
                <c:pt idx="158">
                  <c:v>2241</c:v>
                </c:pt>
                <c:pt idx="159">
                  <c:v>2244</c:v>
                </c:pt>
                <c:pt idx="160">
                  <c:v>2251</c:v>
                </c:pt>
                <c:pt idx="161">
                  <c:v>2252</c:v>
                </c:pt>
                <c:pt idx="162">
                  <c:v>2263</c:v>
                </c:pt>
                <c:pt idx="163">
                  <c:v>2263</c:v>
                </c:pt>
                <c:pt idx="164">
                  <c:v>2272</c:v>
                </c:pt>
                <c:pt idx="165">
                  <c:v>2273</c:v>
                </c:pt>
                <c:pt idx="166">
                  <c:v>2370</c:v>
                </c:pt>
                <c:pt idx="167">
                  <c:v>2413</c:v>
                </c:pt>
                <c:pt idx="168">
                  <c:v>2413</c:v>
                </c:pt>
                <c:pt idx="169">
                  <c:v>2413</c:v>
                </c:pt>
                <c:pt idx="170">
                  <c:v>2483</c:v>
                </c:pt>
                <c:pt idx="171">
                  <c:v>2493</c:v>
                </c:pt>
                <c:pt idx="172">
                  <c:v>2590</c:v>
                </c:pt>
                <c:pt idx="173">
                  <c:v>2599</c:v>
                </c:pt>
                <c:pt idx="174">
                  <c:v>2613</c:v>
                </c:pt>
                <c:pt idx="175">
                  <c:v>2729</c:v>
                </c:pt>
                <c:pt idx="176">
                  <c:v>2961</c:v>
                </c:pt>
                <c:pt idx="177">
                  <c:v>3090</c:v>
                </c:pt>
                <c:pt idx="178">
                  <c:v>3090</c:v>
                </c:pt>
                <c:pt idx="179">
                  <c:v>3196</c:v>
                </c:pt>
                <c:pt idx="180">
                  <c:v>3228</c:v>
                </c:pt>
                <c:pt idx="181">
                  <c:v>3305</c:v>
                </c:pt>
                <c:pt idx="182">
                  <c:v>3315</c:v>
                </c:pt>
                <c:pt idx="183">
                  <c:v>3327</c:v>
                </c:pt>
                <c:pt idx="184">
                  <c:v>3328</c:v>
                </c:pt>
                <c:pt idx="185">
                  <c:v>3340</c:v>
                </c:pt>
                <c:pt idx="186">
                  <c:v>3425</c:v>
                </c:pt>
                <c:pt idx="187">
                  <c:v>3439</c:v>
                </c:pt>
                <c:pt idx="188">
                  <c:v>3545</c:v>
                </c:pt>
                <c:pt idx="189">
                  <c:v>3558</c:v>
                </c:pt>
                <c:pt idx="190">
                  <c:v>3589</c:v>
                </c:pt>
                <c:pt idx="191">
                  <c:v>3664</c:v>
                </c:pt>
                <c:pt idx="192">
                  <c:v>3676</c:v>
                </c:pt>
                <c:pt idx="193">
                  <c:v>3685</c:v>
                </c:pt>
                <c:pt idx="194">
                  <c:v>3693.5</c:v>
                </c:pt>
                <c:pt idx="195">
                  <c:v>3773</c:v>
                </c:pt>
                <c:pt idx="196">
                  <c:v>3796</c:v>
                </c:pt>
                <c:pt idx="197">
                  <c:v>3807</c:v>
                </c:pt>
                <c:pt idx="198">
                  <c:v>3817</c:v>
                </c:pt>
                <c:pt idx="199">
                  <c:v>3824</c:v>
                </c:pt>
                <c:pt idx="200">
                  <c:v>3891</c:v>
                </c:pt>
                <c:pt idx="201">
                  <c:v>3914</c:v>
                </c:pt>
                <c:pt idx="202">
                  <c:v>3920</c:v>
                </c:pt>
                <c:pt idx="203">
                  <c:v>4021</c:v>
                </c:pt>
                <c:pt idx="204">
                  <c:v>4056</c:v>
                </c:pt>
                <c:pt idx="205">
                  <c:v>4131</c:v>
                </c:pt>
                <c:pt idx="206">
                  <c:v>4144</c:v>
                </c:pt>
                <c:pt idx="207">
                  <c:v>4251</c:v>
                </c:pt>
                <c:pt idx="208">
                  <c:v>4278</c:v>
                </c:pt>
                <c:pt idx="209">
                  <c:v>4404</c:v>
                </c:pt>
                <c:pt idx="210">
                  <c:v>4491</c:v>
                </c:pt>
                <c:pt idx="211">
                  <c:v>4611</c:v>
                </c:pt>
                <c:pt idx="212">
                  <c:v>4748</c:v>
                </c:pt>
                <c:pt idx="213">
                  <c:v>4850</c:v>
                </c:pt>
                <c:pt idx="214">
                  <c:v>5085</c:v>
                </c:pt>
                <c:pt idx="215">
                  <c:v>5120</c:v>
                </c:pt>
                <c:pt idx="216">
                  <c:v>5209</c:v>
                </c:pt>
                <c:pt idx="217">
                  <c:v>5229</c:v>
                </c:pt>
                <c:pt idx="218">
                  <c:v>5447</c:v>
                </c:pt>
                <c:pt idx="219">
                  <c:v>5478</c:v>
                </c:pt>
                <c:pt idx="220">
                  <c:v>5557</c:v>
                </c:pt>
                <c:pt idx="221">
                  <c:v>5697</c:v>
                </c:pt>
                <c:pt idx="222">
                  <c:v>5796</c:v>
                </c:pt>
                <c:pt idx="223">
                  <c:v>5925</c:v>
                </c:pt>
              </c:numCache>
            </c:numRef>
          </c:xVal>
          <c:yVal>
            <c:numRef>
              <c:f>Active!$H$21:$H$244</c:f>
              <c:numCache>
                <c:formatCode>General</c:formatCode>
                <c:ptCount val="224"/>
                <c:pt idx="0">
                  <c:v>-0.20829999999659776</c:v>
                </c:pt>
                <c:pt idx="1">
                  <c:v>-0.16651999999703548</c:v>
                </c:pt>
                <c:pt idx="2">
                  <c:v>-0.14897999999993772</c:v>
                </c:pt>
                <c:pt idx="3">
                  <c:v>-0.1335399999989022</c:v>
                </c:pt>
                <c:pt idx="4">
                  <c:v>-0.12921999999889522</c:v>
                </c:pt>
                <c:pt idx="5">
                  <c:v>-0.11230000000068685</c:v>
                </c:pt>
                <c:pt idx="6">
                  <c:v>-0.1069599999973434</c:v>
                </c:pt>
                <c:pt idx="7">
                  <c:v>-9.4939999995403923E-2</c:v>
                </c:pt>
                <c:pt idx="8">
                  <c:v>-6.0120000001916196E-2</c:v>
                </c:pt>
                <c:pt idx="9">
                  <c:v>-5.5339999998977873E-2</c:v>
                </c:pt>
                <c:pt idx="10">
                  <c:v>-6.1819999998988351E-2</c:v>
                </c:pt>
                <c:pt idx="11">
                  <c:v>-5.9479999999894062E-2</c:v>
                </c:pt>
                <c:pt idx="12">
                  <c:v>-5.769999999756692E-2</c:v>
                </c:pt>
                <c:pt idx="13">
                  <c:v>-5.1879999999073334E-2</c:v>
                </c:pt>
                <c:pt idx="14">
                  <c:v>-4.7999999995226972E-2</c:v>
                </c:pt>
                <c:pt idx="15">
                  <c:v>-5.9679999998479616E-2</c:v>
                </c:pt>
                <c:pt idx="16">
                  <c:v>-5.4099999997561099E-2</c:v>
                </c:pt>
                <c:pt idx="17">
                  <c:v>-2.9900000001362059E-2</c:v>
                </c:pt>
                <c:pt idx="18">
                  <c:v>-3.1759999998030253E-2</c:v>
                </c:pt>
                <c:pt idx="19">
                  <c:v>-3.8980000001174631E-2</c:v>
                </c:pt>
                <c:pt idx="20">
                  <c:v>-2.5559999998222338E-2</c:v>
                </c:pt>
                <c:pt idx="21">
                  <c:v>-3.6000000000058208E-2</c:v>
                </c:pt>
                <c:pt idx="22">
                  <c:v>-3.0359999997017439E-2</c:v>
                </c:pt>
                <c:pt idx="23">
                  <c:v>-2.275999999983469E-2</c:v>
                </c:pt>
                <c:pt idx="24">
                  <c:v>-3.3139999999548309E-2</c:v>
                </c:pt>
                <c:pt idx="25">
                  <c:v>-2.5180000000545988E-2</c:v>
                </c:pt>
                <c:pt idx="26">
                  <c:v>-3.8339999999152496E-2</c:v>
                </c:pt>
                <c:pt idx="27">
                  <c:v>-2.3499999999330612E-2</c:v>
                </c:pt>
                <c:pt idx="28">
                  <c:v>-2.2899999996297993E-2</c:v>
                </c:pt>
                <c:pt idx="29">
                  <c:v>-2.0300000000133878E-2</c:v>
                </c:pt>
                <c:pt idx="30">
                  <c:v>-2.1899999999732245E-2</c:v>
                </c:pt>
                <c:pt idx="31">
                  <c:v>-3.4839999996620463E-2</c:v>
                </c:pt>
                <c:pt idx="32">
                  <c:v>-2.5079999999434222E-2</c:v>
                </c:pt>
                <c:pt idx="33">
                  <c:v>-2.5499999999738066E-2</c:v>
                </c:pt>
                <c:pt idx="34">
                  <c:v>-1.6500000001542503E-2</c:v>
                </c:pt>
                <c:pt idx="35">
                  <c:v>-2.825999999549822E-2</c:v>
                </c:pt>
                <c:pt idx="36">
                  <c:v>-2.0519999998214189E-2</c:v>
                </c:pt>
                <c:pt idx="37">
                  <c:v>-1.4099999996687984E-2</c:v>
                </c:pt>
                <c:pt idx="38">
                  <c:v>-6.0199999970791396E-3</c:v>
                </c:pt>
                <c:pt idx="39">
                  <c:v>-3.639999995357357E-3</c:v>
                </c:pt>
                <c:pt idx="40">
                  <c:v>-1.5039999998407438E-2</c:v>
                </c:pt>
                <c:pt idx="41">
                  <c:v>-2.0260000001144363E-2</c:v>
                </c:pt>
                <c:pt idx="42">
                  <c:v>-1.1399999999412103E-2</c:v>
                </c:pt>
                <c:pt idx="43">
                  <c:v>-1.2819999999919673E-2</c:v>
                </c:pt>
                <c:pt idx="44">
                  <c:v>-6.3599999994039536E-3</c:v>
                </c:pt>
                <c:pt idx="45">
                  <c:v>-8.2399999992048834E-3</c:v>
                </c:pt>
                <c:pt idx="46">
                  <c:v>-3.9999999971769284E-3</c:v>
                </c:pt>
                <c:pt idx="47">
                  <c:v>-8.219999996072147E-3</c:v>
                </c:pt>
                <c:pt idx="48">
                  <c:v>-2.219999998487765E-3</c:v>
                </c:pt>
                <c:pt idx="49">
                  <c:v>-6.4599999968777411E-3</c:v>
                </c:pt>
                <c:pt idx="50">
                  <c:v>-2.1600000000034925E-3</c:v>
                </c:pt>
                <c:pt idx="51">
                  <c:v>2.0000000222353265E-4</c:v>
                </c:pt>
                <c:pt idx="52">
                  <c:v>-1.1120000002847519E-2</c:v>
                </c:pt>
                <c:pt idx="53">
                  <c:v>1.720000000204891E-3</c:v>
                </c:pt>
                <c:pt idx="54">
                  <c:v>2.6600000019243453E-3</c:v>
                </c:pt>
                <c:pt idx="55">
                  <c:v>-2.4000000121304765E-4</c:v>
                </c:pt>
                <c:pt idx="56">
                  <c:v>-4.59999999293359E-4</c:v>
                </c:pt>
                <c:pt idx="57">
                  <c:v>4.7400000039488077E-3</c:v>
                </c:pt>
                <c:pt idx="58">
                  <c:v>9.400000017194543E-4</c:v>
                </c:pt>
                <c:pt idx="59">
                  <c:v>7.2000000000116415E-4</c:v>
                </c:pt>
                <c:pt idx="60">
                  <c:v>2.4999999986903276E-3</c:v>
                </c:pt>
                <c:pt idx="61">
                  <c:v>-1.4799999989918433E-3</c:v>
                </c:pt>
                <c:pt idx="62">
                  <c:v>-8.9999999909196049E-4</c:v>
                </c:pt>
                <c:pt idx="63">
                  <c:v>-8.9999999909196049E-4</c:v>
                </c:pt>
                <c:pt idx="64">
                  <c:v>-5.2799999975832179E-3</c:v>
                </c:pt>
                <c:pt idx="65">
                  <c:v>7.5399999986984767E-3</c:v>
                </c:pt>
                <c:pt idx="66">
                  <c:v>-8.979999998700805E-3</c:v>
                </c:pt>
                <c:pt idx="67">
                  <c:v>-5.7799999995040707E-3</c:v>
                </c:pt>
                <c:pt idx="68">
                  <c:v>4.3999999616062269E-4</c:v>
                </c:pt>
                <c:pt idx="69">
                  <c:v>-5.7799999995040707E-3</c:v>
                </c:pt>
                <c:pt idx="70">
                  <c:v>-6.9399999993038364E-3</c:v>
                </c:pt>
                <c:pt idx="72">
                  <c:v>-7.7199999941512942E-3</c:v>
                </c:pt>
                <c:pt idx="73">
                  <c:v>1.3000000035390258E-3</c:v>
                </c:pt>
                <c:pt idx="74">
                  <c:v>-1.919999995152466E-3</c:v>
                </c:pt>
                <c:pt idx="75">
                  <c:v>-7.140000001527369E-3</c:v>
                </c:pt>
                <c:pt idx="84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0A4-4A1F-833A-72E467277055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Active!$F$21:$F$244</c:f>
              <c:numCache>
                <c:formatCode>General</c:formatCode>
                <c:ptCount val="224"/>
                <c:pt idx="0">
                  <c:v>-9085</c:v>
                </c:pt>
                <c:pt idx="1">
                  <c:v>-8484</c:v>
                </c:pt>
                <c:pt idx="2">
                  <c:v>-8041</c:v>
                </c:pt>
                <c:pt idx="3">
                  <c:v>-7793</c:v>
                </c:pt>
                <c:pt idx="4">
                  <c:v>-7599</c:v>
                </c:pt>
                <c:pt idx="5">
                  <c:v>-7485</c:v>
                </c:pt>
                <c:pt idx="6">
                  <c:v>-7332</c:v>
                </c:pt>
                <c:pt idx="7">
                  <c:v>-7073</c:v>
                </c:pt>
                <c:pt idx="8">
                  <c:v>-6804</c:v>
                </c:pt>
                <c:pt idx="9">
                  <c:v>-6803</c:v>
                </c:pt>
                <c:pt idx="10">
                  <c:v>-6769</c:v>
                </c:pt>
                <c:pt idx="11">
                  <c:v>-6716</c:v>
                </c:pt>
                <c:pt idx="12">
                  <c:v>-6715</c:v>
                </c:pt>
                <c:pt idx="13">
                  <c:v>-6696</c:v>
                </c:pt>
                <c:pt idx="14">
                  <c:v>-6650</c:v>
                </c:pt>
                <c:pt idx="15">
                  <c:v>-6606</c:v>
                </c:pt>
                <c:pt idx="16">
                  <c:v>-6595</c:v>
                </c:pt>
                <c:pt idx="17">
                  <c:v>-6205</c:v>
                </c:pt>
                <c:pt idx="18">
                  <c:v>-6142</c:v>
                </c:pt>
                <c:pt idx="19">
                  <c:v>-6141</c:v>
                </c:pt>
                <c:pt idx="20">
                  <c:v>-5902</c:v>
                </c:pt>
                <c:pt idx="21">
                  <c:v>-5850</c:v>
                </c:pt>
                <c:pt idx="22">
                  <c:v>-5812</c:v>
                </c:pt>
                <c:pt idx="23">
                  <c:v>-5792</c:v>
                </c:pt>
                <c:pt idx="24">
                  <c:v>-5663</c:v>
                </c:pt>
                <c:pt idx="25">
                  <c:v>-5531</c:v>
                </c:pt>
                <c:pt idx="26">
                  <c:v>-5503</c:v>
                </c:pt>
                <c:pt idx="27">
                  <c:v>-5425</c:v>
                </c:pt>
                <c:pt idx="28">
                  <c:v>-5405</c:v>
                </c:pt>
                <c:pt idx="29">
                  <c:v>-5385</c:v>
                </c:pt>
                <c:pt idx="30">
                  <c:v>-5355</c:v>
                </c:pt>
                <c:pt idx="31">
                  <c:v>-5328</c:v>
                </c:pt>
                <c:pt idx="32">
                  <c:v>-5286</c:v>
                </c:pt>
                <c:pt idx="33">
                  <c:v>-5175</c:v>
                </c:pt>
                <c:pt idx="34">
                  <c:v>-5175</c:v>
                </c:pt>
                <c:pt idx="35">
                  <c:v>-5167</c:v>
                </c:pt>
                <c:pt idx="36">
                  <c:v>-5084</c:v>
                </c:pt>
                <c:pt idx="37">
                  <c:v>-5045</c:v>
                </c:pt>
                <c:pt idx="38">
                  <c:v>-4959</c:v>
                </c:pt>
                <c:pt idx="39">
                  <c:v>-4938</c:v>
                </c:pt>
                <c:pt idx="40">
                  <c:v>-4918</c:v>
                </c:pt>
                <c:pt idx="41">
                  <c:v>-4867</c:v>
                </c:pt>
                <c:pt idx="42">
                  <c:v>-4830</c:v>
                </c:pt>
                <c:pt idx="43">
                  <c:v>-4719</c:v>
                </c:pt>
                <c:pt idx="44">
                  <c:v>-4712</c:v>
                </c:pt>
                <c:pt idx="45">
                  <c:v>-4708</c:v>
                </c:pt>
                <c:pt idx="46">
                  <c:v>-4700</c:v>
                </c:pt>
                <c:pt idx="47">
                  <c:v>-4699</c:v>
                </c:pt>
                <c:pt idx="48">
                  <c:v>-4699</c:v>
                </c:pt>
                <c:pt idx="49">
                  <c:v>-4657</c:v>
                </c:pt>
                <c:pt idx="50">
                  <c:v>-4572</c:v>
                </c:pt>
                <c:pt idx="51">
                  <c:v>-4460</c:v>
                </c:pt>
                <c:pt idx="52">
                  <c:v>-4404</c:v>
                </c:pt>
                <c:pt idx="53">
                  <c:v>-4126</c:v>
                </c:pt>
                <c:pt idx="54">
                  <c:v>-4003</c:v>
                </c:pt>
                <c:pt idx="55">
                  <c:v>-3908</c:v>
                </c:pt>
                <c:pt idx="56">
                  <c:v>-3907</c:v>
                </c:pt>
                <c:pt idx="57">
                  <c:v>-3767</c:v>
                </c:pt>
                <c:pt idx="58">
                  <c:v>-3527</c:v>
                </c:pt>
                <c:pt idx="59">
                  <c:v>-3526</c:v>
                </c:pt>
                <c:pt idx="60">
                  <c:v>-3525</c:v>
                </c:pt>
                <c:pt idx="61">
                  <c:v>-3516</c:v>
                </c:pt>
                <c:pt idx="62">
                  <c:v>-2955</c:v>
                </c:pt>
                <c:pt idx="63">
                  <c:v>-2455</c:v>
                </c:pt>
                <c:pt idx="64">
                  <c:v>-2226</c:v>
                </c:pt>
                <c:pt idx="65">
                  <c:v>-1907</c:v>
                </c:pt>
                <c:pt idx="66">
                  <c:v>-1891</c:v>
                </c:pt>
                <c:pt idx="67">
                  <c:v>-1751</c:v>
                </c:pt>
                <c:pt idx="68">
                  <c:v>-1652</c:v>
                </c:pt>
                <c:pt idx="69">
                  <c:v>-1651</c:v>
                </c:pt>
                <c:pt idx="70">
                  <c:v>-1523</c:v>
                </c:pt>
                <c:pt idx="71">
                  <c:v>-1492</c:v>
                </c:pt>
                <c:pt idx="72">
                  <c:v>-1424</c:v>
                </c:pt>
                <c:pt idx="73">
                  <c:v>-1415</c:v>
                </c:pt>
                <c:pt idx="74">
                  <c:v>-1414</c:v>
                </c:pt>
                <c:pt idx="75">
                  <c:v>-1413</c:v>
                </c:pt>
                <c:pt idx="76">
                  <c:v>-1175</c:v>
                </c:pt>
                <c:pt idx="77">
                  <c:v>-1014</c:v>
                </c:pt>
                <c:pt idx="78">
                  <c:v>-698</c:v>
                </c:pt>
                <c:pt idx="79">
                  <c:v>-470</c:v>
                </c:pt>
                <c:pt idx="80">
                  <c:v>-460</c:v>
                </c:pt>
                <c:pt idx="81">
                  <c:v>-449</c:v>
                </c:pt>
                <c:pt idx="82">
                  <c:v>-99</c:v>
                </c:pt>
                <c:pt idx="83">
                  <c:v>0</c:v>
                </c:pt>
                <c:pt idx="84">
                  <c:v>0</c:v>
                </c:pt>
                <c:pt idx="85">
                  <c:v>20</c:v>
                </c:pt>
                <c:pt idx="86">
                  <c:v>235</c:v>
                </c:pt>
                <c:pt idx="87">
                  <c:v>235</c:v>
                </c:pt>
                <c:pt idx="88">
                  <c:v>606</c:v>
                </c:pt>
                <c:pt idx="89">
                  <c:v>617</c:v>
                </c:pt>
                <c:pt idx="90">
                  <c:v>704</c:v>
                </c:pt>
                <c:pt idx="91">
                  <c:v>704</c:v>
                </c:pt>
                <c:pt idx="92">
                  <c:v>705</c:v>
                </c:pt>
                <c:pt idx="93">
                  <c:v>715</c:v>
                </c:pt>
                <c:pt idx="94">
                  <c:v>732</c:v>
                </c:pt>
                <c:pt idx="95">
                  <c:v>735</c:v>
                </c:pt>
                <c:pt idx="96">
                  <c:v>736</c:v>
                </c:pt>
                <c:pt idx="97">
                  <c:v>736</c:v>
                </c:pt>
                <c:pt idx="98">
                  <c:v>821</c:v>
                </c:pt>
                <c:pt idx="99">
                  <c:v>824</c:v>
                </c:pt>
                <c:pt idx="100">
                  <c:v>855</c:v>
                </c:pt>
                <c:pt idx="101">
                  <c:v>865</c:v>
                </c:pt>
                <c:pt idx="102">
                  <c:v>943</c:v>
                </c:pt>
                <c:pt idx="103">
                  <c:v>951</c:v>
                </c:pt>
                <c:pt idx="104">
                  <c:v>982</c:v>
                </c:pt>
                <c:pt idx="105">
                  <c:v>1059</c:v>
                </c:pt>
                <c:pt idx="106">
                  <c:v>1079</c:v>
                </c:pt>
                <c:pt idx="107">
                  <c:v>1080</c:v>
                </c:pt>
                <c:pt idx="108">
                  <c:v>1191</c:v>
                </c:pt>
                <c:pt idx="109">
                  <c:v>1301</c:v>
                </c:pt>
                <c:pt idx="110">
                  <c:v>1431</c:v>
                </c:pt>
                <c:pt idx="111">
                  <c:v>1432</c:v>
                </c:pt>
                <c:pt idx="112">
                  <c:v>1437</c:v>
                </c:pt>
                <c:pt idx="113">
                  <c:v>1441</c:v>
                </c:pt>
                <c:pt idx="114">
                  <c:v>1447</c:v>
                </c:pt>
                <c:pt idx="115">
                  <c:v>1448</c:v>
                </c:pt>
                <c:pt idx="116">
                  <c:v>1448</c:v>
                </c:pt>
                <c:pt idx="117">
                  <c:v>1448</c:v>
                </c:pt>
                <c:pt idx="118">
                  <c:v>1451</c:v>
                </c:pt>
                <c:pt idx="119">
                  <c:v>1451</c:v>
                </c:pt>
                <c:pt idx="120">
                  <c:v>1451</c:v>
                </c:pt>
                <c:pt idx="121">
                  <c:v>1536</c:v>
                </c:pt>
                <c:pt idx="122">
                  <c:v>1546</c:v>
                </c:pt>
                <c:pt idx="123">
                  <c:v>1546</c:v>
                </c:pt>
                <c:pt idx="124">
                  <c:v>1567</c:v>
                </c:pt>
                <c:pt idx="125">
                  <c:v>1577</c:v>
                </c:pt>
                <c:pt idx="126">
                  <c:v>1668</c:v>
                </c:pt>
                <c:pt idx="127">
                  <c:v>1676</c:v>
                </c:pt>
                <c:pt idx="128">
                  <c:v>1676</c:v>
                </c:pt>
                <c:pt idx="129">
                  <c:v>1679</c:v>
                </c:pt>
                <c:pt idx="130">
                  <c:v>1679</c:v>
                </c:pt>
                <c:pt idx="131">
                  <c:v>1775</c:v>
                </c:pt>
                <c:pt idx="132">
                  <c:v>1775</c:v>
                </c:pt>
                <c:pt idx="133">
                  <c:v>1775</c:v>
                </c:pt>
                <c:pt idx="134">
                  <c:v>1775</c:v>
                </c:pt>
                <c:pt idx="135">
                  <c:v>1775</c:v>
                </c:pt>
                <c:pt idx="136">
                  <c:v>1775</c:v>
                </c:pt>
                <c:pt idx="137">
                  <c:v>1784</c:v>
                </c:pt>
                <c:pt idx="138">
                  <c:v>1786</c:v>
                </c:pt>
                <c:pt idx="139">
                  <c:v>1796</c:v>
                </c:pt>
                <c:pt idx="140">
                  <c:v>1798</c:v>
                </c:pt>
                <c:pt idx="141">
                  <c:v>1810</c:v>
                </c:pt>
                <c:pt idx="142">
                  <c:v>1898</c:v>
                </c:pt>
                <c:pt idx="143">
                  <c:v>1918</c:v>
                </c:pt>
                <c:pt idx="144">
                  <c:v>1925</c:v>
                </c:pt>
                <c:pt idx="145">
                  <c:v>1928</c:v>
                </c:pt>
                <c:pt idx="146">
                  <c:v>1939</c:v>
                </c:pt>
                <c:pt idx="147">
                  <c:v>2003</c:v>
                </c:pt>
                <c:pt idx="148">
                  <c:v>2003</c:v>
                </c:pt>
                <c:pt idx="149">
                  <c:v>2014</c:v>
                </c:pt>
                <c:pt idx="150">
                  <c:v>2023</c:v>
                </c:pt>
                <c:pt idx="151">
                  <c:v>2112</c:v>
                </c:pt>
                <c:pt idx="152">
                  <c:v>2136</c:v>
                </c:pt>
                <c:pt idx="153">
                  <c:v>2143</c:v>
                </c:pt>
                <c:pt idx="154">
                  <c:v>2145</c:v>
                </c:pt>
                <c:pt idx="155">
                  <c:v>2146</c:v>
                </c:pt>
                <c:pt idx="156">
                  <c:v>2156</c:v>
                </c:pt>
                <c:pt idx="157">
                  <c:v>2157</c:v>
                </c:pt>
                <c:pt idx="158">
                  <c:v>2241</c:v>
                </c:pt>
                <c:pt idx="159">
                  <c:v>2244</c:v>
                </c:pt>
                <c:pt idx="160">
                  <c:v>2251</c:v>
                </c:pt>
                <c:pt idx="161">
                  <c:v>2252</c:v>
                </c:pt>
                <c:pt idx="162">
                  <c:v>2263</c:v>
                </c:pt>
                <c:pt idx="163">
                  <c:v>2263</c:v>
                </c:pt>
                <c:pt idx="164">
                  <c:v>2272</c:v>
                </c:pt>
                <c:pt idx="165">
                  <c:v>2273</c:v>
                </c:pt>
                <c:pt idx="166">
                  <c:v>2370</c:v>
                </c:pt>
                <c:pt idx="167">
                  <c:v>2413</c:v>
                </c:pt>
                <c:pt idx="168">
                  <c:v>2413</c:v>
                </c:pt>
                <c:pt idx="169">
                  <c:v>2413</c:v>
                </c:pt>
                <c:pt idx="170">
                  <c:v>2483</c:v>
                </c:pt>
                <c:pt idx="171">
                  <c:v>2493</c:v>
                </c:pt>
                <c:pt idx="172">
                  <c:v>2590</c:v>
                </c:pt>
                <c:pt idx="173">
                  <c:v>2599</c:v>
                </c:pt>
                <c:pt idx="174">
                  <c:v>2613</c:v>
                </c:pt>
                <c:pt idx="175">
                  <c:v>2729</c:v>
                </c:pt>
                <c:pt idx="176">
                  <c:v>2961</c:v>
                </c:pt>
                <c:pt idx="177">
                  <c:v>3090</c:v>
                </c:pt>
                <c:pt idx="178">
                  <c:v>3090</c:v>
                </c:pt>
                <c:pt idx="179">
                  <c:v>3196</c:v>
                </c:pt>
                <c:pt idx="180">
                  <c:v>3228</c:v>
                </c:pt>
                <c:pt idx="181">
                  <c:v>3305</c:v>
                </c:pt>
                <c:pt idx="182">
                  <c:v>3315</c:v>
                </c:pt>
                <c:pt idx="183">
                  <c:v>3327</c:v>
                </c:pt>
                <c:pt idx="184">
                  <c:v>3328</c:v>
                </c:pt>
                <c:pt idx="185">
                  <c:v>3340</c:v>
                </c:pt>
                <c:pt idx="186">
                  <c:v>3425</c:v>
                </c:pt>
                <c:pt idx="187">
                  <c:v>3439</c:v>
                </c:pt>
                <c:pt idx="188">
                  <c:v>3545</c:v>
                </c:pt>
                <c:pt idx="189">
                  <c:v>3558</c:v>
                </c:pt>
                <c:pt idx="190">
                  <c:v>3589</c:v>
                </c:pt>
                <c:pt idx="191">
                  <c:v>3664</c:v>
                </c:pt>
                <c:pt idx="192">
                  <c:v>3676</c:v>
                </c:pt>
                <c:pt idx="193">
                  <c:v>3685</c:v>
                </c:pt>
                <c:pt idx="194">
                  <c:v>3693.5</c:v>
                </c:pt>
                <c:pt idx="195">
                  <c:v>3773</c:v>
                </c:pt>
                <c:pt idx="196">
                  <c:v>3796</c:v>
                </c:pt>
                <c:pt idx="197">
                  <c:v>3807</c:v>
                </c:pt>
                <c:pt idx="198">
                  <c:v>3817</c:v>
                </c:pt>
                <c:pt idx="199">
                  <c:v>3824</c:v>
                </c:pt>
                <c:pt idx="200">
                  <c:v>3891</c:v>
                </c:pt>
                <c:pt idx="201">
                  <c:v>3914</c:v>
                </c:pt>
                <c:pt idx="202">
                  <c:v>3920</c:v>
                </c:pt>
                <c:pt idx="203">
                  <c:v>4021</c:v>
                </c:pt>
                <c:pt idx="204">
                  <c:v>4056</c:v>
                </c:pt>
                <c:pt idx="205">
                  <c:v>4131</c:v>
                </c:pt>
                <c:pt idx="206">
                  <c:v>4144</c:v>
                </c:pt>
                <c:pt idx="207">
                  <c:v>4251</c:v>
                </c:pt>
                <c:pt idx="208">
                  <c:v>4278</c:v>
                </c:pt>
                <c:pt idx="209">
                  <c:v>4404</c:v>
                </c:pt>
                <c:pt idx="210">
                  <c:v>4491</c:v>
                </c:pt>
                <c:pt idx="211">
                  <c:v>4611</c:v>
                </c:pt>
                <c:pt idx="212">
                  <c:v>4748</c:v>
                </c:pt>
                <c:pt idx="213">
                  <c:v>4850</c:v>
                </c:pt>
                <c:pt idx="214">
                  <c:v>5085</c:v>
                </c:pt>
                <c:pt idx="215">
                  <c:v>5120</c:v>
                </c:pt>
                <c:pt idx="216">
                  <c:v>5209</c:v>
                </c:pt>
                <c:pt idx="217">
                  <c:v>5229</c:v>
                </c:pt>
                <c:pt idx="218">
                  <c:v>5447</c:v>
                </c:pt>
                <c:pt idx="219">
                  <c:v>5478</c:v>
                </c:pt>
                <c:pt idx="220">
                  <c:v>5557</c:v>
                </c:pt>
                <c:pt idx="221">
                  <c:v>5697</c:v>
                </c:pt>
                <c:pt idx="222">
                  <c:v>5796</c:v>
                </c:pt>
                <c:pt idx="223">
                  <c:v>5925</c:v>
                </c:pt>
              </c:numCache>
            </c:numRef>
          </c:xVal>
          <c:yVal>
            <c:numRef>
              <c:f>Active!$I$21:$I$244</c:f>
              <c:numCache>
                <c:formatCode>General</c:formatCode>
                <c:ptCount val="224"/>
                <c:pt idx="76">
                  <c:v>-1.5499999994062819E-2</c:v>
                </c:pt>
                <c:pt idx="77">
                  <c:v>-2.0920000002661254E-2</c:v>
                </c:pt>
                <c:pt idx="78">
                  <c:v>-1.5440000002854504E-2</c:v>
                </c:pt>
                <c:pt idx="79">
                  <c:v>1.6400000000430737E-2</c:v>
                </c:pt>
                <c:pt idx="81">
                  <c:v>2.1779999995487742E-2</c:v>
                </c:pt>
                <c:pt idx="82">
                  <c:v>-3.2199999986914918E-3</c:v>
                </c:pt>
                <c:pt idx="83">
                  <c:v>-6.9999999977881089E-3</c:v>
                </c:pt>
                <c:pt idx="85">
                  <c:v>-4.3999999979860149E-3</c:v>
                </c:pt>
                <c:pt idx="86">
                  <c:v>-2.6999999972758815E-3</c:v>
                </c:pt>
                <c:pt idx="87">
                  <c:v>-2.6999999972758815E-3</c:v>
                </c:pt>
                <c:pt idx="88">
                  <c:v>-3.1999999919207767E-4</c:v>
                </c:pt>
                <c:pt idx="89">
                  <c:v>2.6000000070780516E-4</c:v>
                </c:pt>
                <c:pt idx="90">
                  <c:v>-3.8799999965704046E-3</c:v>
                </c:pt>
                <c:pt idx="91">
                  <c:v>-8.7999999959720299E-4</c:v>
                </c:pt>
                <c:pt idx="92">
                  <c:v>1.9000000029336661E-3</c:v>
                </c:pt>
                <c:pt idx="93">
                  <c:v>5.7000000015250407E-3</c:v>
                </c:pt>
                <c:pt idx="94">
                  <c:v>2.9599999979836866E-3</c:v>
                </c:pt>
                <c:pt idx="95">
                  <c:v>-6.9999999686842784E-4</c:v>
                </c:pt>
                <c:pt idx="96">
                  <c:v>6.0799999992013909E-3</c:v>
                </c:pt>
                <c:pt idx="97">
                  <c:v>7.0800000030430965E-3</c:v>
                </c:pt>
                <c:pt idx="98">
                  <c:v>2.3800000053597614E-3</c:v>
                </c:pt>
                <c:pt idx="99">
                  <c:v>5.7200000010197982E-3</c:v>
                </c:pt>
                <c:pt idx="100">
                  <c:v>6.9000000003143214E-3</c:v>
                </c:pt>
                <c:pt idx="101">
                  <c:v>2.6999999972758815E-3</c:v>
                </c:pt>
                <c:pt idx="102">
                  <c:v>7.5399999986984767E-3</c:v>
                </c:pt>
                <c:pt idx="103">
                  <c:v>2.7799999952549115E-3</c:v>
                </c:pt>
                <c:pt idx="104">
                  <c:v>-2.0399999993969686E-3</c:v>
                </c:pt>
                <c:pt idx="105">
                  <c:v>3.0199999964679591E-3</c:v>
                </c:pt>
                <c:pt idx="106">
                  <c:v>1.5619999998307321E-2</c:v>
                </c:pt>
                <c:pt idx="107">
                  <c:v>-1.6000000032363459E-3</c:v>
                </c:pt>
                <c:pt idx="108">
                  <c:v>3.9800000013201497E-3</c:v>
                </c:pt>
                <c:pt idx="109">
                  <c:v>8.78000000375323E-3</c:v>
                </c:pt>
                <c:pt idx="110">
                  <c:v>5.1800000001094304E-3</c:v>
                </c:pt>
                <c:pt idx="111">
                  <c:v>6.9599999987985939E-3</c:v>
                </c:pt>
                <c:pt idx="112">
                  <c:v>-1.4000000373926014E-4</c:v>
                </c:pt>
                <c:pt idx="113">
                  <c:v>5.9799999944516458E-3</c:v>
                </c:pt>
                <c:pt idx="114">
                  <c:v>3.6600000021280721E-3</c:v>
                </c:pt>
                <c:pt idx="115">
                  <c:v>-4.5600000012200326E-3</c:v>
                </c:pt>
                <c:pt idx="116">
                  <c:v>1.4400000000023283E-3</c:v>
                </c:pt>
                <c:pt idx="117">
                  <c:v>2.4400000038440339E-3</c:v>
                </c:pt>
                <c:pt idx="118">
                  <c:v>-2.2200000021257438E-3</c:v>
                </c:pt>
                <c:pt idx="119">
                  <c:v>2.7799999952549115E-3</c:v>
                </c:pt>
                <c:pt idx="120">
                  <c:v>4.7799999956623651E-3</c:v>
                </c:pt>
                <c:pt idx="121">
                  <c:v>8.0000005254987627E-5</c:v>
                </c:pt>
                <c:pt idx="122">
                  <c:v>2.8800000000046566E-3</c:v>
                </c:pt>
                <c:pt idx="123">
                  <c:v>3.8800000038463622E-3</c:v>
                </c:pt>
                <c:pt idx="124">
                  <c:v>-3.7400000001071021E-3</c:v>
                </c:pt>
                <c:pt idx="125">
                  <c:v>-1.9399999946472235E-3</c:v>
                </c:pt>
                <c:pt idx="126">
                  <c:v>-2.9599999979836866E-3</c:v>
                </c:pt>
                <c:pt idx="127">
                  <c:v>-5.7200000010197982E-3</c:v>
                </c:pt>
                <c:pt idx="128">
                  <c:v>-1.720000000204891E-3</c:v>
                </c:pt>
                <c:pt idx="129">
                  <c:v>-3.3799999946495518E-3</c:v>
                </c:pt>
                <c:pt idx="130">
                  <c:v>9.620000004360918E-3</c:v>
                </c:pt>
                <c:pt idx="131">
                  <c:v>-2.2499999999126885E-2</c:v>
                </c:pt>
                <c:pt idx="132">
                  <c:v>-1.6499999997904524E-2</c:v>
                </c:pt>
                <c:pt idx="133">
                  <c:v>-1.6499999997904524E-2</c:v>
                </c:pt>
                <c:pt idx="134">
                  <c:v>-8.4999999962747097E-3</c:v>
                </c:pt>
                <c:pt idx="135">
                  <c:v>-8.4999999962747097E-3</c:v>
                </c:pt>
                <c:pt idx="136">
                  <c:v>-8.4999999962747097E-3</c:v>
                </c:pt>
                <c:pt idx="137">
                  <c:v>-5.4799999998067506E-3</c:v>
                </c:pt>
                <c:pt idx="138">
                  <c:v>-7.9200000036507845E-3</c:v>
                </c:pt>
                <c:pt idx="139">
                  <c:v>-1.1119999995571561E-2</c:v>
                </c:pt>
                <c:pt idx="140">
                  <c:v>-9.5599999986006878E-3</c:v>
                </c:pt>
                <c:pt idx="141">
                  <c:v>-7.2000000000116415E-3</c:v>
                </c:pt>
                <c:pt idx="142">
                  <c:v>-5.5600000050617382E-3</c:v>
                </c:pt>
                <c:pt idx="143">
                  <c:v>-1.4960000000428408E-2</c:v>
                </c:pt>
                <c:pt idx="144">
                  <c:v>-1.0500000003958121E-2</c:v>
                </c:pt>
                <c:pt idx="145">
                  <c:v>-1.6159999999217689E-2</c:v>
                </c:pt>
                <c:pt idx="146">
                  <c:v>-1.6579999995883554E-2</c:v>
                </c:pt>
                <c:pt idx="147">
                  <c:v>-1.765999999770429E-2</c:v>
                </c:pt>
                <c:pt idx="148">
                  <c:v>-1.4660000000731088E-2</c:v>
                </c:pt>
                <c:pt idx="149">
                  <c:v>-2.8079999996407423E-2</c:v>
                </c:pt>
                <c:pt idx="150">
                  <c:v>-2.2060000002966262E-2</c:v>
                </c:pt>
                <c:pt idx="151">
                  <c:v>-3.064000000449596E-2</c:v>
                </c:pt>
                <c:pt idx="152">
                  <c:v>-3.192000000126427E-2</c:v>
                </c:pt>
                <c:pt idx="153">
                  <c:v>-1.7460000002756715E-2</c:v>
                </c:pt>
                <c:pt idx="154">
                  <c:v>-3.0899999997927807E-2</c:v>
                </c:pt>
                <c:pt idx="155">
                  <c:v>-2.711999999883119E-2</c:v>
                </c:pt>
                <c:pt idx="156">
                  <c:v>-3.5320000002684537E-2</c:v>
                </c:pt>
                <c:pt idx="157">
                  <c:v>-2.4539999998523854E-2</c:v>
                </c:pt>
                <c:pt idx="158">
                  <c:v>-3.102000000217231E-2</c:v>
                </c:pt>
                <c:pt idx="159">
                  <c:v>-4.468000000633765E-2</c:v>
                </c:pt>
                <c:pt idx="160">
                  <c:v>-3.9219999998749699E-2</c:v>
                </c:pt>
                <c:pt idx="161">
                  <c:v>-2.9439999998430721E-2</c:v>
                </c:pt>
                <c:pt idx="162">
                  <c:v>-4.1859999997541308E-2</c:v>
                </c:pt>
                <c:pt idx="163">
                  <c:v>-3.2859999999345746E-2</c:v>
                </c:pt>
                <c:pt idx="164">
                  <c:v>-3.8840000001073349E-2</c:v>
                </c:pt>
                <c:pt idx="165">
                  <c:v>-3.9060000002791639E-2</c:v>
                </c:pt>
                <c:pt idx="166">
                  <c:v>-3.3400000000256114E-2</c:v>
                </c:pt>
                <c:pt idx="167">
                  <c:v>-5.7860000000800937E-2</c:v>
                </c:pt>
                <c:pt idx="168">
                  <c:v>-5.385999999998603E-2</c:v>
                </c:pt>
                <c:pt idx="169">
                  <c:v>-4.6859999994921964E-2</c:v>
                </c:pt>
                <c:pt idx="170">
                  <c:v>-6.1260000002221204E-2</c:v>
                </c:pt>
                <c:pt idx="171">
                  <c:v>-6.745999999839114E-2</c:v>
                </c:pt>
                <c:pt idx="172">
                  <c:v>-7.3800000005576294E-2</c:v>
                </c:pt>
                <c:pt idx="173">
                  <c:v>-6.5779999997175764E-2</c:v>
                </c:pt>
                <c:pt idx="174">
                  <c:v>-7.0859999999811407E-2</c:v>
                </c:pt>
                <c:pt idx="175">
                  <c:v>-8.7380000004486647E-2</c:v>
                </c:pt>
                <c:pt idx="176">
                  <c:v>-0.1124199999976554</c:v>
                </c:pt>
                <c:pt idx="177">
                  <c:v>-0.13079999999899883</c:v>
                </c:pt>
                <c:pt idx="178">
                  <c:v>-0.12779999999474967</c:v>
                </c:pt>
                <c:pt idx="179">
                  <c:v>-0.13911999999982072</c:v>
                </c:pt>
                <c:pt idx="180">
                  <c:v>-0.15215999999782071</c:v>
                </c:pt>
                <c:pt idx="181">
                  <c:v>-0.14470000000437722</c:v>
                </c:pt>
                <c:pt idx="182">
                  <c:v>-0.15529999999853317</c:v>
                </c:pt>
                <c:pt idx="183">
                  <c:v>-0.18394000000262167</c:v>
                </c:pt>
                <c:pt idx="184">
                  <c:v>-0.15915999999560881</c:v>
                </c:pt>
                <c:pt idx="185">
                  <c:v>-0.16180000000167638</c:v>
                </c:pt>
                <c:pt idx="186">
                  <c:v>-0.17749999999796273</c:v>
                </c:pt>
                <c:pt idx="187">
                  <c:v>-0.17758000000321772</c:v>
                </c:pt>
                <c:pt idx="188">
                  <c:v>-0.17990000000281725</c:v>
                </c:pt>
                <c:pt idx="189">
                  <c:v>-0.1897599999938393</c:v>
                </c:pt>
                <c:pt idx="190">
                  <c:v>-0.17957999999634922</c:v>
                </c:pt>
                <c:pt idx="191">
                  <c:v>-0.19208000000071479</c:v>
                </c:pt>
                <c:pt idx="192">
                  <c:v>-0.19371999999566469</c:v>
                </c:pt>
                <c:pt idx="193">
                  <c:v>-0.19870000000082655</c:v>
                </c:pt>
                <c:pt idx="195">
                  <c:v>-0.20706000000063796</c:v>
                </c:pt>
                <c:pt idx="196">
                  <c:v>-0.20311999999830732</c:v>
                </c:pt>
                <c:pt idx="197">
                  <c:v>-0.20053999999799998</c:v>
                </c:pt>
                <c:pt idx="198">
                  <c:v>-0.20973999999841908</c:v>
                </c:pt>
                <c:pt idx="199">
                  <c:v>-0.22127999999793246</c:v>
                </c:pt>
                <c:pt idx="200">
                  <c:v>-0.21802000000025146</c:v>
                </c:pt>
                <c:pt idx="201">
                  <c:v>-0.22407999999995809</c:v>
                </c:pt>
                <c:pt idx="203">
                  <c:v>-0.23161999999865657</c:v>
                </c:pt>
                <c:pt idx="204">
                  <c:v>-0.2333199999993667</c:v>
                </c:pt>
                <c:pt idx="205">
                  <c:v>-0.24781999999686377</c:v>
                </c:pt>
                <c:pt idx="207">
                  <c:v>-0.27722000000358094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0A4-4A1F-833A-72E467277055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Active!$F$21:$F$244</c:f>
              <c:numCache>
                <c:formatCode>General</c:formatCode>
                <c:ptCount val="224"/>
                <c:pt idx="0">
                  <c:v>-9085</c:v>
                </c:pt>
                <c:pt idx="1">
                  <c:v>-8484</c:v>
                </c:pt>
                <c:pt idx="2">
                  <c:v>-8041</c:v>
                </c:pt>
                <c:pt idx="3">
                  <c:v>-7793</c:v>
                </c:pt>
                <c:pt idx="4">
                  <c:v>-7599</c:v>
                </c:pt>
                <c:pt idx="5">
                  <c:v>-7485</c:v>
                </c:pt>
                <c:pt idx="6">
                  <c:v>-7332</c:v>
                </c:pt>
                <c:pt idx="7">
                  <c:v>-7073</c:v>
                </c:pt>
                <c:pt idx="8">
                  <c:v>-6804</c:v>
                </c:pt>
                <c:pt idx="9">
                  <c:v>-6803</c:v>
                </c:pt>
                <c:pt idx="10">
                  <c:v>-6769</c:v>
                </c:pt>
                <c:pt idx="11">
                  <c:v>-6716</c:v>
                </c:pt>
                <c:pt idx="12">
                  <c:v>-6715</c:v>
                </c:pt>
                <c:pt idx="13">
                  <c:v>-6696</c:v>
                </c:pt>
                <c:pt idx="14">
                  <c:v>-6650</c:v>
                </c:pt>
                <c:pt idx="15">
                  <c:v>-6606</c:v>
                </c:pt>
                <c:pt idx="16">
                  <c:v>-6595</c:v>
                </c:pt>
                <c:pt idx="17">
                  <c:v>-6205</c:v>
                </c:pt>
                <c:pt idx="18">
                  <c:v>-6142</c:v>
                </c:pt>
                <c:pt idx="19">
                  <c:v>-6141</c:v>
                </c:pt>
                <c:pt idx="20">
                  <c:v>-5902</c:v>
                </c:pt>
                <c:pt idx="21">
                  <c:v>-5850</c:v>
                </c:pt>
                <c:pt idx="22">
                  <c:v>-5812</c:v>
                </c:pt>
                <c:pt idx="23">
                  <c:v>-5792</c:v>
                </c:pt>
                <c:pt idx="24">
                  <c:v>-5663</c:v>
                </c:pt>
                <c:pt idx="25">
                  <c:v>-5531</c:v>
                </c:pt>
                <c:pt idx="26">
                  <c:v>-5503</c:v>
                </c:pt>
                <c:pt idx="27">
                  <c:v>-5425</c:v>
                </c:pt>
                <c:pt idx="28">
                  <c:v>-5405</c:v>
                </c:pt>
                <c:pt idx="29">
                  <c:v>-5385</c:v>
                </c:pt>
                <c:pt idx="30">
                  <c:v>-5355</c:v>
                </c:pt>
                <c:pt idx="31">
                  <c:v>-5328</c:v>
                </c:pt>
                <c:pt idx="32">
                  <c:v>-5286</c:v>
                </c:pt>
                <c:pt idx="33">
                  <c:v>-5175</c:v>
                </c:pt>
                <c:pt idx="34">
                  <c:v>-5175</c:v>
                </c:pt>
                <c:pt idx="35">
                  <c:v>-5167</c:v>
                </c:pt>
                <c:pt idx="36">
                  <c:v>-5084</c:v>
                </c:pt>
                <c:pt idx="37">
                  <c:v>-5045</c:v>
                </c:pt>
                <c:pt idx="38">
                  <c:v>-4959</c:v>
                </c:pt>
                <c:pt idx="39">
                  <c:v>-4938</c:v>
                </c:pt>
                <c:pt idx="40">
                  <c:v>-4918</c:v>
                </c:pt>
                <c:pt idx="41">
                  <c:v>-4867</c:v>
                </c:pt>
                <c:pt idx="42">
                  <c:v>-4830</c:v>
                </c:pt>
                <c:pt idx="43">
                  <c:v>-4719</c:v>
                </c:pt>
                <c:pt idx="44">
                  <c:v>-4712</c:v>
                </c:pt>
                <c:pt idx="45">
                  <c:v>-4708</c:v>
                </c:pt>
                <c:pt idx="46">
                  <c:v>-4700</c:v>
                </c:pt>
                <c:pt idx="47">
                  <c:v>-4699</c:v>
                </c:pt>
                <c:pt idx="48">
                  <c:v>-4699</c:v>
                </c:pt>
                <c:pt idx="49">
                  <c:v>-4657</c:v>
                </c:pt>
                <c:pt idx="50">
                  <c:v>-4572</c:v>
                </c:pt>
                <c:pt idx="51">
                  <c:v>-4460</c:v>
                </c:pt>
                <c:pt idx="52">
                  <c:v>-4404</c:v>
                </c:pt>
                <c:pt idx="53">
                  <c:v>-4126</c:v>
                </c:pt>
                <c:pt idx="54">
                  <c:v>-4003</c:v>
                </c:pt>
                <c:pt idx="55">
                  <c:v>-3908</c:v>
                </c:pt>
                <c:pt idx="56">
                  <c:v>-3907</c:v>
                </c:pt>
                <c:pt idx="57">
                  <c:v>-3767</c:v>
                </c:pt>
                <c:pt idx="58">
                  <c:v>-3527</c:v>
                </c:pt>
                <c:pt idx="59">
                  <c:v>-3526</c:v>
                </c:pt>
                <c:pt idx="60">
                  <c:v>-3525</c:v>
                </c:pt>
                <c:pt idx="61">
                  <c:v>-3516</c:v>
                </c:pt>
                <c:pt idx="62">
                  <c:v>-2955</c:v>
                </c:pt>
                <c:pt idx="63">
                  <c:v>-2455</c:v>
                </c:pt>
                <c:pt idx="64">
                  <c:v>-2226</c:v>
                </c:pt>
                <c:pt idx="65">
                  <c:v>-1907</c:v>
                </c:pt>
                <c:pt idx="66">
                  <c:v>-1891</c:v>
                </c:pt>
                <c:pt idx="67">
                  <c:v>-1751</c:v>
                </c:pt>
                <c:pt idx="68">
                  <c:v>-1652</c:v>
                </c:pt>
                <c:pt idx="69">
                  <c:v>-1651</c:v>
                </c:pt>
                <c:pt idx="70">
                  <c:v>-1523</c:v>
                </c:pt>
                <c:pt idx="71">
                  <c:v>-1492</c:v>
                </c:pt>
                <c:pt idx="72">
                  <c:v>-1424</c:v>
                </c:pt>
                <c:pt idx="73">
                  <c:v>-1415</c:v>
                </c:pt>
                <c:pt idx="74">
                  <c:v>-1414</c:v>
                </c:pt>
                <c:pt idx="75">
                  <c:v>-1413</c:v>
                </c:pt>
                <c:pt idx="76">
                  <c:v>-1175</c:v>
                </c:pt>
                <c:pt idx="77">
                  <c:v>-1014</c:v>
                </c:pt>
                <c:pt idx="78">
                  <c:v>-698</c:v>
                </c:pt>
                <c:pt idx="79">
                  <c:v>-470</c:v>
                </c:pt>
                <c:pt idx="80">
                  <c:v>-460</c:v>
                </c:pt>
                <c:pt idx="81">
                  <c:v>-449</c:v>
                </c:pt>
                <c:pt idx="82">
                  <c:v>-99</c:v>
                </c:pt>
                <c:pt idx="83">
                  <c:v>0</c:v>
                </c:pt>
                <c:pt idx="84">
                  <c:v>0</c:v>
                </c:pt>
                <c:pt idx="85">
                  <c:v>20</c:v>
                </c:pt>
                <c:pt idx="86">
                  <c:v>235</c:v>
                </c:pt>
                <c:pt idx="87">
                  <c:v>235</c:v>
                </c:pt>
                <c:pt idx="88">
                  <c:v>606</c:v>
                </c:pt>
                <c:pt idx="89">
                  <c:v>617</c:v>
                </c:pt>
                <c:pt idx="90">
                  <c:v>704</c:v>
                </c:pt>
                <c:pt idx="91">
                  <c:v>704</c:v>
                </c:pt>
                <c:pt idx="92">
                  <c:v>705</c:v>
                </c:pt>
                <c:pt idx="93">
                  <c:v>715</c:v>
                </c:pt>
                <c:pt idx="94">
                  <c:v>732</c:v>
                </c:pt>
                <c:pt idx="95">
                  <c:v>735</c:v>
                </c:pt>
                <c:pt idx="96">
                  <c:v>736</c:v>
                </c:pt>
                <c:pt idx="97">
                  <c:v>736</c:v>
                </c:pt>
                <c:pt idx="98">
                  <c:v>821</c:v>
                </c:pt>
                <c:pt idx="99">
                  <c:v>824</c:v>
                </c:pt>
                <c:pt idx="100">
                  <c:v>855</c:v>
                </c:pt>
                <c:pt idx="101">
                  <c:v>865</c:v>
                </c:pt>
                <c:pt idx="102">
                  <c:v>943</c:v>
                </c:pt>
                <c:pt idx="103">
                  <c:v>951</c:v>
                </c:pt>
                <c:pt idx="104">
                  <c:v>982</c:v>
                </c:pt>
                <c:pt idx="105">
                  <c:v>1059</c:v>
                </c:pt>
                <c:pt idx="106">
                  <c:v>1079</c:v>
                </c:pt>
                <c:pt idx="107">
                  <c:v>1080</c:v>
                </c:pt>
                <c:pt idx="108">
                  <c:v>1191</c:v>
                </c:pt>
                <c:pt idx="109">
                  <c:v>1301</c:v>
                </c:pt>
                <c:pt idx="110">
                  <c:v>1431</c:v>
                </c:pt>
                <c:pt idx="111">
                  <c:v>1432</c:v>
                </c:pt>
                <c:pt idx="112">
                  <c:v>1437</c:v>
                </c:pt>
                <c:pt idx="113">
                  <c:v>1441</c:v>
                </c:pt>
                <c:pt idx="114">
                  <c:v>1447</c:v>
                </c:pt>
                <c:pt idx="115">
                  <c:v>1448</c:v>
                </c:pt>
                <c:pt idx="116">
                  <c:v>1448</c:v>
                </c:pt>
                <c:pt idx="117">
                  <c:v>1448</c:v>
                </c:pt>
                <c:pt idx="118">
                  <c:v>1451</c:v>
                </c:pt>
                <c:pt idx="119">
                  <c:v>1451</c:v>
                </c:pt>
                <c:pt idx="120">
                  <c:v>1451</c:v>
                </c:pt>
                <c:pt idx="121">
                  <c:v>1536</c:v>
                </c:pt>
                <c:pt idx="122">
                  <c:v>1546</c:v>
                </c:pt>
                <c:pt idx="123">
                  <c:v>1546</c:v>
                </c:pt>
                <c:pt idx="124">
                  <c:v>1567</c:v>
                </c:pt>
                <c:pt idx="125">
                  <c:v>1577</c:v>
                </c:pt>
                <c:pt idx="126">
                  <c:v>1668</c:v>
                </c:pt>
                <c:pt idx="127">
                  <c:v>1676</c:v>
                </c:pt>
                <c:pt idx="128">
                  <c:v>1676</c:v>
                </c:pt>
                <c:pt idx="129">
                  <c:v>1679</c:v>
                </c:pt>
                <c:pt idx="130">
                  <c:v>1679</c:v>
                </c:pt>
                <c:pt idx="131">
                  <c:v>1775</c:v>
                </c:pt>
                <c:pt idx="132">
                  <c:v>1775</c:v>
                </c:pt>
                <c:pt idx="133">
                  <c:v>1775</c:v>
                </c:pt>
                <c:pt idx="134">
                  <c:v>1775</c:v>
                </c:pt>
                <c:pt idx="135">
                  <c:v>1775</c:v>
                </c:pt>
                <c:pt idx="136">
                  <c:v>1775</c:v>
                </c:pt>
                <c:pt idx="137">
                  <c:v>1784</c:v>
                </c:pt>
                <c:pt idx="138">
                  <c:v>1786</c:v>
                </c:pt>
                <c:pt idx="139">
                  <c:v>1796</c:v>
                </c:pt>
                <c:pt idx="140">
                  <c:v>1798</c:v>
                </c:pt>
                <c:pt idx="141">
                  <c:v>1810</c:v>
                </c:pt>
                <c:pt idx="142">
                  <c:v>1898</c:v>
                </c:pt>
                <c:pt idx="143">
                  <c:v>1918</c:v>
                </c:pt>
                <c:pt idx="144">
                  <c:v>1925</c:v>
                </c:pt>
                <c:pt idx="145">
                  <c:v>1928</c:v>
                </c:pt>
                <c:pt idx="146">
                  <c:v>1939</c:v>
                </c:pt>
                <c:pt idx="147">
                  <c:v>2003</c:v>
                </c:pt>
                <c:pt idx="148">
                  <c:v>2003</c:v>
                </c:pt>
                <c:pt idx="149">
                  <c:v>2014</c:v>
                </c:pt>
                <c:pt idx="150">
                  <c:v>2023</c:v>
                </c:pt>
                <c:pt idx="151">
                  <c:v>2112</c:v>
                </c:pt>
                <c:pt idx="152">
                  <c:v>2136</c:v>
                </c:pt>
                <c:pt idx="153">
                  <c:v>2143</c:v>
                </c:pt>
                <c:pt idx="154">
                  <c:v>2145</c:v>
                </c:pt>
                <c:pt idx="155">
                  <c:v>2146</c:v>
                </c:pt>
                <c:pt idx="156">
                  <c:v>2156</c:v>
                </c:pt>
                <c:pt idx="157">
                  <c:v>2157</c:v>
                </c:pt>
                <c:pt idx="158">
                  <c:v>2241</c:v>
                </c:pt>
                <c:pt idx="159">
                  <c:v>2244</c:v>
                </c:pt>
                <c:pt idx="160">
                  <c:v>2251</c:v>
                </c:pt>
                <c:pt idx="161">
                  <c:v>2252</c:v>
                </c:pt>
                <c:pt idx="162">
                  <c:v>2263</c:v>
                </c:pt>
                <c:pt idx="163">
                  <c:v>2263</c:v>
                </c:pt>
                <c:pt idx="164">
                  <c:v>2272</c:v>
                </c:pt>
                <c:pt idx="165">
                  <c:v>2273</c:v>
                </c:pt>
                <c:pt idx="166">
                  <c:v>2370</c:v>
                </c:pt>
                <c:pt idx="167">
                  <c:v>2413</c:v>
                </c:pt>
                <c:pt idx="168">
                  <c:v>2413</c:v>
                </c:pt>
                <c:pt idx="169">
                  <c:v>2413</c:v>
                </c:pt>
                <c:pt idx="170">
                  <c:v>2483</c:v>
                </c:pt>
                <c:pt idx="171">
                  <c:v>2493</c:v>
                </c:pt>
                <c:pt idx="172">
                  <c:v>2590</c:v>
                </c:pt>
                <c:pt idx="173">
                  <c:v>2599</c:v>
                </c:pt>
                <c:pt idx="174">
                  <c:v>2613</c:v>
                </c:pt>
                <c:pt idx="175">
                  <c:v>2729</c:v>
                </c:pt>
                <c:pt idx="176">
                  <c:v>2961</c:v>
                </c:pt>
                <c:pt idx="177">
                  <c:v>3090</c:v>
                </c:pt>
                <c:pt idx="178">
                  <c:v>3090</c:v>
                </c:pt>
                <c:pt idx="179">
                  <c:v>3196</c:v>
                </c:pt>
                <c:pt idx="180">
                  <c:v>3228</c:v>
                </c:pt>
                <c:pt idx="181">
                  <c:v>3305</c:v>
                </c:pt>
                <c:pt idx="182">
                  <c:v>3315</c:v>
                </c:pt>
                <c:pt idx="183">
                  <c:v>3327</c:v>
                </c:pt>
                <c:pt idx="184">
                  <c:v>3328</c:v>
                </c:pt>
                <c:pt idx="185">
                  <c:v>3340</c:v>
                </c:pt>
                <c:pt idx="186">
                  <c:v>3425</c:v>
                </c:pt>
                <c:pt idx="187">
                  <c:v>3439</c:v>
                </c:pt>
                <c:pt idx="188">
                  <c:v>3545</c:v>
                </c:pt>
                <c:pt idx="189">
                  <c:v>3558</c:v>
                </c:pt>
                <c:pt idx="190">
                  <c:v>3589</c:v>
                </c:pt>
                <c:pt idx="191">
                  <c:v>3664</c:v>
                </c:pt>
                <c:pt idx="192">
                  <c:v>3676</c:v>
                </c:pt>
                <c:pt idx="193">
                  <c:v>3685</c:v>
                </c:pt>
                <c:pt idx="194">
                  <c:v>3693.5</c:v>
                </c:pt>
                <c:pt idx="195">
                  <c:v>3773</c:v>
                </c:pt>
                <c:pt idx="196">
                  <c:v>3796</c:v>
                </c:pt>
                <c:pt idx="197">
                  <c:v>3807</c:v>
                </c:pt>
                <c:pt idx="198">
                  <c:v>3817</c:v>
                </c:pt>
                <c:pt idx="199">
                  <c:v>3824</c:v>
                </c:pt>
                <c:pt idx="200">
                  <c:v>3891</c:v>
                </c:pt>
                <c:pt idx="201">
                  <c:v>3914</c:v>
                </c:pt>
                <c:pt idx="202">
                  <c:v>3920</c:v>
                </c:pt>
                <c:pt idx="203">
                  <c:v>4021</c:v>
                </c:pt>
                <c:pt idx="204">
                  <c:v>4056</c:v>
                </c:pt>
                <c:pt idx="205">
                  <c:v>4131</c:v>
                </c:pt>
                <c:pt idx="206">
                  <c:v>4144</c:v>
                </c:pt>
                <c:pt idx="207">
                  <c:v>4251</c:v>
                </c:pt>
                <c:pt idx="208">
                  <c:v>4278</c:v>
                </c:pt>
                <c:pt idx="209">
                  <c:v>4404</c:v>
                </c:pt>
                <c:pt idx="210">
                  <c:v>4491</c:v>
                </c:pt>
                <c:pt idx="211">
                  <c:v>4611</c:v>
                </c:pt>
                <c:pt idx="212">
                  <c:v>4748</c:v>
                </c:pt>
                <c:pt idx="213">
                  <c:v>4850</c:v>
                </c:pt>
                <c:pt idx="214">
                  <c:v>5085</c:v>
                </c:pt>
                <c:pt idx="215">
                  <c:v>5120</c:v>
                </c:pt>
                <c:pt idx="216">
                  <c:v>5209</c:v>
                </c:pt>
                <c:pt idx="217">
                  <c:v>5229</c:v>
                </c:pt>
                <c:pt idx="218">
                  <c:v>5447</c:v>
                </c:pt>
                <c:pt idx="219">
                  <c:v>5478</c:v>
                </c:pt>
                <c:pt idx="220">
                  <c:v>5557</c:v>
                </c:pt>
                <c:pt idx="221">
                  <c:v>5697</c:v>
                </c:pt>
                <c:pt idx="222">
                  <c:v>5796</c:v>
                </c:pt>
                <c:pt idx="223">
                  <c:v>5925</c:v>
                </c:pt>
              </c:numCache>
            </c:numRef>
          </c:xVal>
          <c:yVal>
            <c:numRef>
              <c:f>Active!$J$21:$J$244</c:f>
              <c:numCache>
                <c:formatCode>General</c:formatCode>
                <c:ptCount val="224"/>
                <c:pt idx="214">
                  <c:v>-0.35859999999956926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0A4-4A1F-833A-72E467277055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Active!$F$21:$F$244</c:f>
              <c:numCache>
                <c:formatCode>General</c:formatCode>
                <c:ptCount val="224"/>
                <c:pt idx="0">
                  <c:v>-9085</c:v>
                </c:pt>
                <c:pt idx="1">
                  <c:v>-8484</c:v>
                </c:pt>
                <c:pt idx="2">
                  <c:v>-8041</c:v>
                </c:pt>
                <c:pt idx="3">
                  <c:v>-7793</c:v>
                </c:pt>
                <c:pt idx="4">
                  <c:v>-7599</c:v>
                </c:pt>
                <c:pt idx="5">
                  <c:v>-7485</c:v>
                </c:pt>
                <c:pt idx="6">
                  <c:v>-7332</c:v>
                </c:pt>
                <c:pt idx="7">
                  <c:v>-7073</c:v>
                </c:pt>
                <c:pt idx="8">
                  <c:v>-6804</c:v>
                </c:pt>
                <c:pt idx="9">
                  <c:v>-6803</c:v>
                </c:pt>
                <c:pt idx="10">
                  <c:v>-6769</c:v>
                </c:pt>
                <c:pt idx="11">
                  <c:v>-6716</c:v>
                </c:pt>
                <c:pt idx="12">
                  <c:v>-6715</c:v>
                </c:pt>
                <c:pt idx="13">
                  <c:v>-6696</c:v>
                </c:pt>
                <c:pt idx="14">
                  <c:v>-6650</c:v>
                </c:pt>
                <c:pt idx="15">
                  <c:v>-6606</c:v>
                </c:pt>
                <c:pt idx="16">
                  <c:v>-6595</c:v>
                </c:pt>
                <c:pt idx="17">
                  <c:v>-6205</c:v>
                </c:pt>
                <c:pt idx="18">
                  <c:v>-6142</c:v>
                </c:pt>
                <c:pt idx="19">
                  <c:v>-6141</c:v>
                </c:pt>
                <c:pt idx="20">
                  <c:v>-5902</c:v>
                </c:pt>
                <c:pt idx="21">
                  <c:v>-5850</c:v>
                </c:pt>
                <c:pt idx="22">
                  <c:v>-5812</c:v>
                </c:pt>
                <c:pt idx="23">
                  <c:v>-5792</c:v>
                </c:pt>
                <c:pt idx="24">
                  <c:v>-5663</c:v>
                </c:pt>
                <c:pt idx="25">
                  <c:v>-5531</c:v>
                </c:pt>
                <c:pt idx="26">
                  <c:v>-5503</c:v>
                </c:pt>
                <c:pt idx="27">
                  <c:v>-5425</c:v>
                </c:pt>
                <c:pt idx="28">
                  <c:v>-5405</c:v>
                </c:pt>
                <c:pt idx="29">
                  <c:v>-5385</c:v>
                </c:pt>
                <c:pt idx="30">
                  <c:v>-5355</c:v>
                </c:pt>
                <c:pt idx="31">
                  <c:v>-5328</c:v>
                </c:pt>
                <c:pt idx="32">
                  <c:v>-5286</c:v>
                </c:pt>
                <c:pt idx="33">
                  <c:v>-5175</c:v>
                </c:pt>
                <c:pt idx="34">
                  <c:v>-5175</c:v>
                </c:pt>
                <c:pt idx="35">
                  <c:v>-5167</c:v>
                </c:pt>
                <c:pt idx="36">
                  <c:v>-5084</c:v>
                </c:pt>
                <c:pt idx="37">
                  <c:v>-5045</c:v>
                </c:pt>
                <c:pt idx="38">
                  <c:v>-4959</c:v>
                </c:pt>
                <c:pt idx="39">
                  <c:v>-4938</c:v>
                </c:pt>
                <c:pt idx="40">
                  <c:v>-4918</c:v>
                </c:pt>
                <c:pt idx="41">
                  <c:v>-4867</c:v>
                </c:pt>
                <c:pt idx="42">
                  <c:v>-4830</c:v>
                </c:pt>
                <c:pt idx="43">
                  <c:v>-4719</c:v>
                </c:pt>
                <c:pt idx="44">
                  <c:v>-4712</c:v>
                </c:pt>
                <c:pt idx="45">
                  <c:v>-4708</c:v>
                </c:pt>
                <c:pt idx="46">
                  <c:v>-4700</c:v>
                </c:pt>
                <c:pt idx="47">
                  <c:v>-4699</c:v>
                </c:pt>
                <c:pt idx="48">
                  <c:v>-4699</c:v>
                </c:pt>
                <c:pt idx="49">
                  <c:v>-4657</c:v>
                </c:pt>
                <c:pt idx="50">
                  <c:v>-4572</c:v>
                </c:pt>
                <c:pt idx="51">
                  <c:v>-4460</c:v>
                </c:pt>
                <c:pt idx="52">
                  <c:v>-4404</c:v>
                </c:pt>
                <c:pt idx="53">
                  <c:v>-4126</c:v>
                </c:pt>
                <c:pt idx="54">
                  <c:v>-4003</c:v>
                </c:pt>
                <c:pt idx="55">
                  <c:v>-3908</c:v>
                </c:pt>
                <c:pt idx="56">
                  <c:v>-3907</c:v>
                </c:pt>
                <c:pt idx="57">
                  <c:v>-3767</c:v>
                </c:pt>
                <c:pt idx="58">
                  <c:v>-3527</c:v>
                </c:pt>
                <c:pt idx="59">
                  <c:v>-3526</c:v>
                </c:pt>
                <c:pt idx="60">
                  <c:v>-3525</c:v>
                </c:pt>
                <c:pt idx="61">
                  <c:v>-3516</c:v>
                </c:pt>
                <c:pt idx="62">
                  <c:v>-2955</c:v>
                </c:pt>
                <c:pt idx="63">
                  <c:v>-2455</c:v>
                </c:pt>
                <c:pt idx="64">
                  <c:v>-2226</c:v>
                </c:pt>
                <c:pt idx="65">
                  <c:v>-1907</c:v>
                </c:pt>
                <c:pt idx="66">
                  <c:v>-1891</c:v>
                </c:pt>
                <c:pt idx="67">
                  <c:v>-1751</c:v>
                </c:pt>
                <c:pt idx="68">
                  <c:v>-1652</c:v>
                </c:pt>
                <c:pt idx="69">
                  <c:v>-1651</c:v>
                </c:pt>
                <c:pt idx="70">
                  <c:v>-1523</c:v>
                </c:pt>
                <c:pt idx="71">
                  <c:v>-1492</c:v>
                </c:pt>
                <c:pt idx="72">
                  <c:v>-1424</c:v>
                </c:pt>
                <c:pt idx="73">
                  <c:v>-1415</c:v>
                </c:pt>
                <c:pt idx="74">
                  <c:v>-1414</c:v>
                </c:pt>
                <c:pt idx="75">
                  <c:v>-1413</c:v>
                </c:pt>
                <c:pt idx="76">
                  <c:v>-1175</c:v>
                </c:pt>
                <c:pt idx="77">
                  <c:v>-1014</c:v>
                </c:pt>
                <c:pt idx="78">
                  <c:v>-698</c:v>
                </c:pt>
                <c:pt idx="79">
                  <c:v>-470</c:v>
                </c:pt>
                <c:pt idx="80">
                  <c:v>-460</c:v>
                </c:pt>
                <c:pt idx="81">
                  <c:v>-449</c:v>
                </c:pt>
                <c:pt idx="82">
                  <c:v>-99</c:v>
                </c:pt>
                <c:pt idx="83">
                  <c:v>0</c:v>
                </c:pt>
                <c:pt idx="84">
                  <c:v>0</c:v>
                </c:pt>
                <c:pt idx="85">
                  <c:v>20</c:v>
                </c:pt>
                <c:pt idx="86">
                  <c:v>235</c:v>
                </c:pt>
                <c:pt idx="87">
                  <c:v>235</c:v>
                </c:pt>
                <c:pt idx="88">
                  <c:v>606</c:v>
                </c:pt>
                <c:pt idx="89">
                  <c:v>617</c:v>
                </c:pt>
                <c:pt idx="90">
                  <c:v>704</c:v>
                </c:pt>
                <c:pt idx="91">
                  <c:v>704</c:v>
                </c:pt>
                <c:pt idx="92">
                  <c:v>705</c:v>
                </c:pt>
                <c:pt idx="93">
                  <c:v>715</c:v>
                </c:pt>
                <c:pt idx="94">
                  <c:v>732</c:v>
                </c:pt>
                <c:pt idx="95">
                  <c:v>735</c:v>
                </c:pt>
                <c:pt idx="96">
                  <c:v>736</c:v>
                </c:pt>
                <c:pt idx="97">
                  <c:v>736</c:v>
                </c:pt>
                <c:pt idx="98">
                  <c:v>821</c:v>
                </c:pt>
                <c:pt idx="99">
                  <c:v>824</c:v>
                </c:pt>
                <c:pt idx="100">
                  <c:v>855</c:v>
                </c:pt>
                <c:pt idx="101">
                  <c:v>865</c:v>
                </c:pt>
                <c:pt idx="102">
                  <c:v>943</c:v>
                </c:pt>
                <c:pt idx="103">
                  <c:v>951</c:v>
                </c:pt>
                <c:pt idx="104">
                  <c:v>982</c:v>
                </c:pt>
                <c:pt idx="105">
                  <c:v>1059</c:v>
                </c:pt>
                <c:pt idx="106">
                  <c:v>1079</c:v>
                </c:pt>
                <c:pt idx="107">
                  <c:v>1080</c:v>
                </c:pt>
                <c:pt idx="108">
                  <c:v>1191</c:v>
                </c:pt>
                <c:pt idx="109">
                  <c:v>1301</c:v>
                </c:pt>
                <c:pt idx="110">
                  <c:v>1431</c:v>
                </c:pt>
                <c:pt idx="111">
                  <c:v>1432</c:v>
                </c:pt>
                <c:pt idx="112">
                  <c:v>1437</c:v>
                </c:pt>
                <c:pt idx="113">
                  <c:v>1441</c:v>
                </c:pt>
                <c:pt idx="114">
                  <c:v>1447</c:v>
                </c:pt>
                <c:pt idx="115">
                  <c:v>1448</c:v>
                </c:pt>
                <c:pt idx="116">
                  <c:v>1448</c:v>
                </c:pt>
                <c:pt idx="117">
                  <c:v>1448</c:v>
                </c:pt>
                <c:pt idx="118">
                  <c:v>1451</c:v>
                </c:pt>
                <c:pt idx="119">
                  <c:v>1451</c:v>
                </c:pt>
                <c:pt idx="120">
                  <c:v>1451</c:v>
                </c:pt>
                <c:pt idx="121">
                  <c:v>1536</c:v>
                </c:pt>
                <c:pt idx="122">
                  <c:v>1546</c:v>
                </c:pt>
                <c:pt idx="123">
                  <c:v>1546</c:v>
                </c:pt>
                <c:pt idx="124">
                  <c:v>1567</c:v>
                </c:pt>
                <c:pt idx="125">
                  <c:v>1577</c:v>
                </c:pt>
                <c:pt idx="126">
                  <c:v>1668</c:v>
                </c:pt>
                <c:pt idx="127">
                  <c:v>1676</c:v>
                </c:pt>
                <c:pt idx="128">
                  <c:v>1676</c:v>
                </c:pt>
                <c:pt idx="129">
                  <c:v>1679</c:v>
                </c:pt>
                <c:pt idx="130">
                  <c:v>1679</c:v>
                </c:pt>
                <c:pt idx="131">
                  <c:v>1775</c:v>
                </c:pt>
                <c:pt idx="132">
                  <c:v>1775</c:v>
                </c:pt>
                <c:pt idx="133">
                  <c:v>1775</c:v>
                </c:pt>
                <c:pt idx="134">
                  <c:v>1775</c:v>
                </c:pt>
                <c:pt idx="135">
                  <c:v>1775</c:v>
                </c:pt>
                <c:pt idx="136">
                  <c:v>1775</c:v>
                </c:pt>
                <c:pt idx="137">
                  <c:v>1784</c:v>
                </c:pt>
                <c:pt idx="138">
                  <c:v>1786</c:v>
                </c:pt>
                <c:pt idx="139">
                  <c:v>1796</c:v>
                </c:pt>
                <c:pt idx="140">
                  <c:v>1798</c:v>
                </c:pt>
                <c:pt idx="141">
                  <c:v>1810</c:v>
                </c:pt>
                <c:pt idx="142">
                  <c:v>1898</c:v>
                </c:pt>
                <c:pt idx="143">
                  <c:v>1918</c:v>
                </c:pt>
                <c:pt idx="144">
                  <c:v>1925</c:v>
                </c:pt>
                <c:pt idx="145">
                  <c:v>1928</c:v>
                </c:pt>
                <c:pt idx="146">
                  <c:v>1939</c:v>
                </c:pt>
                <c:pt idx="147">
                  <c:v>2003</c:v>
                </c:pt>
                <c:pt idx="148">
                  <c:v>2003</c:v>
                </c:pt>
                <c:pt idx="149">
                  <c:v>2014</c:v>
                </c:pt>
                <c:pt idx="150">
                  <c:v>2023</c:v>
                </c:pt>
                <c:pt idx="151">
                  <c:v>2112</c:v>
                </c:pt>
                <c:pt idx="152">
                  <c:v>2136</c:v>
                </c:pt>
                <c:pt idx="153">
                  <c:v>2143</c:v>
                </c:pt>
                <c:pt idx="154">
                  <c:v>2145</c:v>
                </c:pt>
                <c:pt idx="155">
                  <c:v>2146</c:v>
                </c:pt>
                <c:pt idx="156">
                  <c:v>2156</c:v>
                </c:pt>
                <c:pt idx="157">
                  <c:v>2157</c:v>
                </c:pt>
                <c:pt idx="158">
                  <c:v>2241</c:v>
                </c:pt>
                <c:pt idx="159">
                  <c:v>2244</c:v>
                </c:pt>
                <c:pt idx="160">
                  <c:v>2251</c:v>
                </c:pt>
                <c:pt idx="161">
                  <c:v>2252</c:v>
                </c:pt>
                <c:pt idx="162">
                  <c:v>2263</c:v>
                </c:pt>
                <c:pt idx="163">
                  <c:v>2263</c:v>
                </c:pt>
                <c:pt idx="164">
                  <c:v>2272</c:v>
                </c:pt>
                <c:pt idx="165">
                  <c:v>2273</c:v>
                </c:pt>
                <c:pt idx="166">
                  <c:v>2370</c:v>
                </c:pt>
                <c:pt idx="167">
                  <c:v>2413</c:v>
                </c:pt>
                <c:pt idx="168">
                  <c:v>2413</c:v>
                </c:pt>
                <c:pt idx="169">
                  <c:v>2413</c:v>
                </c:pt>
                <c:pt idx="170">
                  <c:v>2483</c:v>
                </c:pt>
                <c:pt idx="171">
                  <c:v>2493</c:v>
                </c:pt>
                <c:pt idx="172">
                  <c:v>2590</c:v>
                </c:pt>
                <c:pt idx="173">
                  <c:v>2599</c:v>
                </c:pt>
                <c:pt idx="174">
                  <c:v>2613</c:v>
                </c:pt>
                <c:pt idx="175">
                  <c:v>2729</c:v>
                </c:pt>
                <c:pt idx="176">
                  <c:v>2961</c:v>
                </c:pt>
                <c:pt idx="177">
                  <c:v>3090</c:v>
                </c:pt>
                <c:pt idx="178">
                  <c:v>3090</c:v>
                </c:pt>
                <c:pt idx="179">
                  <c:v>3196</c:v>
                </c:pt>
                <c:pt idx="180">
                  <c:v>3228</c:v>
                </c:pt>
                <c:pt idx="181">
                  <c:v>3305</c:v>
                </c:pt>
                <c:pt idx="182">
                  <c:v>3315</c:v>
                </c:pt>
                <c:pt idx="183">
                  <c:v>3327</c:v>
                </c:pt>
                <c:pt idx="184">
                  <c:v>3328</c:v>
                </c:pt>
                <c:pt idx="185">
                  <c:v>3340</c:v>
                </c:pt>
                <c:pt idx="186">
                  <c:v>3425</c:v>
                </c:pt>
                <c:pt idx="187">
                  <c:v>3439</c:v>
                </c:pt>
                <c:pt idx="188">
                  <c:v>3545</c:v>
                </c:pt>
                <c:pt idx="189">
                  <c:v>3558</c:v>
                </c:pt>
                <c:pt idx="190">
                  <c:v>3589</c:v>
                </c:pt>
                <c:pt idx="191">
                  <c:v>3664</c:v>
                </c:pt>
                <c:pt idx="192">
                  <c:v>3676</c:v>
                </c:pt>
                <c:pt idx="193">
                  <c:v>3685</c:v>
                </c:pt>
                <c:pt idx="194">
                  <c:v>3693.5</c:v>
                </c:pt>
                <c:pt idx="195">
                  <c:v>3773</c:v>
                </c:pt>
                <c:pt idx="196">
                  <c:v>3796</c:v>
                </c:pt>
                <c:pt idx="197">
                  <c:v>3807</c:v>
                </c:pt>
                <c:pt idx="198">
                  <c:v>3817</c:v>
                </c:pt>
                <c:pt idx="199">
                  <c:v>3824</c:v>
                </c:pt>
                <c:pt idx="200">
                  <c:v>3891</c:v>
                </c:pt>
                <c:pt idx="201">
                  <c:v>3914</c:v>
                </c:pt>
                <c:pt idx="202">
                  <c:v>3920</c:v>
                </c:pt>
                <c:pt idx="203">
                  <c:v>4021</c:v>
                </c:pt>
                <c:pt idx="204">
                  <c:v>4056</c:v>
                </c:pt>
                <c:pt idx="205">
                  <c:v>4131</c:v>
                </c:pt>
                <c:pt idx="206">
                  <c:v>4144</c:v>
                </c:pt>
                <c:pt idx="207">
                  <c:v>4251</c:v>
                </c:pt>
                <c:pt idx="208">
                  <c:v>4278</c:v>
                </c:pt>
                <c:pt idx="209">
                  <c:v>4404</c:v>
                </c:pt>
                <c:pt idx="210">
                  <c:v>4491</c:v>
                </c:pt>
                <c:pt idx="211">
                  <c:v>4611</c:v>
                </c:pt>
                <c:pt idx="212">
                  <c:v>4748</c:v>
                </c:pt>
                <c:pt idx="213">
                  <c:v>4850</c:v>
                </c:pt>
                <c:pt idx="214">
                  <c:v>5085</c:v>
                </c:pt>
                <c:pt idx="215">
                  <c:v>5120</c:v>
                </c:pt>
                <c:pt idx="216">
                  <c:v>5209</c:v>
                </c:pt>
                <c:pt idx="217">
                  <c:v>5229</c:v>
                </c:pt>
                <c:pt idx="218">
                  <c:v>5447</c:v>
                </c:pt>
                <c:pt idx="219">
                  <c:v>5478</c:v>
                </c:pt>
                <c:pt idx="220">
                  <c:v>5557</c:v>
                </c:pt>
                <c:pt idx="221">
                  <c:v>5697</c:v>
                </c:pt>
                <c:pt idx="222">
                  <c:v>5796</c:v>
                </c:pt>
                <c:pt idx="223">
                  <c:v>5925</c:v>
                </c:pt>
              </c:numCache>
            </c:numRef>
          </c:xVal>
          <c:yVal>
            <c:numRef>
              <c:f>Active!$K$21:$K$244</c:f>
              <c:numCache>
                <c:formatCode>General</c:formatCode>
                <c:ptCount val="224"/>
                <c:pt idx="202">
                  <c:v>-0.223599999997532</c:v>
                </c:pt>
                <c:pt idx="206">
                  <c:v>-0.24587999999494059</c:v>
                </c:pt>
                <c:pt idx="208">
                  <c:v>-0.27096000000165077</c:v>
                </c:pt>
                <c:pt idx="209">
                  <c:v>-0.28667999999743188</c:v>
                </c:pt>
                <c:pt idx="210">
                  <c:v>-0.29662000000098487</c:v>
                </c:pt>
                <c:pt idx="211">
                  <c:v>-0.3090200000006007</c:v>
                </c:pt>
                <c:pt idx="212">
                  <c:v>-0.32486000000062631</c:v>
                </c:pt>
                <c:pt idx="213">
                  <c:v>-0.3364000000001397</c:v>
                </c:pt>
                <c:pt idx="215">
                  <c:v>-0.36570000000210712</c:v>
                </c:pt>
                <c:pt idx="216">
                  <c:v>-0.37718000000313623</c:v>
                </c:pt>
                <c:pt idx="217">
                  <c:v>-0.37958000000071479</c:v>
                </c:pt>
                <c:pt idx="218">
                  <c:v>-0.40724000000045635</c:v>
                </c:pt>
                <c:pt idx="219">
                  <c:v>-0.41215999999985797</c:v>
                </c:pt>
                <c:pt idx="220">
                  <c:v>-0.42414000000280794</c:v>
                </c:pt>
                <c:pt idx="221">
                  <c:v>-0.43984000000637025</c:v>
                </c:pt>
                <c:pt idx="222">
                  <c:v>-0.45012000000133412</c:v>
                </c:pt>
                <c:pt idx="223">
                  <c:v>-0.46669999999721767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0A4-4A1F-833A-72E467277055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Active!$F$21:$F$244</c:f>
              <c:numCache>
                <c:formatCode>General</c:formatCode>
                <c:ptCount val="224"/>
                <c:pt idx="0">
                  <c:v>-9085</c:v>
                </c:pt>
                <c:pt idx="1">
                  <c:v>-8484</c:v>
                </c:pt>
                <c:pt idx="2">
                  <c:v>-8041</c:v>
                </c:pt>
                <c:pt idx="3">
                  <c:v>-7793</c:v>
                </c:pt>
                <c:pt idx="4">
                  <c:v>-7599</c:v>
                </c:pt>
                <c:pt idx="5">
                  <c:v>-7485</c:v>
                </c:pt>
                <c:pt idx="6">
                  <c:v>-7332</c:v>
                </c:pt>
                <c:pt idx="7">
                  <c:v>-7073</c:v>
                </c:pt>
                <c:pt idx="8">
                  <c:v>-6804</c:v>
                </c:pt>
                <c:pt idx="9">
                  <c:v>-6803</c:v>
                </c:pt>
                <c:pt idx="10">
                  <c:v>-6769</c:v>
                </c:pt>
                <c:pt idx="11">
                  <c:v>-6716</c:v>
                </c:pt>
                <c:pt idx="12">
                  <c:v>-6715</c:v>
                </c:pt>
                <c:pt idx="13">
                  <c:v>-6696</c:v>
                </c:pt>
                <c:pt idx="14">
                  <c:v>-6650</c:v>
                </c:pt>
                <c:pt idx="15">
                  <c:v>-6606</c:v>
                </c:pt>
                <c:pt idx="16">
                  <c:v>-6595</c:v>
                </c:pt>
                <c:pt idx="17">
                  <c:v>-6205</c:v>
                </c:pt>
                <c:pt idx="18">
                  <c:v>-6142</c:v>
                </c:pt>
                <c:pt idx="19">
                  <c:v>-6141</c:v>
                </c:pt>
                <c:pt idx="20">
                  <c:v>-5902</c:v>
                </c:pt>
                <c:pt idx="21">
                  <c:v>-5850</c:v>
                </c:pt>
                <c:pt idx="22">
                  <c:v>-5812</c:v>
                </c:pt>
                <c:pt idx="23">
                  <c:v>-5792</c:v>
                </c:pt>
                <c:pt idx="24">
                  <c:v>-5663</c:v>
                </c:pt>
                <c:pt idx="25">
                  <c:v>-5531</c:v>
                </c:pt>
                <c:pt idx="26">
                  <c:v>-5503</c:v>
                </c:pt>
                <c:pt idx="27">
                  <c:v>-5425</c:v>
                </c:pt>
                <c:pt idx="28">
                  <c:v>-5405</c:v>
                </c:pt>
                <c:pt idx="29">
                  <c:v>-5385</c:v>
                </c:pt>
                <c:pt idx="30">
                  <c:v>-5355</c:v>
                </c:pt>
                <c:pt idx="31">
                  <c:v>-5328</c:v>
                </c:pt>
                <c:pt idx="32">
                  <c:v>-5286</c:v>
                </c:pt>
                <c:pt idx="33">
                  <c:v>-5175</c:v>
                </c:pt>
                <c:pt idx="34">
                  <c:v>-5175</c:v>
                </c:pt>
                <c:pt idx="35">
                  <c:v>-5167</c:v>
                </c:pt>
                <c:pt idx="36">
                  <c:v>-5084</c:v>
                </c:pt>
                <c:pt idx="37">
                  <c:v>-5045</c:v>
                </c:pt>
                <c:pt idx="38">
                  <c:v>-4959</c:v>
                </c:pt>
                <c:pt idx="39">
                  <c:v>-4938</c:v>
                </c:pt>
                <c:pt idx="40">
                  <c:v>-4918</c:v>
                </c:pt>
                <c:pt idx="41">
                  <c:v>-4867</c:v>
                </c:pt>
                <c:pt idx="42">
                  <c:v>-4830</c:v>
                </c:pt>
                <c:pt idx="43">
                  <c:v>-4719</c:v>
                </c:pt>
                <c:pt idx="44">
                  <c:v>-4712</c:v>
                </c:pt>
                <c:pt idx="45">
                  <c:v>-4708</c:v>
                </c:pt>
                <c:pt idx="46">
                  <c:v>-4700</c:v>
                </c:pt>
                <c:pt idx="47">
                  <c:v>-4699</c:v>
                </c:pt>
                <c:pt idx="48">
                  <c:v>-4699</c:v>
                </c:pt>
                <c:pt idx="49">
                  <c:v>-4657</c:v>
                </c:pt>
                <c:pt idx="50">
                  <c:v>-4572</c:v>
                </c:pt>
                <c:pt idx="51">
                  <c:v>-4460</c:v>
                </c:pt>
                <c:pt idx="52">
                  <c:v>-4404</c:v>
                </c:pt>
                <c:pt idx="53">
                  <c:v>-4126</c:v>
                </c:pt>
                <c:pt idx="54">
                  <c:v>-4003</c:v>
                </c:pt>
                <c:pt idx="55">
                  <c:v>-3908</c:v>
                </c:pt>
                <c:pt idx="56">
                  <c:v>-3907</c:v>
                </c:pt>
                <c:pt idx="57">
                  <c:v>-3767</c:v>
                </c:pt>
                <c:pt idx="58">
                  <c:v>-3527</c:v>
                </c:pt>
                <c:pt idx="59">
                  <c:v>-3526</c:v>
                </c:pt>
                <c:pt idx="60">
                  <c:v>-3525</c:v>
                </c:pt>
                <c:pt idx="61">
                  <c:v>-3516</c:v>
                </c:pt>
                <c:pt idx="62">
                  <c:v>-2955</c:v>
                </c:pt>
                <c:pt idx="63">
                  <c:v>-2455</c:v>
                </c:pt>
                <c:pt idx="64">
                  <c:v>-2226</c:v>
                </c:pt>
                <c:pt idx="65">
                  <c:v>-1907</c:v>
                </c:pt>
                <c:pt idx="66">
                  <c:v>-1891</c:v>
                </c:pt>
                <c:pt idx="67">
                  <c:v>-1751</c:v>
                </c:pt>
                <c:pt idx="68">
                  <c:v>-1652</c:v>
                </c:pt>
                <c:pt idx="69">
                  <c:v>-1651</c:v>
                </c:pt>
                <c:pt idx="70">
                  <c:v>-1523</c:v>
                </c:pt>
                <c:pt idx="71">
                  <c:v>-1492</c:v>
                </c:pt>
                <c:pt idx="72">
                  <c:v>-1424</c:v>
                </c:pt>
                <c:pt idx="73">
                  <c:v>-1415</c:v>
                </c:pt>
                <c:pt idx="74">
                  <c:v>-1414</c:v>
                </c:pt>
                <c:pt idx="75">
                  <c:v>-1413</c:v>
                </c:pt>
                <c:pt idx="76">
                  <c:v>-1175</c:v>
                </c:pt>
                <c:pt idx="77">
                  <c:v>-1014</c:v>
                </c:pt>
                <c:pt idx="78">
                  <c:v>-698</c:v>
                </c:pt>
                <c:pt idx="79">
                  <c:v>-470</c:v>
                </c:pt>
                <c:pt idx="80">
                  <c:v>-460</c:v>
                </c:pt>
                <c:pt idx="81">
                  <c:v>-449</c:v>
                </c:pt>
                <c:pt idx="82">
                  <c:v>-99</c:v>
                </c:pt>
                <c:pt idx="83">
                  <c:v>0</c:v>
                </c:pt>
                <c:pt idx="84">
                  <c:v>0</c:v>
                </c:pt>
                <c:pt idx="85">
                  <c:v>20</c:v>
                </c:pt>
                <c:pt idx="86">
                  <c:v>235</c:v>
                </c:pt>
                <c:pt idx="87">
                  <c:v>235</c:v>
                </c:pt>
                <c:pt idx="88">
                  <c:v>606</c:v>
                </c:pt>
                <c:pt idx="89">
                  <c:v>617</c:v>
                </c:pt>
                <c:pt idx="90">
                  <c:v>704</c:v>
                </c:pt>
                <c:pt idx="91">
                  <c:v>704</c:v>
                </c:pt>
                <c:pt idx="92">
                  <c:v>705</c:v>
                </c:pt>
                <c:pt idx="93">
                  <c:v>715</c:v>
                </c:pt>
                <c:pt idx="94">
                  <c:v>732</c:v>
                </c:pt>
                <c:pt idx="95">
                  <c:v>735</c:v>
                </c:pt>
                <c:pt idx="96">
                  <c:v>736</c:v>
                </c:pt>
                <c:pt idx="97">
                  <c:v>736</c:v>
                </c:pt>
                <c:pt idx="98">
                  <c:v>821</c:v>
                </c:pt>
                <c:pt idx="99">
                  <c:v>824</c:v>
                </c:pt>
                <c:pt idx="100">
                  <c:v>855</c:v>
                </c:pt>
                <c:pt idx="101">
                  <c:v>865</c:v>
                </c:pt>
                <c:pt idx="102">
                  <c:v>943</c:v>
                </c:pt>
                <c:pt idx="103">
                  <c:v>951</c:v>
                </c:pt>
                <c:pt idx="104">
                  <c:v>982</c:v>
                </c:pt>
                <c:pt idx="105">
                  <c:v>1059</c:v>
                </c:pt>
                <c:pt idx="106">
                  <c:v>1079</c:v>
                </c:pt>
                <c:pt idx="107">
                  <c:v>1080</c:v>
                </c:pt>
                <c:pt idx="108">
                  <c:v>1191</c:v>
                </c:pt>
                <c:pt idx="109">
                  <c:v>1301</c:v>
                </c:pt>
                <c:pt idx="110">
                  <c:v>1431</c:v>
                </c:pt>
                <c:pt idx="111">
                  <c:v>1432</c:v>
                </c:pt>
                <c:pt idx="112">
                  <c:v>1437</c:v>
                </c:pt>
                <c:pt idx="113">
                  <c:v>1441</c:v>
                </c:pt>
                <c:pt idx="114">
                  <c:v>1447</c:v>
                </c:pt>
                <c:pt idx="115">
                  <c:v>1448</c:v>
                </c:pt>
                <c:pt idx="116">
                  <c:v>1448</c:v>
                </c:pt>
                <c:pt idx="117">
                  <c:v>1448</c:v>
                </c:pt>
                <c:pt idx="118">
                  <c:v>1451</c:v>
                </c:pt>
                <c:pt idx="119">
                  <c:v>1451</c:v>
                </c:pt>
                <c:pt idx="120">
                  <c:v>1451</c:v>
                </c:pt>
                <c:pt idx="121">
                  <c:v>1536</c:v>
                </c:pt>
                <c:pt idx="122">
                  <c:v>1546</c:v>
                </c:pt>
                <c:pt idx="123">
                  <c:v>1546</c:v>
                </c:pt>
                <c:pt idx="124">
                  <c:v>1567</c:v>
                </c:pt>
                <c:pt idx="125">
                  <c:v>1577</c:v>
                </c:pt>
                <c:pt idx="126">
                  <c:v>1668</c:v>
                </c:pt>
                <c:pt idx="127">
                  <c:v>1676</c:v>
                </c:pt>
                <c:pt idx="128">
                  <c:v>1676</c:v>
                </c:pt>
                <c:pt idx="129">
                  <c:v>1679</c:v>
                </c:pt>
                <c:pt idx="130">
                  <c:v>1679</c:v>
                </c:pt>
                <c:pt idx="131">
                  <c:v>1775</c:v>
                </c:pt>
                <c:pt idx="132">
                  <c:v>1775</c:v>
                </c:pt>
                <c:pt idx="133">
                  <c:v>1775</c:v>
                </c:pt>
                <c:pt idx="134">
                  <c:v>1775</c:v>
                </c:pt>
                <c:pt idx="135">
                  <c:v>1775</c:v>
                </c:pt>
                <c:pt idx="136">
                  <c:v>1775</c:v>
                </c:pt>
                <c:pt idx="137">
                  <c:v>1784</c:v>
                </c:pt>
                <c:pt idx="138">
                  <c:v>1786</c:v>
                </c:pt>
                <c:pt idx="139">
                  <c:v>1796</c:v>
                </c:pt>
                <c:pt idx="140">
                  <c:v>1798</c:v>
                </c:pt>
                <c:pt idx="141">
                  <c:v>1810</c:v>
                </c:pt>
                <c:pt idx="142">
                  <c:v>1898</c:v>
                </c:pt>
                <c:pt idx="143">
                  <c:v>1918</c:v>
                </c:pt>
                <c:pt idx="144">
                  <c:v>1925</c:v>
                </c:pt>
                <c:pt idx="145">
                  <c:v>1928</c:v>
                </c:pt>
                <c:pt idx="146">
                  <c:v>1939</c:v>
                </c:pt>
                <c:pt idx="147">
                  <c:v>2003</c:v>
                </c:pt>
                <c:pt idx="148">
                  <c:v>2003</c:v>
                </c:pt>
                <c:pt idx="149">
                  <c:v>2014</c:v>
                </c:pt>
                <c:pt idx="150">
                  <c:v>2023</c:v>
                </c:pt>
                <c:pt idx="151">
                  <c:v>2112</c:v>
                </c:pt>
                <c:pt idx="152">
                  <c:v>2136</c:v>
                </c:pt>
                <c:pt idx="153">
                  <c:v>2143</c:v>
                </c:pt>
                <c:pt idx="154">
                  <c:v>2145</c:v>
                </c:pt>
                <c:pt idx="155">
                  <c:v>2146</c:v>
                </c:pt>
                <c:pt idx="156">
                  <c:v>2156</c:v>
                </c:pt>
                <c:pt idx="157">
                  <c:v>2157</c:v>
                </c:pt>
                <c:pt idx="158">
                  <c:v>2241</c:v>
                </c:pt>
                <c:pt idx="159">
                  <c:v>2244</c:v>
                </c:pt>
                <c:pt idx="160">
                  <c:v>2251</c:v>
                </c:pt>
                <c:pt idx="161">
                  <c:v>2252</c:v>
                </c:pt>
                <c:pt idx="162">
                  <c:v>2263</c:v>
                </c:pt>
                <c:pt idx="163">
                  <c:v>2263</c:v>
                </c:pt>
                <c:pt idx="164">
                  <c:v>2272</c:v>
                </c:pt>
                <c:pt idx="165">
                  <c:v>2273</c:v>
                </c:pt>
                <c:pt idx="166">
                  <c:v>2370</c:v>
                </c:pt>
                <c:pt idx="167">
                  <c:v>2413</c:v>
                </c:pt>
                <c:pt idx="168">
                  <c:v>2413</c:v>
                </c:pt>
                <c:pt idx="169">
                  <c:v>2413</c:v>
                </c:pt>
                <c:pt idx="170">
                  <c:v>2483</c:v>
                </c:pt>
                <c:pt idx="171">
                  <c:v>2493</c:v>
                </c:pt>
                <c:pt idx="172">
                  <c:v>2590</c:v>
                </c:pt>
                <c:pt idx="173">
                  <c:v>2599</c:v>
                </c:pt>
                <c:pt idx="174">
                  <c:v>2613</c:v>
                </c:pt>
                <c:pt idx="175">
                  <c:v>2729</c:v>
                </c:pt>
                <c:pt idx="176">
                  <c:v>2961</c:v>
                </c:pt>
                <c:pt idx="177">
                  <c:v>3090</c:v>
                </c:pt>
                <c:pt idx="178">
                  <c:v>3090</c:v>
                </c:pt>
                <c:pt idx="179">
                  <c:v>3196</c:v>
                </c:pt>
                <c:pt idx="180">
                  <c:v>3228</c:v>
                </c:pt>
                <c:pt idx="181">
                  <c:v>3305</c:v>
                </c:pt>
                <c:pt idx="182">
                  <c:v>3315</c:v>
                </c:pt>
                <c:pt idx="183">
                  <c:v>3327</c:v>
                </c:pt>
                <c:pt idx="184">
                  <c:v>3328</c:v>
                </c:pt>
                <c:pt idx="185">
                  <c:v>3340</c:v>
                </c:pt>
                <c:pt idx="186">
                  <c:v>3425</c:v>
                </c:pt>
                <c:pt idx="187">
                  <c:v>3439</c:v>
                </c:pt>
                <c:pt idx="188">
                  <c:v>3545</c:v>
                </c:pt>
                <c:pt idx="189">
                  <c:v>3558</c:v>
                </c:pt>
                <c:pt idx="190">
                  <c:v>3589</c:v>
                </c:pt>
                <c:pt idx="191">
                  <c:v>3664</c:v>
                </c:pt>
                <c:pt idx="192">
                  <c:v>3676</c:v>
                </c:pt>
                <c:pt idx="193">
                  <c:v>3685</c:v>
                </c:pt>
                <c:pt idx="194">
                  <c:v>3693.5</c:v>
                </c:pt>
                <c:pt idx="195">
                  <c:v>3773</c:v>
                </c:pt>
                <c:pt idx="196">
                  <c:v>3796</c:v>
                </c:pt>
                <c:pt idx="197">
                  <c:v>3807</c:v>
                </c:pt>
                <c:pt idx="198">
                  <c:v>3817</c:v>
                </c:pt>
                <c:pt idx="199">
                  <c:v>3824</c:v>
                </c:pt>
                <c:pt idx="200">
                  <c:v>3891</c:v>
                </c:pt>
                <c:pt idx="201">
                  <c:v>3914</c:v>
                </c:pt>
                <c:pt idx="202">
                  <c:v>3920</c:v>
                </c:pt>
                <c:pt idx="203">
                  <c:v>4021</c:v>
                </c:pt>
                <c:pt idx="204">
                  <c:v>4056</c:v>
                </c:pt>
                <c:pt idx="205">
                  <c:v>4131</c:v>
                </c:pt>
                <c:pt idx="206">
                  <c:v>4144</c:v>
                </c:pt>
                <c:pt idx="207">
                  <c:v>4251</c:v>
                </c:pt>
                <c:pt idx="208">
                  <c:v>4278</c:v>
                </c:pt>
                <c:pt idx="209">
                  <c:v>4404</c:v>
                </c:pt>
                <c:pt idx="210">
                  <c:v>4491</c:v>
                </c:pt>
                <c:pt idx="211">
                  <c:v>4611</c:v>
                </c:pt>
                <c:pt idx="212">
                  <c:v>4748</c:v>
                </c:pt>
                <c:pt idx="213">
                  <c:v>4850</c:v>
                </c:pt>
                <c:pt idx="214">
                  <c:v>5085</c:v>
                </c:pt>
                <c:pt idx="215">
                  <c:v>5120</c:v>
                </c:pt>
                <c:pt idx="216">
                  <c:v>5209</c:v>
                </c:pt>
                <c:pt idx="217">
                  <c:v>5229</c:v>
                </c:pt>
                <c:pt idx="218">
                  <c:v>5447</c:v>
                </c:pt>
                <c:pt idx="219">
                  <c:v>5478</c:v>
                </c:pt>
                <c:pt idx="220">
                  <c:v>5557</c:v>
                </c:pt>
                <c:pt idx="221">
                  <c:v>5697</c:v>
                </c:pt>
                <c:pt idx="222">
                  <c:v>5796</c:v>
                </c:pt>
                <c:pt idx="223">
                  <c:v>5925</c:v>
                </c:pt>
              </c:numCache>
            </c:numRef>
          </c:xVal>
          <c:yVal>
            <c:numRef>
              <c:f>Active!$L$21:$L$244</c:f>
              <c:numCache>
                <c:formatCode>General</c:formatCode>
                <c:ptCount val="22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0A4-4A1F-833A-72E467277055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3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Active!$F$21:$F$244</c:f>
              <c:numCache>
                <c:formatCode>General</c:formatCode>
                <c:ptCount val="224"/>
                <c:pt idx="0">
                  <c:v>-9085</c:v>
                </c:pt>
                <c:pt idx="1">
                  <c:v>-8484</c:v>
                </c:pt>
                <c:pt idx="2">
                  <c:v>-8041</c:v>
                </c:pt>
                <c:pt idx="3">
                  <c:v>-7793</c:v>
                </c:pt>
                <c:pt idx="4">
                  <c:v>-7599</c:v>
                </c:pt>
                <c:pt idx="5">
                  <c:v>-7485</c:v>
                </c:pt>
                <c:pt idx="6">
                  <c:v>-7332</c:v>
                </c:pt>
                <c:pt idx="7">
                  <c:v>-7073</c:v>
                </c:pt>
                <c:pt idx="8">
                  <c:v>-6804</c:v>
                </c:pt>
                <c:pt idx="9">
                  <c:v>-6803</c:v>
                </c:pt>
                <c:pt idx="10">
                  <c:v>-6769</c:v>
                </c:pt>
                <c:pt idx="11">
                  <c:v>-6716</c:v>
                </c:pt>
                <c:pt idx="12">
                  <c:v>-6715</c:v>
                </c:pt>
                <c:pt idx="13">
                  <c:v>-6696</c:v>
                </c:pt>
                <c:pt idx="14">
                  <c:v>-6650</c:v>
                </c:pt>
                <c:pt idx="15">
                  <c:v>-6606</c:v>
                </c:pt>
                <c:pt idx="16">
                  <c:v>-6595</c:v>
                </c:pt>
                <c:pt idx="17">
                  <c:v>-6205</c:v>
                </c:pt>
                <c:pt idx="18">
                  <c:v>-6142</c:v>
                </c:pt>
                <c:pt idx="19">
                  <c:v>-6141</c:v>
                </c:pt>
                <c:pt idx="20">
                  <c:v>-5902</c:v>
                </c:pt>
                <c:pt idx="21">
                  <c:v>-5850</c:v>
                </c:pt>
                <c:pt idx="22">
                  <c:v>-5812</c:v>
                </c:pt>
                <c:pt idx="23">
                  <c:v>-5792</c:v>
                </c:pt>
                <c:pt idx="24">
                  <c:v>-5663</c:v>
                </c:pt>
                <c:pt idx="25">
                  <c:v>-5531</c:v>
                </c:pt>
                <c:pt idx="26">
                  <c:v>-5503</c:v>
                </c:pt>
                <c:pt idx="27">
                  <c:v>-5425</c:v>
                </c:pt>
                <c:pt idx="28">
                  <c:v>-5405</c:v>
                </c:pt>
                <c:pt idx="29">
                  <c:v>-5385</c:v>
                </c:pt>
                <c:pt idx="30">
                  <c:v>-5355</c:v>
                </c:pt>
                <c:pt idx="31">
                  <c:v>-5328</c:v>
                </c:pt>
                <c:pt idx="32">
                  <c:v>-5286</c:v>
                </c:pt>
                <c:pt idx="33">
                  <c:v>-5175</c:v>
                </c:pt>
                <c:pt idx="34">
                  <c:v>-5175</c:v>
                </c:pt>
                <c:pt idx="35">
                  <c:v>-5167</c:v>
                </c:pt>
                <c:pt idx="36">
                  <c:v>-5084</c:v>
                </c:pt>
                <c:pt idx="37">
                  <c:v>-5045</c:v>
                </c:pt>
                <c:pt idx="38">
                  <c:v>-4959</c:v>
                </c:pt>
                <c:pt idx="39">
                  <c:v>-4938</c:v>
                </c:pt>
                <c:pt idx="40">
                  <c:v>-4918</c:v>
                </c:pt>
                <c:pt idx="41">
                  <c:v>-4867</c:v>
                </c:pt>
                <c:pt idx="42">
                  <c:v>-4830</c:v>
                </c:pt>
                <c:pt idx="43">
                  <c:v>-4719</c:v>
                </c:pt>
                <c:pt idx="44">
                  <c:v>-4712</c:v>
                </c:pt>
                <c:pt idx="45">
                  <c:v>-4708</c:v>
                </c:pt>
                <c:pt idx="46">
                  <c:v>-4700</c:v>
                </c:pt>
                <c:pt idx="47">
                  <c:v>-4699</c:v>
                </c:pt>
                <c:pt idx="48">
                  <c:v>-4699</c:v>
                </c:pt>
                <c:pt idx="49">
                  <c:v>-4657</c:v>
                </c:pt>
                <c:pt idx="50">
                  <c:v>-4572</c:v>
                </c:pt>
                <c:pt idx="51">
                  <c:v>-4460</c:v>
                </c:pt>
                <c:pt idx="52">
                  <c:v>-4404</c:v>
                </c:pt>
                <c:pt idx="53">
                  <c:v>-4126</c:v>
                </c:pt>
                <c:pt idx="54">
                  <c:v>-4003</c:v>
                </c:pt>
                <c:pt idx="55">
                  <c:v>-3908</c:v>
                </c:pt>
                <c:pt idx="56">
                  <c:v>-3907</c:v>
                </c:pt>
                <c:pt idx="57">
                  <c:v>-3767</c:v>
                </c:pt>
                <c:pt idx="58">
                  <c:v>-3527</c:v>
                </c:pt>
                <c:pt idx="59">
                  <c:v>-3526</c:v>
                </c:pt>
                <c:pt idx="60">
                  <c:v>-3525</c:v>
                </c:pt>
                <c:pt idx="61">
                  <c:v>-3516</c:v>
                </c:pt>
                <c:pt idx="62">
                  <c:v>-2955</c:v>
                </c:pt>
                <c:pt idx="63">
                  <c:v>-2455</c:v>
                </c:pt>
                <c:pt idx="64">
                  <c:v>-2226</c:v>
                </c:pt>
                <c:pt idx="65">
                  <c:v>-1907</c:v>
                </c:pt>
                <c:pt idx="66">
                  <c:v>-1891</c:v>
                </c:pt>
                <c:pt idx="67">
                  <c:v>-1751</c:v>
                </c:pt>
                <c:pt idx="68">
                  <c:v>-1652</c:v>
                </c:pt>
                <c:pt idx="69">
                  <c:v>-1651</c:v>
                </c:pt>
                <c:pt idx="70">
                  <c:v>-1523</c:v>
                </c:pt>
                <c:pt idx="71">
                  <c:v>-1492</c:v>
                </c:pt>
                <c:pt idx="72">
                  <c:v>-1424</c:v>
                </c:pt>
                <c:pt idx="73">
                  <c:v>-1415</c:v>
                </c:pt>
                <c:pt idx="74">
                  <c:v>-1414</c:v>
                </c:pt>
                <c:pt idx="75">
                  <c:v>-1413</c:v>
                </c:pt>
                <c:pt idx="76">
                  <c:v>-1175</c:v>
                </c:pt>
                <c:pt idx="77">
                  <c:v>-1014</c:v>
                </c:pt>
                <c:pt idx="78">
                  <c:v>-698</c:v>
                </c:pt>
                <c:pt idx="79">
                  <c:v>-470</c:v>
                </c:pt>
                <c:pt idx="80">
                  <c:v>-460</c:v>
                </c:pt>
                <c:pt idx="81">
                  <c:v>-449</c:v>
                </c:pt>
                <c:pt idx="82">
                  <c:v>-99</c:v>
                </c:pt>
                <c:pt idx="83">
                  <c:v>0</c:v>
                </c:pt>
                <c:pt idx="84">
                  <c:v>0</c:v>
                </c:pt>
                <c:pt idx="85">
                  <c:v>20</c:v>
                </c:pt>
                <c:pt idx="86">
                  <c:v>235</c:v>
                </c:pt>
                <c:pt idx="87">
                  <c:v>235</c:v>
                </c:pt>
                <c:pt idx="88">
                  <c:v>606</c:v>
                </c:pt>
                <c:pt idx="89">
                  <c:v>617</c:v>
                </c:pt>
                <c:pt idx="90">
                  <c:v>704</c:v>
                </c:pt>
                <c:pt idx="91">
                  <c:v>704</c:v>
                </c:pt>
                <c:pt idx="92">
                  <c:v>705</c:v>
                </c:pt>
                <c:pt idx="93">
                  <c:v>715</c:v>
                </c:pt>
                <c:pt idx="94">
                  <c:v>732</c:v>
                </c:pt>
                <c:pt idx="95">
                  <c:v>735</c:v>
                </c:pt>
                <c:pt idx="96">
                  <c:v>736</c:v>
                </c:pt>
                <c:pt idx="97">
                  <c:v>736</c:v>
                </c:pt>
                <c:pt idx="98">
                  <c:v>821</c:v>
                </c:pt>
                <c:pt idx="99">
                  <c:v>824</c:v>
                </c:pt>
                <c:pt idx="100">
                  <c:v>855</c:v>
                </c:pt>
                <c:pt idx="101">
                  <c:v>865</c:v>
                </c:pt>
                <c:pt idx="102">
                  <c:v>943</c:v>
                </c:pt>
                <c:pt idx="103">
                  <c:v>951</c:v>
                </c:pt>
                <c:pt idx="104">
                  <c:v>982</c:v>
                </c:pt>
                <c:pt idx="105">
                  <c:v>1059</c:v>
                </c:pt>
                <c:pt idx="106">
                  <c:v>1079</c:v>
                </c:pt>
                <c:pt idx="107">
                  <c:v>1080</c:v>
                </c:pt>
                <c:pt idx="108">
                  <c:v>1191</c:v>
                </c:pt>
                <c:pt idx="109">
                  <c:v>1301</c:v>
                </c:pt>
                <c:pt idx="110">
                  <c:v>1431</c:v>
                </c:pt>
                <c:pt idx="111">
                  <c:v>1432</c:v>
                </c:pt>
                <c:pt idx="112">
                  <c:v>1437</c:v>
                </c:pt>
                <c:pt idx="113">
                  <c:v>1441</c:v>
                </c:pt>
                <c:pt idx="114">
                  <c:v>1447</c:v>
                </c:pt>
                <c:pt idx="115">
                  <c:v>1448</c:v>
                </c:pt>
                <c:pt idx="116">
                  <c:v>1448</c:v>
                </c:pt>
                <c:pt idx="117">
                  <c:v>1448</c:v>
                </c:pt>
                <c:pt idx="118">
                  <c:v>1451</c:v>
                </c:pt>
                <c:pt idx="119">
                  <c:v>1451</c:v>
                </c:pt>
                <c:pt idx="120">
                  <c:v>1451</c:v>
                </c:pt>
                <c:pt idx="121">
                  <c:v>1536</c:v>
                </c:pt>
                <c:pt idx="122">
                  <c:v>1546</c:v>
                </c:pt>
                <c:pt idx="123">
                  <c:v>1546</c:v>
                </c:pt>
                <c:pt idx="124">
                  <c:v>1567</c:v>
                </c:pt>
                <c:pt idx="125">
                  <c:v>1577</c:v>
                </c:pt>
                <c:pt idx="126">
                  <c:v>1668</c:v>
                </c:pt>
                <c:pt idx="127">
                  <c:v>1676</c:v>
                </c:pt>
                <c:pt idx="128">
                  <c:v>1676</c:v>
                </c:pt>
                <c:pt idx="129">
                  <c:v>1679</c:v>
                </c:pt>
                <c:pt idx="130">
                  <c:v>1679</c:v>
                </c:pt>
                <c:pt idx="131">
                  <c:v>1775</c:v>
                </c:pt>
                <c:pt idx="132">
                  <c:v>1775</c:v>
                </c:pt>
                <c:pt idx="133">
                  <c:v>1775</c:v>
                </c:pt>
                <c:pt idx="134">
                  <c:v>1775</c:v>
                </c:pt>
                <c:pt idx="135">
                  <c:v>1775</c:v>
                </c:pt>
                <c:pt idx="136">
                  <c:v>1775</c:v>
                </c:pt>
                <c:pt idx="137">
                  <c:v>1784</c:v>
                </c:pt>
                <c:pt idx="138">
                  <c:v>1786</c:v>
                </c:pt>
                <c:pt idx="139">
                  <c:v>1796</c:v>
                </c:pt>
                <c:pt idx="140">
                  <c:v>1798</c:v>
                </c:pt>
                <c:pt idx="141">
                  <c:v>1810</c:v>
                </c:pt>
                <c:pt idx="142">
                  <c:v>1898</c:v>
                </c:pt>
                <c:pt idx="143">
                  <c:v>1918</c:v>
                </c:pt>
                <c:pt idx="144">
                  <c:v>1925</c:v>
                </c:pt>
                <c:pt idx="145">
                  <c:v>1928</c:v>
                </c:pt>
                <c:pt idx="146">
                  <c:v>1939</c:v>
                </c:pt>
                <c:pt idx="147">
                  <c:v>2003</c:v>
                </c:pt>
                <c:pt idx="148">
                  <c:v>2003</c:v>
                </c:pt>
                <c:pt idx="149">
                  <c:v>2014</c:v>
                </c:pt>
                <c:pt idx="150">
                  <c:v>2023</c:v>
                </c:pt>
                <c:pt idx="151">
                  <c:v>2112</c:v>
                </c:pt>
                <c:pt idx="152">
                  <c:v>2136</c:v>
                </c:pt>
                <c:pt idx="153">
                  <c:v>2143</c:v>
                </c:pt>
                <c:pt idx="154">
                  <c:v>2145</c:v>
                </c:pt>
                <c:pt idx="155">
                  <c:v>2146</c:v>
                </c:pt>
                <c:pt idx="156">
                  <c:v>2156</c:v>
                </c:pt>
                <c:pt idx="157">
                  <c:v>2157</c:v>
                </c:pt>
                <c:pt idx="158">
                  <c:v>2241</c:v>
                </c:pt>
                <c:pt idx="159">
                  <c:v>2244</c:v>
                </c:pt>
                <c:pt idx="160">
                  <c:v>2251</c:v>
                </c:pt>
                <c:pt idx="161">
                  <c:v>2252</c:v>
                </c:pt>
                <c:pt idx="162">
                  <c:v>2263</c:v>
                </c:pt>
                <c:pt idx="163">
                  <c:v>2263</c:v>
                </c:pt>
                <c:pt idx="164">
                  <c:v>2272</c:v>
                </c:pt>
                <c:pt idx="165">
                  <c:v>2273</c:v>
                </c:pt>
                <c:pt idx="166">
                  <c:v>2370</c:v>
                </c:pt>
                <c:pt idx="167">
                  <c:v>2413</c:v>
                </c:pt>
                <c:pt idx="168">
                  <c:v>2413</c:v>
                </c:pt>
                <c:pt idx="169">
                  <c:v>2413</c:v>
                </c:pt>
                <c:pt idx="170">
                  <c:v>2483</c:v>
                </c:pt>
                <c:pt idx="171">
                  <c:v>2493</c:v>
                </c:pt>
                <c:pt idx="172">
                  <c:v>2590</c:v>
                </c:pt>
                <c:pt idx="173">
                  <c:v>2599</c:v>
                </c:pt>
                <c:pt idx="174">
                  <c:v>2613</c:v>
                </c:pt>
                <c:pt idx="175">
                  <c:v>2729</c:v>
                </c:pt>
                <c:pt idx="176">
                  <c:v>2961</c:v>
                </c:pt>
                <c:pt idx="177">
                  <c:v>3090</c:v>
                </c:pt>
                <c:pt idx="178">
                  <c:v>3090</c:v>
                </c:pt>
                <c:pt idx="179">
                  <c:v>3196</c:v>
                </c:pt>
                <c:pt idx="180">
                  <c:v>3228</c:v>
                </c:pt>
                <c:pt idx="181">
                  <c:v>3305</c:v>
                </c:pt>
                <c:pt idx="182">
                  <c:v>3315</c:v>
                </c:pt>
                <c:pt idx="183">
                  <c:v>3327</c:v>
                </c:pt>
                <c:pt idx="184">
                  <c:v>3328</c:v>
                </c:pt>
                <c:pt idx="185">
                  <c:v>3340</c:v>
                </c:pt>
                <c:pt idx="186">
                  <c:v>3425</c:v>
                </c:pt>
                <c:pt idx="187">
                  <c:v>3439</c:v>
                </c:pt>
                <c:pt idx="188">
                  <c:v>3545</c:v>
                </c:pt>
                <c:pt idx="189">
                  <c:v>3558</c:v>
                </c:pt>
                <c:pt idx="190">
                  <c:v>3589</c:v>
                </c:pt>
                <c:pt idx="191">
                  <c:v>3664</c:v>
                </c:pt>
                <c:pt idx="192">
                  <c:v>3676</c:v>
                </c:pt>
                <c:pt idx="193">
                  <c:v>3685</c:v>
                </c:pt>
                <c:pt idx="194">
                  <c:v>3693.5</c:v>
                </c:pt>
                <c:pt idx="195">
                  <c:v>3773</c:v>
                </c:pt>
                <c:pt idx="196">
                  <c:v>3796</c:v>
                </c:pt>
                <c:pt idx="197">
                  <c:v>3807</c:v>
                </c:pt>
                <c:pt idx="198">
                  <c:v>3817</c:v>
                </c:pt>
                <c:pt idx="199">
                  <c:v>3824</c:v>
                </c:pt>
                <c:pt idx="200">
                  <c:v>3891</c:v>
                </c:pt>
                <c:pt idx="201">
                  <c:v>3914</c:v>
                </c:pt>
                <c:pt idx="202">
                  <c:v>3920</c:v>
                </c:pt>
                <c:pt idx="203">
                  <c:v>4021</c:v>
                </c:pt>
                <c:pt idx="204">
                  <c:v>4056</c:v>
                </c:pt>
                <c:pt idx="205">
                  <c:v>4131</c:v>
                </c:pt>
                <c:pt idx="206">
                  <c:v>4144</c:v>
                </c:pt>
                <c:pt idx="207">
                  <c:v>4251</c:v>
                </c:pt>
                <c:pt idx="208">
                  <c:v>4278</c:v>
                </c:pt>
                <c:pt idx="209">
                  <c:v>4404</c:v>
                </c:pt>
                <c:pt idx="210">
                  <c:v>4491</c:v>
                </c:pt>
                <c:pt idx="211">
                  <c:v>4611</c:v>
                </c:pt>
                <c:pt idx="212">
                  <c:v>4748</c:v>
                </c:pt>
                <c:pt idx="213">
                  <c:v>4850</c:v>
                </c:pt>
                <c:pt idx="214">
                  <c:v>5085</c:v>
                </c:pt>
                <c:pt idx="215">
                  <c:v>5120</c:v>
                </c:pt>
                <c:pt idx="216">
                  <c:v>5209</c:v>
                </c:pt>
                <c:pt idx="217">
                  <c:v>5229</c:v>
                </c:pt>
                <c:pt idx="218">
                  <c:v>5447</c:v>
                </c:pt>
                <c:pt idx="219">
                  <c:v>5478</c:v>
                </c:pt>
                <c:pt idx="220">
                  <c:v>5557</c:v>
                </c:pt>
                <c:pt idx="221">
                  <c:v>5697</c:v>
                </c:pt>
                <c:pt idx="222">
                  <c:v>5796</c:v>
                </c:pt>
                <c:pt idx="223">
                  <c:v>5925</c:v>
                </c:pt>
              </c:numCache>
            </c:numRef>
          </c:xVal>
          <c:yVal>
            <c:numRef>
              <c:f>Active!$M$21:$M$244</c:f>
              <c:numCache>
                <c:formatCode>General</c:formatCode>
                <c:ptCount val="22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0A4-4A1F-833A-72E467277055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s7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Active!$F$21:$F$244</c:f>
              <c:numCache>
                <c:formatCode>General</c:formatCode>
                <c:ptCount val="224"/>
                <c:pt idx="0">
                  <c:v>-9085</c:v>
                </c:pt>
                <c:pt idx="1">
                  <c:v>-8484</c:v>
                </c:pt>
                <c:pt idx="2">
                  <c:v>-8041</c:v>
                </c:pt>
                <c:pt idx="3">
                  <c:v>-7793</c:v>
                </c:pt>
                <c:pt idx="4">
                  <c:v>-7599</c:v>
                </c:pt>
                <c:pt idx="5">
                  <c:v>-7485</c:v>
                </c:pt>
                <c:pt idx="6">
                  <c:v>-7332</c:v>
                </c:pt>
                <c:pt idx="7">
                  <c:v>-7073</c:v>
                </c:pt>
                <c:pt idx="8">
                  <c:v>-6804</c:v>
                </c:pt>
                <c:pt idx="9">
                  <c:v>-6803</c:v>
                </c:pt>
                <c:pt idx="10">
                  <c:v>-6769</c:v>
                </c:pt>
                <c:pt idx="11">
                  <c:v>-6716</c:v>
                </c:pt>
                <c:pt idx="12">
                  <c:v>-6715</c:v>
                </c:pt>
                <c:pt idx="13">
                  <c:v>-6696</c:v>
                </c:pt>
                <c:pt idx="14">
                  <c:v>-6650</c:v>
                </c:pt>
                <c:pt idx="15">
                  <c:v>-6606</c:v>
                </c:pt>
                <c:pt idx="16">
                  <c:v>-6595</c:v>
                </c:pt>
                <c:pt idx="17">
                  <c:v>-6205</c:v>
                </c:pt>
                <c:pt idx="18">
                  <c:v>-6142</c:v>
                </c:pt>
                <c:pt idx="19">
                  <c:v>-6141</c:v>
                </c:pt>
                <c:pt idx="20">
                  <c:v>-5902</c:v>
                </c:pt>
                <c:pt idx="21">
                  <c:v>-5850</c:v>
                </c:pt>
                <c:pt idx="22">
                  <c:v>-5812</c:v>
                </c:pt>
                <c:pt idx="23">
                  <c:v>-5792</c:v>
                </c:pt>
                <c:pt idx="24">
                  <c:v>-5663</c:v>
                </c:pt>
                <c:pt idx="25">
                  <c:v>-5531</c:v>
                </c:pt>
                <c:pt idx="26">
                  <c:v>-5503</c:v>
                </c:pt>
                <c:pt idx="27">
                  <c:v>-5425</c:v>
                </c:pt>
                <c:pt idx="28">
                  <c:v>-5405</c:v>
                </c:pt>
                <c:pt idx="29">
                  <c:v>-5385</c:v>
                </c:pt>
                <c:pt idx="30">
                  <c:v>-5355</c:v>
                </c:pt>
                <c:pt idx="31">
                  <c:v>-5328</c:v>
                </c:pt>
                <c:pt idx="32">
                  <c:v>-5286</c:v>
                </c:pt>
                <c:pt idx="33">
                  <c:v>-5175</c:v>
                </c:pt>
                <c:pt idx="34">
                  <c:v>-5175</c:v>
                </c:pt>
                <c:pt idx="35">
                  <c:v>-5167</c:v>
                </c:pt>
                <c:pt idx="36">
                  <c:v>-5084</c:v>
                </c:pt>
                <c:pt idx="37">
                  <c:v>-5045</c:v>
                </c:pt>
                <c:pt idx="38">
                  <c:v>-4959</c:v>
                </c:pt>
                <c:pt idx="39">
                  <c:v>-4938</c:v>
                </c:pt>
                <c:pt idx="40">
                  <c:v>-4918</c:v>
                </c:pt>
                <c:pt idx="41">
                  <c:v>-4867</c:v>
                </c:pt>
                <c:pt idx="42">
                  <c:v>-4830</c:v>
                </c:pt>
                <c:pt idx="43">
                  <c:v>-4719</c:v>
                </c:pt>
                <c:pt idx="44">
                  <c:v>-4712</c:v>
                </c:pt>
                <c:pt idx="45">
                  <c:v>-4708</c:v>
                </c:pt>
                <c:pt idx="46">
                  <c:v>-4700</c:v>
                </c:pt>
                <c:pt idx="47">
                  <c:v>-4699</c:v>
                </c:pt>
                <c:pt idx="48">
                  <c:v>-4699</c:v>
                </c:pt>
                <c:pt idx="49">
                  <c:v>-4657</c:v>
                </c:pt>
                <c:pt idx="50">
                  <c:v>-4572</c:v>
                </c:pt>
                <c:pt idx="51">
                  <c:v>-4460</c:v>
                </c:pt>
                <c:pt idx="52">
                  <c:v>-4404</c:v>
                </c:pt>
                <c:pt idx="53">
                  <c:v>-4126</c:v>
                </c:pt>
                <c:pt idx="54">
                  <c:v>-4003</c:v>
                </c:pt>
                <c:pt idx="55">
                  <c:v>-3908</c:v>
                </c:pt>
                <c:pt idx="56">
                  <c:v>-3907</c:v>
                </c:pt>
                <c:pt idx="57">
                  <c:v>-3767</c:v>
                </c:pt>
                <c:pt idx="58">
                  <c:v>-3527</c:v>
                </c:pt>
                <c:pt idx="59">
                  <c:v>-3526</c:v>
                </c:pt>
                <c:pt idx="60">
                  <c:v>-3525</c:v>
                </c:pt>
                <c:pt idx="61">
                  <c:v>-3516</c:v>
                </c:pt>
                <c:pt idx="62">
                  <c:v>-2955</c:v>
                </c:pt>
                <c:pt idx="63">
                  <c:v>-2455</c:v>
                </c:pt>
                <c:pt idx="64">
                  <c:v>-2226</c:v>
                </c:pt>
                <c:pt idx="65">
                  <c:v>-1907</c:v>
                </c:pt>
                <c:pt idx="66">
                  <c:v>-1891</c:v>
                </c:pt>
                <c:pt idx="67">
                  <c:v>-1751</c:v>
                </c:pt>
                <c:pt idx="68">
                  <c:v>-1652</c:v>
                </c:pt>
                <c:pt idx="69">
                  <c:v>-1651</c:v>
                </c:pt>
                <c:pt idx="70">
                  <c:v>-1523</c:v>
                </c:pt>
                <c:pt idx="71">
                  <c:v>-1492</c:v>
                </c:pt>
                <c:pt idx="72">
                  <c:v>-1424</c:v>
                </c:pt>
                <c:pt idx="73">
                  <c:v>-1415</c:v>
                </c:pt>
                <c:pt idx="74">
                  <c:v>-1414</c:v>
                </c:pt>
                <c:pt idx="75">
                  <c:v>-1413</c:v>
                </c:pt>
                <c:pt idx="76">
                  <c:v>-1175</c:v>
                </c:pt>
                <c:pt idx="77">
                  <c:v>-1014</c:v>
                </c:pt>
                <c:pt idx="78">
                  <c:v>-698</c:v>
                </c:pt>
                <c:pt idx="79">
                  <c:v>-470</c:v>
                </c:pt>
                <c:pt idx="80">
                  <c:v>-460</c:v>
                </c:pt>
                <c:pt idx="81">
                  <c:v>-449</c:v>
                </c:pt>
                <c:pt idx="82">
                  <c:v>-99</c:v>
                </c:pt>
                <c:pt idx="83">
                  <c:v>0</c:v>
                </c:pt>
                <c:pt idx="84">
                  <c:v>0</c:v>
                </c:pt>
                <c:pt idx="85">
                  <c:v>20</c:v>
                </c:pt>
                <c:pt idx="86">
                  <c:v>235</c:v>
                </c:pt>
                <c:pt idx="87">
                  <c:v>235</c:v>
                </c:pt>
                <c:pt idx="88">
                  <c:v>606</c:v>
                </c:pt>
                <c:pt idx="89">
                  <c:v>617</c:v>
                </c:pt>
                <c:pt idx="90">
                  <c:v>704</c:v>
                </c:pt>
                <c:pt idx="91">
                  <c:v>704</c:v>
                </c:pt>
                <c:pt idx="92">
                  <c:v>705</c:v>
                </c:pt>
                <c:pt idx="93">
                  <c:v>715</c:v>
                </c:pt>
                <c:pt idx="94">
                  <c:v>732</c:v>
                </c:pt>
                <c:pt idx="95">
                  <c:v>735</c:v>
                </c:pt>
                <c:pt idx="96">
                  <c:v>736</c:v>
                </c:pt>
                <c:pt idx="97">
                  <c:v>736</c:v>
                </c:pt>
                <c:pt idx="98">
                  <c:v>821</c:v>
                </c:pt>
                <c:pt idx="99">
                  <c:v>824</c:v>
                </c:pt>
                <c:pt idx="100">
                  <c:v>855</c:v>
                </c:pt>
                <c:pt idx="101">
                  <c:v>865</c:v>
                </c:pt>
                <c:pt idx="102">
                  <c:v>943</c:v>
                </c:pt>
                <c:pt idx="103">
                  <c:v>951</c:v>
                </c:pt>
                <c:pt idx="104">
                  <c:v>982</c:v>
                </c:pt>
                <c:pt idx="105">
                  <c:v>1059</c:v>
                </c:pt>
                <c:pt idx="106">
                  <c:v>1079</c:v>
                </c:pt>
                <c:pt idx="107">
                  <c:v>1080</c:v>
                </c:pt>
                <c:pt idx="108">
                  <c:v>1191</c:v>
                </c:pt>
                <c:pt idx="109">
                  <c:v>1301</c:v>
                </c:pt>
                <c:pt idx="110">
                  <c:v>1431</c:v>
                </c:pt>
                <c:pt idx="111">
                  <c:v>1432</c:v>
                </c:pt>
                <c:pt idx="112">
                  <c:v>1437</c:v>
                </c:pt>
                <c:pt idx="113">
                  <c:v>1441</c:v>
                </c:pt>
                <c:pt idx="114">
                  <c:v>1447</c:v>
                </c:pt>
                <c:pt idx="115">
                  <c:v>1448</c:v>
                </c:pt>
                <c:pt idx="116">
                  <c:v>1448</c:v>
                </c:pt>
                <c:pt idx="117">
                  <c:v>1448</c:v>
                </c:pt>
                <c:pt idx="118">
                  <c:v>1451</c:v>
                </c:pt>
                <c:pt idx="119">
                  <c:v>1451</c:v>
                </c:pt>
                <c:pt idx="120">
                  <c:v>1451</c:v>
                </c:pt>
                <c:pt idx="121">
                  <c:v>1536</c:v>
                </c:pt>
                <c:pt idx="122">
                  <c:v>1546</c:v>
                </c:pt>
                <c:pt idx="123">
                  <c:v>1546</c:v>
                </c:pt>
                <c:pt idx="124">
                  <c:v>1567</c:v>
                </c:pt>
                <c:pt idx="125">
                  <c:v>1577</c:v>
                </c:pt>
                <c:pt idx="126">
                  <c:v>1668</c:v>
                </c:pt>
                <c:pt idx="127">
                  <c:v>1676</c:v>
                </c:pt>
                <c:pt idx="128">
                  <c:v>1676</c:v>
                </c:pt>
                <c:pt idx="129">
                  <c:v>1679</c:v>
                </c:pt>
                <c:pt idx="130">
                  <c:v>1679</c:v>
                </c:pt>
                <c:pt idx="131">
                  <c:v>1775</c:v>
                </c:pt>
                <c:pt idx="132">
                  <c:v>1775</c:v>
                </c:pt>
                <c:pt idx="133">
                  <c:v>1775</c:v>
                </c:pt>
                <c:pt idx="134">
                  <c:v>1775</c:v>
                </c:pt>
                <c:pt idx="135">
                  <c:v>1775</c:v>
                </c:pt>
                <c:pt idx="136">
                  <c:v>1775</c:v>
                </c:pt>
                <c:pt idx="137">
                  <c:v>1784</c:v>
                </c:pt>
                <c:pt idx="138">
                  <c:v>1786</c:v>
                </c:pt>
                <c:pt idx="139">
                  <c:v>1796</c:v>
                </c:pt>
                <c:pt idx="140">
                  <c:v>1798</c:v>
                </c:pt>
                <c:pt idx="141">
                  <c:v>1810</c:v>
                </c:pt>
                <c:pt idx="142">
                  <c:v>1898</c:v>
                </c:pt>
                <c:pt idx="143">
                  <c:v>1918</c:v>
                </c:pt>
                <c:pt idx="144">
                  <c:v>1925</c:v>
                </c:pt>
                <c:pt idx="145">
                  <c:v>1928</c:v>
                </c:pt>
                <c:pt idx="146">
                  <c:v>1939</c:v>
                </c:pt>
                <c:pt idx="147">
                  <c:v>2003</c:v>
                </c:pt>
                <c:pt idx="148">
                  <c:v>2003</c:v>
                </c:pt>
                <c:pt idx="149">
                  <c:v>2014</c:v>
                </c:pt>
                <c:pt idx="150">
                  <c:v>2023</c:v>
                </c:pt>
                <c:pt idx="151">
                  <c:v>2112</c:v>
                </c:pt>
                <c:pt idx="152">
                  <c:v>2136</c:v>
                </c:pt>
                <c:pt idx="153">
                  <c:v>2143</c:v>
                </c:pt>
                <c:pt idx="154">
                  <c:v>2145</c:v>
                </c:pt>
                <c:pt idx="155">
                  <c:v>2146</c:v>
                </c:pt>
                <c:pt idx="156">
                  <c:v>2156</c:v>
                </c:pt>
                <c:pt idx="157">
                  <c:v>2157</c:v>
                </c:pt>
                <c:pt idx="158">
                  <c:v>2241</c:v>
                </c:pt>
                <c:pt idx="159">
                  <c:v>2244</c:v>
                </c:pt>
                <c:pt idx="160">
                  <c:v>2251</c:v>
                </c:pt>
                <c:pt idx="161">
                  <c:v>2252</c:v>
                </c:pt>
                <c:pt idx="162">
                  <c:v>2263</c:v>
                </c:pt>
                <c:pt idx="163">
                  <c:v>2263</c:v>
                </c:pt>
                <c:pt idx="164">
                  <c:v>2272</c:v>
                </c:pt>
                <c:pt idx="165">
                  <c:v>2273</c:v>
                </c:pt>
                <c:pt idx="166">
                  <c:v>2370</c:v>
                </c:pt>
                <c:pt idx="167">
                  <c:v>2413</c:v>
                </c:pt>
                <c:pt idx="168">
                  <c:v>2413</c:v>
                </c:pt>
                <c:pt idx="169">
                  <c:v>2413</c:v>
                </c:pt>
                <c:pt idx="170">
                  <c:v>2483</c:v>
                </c:pt>
                <c:pt idx="171">
                  <c:v>2493</c:v>
                </c:pt>
                <c:pt idx="172">
                  <c:v>2590</c:v>
                </c:pt>
                <c:pt idx="173">
                  <c:v>2599</c:v>
                </c:pt>
                <c:pt idx="174">
                  <c:v>2613</c:v>
                </c:pt>
                <c:pt idx="175">
                  <c:v>2729</c:v>
                </c:pt>
                <c:pt idx="176">
                  <c:v>2961</c:v>
                </c:pt>
                <c:pt idx="177">
                  <c:v>3090</c:v>
                </c:pt>
                <c:pt idx="178">
                  <c:v>3090</c:v>
                </c:pt>
                <c:pt idx="179">
                  <c:v>3196</c:v>
                </c:pt>
                <c:pt idx="180">
                  <c:v>3228</c:v>
                </c:pt>
                <c:pt idx="181">
                  <c:v>3305</c:v>
                </c:pt>
                <c:pt idx="182">
                  <c:v>3315</c:v>
                </c:pt>
                <c:pt idx="183">
                  <c:v>3327</c:v>
                </c:pt>
                <c:pt idx="184">
                  <c:v>3328</c:v>
                </c:pt>
                <c:pt idx="185">
                  <c:v>3340</c:v>
                </c:pt>
                <c:pt idx="186">
                  <c:v>3425</c:v>
                </c:pt>
                <c:pt idx="187">
                  <c:v>3439</c:v>
                </c:pt>
                <c:pt idx="188">
                  <c:v>3545</c:v>
                </c:pt>
                <c:pt idx="189">
                  <c:v>3558</c:v>
                </c:pt>
                <c:pt idx="190">
                  <c:v>3589</c:v>
                </c:pt>
                <c:pt idx="191">
                  <c:v>3664</c:v>
                </c:pt>
                <c:pt idx="192">
                  <c:v>3676</c:v>
                </c:pt>
                <c:pt idx="193">
                  <c:v>3685</c:v>
                </c:pt>
                <c:pt idx="194">
                  <c:v>3693.5</c:v>
                </c:pt>
                <c:pt idx="195">
                  <c:v>3773</c:v>
                </c:pt>
                <c:pt idx="196">
                  <c:v>3796</c:v>
                </c:pt>
                <c:pt idx="197">
                  <c:v>3807</c:v>
                </c:pt>
                <c:pt idx="198">
                  <c:v>3817</c:v>
                </c:pt>
                <c:pt idx="199">
                  <c:v>3824</c:v>
                </c:pt>
                <c:pt idx="200">
                  <c:v>3891</c:v>
                </c:pt>
                <c:pt idx="201">
                  <c:v>3914</c:v>
                </c:pt>
                <c:pt idx="202">
                  <c:v>3920</c:v>
                </c:pt>
                <c:pt idx="203">
                  <c:v>4021</c:v>
                </c:pt>
                <c:pt idx="204">
                  <c:v>4056</c:v>
                </c:pt>
                <c:pt idx="205">
                  <c:v>4131</c:v>
                </c:pt>
                <c:pt idx="206">
                  <c:v>4144</c:v>
                </c:pt>
                <c:pt idx="207">
                  <c:v>4251</c:v>
                </c:pt>
                <c:pt idx="208">
                  <c:v>4278</c:v>
                </c:pt>
                <c:pt idx="209">
                  <c:v>4404</c:v>
                </c:pt>
                <c:pt idx="210">
                  <c:v>4491</c:v>
                </c:pt>
                <c:pt idx="211">
                  <c:v>4611</c:v>
                </c:pt>
                <c:pt idx="212">
                  <c:v>4748</c:v>
                </c:pt>
                <c:pt idx="213">
                  <c:v>4850</c:v>
                </c:pt>
                <c:pt idx="214">
                  <c:v>5085</c:v>
                </c:pt>
                <c:pt idx="215">
                  <c:v>5120</c:v>
                </c:pt>
                <c:pt idx="216">
                  <c:v>5209</c:v>
                </c:pt>
                <c:pt idx="217">
                  <c:v>5229</c:v>
                </c:pt>
                <c:pt idx="218">
                  <c:v>5447</c:v>
                </c:pt>
                <c:pt idx="219">
                  <c:v>5478</c:v>
                </c:pt>
                <c:pt idx="220">
                  <c:v>5557</c:v>
                </c:pt>
                <c:pt idx="221">
                  <c:v>5697</c:v>
                </c:pt>
                <c:pt idx="222">
                  <c:v>5796</c:v>
                </c:pt>
                <c:pt idx="223">
                  <c:v>5925</c:v>
                </c:pt>
              </c:numCache>
            </c:numRef>
          </c:xVal>
          <c:yVal>
            <c:numRef>
              <c:f>Active!$N$21:$N$244</c:f>
              <c:numCache>
                <c:formatCode>General</c:formatCode>
                <c:ptCount val="22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80A4-4A1F-833A-72E467277055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Active!$F$21:$F$244</c:f>
              <c:numCache>
                <c:formatCode>General</c:formatCode>
                <c:ptCount val="224"/>
                <c:pt idx="0">
                  <c:v>-9085</c:v>
                </c:pt>
                <c:pt idx="1">
                  <c:v>-8484</c:v>
                </c:pt>
                <c:pt idx="2">
                  <c:v>-8041</c:v>
                </c:pt>
                <c:pt idx="3">
                  <c:v>-7793</c:v>
                </c:pt>
                <c:pt idx="4">
                  <c:v>-7599</c:v>
                </c:pt>
                <c:pt idx="5">
                  <c:v>-7485</c:v>
                </c:pt>
                <c:pt idx="6">
                  <c:v>-7332</c:v>
                </c:pt>
                <c:pt idx="7">
                  <c:v>-7073</c:v>
                </c:pt>
                <c:pt idx="8">
                  <c:v>-6804</c:v>
                </c:pt>
                <c:pt idx="9">
                  <c:v>-6803</c:v>
                </c:pt>
                <c:pt idx="10">
                  <c:v>-6769</c:v>
                </c:pt>
                <c:pt idx="11">
                  <c:v>-6716</c:v>
                </c:pt>
                <c:pt idx="12">
                  <c:v>-6715</c:v>
                </c:pt>
                <c:pt idx="13">
                  <c:v>-6696</c:v>
                </c:pt>
                <c:pt idx="14">
                  <c:v>-6650</c:v>
                </c:pt>
                <c:pt idx="15">
                  <c:v>-6606</c:v>
                </c:pt>
                <c:pt idx="16">
                  <c:v>-6595</c:v>
                </c:pt>
                <c:pt idx="17">
                  <c:v>-6205</c:v>
                </c:pt>
                <c:pt idx="18">
                  <c:v>-6142</c:v>
                </c:pt>
                <c:pt idx="19">
                  <c:v>-6141</c:v>
                </c:pt>
                <c:pt idx="20">
                  <c:v>-5902</c:v>
                </c:pt>
                <c:pt idx="21">
                  <c:v>-5850</c:v>
                </c:pt>
                <c:pt idx="22">
                  <c:v>-5812</c:v>
                </c:pt>
                <c:pt idx="23">
                  <c:v>-5792</c:v>
                </c:pt>
                <c:pt idx="24">
                  <c:v>-5663</c:v>
                </c:pt>
                <c:pt idx="25">
                  <c:v>-5531</c:v>
                </c:pt>
                <c:pt idx="26">
                  <c:v>-5503</c:v>
                </c:pt>
                <c:pt idx="27">
                  <c:v>-5425</c:v>
                </c:pt>
                <c:pt idx="28">
                  <c:v>-5405</c:v>
                </c:pt>
                <c:pt idx="29">
                  <c:v>-5385</c:v>
                </c:pt>
                <c:pt idx="30">
                  <c:v>-5355</c:v>
                </c:pt>
                <c:pt idx="31">
                  <c:v>-5328</c:v>
                </c:pt>
                <c:pt idx="32">
                  <c:v>-5286</c:v>
                </c:pt>
                <c:pt idx="33">
                  <c:v>-5175</c:v>
                </c:pt>
                <c:pt idx="34">
                  <c:v>-5175</c:v>
                </c:pt>
                <c:pt idx="35">
                  <c:v>-5167</c:v>
                </c:pt>
                <c:pt idx="36">
                  <c:v>-5084</c:v>
                </c:pt>
                <c:pt idx="37">
                  <c:v>-5045</c:v>
                </c:pt>
                <c:pt idx="38">
                  <c:v>-4959</c:v>
                </c:pt>
                <c:pt idx="39">
                  <c:v>-4938</c:v>
                </c:pt>
                <c:pt idx="40">
                  <c:v>-4918</c:v>
                </c:pt>
                <c:pt idx="41">
                  <c:v>-4867</c:v>
                </c:pt>
                <c:pt idx="42">
                  <c:v>-4830</c:v>
                </c:pt>
                <c:pt idx="43">
                  <c:v>-4719</c:v>
                </c:pt>
                <c:pt idx="44">
                  <c:v>-4712</c:v>
                </c:pt>
                <c:pt idx="45">
                  <c:v>-4708</c:v>
                </c:pt>
                <c:pt idx="46">
                  <c:v>-4700</c:v>
                </c:pt>
                <c:pt idx="47">
                  <c:v>-4699</c:v>
                </c:pt>
                <c:pt idx="48">
                  <c:v>-4699</c:v>
                </c:pt>
                <c:pt idx="49">
                  <c:v>-4657</c:v>
                </c:pt>
                <c:pt idx="50">
                  <c:v>-4572</c:v>
                </c:pt>
                <c:pt idx="51">
                  <c:v>-4460</c:v>
                </c:pt>
                <c:pt idx="52">
                  <c:v>-4404</c:v>
                </c:pt>
                <c:pt idx="53">
                  <c:v>-4126</c:v>
                </c:pt>
                <c:pt idx="54">
                  <c:v>-4003</c:v>
                </c:pt>
                <c:pt idx="55">
                  <c:v>-3908</c:v>
                </c:pt>
                <c:pt idx="56">
                  <c:v>-3907</c:v>
                </c:pt>
                <c:pt idx="57">
                  <c:v>-3767</c:v>
                </c:pt>
                <c:pt idx="58">
                  <c:v>-3527</c:v>
                </c:pt>
                <c:pt idx="59">
                  <c:v>-3526</c:v>
                </c:pt>
                <c:pt idx="60">
                  <c:v>-3525</c:v>
                </c:pt>
                <c:pt idx="61">
                  <c:v>-3516</c:v>
                </c:pt>
                <c:pt idx="62">
                  <c:v>-2955</c:v>
                </c:pt>
                <c:pt idx="63">
                  <c:v>-2455</c:v>
                </c:pt>
                <c:pt idx="64">
                  <c:v>-2226</c:v>
                </c:pt>
                <c:pt idx="65">
                  <c:v>-1907</c:v>
                </c:pt>
                <c:pt idx="66">
                  <c:v>-1891</c:v>
                </c:pt>
                <c:pt idx="67">
                  <c:v>-1751</c:v>
                </c:pt>
                <c:pt idx="68">
                  <c:v>-1652</c:v>
                </c:pt>
                <c:pt idx="69">
                  <c:v>-1651</c:v>
                </c:pt>
                <c:pt idx="70">
                  <c:v>-1523</c:v>
                </c:pt>
                <c:pt idx="71">
                  <c:v>-1492</c:v>
                </c:pt>
                <c:pt idx="72">
                  <c:v>-1424</c:v>
                </c:pt>
                <c:pt idx="73">
                  <c:v>-1415</c:v>
                </c:pt>
                <c:pt idx="74">
                  <c:v>-1414</c:v>
                </c:pt>
                <c:pt idx="75">
                  <c:v>-1413</c:v>
                </c:pt>
                <c:pt idx="76">
                  <c:v>-1175</c:v>
                </c:pt>
                <c:pt idx="77">
                  <c:v>-1014</c:v>
                </c:pt>
                <c:pt idx="78">
                  <c:v>-698</c:v>
                </c:pt>
                <c:pt idx="79">
                  <c:v>-470</c:v>
                </c:pt>
                <c:pt idx="80">
                  <c:v>-460</c:v>
                </c:pt>
                <c:pt idx="81">
                  <c:v>-449</c:v>
                </c:pt>
                <c:pt idx="82">
                  <c:v>-99</c:v>
                </c:pt>
                <c:pt idx="83">
                  <c:v>0</c:v>
                </c:pt>
                <c:pt idx="84">
                  <c:v>0</c:v>
                </c:pt>
                <c:pt idx="85">
                  <c:v>20</c:v>
                </c:pt>
                <c:pt idx="86">
                  <c:v>235</c:v>
                </c:pt>
                <c:pt idx="87">
                  <c:v>235</c:v>
                </c:pt>
                <c:pt idx="88">
                  <c:v>606</c:v>
                </c:pt>
                <c:pt idx="89">
                  <c:v>617</c:v>
                </c:pt>
                <c:pt idx="90">
                  <c:v>704</c:v>
                </c:pt>
                <c:pt idx="91">
                  <c:v>704</c:v>
                </c:pt>
                <c:pt idx="92">
                  <c:v>705</c:v>
                </c:pt>
                <c:pt idx="93">
                  <c:v>715</c:v>
                </c:pt>
                <c:pt idx="94">
                  <c:v>732</c:v>
                </c:pt>
                <c:pt idx="95">
                  <c:v>735</c:v>
                </c:pt>
                <c:pt idx="96">
                  <c:v>736</c:v>
                </c:pt>
                <c:pt idx="97">
                  <c:v>736</c:v>
                </c:pt>
                <c:pt idx="98">
                  <c:v>821</c:v>
                </c:pt>
                <c:pt idx="99">
                  <c:v>824</c:v>
                </c:pt>
                <c:pt idx="100">
                  <c:v>855</c:v>
                </c:pt>
                <c:pt idx="101">
                  <c:v>865</c:v>
                </c:pt>
                <c:pt idx="102">
                  <c:v>943</c:v>
                </c:pt>
                <c:pt idx="103">
                  <c:v>951</c:v>
                </c:pt>
                <c:pt idx="104">
                  <c:v>982</c:v>
                </c:pt>
                <c:pt idx="105">
                  <c:v>1059</c:v>
                </c:pt>
                <c:pt idx="106">
                  <c:v>1079</c:v>
                </c:pt>
                <c:pt idx="107">
                  <c:v>1080</c:v>
                </c:pt>
                <c:pt idx="108">
                  <c:v>1191</c:v>
                </c:pt>
                <c:pt idx="109">
                  <c:v>1301</c:v>
                </c:pt>
                <c:pt idx="110">
                  <c:v>1431</c:v>
                </c:pt>
                <c:pt idx="111">
                  <c:v>1432</c:v>
                </c:pt>
                <c:pt idx="112">
                  <c:v>1437</c:v>
                </c:pt>
                <c:pt idx="113">
                  <c:v>1441</c:v>
                </c:pt>
                <c:pt idx="114">
                  <c:v>1447</c:v>
                </c:pt>
                <c:pt idx="115">
                  <c:v>1448</c:v>
                </c:pt>
                <c:pt idx="116">
                  <c:v>1448</c:v>
                </c:pt>
                <c:pt idx="117">
                  <c:v>1448</c:v>
                </c:pt>
                <c:pt idx="118">
                  <c:v>1451</c:v>
                </c:pt>
                <c:pt idx="119">
                  <c:v>1451</c:v>
                </c:pt>
                <c:pt idx="120">
                  <c:v>1451</c:v>
                </c:pt>
                <c:pt idx="121">
                  <c:v>1536</c:v>
                </c:pt>
                <c:pt idx="122">
                  <c:v>1546</c:v>
                </c:pt>
                <c:pt idx="123">
                  <c:v>1546</c:v>
                </c:pt>
                <c:pt idx="124">
                  <c:v>1567</c:v>
                </c:pt>
                <c:pt idx="125">
                  <c:v>1577</c:v>
                </c:pt>
                <c:pt idx="126">
                  <c:v>1668</c:v>
                </c:pt>
                <c:pt idx="127">
                  <c:v>1676</c:v>
                </c:pt>
                <c:pt idx="128">
                  <c:v>1676</c:v>
                </c:pt>
                <c:pt idx="129">
                  <c:v>1679</c:v>
                </c:pt>
                <c:pt idx="130">
                  <c:v>1679</c:v>
                </c:pt>
                <c:pt idx="131">
                  <c:v>1775</c:v>
                </c:pt>
                <c:pt idx="132">
                  <c:v>1775</c:v>
                </c:pt>
                <c:pt idx="133">
                  <c:v>1775</c:v>
                </c:pt>
                <c:pt idx="134">
                  <c:v>1775</c:v>
                </c:pt>
                <c:pt idx="135">
                  <c:v>1775</c:v>
                </c:pt>
                <c:pt idx="136">
                  <c:v>1775</c:v>
                </c:pt>
                <c:pt idx="137">
                  <c:v>1784</c:v>
                </c:pt>
                <c:pt idx="138">
                  <c:v>1786</c:v>
                </c:pt>
                <c:pt idx="139">
                  <c:v>1796</c:v>
                </c:pt>
                <c:pt idx="140">
                  <c:v>1798</c:v>
                </c:pt>
                <c:pt idx="141">
                  <c:v>1810</c:v>
                </c:pt>
                <c:pt idx="142">
                  <c:v>1898</c:v>
                </c:pt>
                <c:pt idx="143">
                  <c:v>1918</c:v>
                </c:pt>
                <c:pt idx="144">
                  <c:v>1925</c:v>
                </c:pt>
                <c:pt idx="145">
                  <c:v>1928</c:v>
                </c:pt>
                <c:pt idx="146">
                  <c:v>1939</c:v>
                </c:pt>
                <c:pt idx="147">
                  <c:v>2003</c:v>
                </c:pt>
                <c:pt idx="148">
                  <c:v>2003</c:v>
                </c:pt>
                <c:pt idx="149">
                  <c:v>2014</c:v>
                </c:pt>
                <c:pt idx="150">
                  <c:v>2023</c:v>
                </c:pt>
                <c:pt idx="151">
                  <c:v>2112</c:v>
                </c:pt>
                <c:pt idx="152">
                  <c:v>2136</c:v>
                </c:pt>
                <c:pt idx="153">
                  <c:v>2143</c:v>
                </c:pt>
                <c:pt idx="154">
                  <c:v>2145</c:v>
                </c:pt>
                <c:pt idx="155">
                  <c:v>2146</c:v>
                </c:pt>
                <c:pt idx="156">
                  <c:v>2156</c:v>
                </c:pt>
                <c:pt idx="157">
                  <c:v>2157</c:v>
                </c:pt>
                <c:pt idx="158">
                  <c:v>2241</c:v>
                </c:pt>
                <c:pt idx="159">
                  <c:v>2244</c:v>
                </c:pt>
                <c:pt idx="160">
                  <c:v>2251</c:v>
                </c:pt>
                <c:pt idx="161">
                  <c:v>2252</c:v>
                </c:pt>
                <c:pt idx="162">
                  <c:v>2263</c:v>
                </c:pt>
                <c:pt idx="163">
                  <c:v>2263</c:v>
                </c:pt>
                <c:pt idx="164">
                  <c:v>2272</c:v>
                </c:pt>
                <c:pt idx="165">
                  <c:v>2273</c:v>
                </c:pt>
                <c:pt idx="166">
                  <c:v>2370</c:v>
                </c:pt>
                <c:pt idx="167">
                  <c:v>2413</c:v>
                </c:pt>
                <c:pt idx="168">
                  <c:v>2413</c:v>
                </c:pt>
                <c:pt idx="169">
                  <c:v>2413</c:v>
                </c:pt>
                <c:pt idx="170">
                  <c:v>2483</c:v>
                </c:pt>
                <c:pt idx="171">
                  <c:v>2493</c:v>
                </c:pt>
                <c:pt idx="172">
                  <c:v>2590</c:v>
                </c:pt>
                <c:pt idx="173">
                  <c:v>2599</c:v>
                </c:pt>
                <c:pt idx="174">
                  <c:v>2613</c:v>
                </c:pt>
                <c:pt idx="175">
                  <c:v>2729</c:v>
                </c:pt>
                <c:pt idx="176">
                  <c:v>2961</c:v>
                </c:pt>
                <c:pt idx="177">
                  <c:v>3090</c:v>
                </c:pt>
                <c:pt idx="178">
                  <c:v>3090</c:v>
                </c:pt>
                <c:pt idx="179">
                  <c:v>3196</c:v>
                </c:pt>
                <c:pt idx="180">
                  <c:v>3228</c:v>
                </c:pt>
                <c:pt idx="181">
                  <c:v>3305</c:v>
                </c:pt>
                <c:pt idx="182">
                  <c:v>3315</c:v>
                </c:pt>
                <c:pt idx="183">
                  <c:v>3327</c:v>
                </c:pt>
                <c:pt idx="184">
                  <c:v>3328</c:v>
                </c:pt>
                <c:pt idx="185">
                  <c:v>3340</c:v>
                </c:pt>
                <c:pt idx="186">
                  <c:v>3425</c:v>
                </c:pt>
                <c:pt idx="187">
                  <c:v>3439</c:v>
                </c:pt>
                <c:pt idx="188">
                  <c:v>3545</c:v>
                </c:pt>
                <c:pt idx="189">
                  <c:v>3558</c:v>
                </c:pt>
                <c:pt idx="190">
                  <c:v>3589</c:v>
                </c:pt>
                <c:pt idx="191">
                  <c:v>3664</c:v>
                </c:pt>
                <c:pt idx="192">
                  <c:v>3676</c:v>
                </c:pt>
                <c:pt idx="193">
                  <c:v>3685</c:v>
                </c:pt>
                <c:pt idx="194">
                  <c:v>3693.5</c:v>
                </c:pt>
                <c:pt idx="195">
                  <c:v>3773</c:v>
                </c:pt>
                <c:pt idx="196">
                  <c:v>3796</c:v>
                </c:pt>
                <c:pt idx="197">
                  <c:v>3807</c:v>
                </c:pt>
                <c:pt idx="198">
                  <c:v>3817</c:v>
                </c:pt>
                <c:pt idx="199">
                  <c:v>3824</c:v>
                </c:pt>
                <c:pt idx="200">
                  <c:v>3891</c:v>
                </c:pt>
                <c:pt idx="201">
                  <c:v>3914</c:v>
                </c:pt>
                <c:pt idx="202">
                  <c:v>3920</c:v>
                </c:pt>
                <c:pt idx="203">
                  <c:v>4021</c:v>
                </c:pt>
                <c:pt idx="204">
                  <c:v>4056</c:v>
                </c:pt>
                <c:pt idx="205">
                  <c:v>4131</c:v>
                </c:pt>
                <c:pt idx="206">
                  <c:v>4144</c:v>
                </c:pt>
                <c:pt idx="207">
                  <c:v>4251</c:v>
                </c:pt>
                <c:pt idx="208">
                  <c:v>4278</c:v>
                </c:pt>
                <c:pt idx="209">
                  <c:v>4404</c:v>
                </c:pt>
                <c:pt idx="210">
                  <c:v>4491</c:v>
                </c:pt>
                <c:pt idx="211">
                  <c:v>4611</c:v>
                </c:pt>
                <c:pt idx="212">
                  <c:v>4748</c:v>
                </c:pt>
                <c:pt idx="213">
                  <c:v>4850</c:v>
                </c:pt>
                <c:pt idx="214">
                  <c:v>5085</c:v>
                </c:pt>
                <c:pt idx="215">
                  <c:v>5120</c:v>
                </c:pt>
                <c:pt idx="216">
                  <c:v>5209</c:v>
                </c:pt>
                <c:pt idx="217">
                  <c:v>5229</c:v>
                </c:pt>
                <c:pt idx="218">
                  <c:v>5447</c:v>
                </c:pt>
                <c:pt idx="219">
                  <c:v>5478</c:v>
                </c:pt>
                <c:pt idx="220">
                  <c:v>5557</c:v>
                </c:pt>
                <c:pt idx="221">
                  <c:v>5697</c:v>
                </c:pt>
                <c:pt idx="222">
                  <c:v>5796</c:v>
                </c:pt>
                <c:pt idx="223">
                  <c:v>5925</c:v>
                </c:pt>
              </c:numCache>
            </c:numRef>
          </c:xVal>
          <c:yVal>
            <c:numRef>
              <c:f>Active!$O$21:$O$244</c:f>
              <c:numCache>
                <c:formatCode>General</c:formatCode>
                <c:ptCount val="224"/>
                <c:pt idx="171">
                  <c:v>-6.3676085152463174E-2</c:v>
                </c:pt>
                <c:pt idx="172">
                  <c:v>-7.490008467326556E-2</c:v>
                </c:pt>
                <c:pt idx="173">
                  <c:v>-7.594148669065956E-2</c:v>
                </c:pt>
                <c:pt idx="174">
                  <c:v>-7.7561445384383615E-2</c:v>
                </c:pt>
                <c:pt idx="175">
                  <c:v>-9.0983960275240111E-2</c:v>
                </c:pt>
                <c:pt idx="176">
                  <c:v>-0.11782899005695299</c:v>
                </c:pt>
                <c:pt idx="177">
                  <c:v>-0.13275575230626749</c:v>
                </c:pt>
                <c:pt idx="178">
                  <c:v>-0.13275575230626749</c:v>
                </c:pt>
                <c:pt idx="179">
                  <c:v>-0.14502115384446387</c:v>
                </c:pt>
                <c:pt idx="180">
                  <c:v>-0.14872391657297604</c:v>
                </c:pt>
                <c:pt idx="181">
                  <c:v>-0.15763368938845831</c:v>
                </c:pt>
                <c:pt idx="182">
                  <c:v>-0.15879080274111837</c:v>
                </c:pt>
                <c:pt idx="183">
                  <c:v>-0.16017933876431042</c:v>
                </c:pt>
                <c:pt idx="184">
                  <c:v>-0.16029505009957642</c:v>
                </c:pt>
                <c:pt idx="185">
                  <c:v>-0.16168358612276848</c:v>
                </c:pt>
                <c:pt idx="186">
                  <c:v>-0.17151904962037881</c:v>
                </c:pt>
                <c:pt idx="187">
                  <c:v>-0.17313900831410287</c:v>
                </c:pt>
                <c:pt idx="188">
                  <c:v>-0.18540440985229925</c:v>
                </c:pt>
                <c:pt idx="189">
                  <c:v>-0.18690865721075731</c:v>
                </c:pt>
                <c:pt idx="190">
                  <c:v>-0.19049570860400342</c:v>
                </c:pt>
                <c:pt idx="191">
                  <c:v>-0.19917405874895375</c:v>
                </c:pt>
                <c:pt idx="192">
                  <c:v>-0.20056259477214575</c:v>
                </c:pt>
                <c:pt idx="193">
                  <c:v>-0.2016039967895398</c:v>
                </c:pt>
                <c:pt idx="194">
                  <c:v>-0.20258754313930086</c:v>
                </c:pt>
                <c:pt idx="195">
                  <c:v>-0.21178659429294813</c:v>
                </c:pt>
                <c:pt idx="196">
                  <c:v>-0.21444795500406624</c:v>
                </c:pt>
                <c:pt idx="197">
                  <c:v>-0.2157207796919923</c:v>
                </c:pt>
                <c:pt idx="198">
                  <c:v>-0.2168778930446523</c:v>
                </c:pt>
                <c:pt idx="199">
                  <c:v>-0.21768787239151435</c:v>
                </c:pt>
                <c:pt idx="200">
                  <c:v>-0.22544053185433663</c:v>
                </c:pt>
                <c:pt idx="201">
                  <c:v>-0.22810189256545468</c:v>
                </c:pt>
                <c:pt idx="202">
                  <c:v>-0.22879616057705074</c:v>
                </c:pt>
                <c:pt idx="203">
                  <c:v>-0.24048300543891712</c:v>
                </c:pt>
                <c:pt idx="204">
                  <c:v>-0.24453290217322723</c:v>
                </c:pt>
                <c:pt idx="205">
                  <c:v>-0.25321125231817754</c:v>
                </c:pt>
                <c:pt idx="206">
                  <c:v>-0.25471549967663554</c:v>
                </c:pt>
                <c:pt idx="207">
                  <c:v>-0.26709661255009798</c:v>
                </c:pt>
                <c:pt idx="208">
                  <c:v>-0.27022081860228009</c:v>
                </c:pt>
                <c:pt idx="209">
                  <c:v>-0.28480044684579653</c:v>
                </c:pt>
                <c:pt idx="210">
                  <c:v>-0.29486733301393886</c:v>
                </c:pt>
                <c:pt idx="211">
                  <c:v>-0.30875269324585941</c:v>
                </c:pt>
                <c:pt idx="212">
                  <c:v>-0.32460514617730196</c:v>
                </c:pt>
                <c:pt idx="213">
                  <c:v>-0.33640770237443429</c:v>
                </c:pt>
                <c:pt idx="214">
                  <c:v>-0.36359986616194517</c:v>
                </c:pt>
                <c:pt idx="215">
                  <c:v>-0.36764976289625539</c:v>
                </c:pt>
                <c:pt idx="216">
                  <c:v>-0.37794807173492972</c:v>
                </c:pt>
                <c:pt idx="217">
                  <c:v>-0.38026229844024972</c:v>
                </c:pt>
                <c:pt idx="218">
                  <c:v>-0.40548736952823861</c:v>
                </c:pt>
                <c:pt idx="219">
                  <c:v>-0.40907442092148472</c:v>
                </c:pt>
                <c:pt idx="220">
                  <c:v>-0.41821561640749905</c:v>
                </c:pt>
                <c:pt idx="221">
                  <c:v>-0.4344152033447396</c:v>
                </c:pt>
                <c:pt idx="222">
                  <c:v>-0.44587062553607393</c:v>
                </c:pt>
                <c:pt idx="223">
                  <c:v>-0.46079738778538848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80A4-4A1F-833A-72E467277055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xVal>
            <c:numRef>
              <c:f>Active!$F$21:$F$244</c:f>
              <c:numCache>
                <c:formatCode>General</c:formatCode>
                <c:ptCount val="224"/>
                <c:pt idx="0">
                  <c:v>-9085</c:v>
                </c:pt>
                <c:pt idx="1">
                  <c:v>-8484</c:v>
                </c:pt>
                <c:pt idx="2">
                  <c:v>-8041</c:v>
                </c:pt>
                <c:pt idx="3">
                  <c:v>-7793</c:v>
                </c:pt>
                <c:pt idx="4">
                  <c:v>-7599</c:v>
                </c:pt>
                <c:pt idx="5">
                  <c:v>-7485</c:v>
                </c:pt>
                <c:pt idx="6">
                  <c:v>-7332</c:v>
                </c:pt>
                <c:pt idx="7">
                  <c:v>-7073</c:v>
                </c:pt>
                <c:pt idx="8">
                  <c:v>-6804</c:v>
                </c:pt>
                <c:pt idx="9">
                  <c:v>-6803</c:v>
                </c:pt>
                <c:pt idx="10">
                  <c:v>-6769</c:v>
                </c:pt>
                <c:pt idx="11">
                  <c:v>-6716</c:v>
                </c:pt>
                <c:pt idx="12">
                  <c:v>-6715</c:v>
                </c:pt>
                <c:pt idx="13">
                  <c:v>-6696</c:v>
                </c:pt>
                <c:pt idx="14">
                  <c:v>-6650</c:v>
                </c:pt>
                <c:pt idx="15">
                  <c:v>-6606</c:v>
                </c:pt>
                <c:pt idx="16">
                  <c:v>-6595</c:v>
                </c:pt>
                <c:pt idx="17">
                  <c:v>-6205</c:v>
                </c:pt>
                <c:pt idx="18">
                  <c:v>-6142</c:v>
                </c:pt>
                <c:pt idx="19">
                  <c:v>-6141</c:v>
                </c:pt>
                <c:pt idx="20">
                  <c:v>-5902</c:v>
                </c:pt>
                <c:pt idx="21">
                  <c:v>-5850</c:v>
                </c:pt>
                <c:pt idx="22">
                  <c:v>-5812</c:v>
                </c:pt>
                <c:pt idx="23">
                  <c:v>-5792</c:v>
                </c:pt>
                <c:pt idx="24">
                  <c:v>-5663</c:v>
                </c:pt>
                <c:pt idx="25">
                  <c:v>-5531</c:v>
                </c:pt>
                <c:pt idx="26">
                  <c:v>-5503</c:v>
                </c:pt>
                <c:pt idx="27">
                  <c:v>-5425</c:v>
                </c:pt>
                <c:pt idx="28">
                  <c:v>-5405</c:v>
                </c:pt>
                <c:pt idx="29">
                  <c:v>-5385</c:v>
                </c:pt>
                <c:pt idx="30">
                  <c:v>-5355</c:v>
                </c:pt>
                <c:pt idx="31">
                  <c:v>-5328</c:v>
                </c:pt>
                <c:pt idx="32">
                  <c:v>-5286</c:v>
                </c:pt>
                <c:pt idx="33">
                  <c:v>-5175</c:v>
                </c:pt>
                <c:pt idx="34">
                  <c:v>-5175</c:v>
                </c:pt>
                <c:pt idx="35">
                  <c:v>-5167</c:v>
                </c:pt>
                <c:pt idx="36">
                  <c:v>-5084</c:v>
                </c:pt>
                <c:pt idx="37">
                  <c:v>-5045</c:v>
                </c:pt>
                <c:pt idx="38">
                  <c:v>-4959</c:v>
                </c:pt>
                <c:pt idx="39">
                  <c:v>-4938</c:v>
                </c:pt>
                <c:pt idx="40">
                  <c:v>-4918</c:v>
                </c:pt>
                <c:pt idx="41">
                  <c:v>-4867</c:v>
                </c:pt>
                <c:pt idx="42">
                  <c:v>-4830</c:v>
                </c:pt>
                <c:pt idx="43">
                  <c:v>-4719</c:v>
                </c:pt>
                <c:pt idx="44">
                  <c:v>-4712</c:v>
                </c:pt>
                <c:pt idx="45">
                  <c:v>-4708</c:v>
                </c:pt>
                <c:pt idx="46">
                  <c:v>-4700</c:v>
                </c:pt>
                <c:pt idx="47">
                  <c:v>-4699</c:v>
                </c:pt>
                <c:pt idx="48">
                  <c:v>-4699</c:v>
                </c:pt>
                <c:pt idx="49">
                  <c:v>-4657</c:v>
                </c:pt>
                <c:pt idx="50">
                  <c:v>-4572</c:v>
                </c:pt>
                <c:pt idx="51">
                  <c:v>-4460</c:v>
                </c:pt>
                <c:pt idx="52">
                  <c:v>-4404</c:v>
                </c:pt>
                <c:pt idx="53">
                  <c:v>-4126</c:v>
                </c:pt>
                <c:pt idx="54">
                  <c:v>-4003</c:v>
                </c:pt>
                <c:pt idx="55">
                  <c:v>-3908</c:v>
                </c:pt>
                <c:pt idx="56">
                  <c:v>-3907</c:v>
                </c:pt>
                <c:pt idx="57">
                  <c:v>-3767</c:v>
                </c:pt>
                <c:pt idx="58">
                  <c:v>-3527</c:v>
                </c:pt>
                <c:pt idx="59">
                  <c:v>-3526</c:v>
                </c:pt>
                <c:pt idx="60">
                  <c:v>-3525</c:v>
                </c:pt>
                <c:pt idx="61">
                  <c:v>-3516</c:v>
                </c:pt>
                <c:pt idx="62">
                  <c:v>-2955</c:v>
                </c:pt>
                <c:pt idx="63">
                  <c:v>-2455</c:v>
                </c:pt>
                <c:pt idx="64">
                  <c:v>-2226</c:v>
                </c:pt>
                <c:pt idx="65">
                  <c:v>-1907</c:v>
                </c:pt>
                <c:pt idx="66">
                  <c:v>-1891</c:v>
                </c:pt>
                <c:pt idx="67">
                  <c:v>-1751</c:v>
                </c:pt>
                <c:pt idx="68">
                  <c:v>-1652</c:v>
                </c:pt>
                <c:pt idx="69">
                  <c:v>-1651</c:v>
                </c:pt>
                <c:pt idx="70">
                  <c:v>-1523</c:v>
                </c:pt>
                <c:pt idx="71">
                  <c:v>-1492</c:v>
                </c:pt>
                <c:pt idx="72">
                  <c:v>-1424</c:v>
                </c:pt>
                <c:pt idx="73">
                  <c:v>-1415</c:v>
                </c:pt>
                <c:pt idx="74">
                  <c:v>-1414</c:v>
                </c:pt>
                <c:pt idx="75">
                  <c:v>-1413</c:v>
                </c:pt>
                <c:pt idx="76">
                  <c:v>-1175</c:v>
                </c:pt>
                <c:pt idx="77">
                  <c:v>-1014</c:v>
                </c:pt>
                <c:pt idx="78">
                  <c:v>-698</c:v>
                </c:pt>
                <c:pt idx="79">
                  <c:v>-470</c:v>
                </c:pt>
                <c:pt idx="80">
                  <c:v>-460</c:v>
                </c:pt>
                <c:pt idx="81">
                  <c:v>-449</c:v>
                </c:pt>
                <c:pt idx="82">
                  <c:v>-99</c:v>
                </c:pt>
                <c:pt idx="83">
                  <c:v>0</c:v>
                </c:pt>
                <c:pt idx="84">
                  <c:v>0</c:v>
                </c:pt>
                <c:pt idx="85">
                  <c:v>20</c:v>
                </c:pt>
                <c:pt idx="86">
                  <c:v>235</c:v>
                </c:pt>
                <c:pt idx="87">
                  <c:v>235</c:v>
                </c:pt>
                <c:pt idx="88">
                  <c:v>606</c:v>
                </c:pt>
                <c:pt idx="89">
                  <c:v>617</c:v>
                </c:pt>
                <c:pt idx="90">
                  <c:v>704</c:v>
                </c:pt>
                <c:pt idx="91">
                  <c:v>704</c:v>
                </c:pt>
                <c:pt idx="92">
                  <c:v>705</c:v>
                </c:pt>
                <c:pt idx="93">
                  <c:v>715</c:v>
                </c:pt>
                <c:pt idx="94">
                  <c:v>732</c:v>
                </c:pt>
                <c:pt idx="95">
                  <c:v>735</c:v>
                </c:pt>
                <c:pt idx="96">
                  <c:v>736</c:v>
                </c:pt>
                <c:pt idx="97">
                  <c:v>736</c:v>
                </c:pt>
                <c:pt idx="98">
                  <c:v>821</c:v>
                </c:pt>
                <c:pt idx="99">
                  <c:v>824</c:v>
                </c:pt>
                <c:pt idx="100">
                  <c:v>855</c:v>
                </c:pt>
                <c:pt idx="101">
                  <c:v>865</c:v>
                </c:pt>
                <c:pt idx="102">
                  <c:v>943</c:v>
                </c:pt>
                <c:pt idx="103">
                  <c:v>951</c:v>
                </c:pt>
                <c:pt idx="104">
                  <c:v>982</c:v>
                </c:pt>
                <c:pt idx="105">
                  <c:v>1059</c:v>
                </c:pt>
                <c:pt idx="106">
                  <c:v>1079</c:v>
                </c:pt>
                <c:pt idx="107">
                  <c:v>1080</c:v>
                </c:pt>
                <c:pt idx="108">
                  <c:v>1191</c:v>
                </c:pt>
                <c:pt idx="109">
                  <c:v>1301</c:v>
                </c:pt>
                <c:pt idx="110">
                  <c:v>1431</c:v>
                </c:pt>
                <c:pt idx="111">
                  <c:v>1432</c:v>
                </c:pt>
                <c:pt idx="112">
                  <c:v>1437</c:v>
                </c:pt>
                <c:pt idx="113">
                  <c:v>1441</c:v>
                </c:pt>
                <c:pt idx="114">
                  <c:v>1447</c:v>
                </c:pt>
                <c:pt idx="115">
                  <c:v>1448</c:v>
                </c:pt>
                <c:pt idx="116">
                  <c:v>1448</c:v>
                </c:pt>
                <c:pt idx="117">
                  <c:v>1448</c:v>
                </c:pt>
                <c:pt idx="118">
                  <c:v>1451</c:v>
                </c:pt>
                <c:pt idx="119">
                  <c:v>1451</c:v>
                </c:pt>
                <c:pt idx="120">
                  <c:v>1451</c:v>
                </c:pt>
                <c:pt idx="121">
                  <c:v>1536</c:v>
                </c:pt>
                <c:pt idx="122">
                  <c:v>1546</c:v>
                </c:pt>
                <c:pt idx="123">
                  <c:v>1546</c:v>
                </c:pt>
                <c:pt idx="124">
                  <c:v>1567</c:v>
                </c:pt>
                <c:pt idx="125">
                  <c:v>1577</c:v>
                </c:pt>
                <c:pt idx="126">
                  <c:v>1668</c:v>
                </c:pt>
                <c:pt idx="127">
                  <c:v>1676</c:v>
                </c:pt>
                <c:pt idx="128">
                  <c:v>1676</c:v>
                </c:pt>
                <c:pt idx="129">
                  <c:v>1679</c:v>
                </c:pt>
                <c:pt idx="130">
                  <c:v>1679</c:v>
                </c:pt>
                <c:pt idx="131">
                  <c:v>1775</c:v>
                </c:pt>
                <c:pt idx="132">
                  <c:v>1775</c:v>
                </c:pt>
                <c:pt idx="133">
                  <c:v>1775</c:v>
                </c:pt>
                <c:pt idx="134">
                  <c:v>1775</c:v>
                </c:pt>
                <c:pt idx="135">
                  <c:v>1775</c:v>
                </c:pt>
                <c:pt idx="136">
                  <c:v>1775</c:v>
                </c:pt>
                <c:pt idx="137">
                  <c:v>1784</c:v>
                </c:pt>
                <c:pt idx="138">
                  <c:v>1786</c:v>
                </c:pt>
                <c:pt idx="139">
                  <c:v>1796</c:v>
                </c:pt>
                <c:pt idx="140">
                  <c:v>1798</c:v>
                </c:pt>
                <c:pt idx="141">
                  <c:v>1810</c:v>
                </c:pt>
                <c:pt idx="142">
                  <c:v>1898</c:v>
                </c:pt>
                <c:pt idx="143">
                  <c:v>1918</c:v>
                </c:pt>
                <c:pt idx="144">
                  <c:v>1925</c:v>
                </c:pt>
                <c:pt idx="145">
                  <c:v>1928</c:v>
                </c:pt>
                <c:pt idx="146">
                  <c:v>1939</c:v>
                </c:pt>
                <c:pt idx="147">
                  <c:v>2003</c:v>
                </c:pt>
                <c:pt idx="148">
                  <c:v>2003</c:v>
                </c:pt>
                <c:pt idx="149">
                  <c:v>2014</c:v>
                </c:pt>
                <c:pt idx="150">
                  <c:v>2023</c:v>
                </c:pt>
                <c:pt idx="151">
                  <c:v>2112</c:v>
                </c:pt>
                <c:pt idx="152">
                  <c:v>2136</c:v>
                </c:pt>
                <c:pt idx="153">
                  <c:v>2143</c:v>
                </c:pt>
                <c:pt idx="154">
                  <c:v>2145</c:v>
                </c:pt>
                <c:pt idx="155">
                  <c:v>2146</c:v>
                </c:pt>
                <c:pt idx="156">
                  <c:v>2156</c:v>
                </c:pt>
                <c:pt idx="157">
                  <c:v>2157</c:v>
                </c:pt>
                <c:pt idx="158">
                  <c:v>2241</c:v>
                </c:pt>
                <c:pt idx="159">
                  <c:v>2244</c:v>
                </c:pt>
                <c:pt idx="160">
                  <c:v>2251</c:v>
                </c:pt>
                <c:pt idx="161">
                  <c:v>2252</c:v>
                </c:pt>
                <c:pt idx="162">
                  <c:v>2263</c:v>
                </c:pt>
                <c:pt idx="163">
                  <c:v>2263</c:v>
                </c:pt>
                <c:pt idx="164">
                  <c:v>2272</c:v>
                </c:pt>
                <c:pt idx="165">
                  <c:v>2273</c:v>
                </c:pt>
                <c:pt idx="166">
                  <c:v>2370</c:v>
                </c:pt>
                <c:pt idx="167">
                  <c:v>2413</c:v>
                </c:pt>
                <c:pt idx="168">
                  <c:v>2413</c:v>
                </c:pt>
                <c:pt idx="169">
                  <c:v>2413</c:v>
                </c:pt>
                <c:pt idx="170">
                  <c:v>2483</c:v>
                </c:pt>
                <c:pt idx="171">
                  <c:v>2493</c:v>
                </c:pt>
                <c:pt idx="172">
                  <c:v>2590</c:v>
                </c:pt>
                <c:pt idx="173">
                  <c:v>2599</c:v>
                </c:pt>
                <c:pt idx="174">
                  <c:v>2613</c:v>
                </c:pt>
                <c:pt idx="175">
                  <c:v>2729</c:v>
                </c:pt>
                <c:pt idx="176">
                  <c:v>2961</c:v>
                </c:pt>
                <c:pt idx="177">
                  <c:v>3090</c:v>
                </c:pt>
                <c:pt idx="178">
                  <c:v>3090</c:v>
                </c:pt>
                <c:pt idx="179">
                  <c:v>3196</c:v>
                </c:pt>
                <c:pt idx="180">
                  <c:v>3228</c:v>
                </c:pt>
                <c:pt idx="181">
                  <c:v>3305</c:v>
                </c:pt>
                <c:pt idx="182">
                  <c:v>3315</c:v>
                </c:pt>
                <c:pt idx="183">
                  <c:v>3327</c:v>
                </c:pt>
                <c:pt idx="184">
                  <c:v>3328</c:v>
                </c:pt>
                <c:pt idx="185">
                  <c:v>3340</c:v>
                </c:pt>
                <c:pt idx="186">
                  <c:v>3425</c:v>
                </c:pt>
                <c:pt idx="187">
                  <c:v>3439</c:v>
                </c:pt>
                <c:pt idx="188">
                  <c:v>3545</c:v>
                </c:pt>
                <c:pt idx="189">
                  <c:v>3558</c:v>
                </c:pt>
                <c:pt idx="190">
                  <c:v>3589</c:v>
                </c:pt>
                <c:pt idx="191">
                  <c:v>3664</c:v>
                </c:pt>
                <c:pt idx="192">
                  <c:v>3676</c:v>
                </c:pt>
                <c:pt idx="193">
                  <c:v>3685</c:v>
                </c:pt>
                <c:pt idx="194">
                  <c:v>3693.5</c:v>
                </c:pt>
                <c:pt idx="195">
                  <c:v>3773</c:v>
                </c:pt>
                <c:pt idx="196">
                  <c:v>3796</c:v>
                </c:pt>
                <c:pt idx="197">
                  <c:v>3807</c:v>
                </c:pt>
                <c:pt idx="198">
                  <c:v>3817</c:v>
                </c:pt>
                <c:pt idx="199">
                  <c:v>3824</c:v>
                </c:pt>
                <c:pt idx="200">
                  <c:v>3891</c:v>
                </c:pt>
                <c:pt idx="201">
                  <c:v>3914</c:v>
                </c:pt>
                <c:pt idx="202">
                  <c:v>3920</c:v>
                </c:pt>
                <c:pt idx="203">
                  <c:v>4021</c:v>
                </c:pt>
                <c:pt idx="204">
                  <c:v>4056</c:v>
                </c:pt>
                <c:pt idx="205">
                  <c:v>4131</c:v>
                </c:pt>
                <c:pt idx="206">
                  <c:v>4144</c:v>
                </c:pt>
                <c:pt idx="207">
                  <c:v>4251</c:v>
                </c:pt>
                <c:pt idx="208">
                  <c:v>4278</c:v>
                </c:pt>
                <c:pt idx="209">
                  <c:v>4404</c:v>
                </c:pt>
                <c:pt idx="210">
                  <c:v>4491</c:v>
                </c:pt>
                <c:pt idx="211">
                  <c:v>4611</c:v>
                </c:pt>
                <c:pt idx="212">
                  <c:v>4748</c:v>
                </c:pt>
                <c:pt idx="213">
                  <c:v>4850</c:v>
                </c:pt>
                <c:pt idx="214">
                  <c:v>5085</c:v>
                </c:pt>
                <c:pt idx="215">
                  <c:v>5120</c:v>
                </c:pt>
                <c:pt idx="216">
                  <c:v>5209</c:v>
                </c:pt>
                <c:pt idx="217">
                  <c:v>5229</c:v>
                </c:pt>
                <c:pt idx="218">
                  <c:v>5447</c:v>
                </c:pt>
                <c:pt idx="219">
                  <c:v>5478</c:v>
                </c:pt>
                <c:pt idx="220">
                  <c:v>5557</c:v>
                </c:pt>
                <c:pt idx="221">
                  <c:v>5697</c:v>
                </c:pt>
                <c:pt idx="222">
                  <c:v>5796</c:v>
                </c:pt>
                <c:pt idx="223">
                  <c:v>5925</c:v>
                </c:pt>
              </c:numCache>
            </c:numRef>
          </c:xVal>
          <c:yVal>
            <c:numRef>
              <c:f>Active!$U$21:$U$244</c:f>
              <c:numCache>
                <c:formatCode>General</c:formatCode>
                <c:ptCount val="224"/>
                <c:pt idx="71">
                  <c:v>3.9239999998244457E-2</c:v>
                </c:pt>
                <c:pt idx="80">
                  <c:v>7.7199999999720603E-2</c:v>
                </c:pt>
                <c:pt idx="194">
                  <c:v>-0.55877000000327826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80A4-4A1F-833A-72E4672770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21500856"/>
        <c:axId val="1"/>
      </c:scatterChart>
      <c:valAx>
        <c:axId val="821500856"/>
        <c:scaling>
          <c:orientation val="minMax"/>
          <c:min val="-10000"/>
        </c:scaling>
        <c:delete val="0"/>
        <c:axPos val="b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047897363345041"/>
              <c:y val="0.8750023330417031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2395254716871731E-2"/>
              <c:y val="0.422223388743073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21500856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6017966826311658"/>
          <c:y val="0.91944706911636043"/>
          <c:w val="0.70209579472669015"/>
          <c:h val="5.555584718576844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TY Peg - O-C Diagr.</a:t>
            </a:r>
          </a:p>
        </c:rich>
      </c:tx>
      <c:layout>
        <c:manualLayout>
          <c:xMode val="edge"/>
          <c:yMode val="edge"/>
          <c:x val="0.38230916038043966"/>
          <c:y val="3.047091412742382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743637514961403"/>
          <c:y val="0.21329668739272339"/>
          <c:w val="0.8215898068469234"/>
          <c:h val="0.5872584120423033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Active!$F$21:$F$244</c:f>
              <c:numCache>
                <c:formatCode>General</c:formatCode>
                <c:ptCount val="224"/>
                <c:pt idx="0">
                  <c:v>-9085</c:v>
                </c:pt>
                <c:pt idx="1">
                  <c:v>-8484</c:v>
                </c:pt>
                <c:pt idx="2">
                  <c:v>-8041</c:v>
                </c:pt>
                <c:pt idx="3">
                  <c:v>-7793</c:v>
                </c:pt>
                <c:pt idx="4">
                  <c:v>-7599</c:v>
                </c:pt>
                <c:pt idx="5">
                  <c:v>-7485</c:v>
                </c:pt>
                <c:pt idx="6">
                  <c:v>-7332</c:v>
                </c:pt>
                <c:pt idx="7">
                  <c:v>-7073</c:v>
                </c:pt>
                <c:pt idx="8">
                  <c:v>-6804</c:v>
                </c:pt>
                <c:pt idx="9">
                  <c:v>-6803</c:v>
                </c:pt>
                <c:pt idx="10">
                  <c:v>-6769</c:v>
                </c:pt>
                <c:pt idx="11">
                  <c:v>-6716</c:v>
                </c:pt>
                <c:pt idx="12">
                  <c:v>-6715</c:v>
                </c:pt>
                <c:pt idx="13">
                  <c:v>-6696</c:v>
                </c:pt>
                <c:pt idx="14">
                  <c:v>-6650</c:v>
                </c:pt>
                <c:pt idx="15">
                  <c:v>-6606</c:v>
                </c:pt>
                <c:pt idx="16">
                  <c:v>-6595</c:v>
                </c:pt>
                <c:pt idx="17">
                  <c:v>-6205</c:v>
                </c:pt>
                <c:pt idx="18">
                  <c:v>-6142</c:v>
                </c:pt>
                <c:pt idx="19">
                  <c:v>-6141</c:v>
                </c:pt>
                <c:pt idx="20">
                  <c:v>-5902</c:v>
                </c:pt>
                <c:pt idx="21">
                  <c:v>-5850</c:v>
                </c:pt>
                <c:pt idx="22">
                  <c:v>-5812</c:v>
                </c:pt>
                <c:pt idx="23">
                  <c:v>-5792</c:v>
                </c:pt>
                <c:pt idx="24">
                  <c:v>-5663</c:v>
                </c:pt>
                <c:pt idx="25">
                  <c:v>-5531</c:v>
                </c:pt>
                <c:pt idx="26">
                  <c:v>-5503</c:v>
                </c:pt>
                <c:pt idx="27">
                  <c:v>-5425</c:v>
                </c:pt>
                <c:pt idx="28">
                  <c:v>-5405</c:v>
                </c:pt>
                <c:pt idx="29">
                  <c:v>-5385</c:v>
                </c:pt>
                <c:pt idx="30">
                  <c:v>-5355</c:v>
                </c:pt>
                <c:pt idx="31">
                  <c:v>-5328</c:v>
                </c:pt>
                <c:pt idx="32">
                  <c:v>-5286</c:v>
                </c:pt>
                <c:pt idx="33">
                  <c:v>-5175</c:v>
                </c:pt>
                <c:pt idx="34">
                  <c:v>-5175</c:v>
                </c:pt>
                <c:pt idx="35">
                  <c:v>-5167</c:v>
                </c:pt>
                <c:pt idx="36">
                  <c:v>-5084</c:v>
                </c:pt>
                <c:pt idx="37">
                  <c:v>-5045</c:v>
                </c:pt>
                <c:pt idx="38">
                  <c:v>-4959</c:v>
                </c:pt>
                <c:pt idx="39">
                  <c:v>-4938</c:v>
                </c:pt>
                <c:pt idx="40">
                  <c:v>-4918</c:v>
                </c:pt>
                <c:pt idx="41">
                  <c:v>-4867</c:v>
                </c:pt>
                <c:pt idx="42">
                  <c:v>-4830</c:v>
                </c:pt>
                <c:pt idx="43">
                  <c:v>-4719</c:v>
                </c:pt>
                <c:pt idx="44">
                  <c:v>-4712</c:v>
                </c:pt>
                <c:pt idx="45">
                  <c:v>-4708</c:v>
                </c:pt>
                <c:pt idx="46">
                  <c:v>-4700</c:v>
                </c:pt>
                <c:pt idx="47">
                  <c:v>-4699</c:v>
                </c:pt>
                <c:pt idx="48">
                  <c:v>-4699</c:v>
                </c:pt>
                <c:pt idx="49">
                  <c:v>-4657</c:v>
                </c:pt>
                <c:pt idx="50">
                  <c:v>-4572</c:v>
                </c:pt>
                <c:pt idx="51">
                  <c:v>-4460</c:v>
                </c:pt>
                <c:pt idx="52">
                  <c:v>-4404</c:v>
                </c:pt>
                <c:pt idx="53">
                  <c:v>-4126</c:v>
                </c:pt>
                <c:pt idx="54">
                  <c:v>-4003</c:v>
                </c:pt>
                <c:pt idx="55">
                  <c:v>-3908</c:v>
                </c:pt>
                <c:pt idx="56">
                  <c:v>-3907</c:v>
                </c:pt>
                <c:pt idx="57">
                  <c:v>-3767</c:v>
                </c:pt>
                <c:pt idx="58">
                  <c:v>-3527</c:v>
                </c:pt>
                <c:pt idx="59">
                  <c:v>-3526</c:v>
                </c:pt>
                <c:pt idx="60">
                  <c:v>-3525</c:v>
                </c:pt>
                <c:pt idx="61">
                  <c:v>-3516</c:v>
                </c:pt>
                <c:pt idx="62">
                  <c:v>-2955</c:v>
                </c:pt>
                <c:pt idx="63">
                  <c:v>-2455</c:v>
                </c:pt>
                <c:pt idx="64">
                  <c:v>-2226</c:v>
                </c:pt>
                <c:pt idx="65">
                  <c:v>-1907</c:v>
                </c:pt>
                <c:pt idx="66">
                  <c:v>-1891</c:v>
                </c:pt>
                <c:pt idx="67">
                  <c:v>-1751</c:v>
                </c:pt>
                <c:pt idx="68">
                  <c:v>-1652</c:v>
                </c:pt>
                <c:pt idx="69">
                  <c:v>-1651</c:v>
                </c:pt>
                <c:pt idx="70">
                  <c:v>-1523</c:v>
                </c:pt>
                <c:pt idx="71">
                  <c:v>-1492</c:v>
                </c:pt>
                <c:pt idx="72">
                  <c:v>-1424</c:v>
                </c:pt>
                <c:pt idx="73">
                  <c:v>-1415</c:v>
                </c:pt>
                <c:pt idx="74">
                  <c:v>-1414</c:v>
                </c:pt>
                <c:pt idx="75">
                  <c:v>-1413</c:v>
                </c:pt>
                <c:pt idx="76">
                  <c:v>-1175</c:v>
                </c:pt>
                <c:pt idx="77">
                  <c:v>-1014</c:v>
                </c:pt>
                <c:pt idx="78">
                  <c:v>-698</c:v>
                </c:pt>
                <c:pt idx="79">
                  <c:v>-470</c:v>
                </c:pt>
                <c:pt idx="80">
                  <c:v>-460</c:v>
                </c:pt>
                <c:pt idx="81">
                  <c:v>-449</c:v>
                </c:pt>
                <c:pt idx="82">
                  <c:v>-99</c:v>
                </c:pt>
                <c:pt idx="83">
                  <c:v>0</c:v>
                </c:pt>
                <c:pt idx="84">
                  <c:v>0</c:v>
                </c:pt>
                <c:pt idx="85">
                  <c:v>20</c:v>
                </c:pt>
                <c:pt idx="86">
                  <c:v>235</c:v>
                </c:pt>
                <c:pt idx="87">
                  <c:v>235</c:v>
                </c:pt>
                <c:pt idx="88">
                  <c:v>606</c:v>
                </c:pt>
                <c:pt idx="89">
                  <c:v>617</c:v>
                </c:pt>
                <c:pt idx="90">
                  <c:v>704</c:v>
                </c:pt>
                <c:pt idx="91">
                  <c:v>704</c:v>
                </c:pt>
                <c:pt idx="92">
                  <c:v>705</c:v>
                </c:pt>
                <c:pt idx="93">
                  <c:v>715</c:v>
                </c:pt>
                <c:pt idx="94">
                  <c:v>732</c:v>
                </c:pt>
                <c:pt idx="95">
                  <c:v>735</c:v>
                </c:pt>
                <c:pt idx="96">
                  <c:v>736</c:v>
                </c:pt>
                <c:pt idx="97">
                  <c:v>736</c:v>
                </c:pt>
                <c:pt idx="98">
                  <c:v>821</c:v>
                </c:pt>
                <c:pt idx="99">
                  <c:v>824</c:v>
                </c:pt>
                <c:pt idx="100">
                  <c:v>855</c:v>
                </c:pt>
                <c:pt idx="101">
                  <c:v>865</c:v>
                </c:pt>
                <c:pt idx="102">
                  <c:v>943</c:v>
                </c:pt>
                <c:pt idx="103">
                  <c:v>951</c:v>
                </c:pt>
                <c:pt idx="104">
                  <c:v>982</c:v>
                </c:pt>
                <c:pt idx="105">
                  <c:v>1059</c:v>
                </c:pt>
                <c:pt idx="106">
                  <c:v>1079</c:v>
                </c:pt>
                <c:pt idx="107">
                  <c:v>1080</c:v>
                </c:pt>
                <c:pt idx="108">
                  <c:v>1191</c:v>
                </c:pt>
                <c:pt idx="109">
                  <c:v>1301</c:v>
                </c:pt>
                <c:pt idx="110">
                  <c:v>1431</c:v>
                </c:pt>
                <c:pt idx="111">
                  <c:v>1432</c:v>
                </c:pt>
                <c:pt idx="112">
                  <c:v>1437</c:v>
                </c:pt>
                <c:pt idx="113">
                  <c:v>1441</c:v>
                </c:pt>
                <c:pt idx="114">
                  <c:v>1447</c:v>
                </c:pt>
                <c:pt idx="115">
                  <c:v>1448</c:v>
                </c:pt>
                <c:pt idx="116">
                  <c:v>1448</c:v>
                </c:pt>
                <c:pt idx="117">
                  <c:v>1448</c:v>
                </c:pt>
                <c:pt idx="118">
                  <c:v>1451</c:v>
                </c:pt>
                <c:pt idx="119">
                  <c:v>1451</c:v>
                </c:pt>
                <c:pt idx="120">
                  <c:v>1451</c:v>
                </c:pt>
                <c:pt idx="121">
                  <c:v>1536</c:v>
                </c:pt>
                <c:pt idx="122">
                  <c:v>1546</c:v>
                </c:pt>
                <c:pt idx="123">
                  <c:v>1546</c:v>
                </c:pt>
                <c:pt idx="124">
                  <c:v>1567</c:v>
                </c:pt>
                <c:pt idx="125">
                  <c:v>1577</c:v>
                </c:pt>
                <c:pt idx="126">
                  <c:v>1668</c:v>
                </c:pt>
                <c:pt idx="127">
                  <c:v>1676</c:v>
                </c:pt>
                <c:pt idx="128">
                  <c:v>1676</c:v>
                </c:pt>
                <c:pt idx="129">
                  <c:v>1679</c:v>
                </c:pt>
                <c:pt idx="130">
                  <c:v>1679</c:v>
                </c:pt>
                <c:pt idx="131">
                  <c:v>1775</c:v>
                </c:pt>
                <c:pt idx="132">
                  <c:v>1775</c:v>
                </c:pt>
                <c:pt idx="133">
                  <c:v>1775</c:v>
                </c:pt>
                <c:pt idx="134">
                  <c:v>1775</c:v>
                </c:pt>
                <c:pt idx="135">
                  <c:v>1775</c:v>
                </c:pt>
                <c:pt idx="136">
                  <c:v>1775</c:v>
                </c:pt>
                <c:pt idx="137">
                  <c:v>1784</c:v>
                </c:pt>
                <c:pt idx="138">
                  <c:v>1786</c:v>
                </c:pt>
                <c:pt idx="139">
                  <c:v>1796</c:v>
                </c:pt>
                <c:pt idx="140">
                  <c:v>1798</c:v>
                </c:pt>
                <c:pt idx="141">
                  <c:v>1810</c:v>
                </c:pt>
                <c:pt idx="142">
                  <c:v>1898</c:v>
                </c:pt>
                <c:pt idx="143">
                  <c:v>1918</c:v>
                </c:pt>
                <c:pt idx="144">
                  <c:v>1925</c:v>
                </c:pt>
                <c:pt idx="145">
                  <c:v>1928</c:v>
                </c:pt>
                <c:pt idx="146">
                  <c:v>1939</c:v>
                </c:pt>
                <c:pt idx="147">
                  <c:v>2003</c:v>
                </c:pt>
                <c:pt idx="148">
                  <c:v>2003</c:v>
                </c:pt>
                <c:pt idx="149">
                  <c:v>2014</c:v>
                </c:pt>
                <c:pt idx="150">
                  <c:v>2023</c:v>
                </c:pt>
                <c:pt idx="151">
                  <c:v>2112</c:v>
                </c:pt>
                <c:pt idx="152">
                  <c:v>2136</c:v>
                </c:pt>
                <c:pt idx="153">
                  <c:v>2143</c:v>
                </c:pt>
                <c:pt idx="154">
                  <c:v>2145</c:v>
                </c:pt>
                <c:pt idx="155">
                  <c:v>2146</c:v>
                </c:pt>
                <c:pt idx="156">
                  <c:v>2156</c:v>
                </c:pt>
                <c:pt idx="157">
                  <c:v>2157</c:v>
                </c:pt>
                <c:pt idx="158">
                  <c:v>2241</c:v>
                </c:pt>
                <c:pt idx="159">
                  <c:v>2244</c:v>
                </c:pt>
                <c:pt idx="160">
                  <c:v>2251</c:v>
                </c:pt>
                <c:pt idx="161">
                  <c:v>2252</c:v>
                </c:pt>
                <c:pt idx="162">
                  <c:v>2263</c:v>
                </c:pt>
                <c:pt idx="163">
                  <c:v>2263</c:v>
                </c:pt>
                <c:pt idx="164">
                  <c:v>2272</c:v>
                </c:pt>
                <c:pt idx="165">
                  <c:v>2273</c:v>
                </c:pt>
                <c:pt idx="166">
                  <c:v>2370</c:v>
                </c:pt>
                <c:pt idx="167">
                  <c:v>2413</c:v>
                </c:pt>
                <c:pt idx="168">
                  <c:v>2413</c:v>
                </c:pt>
                <c:pt idx="169">
                  <c:v>2413</c:v>
                </c:pt>
                <c:pt idx="170">
                  <c:v>2483</c:v>
                </c:pt>
                <c:pt idx="171">
                  <c:v>2493</c:v>
                </c:pt>
                <c:pt idx="172">
                  <c:v>2590</c:v>
                </c:pt>
                <c:pt idx="173">
                  <c:v>2599</c:v>
                </c:pt>
                <c:pt idx="174">
                  <c:v>2613</c:v>
                </c:pt>
                <c:pt idx="175">
                  <c:v>2729</c:v>
                </c:pt>
                <c:pt idx="176">
                  <c:v>2961</c:v>
                </c:pt>
                <c:pt idx="177">
                  <c:v>3090</c:v>
                </c:pt>
                <c:pt idx="178">
                  <c:v>3090</c:v>
                </c:pt>
                <c:pt idx="179">
                  <c:v>3196</c:v>
                </c:pt>
                <c:pt idx="180">
                  <c:v>3228</c:v>
                </c:pt>
                <c:pt idx="181">
                  <c:v>3305</c:v>
                </c:pt>
                <c:pt idx="182">
                  <c:v>3315</c:v>
                </c:pt>
                <c:pt idx="183">
                  <c:v>3327</c:v>
                </c:pt>
                <c:pt idx="184">
                  <c:v>3328</c:v>
                </c:pt>
                <c:pt idx="185">
                  <c:v>3340</c:v>
                </c:pt>
                <c:pt idx="186">
                  <c:v>3425</c:v>
                </c:pt>
                <c:pt idx="187">
                  <c:v>3439</c:v>
                </c:pt>
                <c:pt idx="188">
                  <c:v>3545</c:v>
                </c:pt>
                <c:pt idx="189">
                  <c:v>3558</c:v>
                </c:pt>
                <c:pt idx="190">
                  <c:v>3589</c:v>
                </c:pt>
                <c:pt idx="191">
                  <c:v>3664</c:v>
                </c:pt>
                <c:pt idx="192">
                  <c:v>3676</c:v>
                </c:pt>
                <c:pt idx="193">
                  <c:v>3685</c:v>
                </c:pt>
                <c:pt idx="194">
                  <c:v>3693.5</c:v>
                </c:pt>
                <c:pt idx="195">
                  <c:v>3773</c:v>
                </c:pt>
                <c:pt idx="196">
                  <c:v>3796</c:v>
                </c:pt>
                <c:pt idx="197">
                  <c:v>3807</c:v>
                </c:pt>
                <c:pt idx="198">
                  <c:v>3817</c:v>
                </c:pt>
                <c:pt idx="199">
                  <c:v>3824</c:v>
                </c:pt>
                <c:pt idx="200">
                  <c:v>3891</c:v>
                </c:pt>
                <c:pt idx="201">
                  <c:v>3914</c:v>
                </c:pt>
                <c:pt idx="202">
                  <c:v>3920</c:v>
                </c:pt>
                <c:pt idx="203">
                  <c:v>4021</c:v>
                </c:pt>
                <c:pt idx="204">
                  <c:v>4056</c:v>
                </c:pt>
                <c:pt idx="205">
                  <c:v>4131</c:v>
                </c:pt>
                <c:pt idx="206">
                  <c:v>4144</c:v>
                </c:pt>
                <c:pt idx="207">
                  <c:v>4251</c:v>
                </c:pt>
                <c:pt idx="208">
                  <c:v>4278</c:v>
                </c:pt>
                <c:pt idx="209">
                  <c:v>4404</c:v>
                </c:pt>
                <c:pt idx="210">
                  <c:v>4491</c:v>
                </c:pt>
                <c:pt idx="211">
                  <c:v>4611</c:v>
                </c:pt>
                <c:pt idx="212">
                  <c:v>4748</c:v>
                </c:pt>
                <c:pt idx="213">
                  <c:v>4850</c:v>
                </c:pt>
                <c:pt idx="214">
                  <c:v>5085</c:v>
                </c:pt>
                <c:pt idx="215">
                  <c:v>5120</c:v>
                </c:pt>
                <c:pt idx="216">
                  <c:v>5209</c:v>
                </c:pt>
                <c:pt idx="217">
                  <c:v>5229</c:v>
                </c:pt>
                <c:pt idx="218">
                  <c:v>5447</c:v>
                </c:pt>
                <c:pt idx="219">
                  <c:v>5478</c:v>
                </c:pt>
                <c:pt idx="220">
                  <c:v>5557</c:v>
                </c:pt>
                <c:pt idx="221">
                  <c:v>5697</c:v>
                </c:pt>
                <c:pt idx="222">
                  <c:v>5796</c:v>
                </c:pt>
                <c:pt idx="223">
                  <c:v>5925</c:v>
                </c:pt>
              </c:numCache>
            </c:numRef>
          </c:xVal>
          <c:yVal>
            <c:numRef>
              <c:f>Active!$H$21:$H$244</c:f>
              <c:numCache>
                <c:formatCode>General</c:formatCode>
                <c:ptCount val="224"/>
                <c:pt idx="0">
                  <c:v>-0.20829999999659776</c:v>
                </c:pt>
                <c:pt idx="1">
                  <c:v>-0.16651999999703548</c:v>
                </c:pt>
                <c:pt idx="2">
                  <c:v>-0.14897999999993772</c:v>
                </c:pt>
                <c:pt idx="3">
                  <c:v>-0.1335399999989022</c:v>
                </c:pt>
                <c:pt idx="4">
                  <c:v>-0.12921999999889522</c:v>
                </c:pt>
                <c:pt idx="5">
                  <c:v>-0.11230000000068685</c:v>
                </c:pt>
                <c:pt idx="6">
                  <c:v>-0.1069599999973434</c:v>
                </c:pt>
                <c:pt idx="7">
                  <c:v>-9.4939999995403923E-2</c:v>
                </c:pt>
                <c:pt idx="8">
                  <c:v>-6.0120000001916196E-2</c:v>
                </c:pt>
                <c:pt idx="9">
                  <c:v>-5.5339999998977873E-2</c:v>
                </c:pt>
                <c:pt idx="10">
                  <c:v>-6.1819999998988351E-2</c:v>
                </c:pt>
                <c:pt idx="11">
                  <c:v>-5.9479999999894062E-2</c:v>
                </c:pt>
                <c:pt idx="12">
                  <c:v>-5.769999999756692E-2</c:v>
                </c:pt>
                <c:pt idx="13">
                  <c:v>-5.1879999999073334E-2</c:v>
                </c:pt>
                <c:pt idx="14">
                  <c:v>-4.7999999995226972E-2</c:v>
                </c:pt>
                <c:pt idx="15">
                  <c:v>-5.9679999998479616E-2</c:v>
                </c:pt>
                <c:pt idx="16">
                  <c:v>-5.4099999997561099E-2</c:v>
                </c:pt>
                <c:pt idx="17">
                  <c:v>-2.9900000001362059E-2</c:v>
                </c:pt>
                <c:pt idx="18">
                  <c:v>-3.1759999998030253E-2</c:v>
                </c:pt>
                <c:pt idx="19">
                  <c:v>-3.8980000001174631E-2</c:v>
                </c:pt>
                <c:pt idx="20">
                  <c:v>-2.5559999998222338E-2</c:v>
                </c:pt>
                <c:pt idx="21">
                  <c:v>-3.6000000000058208E-2</c:v>
                </c:pt>
                <c:pt idx="22">
                  <c:v>-3.0359999997017439E-2</c:v>
                </c:pt>
                <c:pt idx="23">
                  <c:v>-2.275999999983469E-2</c:v>
                </c:pt>
                <c:pt idx="24">
                  <c:v>-3.3139999999548309E-2</c:v>
                </c:pt>
                <c:pt idx="25">
                  <c:v>-2.5180000000545988E-2</c:v>
                </c:pt>
                <c:pt idx="26">
                  <c:v>-3.8339999999152496E-2</c:v>
                </c:pt>
                <c:pt idx="27">
                  <c:v>-2.3499999999330612E-2</c:v>
                </c:pt>
                <c:pt idx="28">
                  <c:v>-2.2899999996297993E-2</c:v>
                </c:pt>
                <c:pt idx="29">
                  <c:v>-2.0300000000133878E-2</c:v>
                </c:pt>
                <c:pt idx="30">
                  <c:v>-2.1899999999732245E-2</c:v>
                </c:pt>
                <c:pt idx="31">
                  <c:v>-3.4839999996620463E-2</c:v>
                </c:pt>
                <c:pt idx="32">
                  <c:v>-2.5079999999434222E-2</c:v>
                </c:pt>
                <c:pt idx="33">
                  <c:v>-2.5499999999738066E-2</c:v>
                </c:pt>
                <c:pt idx="34">
                  <c:v>-1.6500000001542503E-2</c:v>
                </c:pt>
                <c:pt idx="35">
                  <c:v>-2.825999999549822E-2</c:v>
                </c:pt>
                <c:pt idx="36">
                  <c:v>-2.0519999998214189E-2</c:v>
                </c:pt>
                <c:pt idx="37">
                  <c:v>-1.4099999996687984E-2</c:v>
                </c:pt>
                <c:pt idx="38">
                  <c:v>-6.0199999970791396E-3</c:v>
                </c:pt>
                <c:pt idx="39">
                  <c:v>-3.639999995357357E-3</c:v>
                </c:pt>
                <c:pt idx="40">
                  <c:v>-1.5039999998407438E-2</c:v>
                </c:pt>
                <c:pt idx="41">
                  <c:v>-2.0260000001144363E-2</c:v>
                </c:pt>
                <c:pt idx="42">
                  <c:v>-1.1399999999412103E-2</c:v>
                </c:pt>
                <c:pt idx="43">
                  <c:v>-1.2819999999919673E-2</c:v>
                </c:pt>
                <c:pt idx="44">
                  <c:v>-6.3599999994039536E-3</c:v>
                </c:pt>
                <c:pt idx="45">
                  <c:v>-8.2399999992048834E-3</c:v>
                </c:pt>
                <c:pt idx="46">
                  <c:v>-3.9999999971769284E-3</c:v>
                </c:pt>
                <c:pt idx="47">
                  <c:v>-8.219999996072147E-3</c:v>
                </c:pt>
                <c:pt idx="48">
                  <c:v>-2.219999998487765E-3</c:v>
                </c:pt>
                <c:pt idx="49">
                  <c:v>-6.4599999968777411E-3</c:v>
                </c:pt>
                <c:pt idx="50">
                  <c:v>-2.1600000000034925E-3</c:v>
                </c:pt>
                <c:pt idx="51">
                  <c:v>2.0000000222353265E-4</c:v>
                </c:pt>
                <c:pt idx="52">
                  <c:v>-1.1120000002847519E-2</c:v>
                </c:pt>
                <c:pt idx="53">
                  <c:v>1.720000000204891E-3</c:v>
                </c:pt>
                <c:pt idx="54">
                  <c:v>2.6600000019243453E-3</c:v>
                </c:pt>
                <c:pt idx="55">
                  <c:v>-2.4000000121304765E-4</c:v>
                </c:pt>
                <c:pt idx="56">
                  <c:v>-4.59999999293359E-4</c:v>
                </c:pt>
                <c:pt idx="57">
                  <c:v>4.7400000039488077E-3</c:v>
                </c:pt>
                <c:pt idx="58">
                  <c:v>9.400000017194543E-4</c:v>
                </c:pt>
                <c:pt idx="59">
                  <c:v>7.2000000000116415E-4</c:v>
                </c:pt>
                <c:pt idx="60">
                  <c:v>2.4999999986903276E-3</c:v>
                </c:pt>
                <c:pt idx="61">
                  <c:v>-1.4799999989918433E-3</c:v>
                </c:pt>
                <c:pt idx="62">
                  <c:v>-8.9999999909196049E-4</c:v>
                </c:pt>
                <c:pt idx="63">
                  <c:v>-8.9999999909196049E-4</c:v>
                </c:pt>
                <c:pt idx="64">
                  <c:v>-5.2799999975832179E-3</c:v>
                </c:pt>
                <c:pt idx="65">
                  <c:v>7.5399999986984767E-3</c:v>
                </c:pt>
                <c:pt idx="66">
                  <c:v>-8.979999998700805E-3</c:v>
                </c:pt>
                <c:pt idx="67">
                  <c:v>-5.7799999995040707E-3</c:v>
                </c:pt>
                <c:pt idx="68">
                  <c:v>4.3999999616062269E-4</c:v>
                </c:pt>
                <c:pt idx="69">
                  <c:v>-5.7799999995040707E-3</c:v>
                </c:pt>
                <c:pt idx="70">
                  <c:v>-6.9399999993038364E-3</c:v>
                </c:pt>
                <c:pt idx="72">
                  <c:v>-7.7199999941512942E-3</c:v>
                </c:pt>
                <c:pt idx="73">
                  <c:v>1.3000000035390258E-3</c:v>
                </c:pt>
                <c:pt idx="74">
                  <c:v>-1.919999995152466E-3</c:v>
                </c:pt>
                <c:pt idx="75">
                  <c:v>-7.140000001527369E-3</c:v>
                </c:pt>
                <c:pt idx="84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3DF-483B-AC47-9C5CEB7E40C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Active!$F$21:$F$244</c:f>
              <c:numCache>
                <c:formatCode>General</c:formatCode>
                <c:ptCount val="224"/>
                <c:pt idx="0">
                  <c:v>-9085</c:v>
                </c:pt>
                <c:pt idx="1">
                  <c:v>-8484</c:v>
                </c:pt>
                <c:pt idx="2">
                  <c:v>-8041</c:v>
                </c:pt>
                <c:pt idx="3">
                  <c:v>-7793</c:v>
                </c:pt>
                <c:pt idx="4">
                  <c:v>-7599</c:v>
                </c:pt>
                <c:pt idx="5">
                  <c:v>-7485</c:v>
                </c:pt>
                <c:pt idx="6">
                  <c:v>-7332</c:v>
                </c:pt>
                <c:pt idx="7">
                  <c:v>-7073</c:v>
                </c:pt>
                <c:pt idx="8">
                  <c:v>-6804</c:v>
                </c:pt>
                <c:pt idx="9">
                  <c:v>-6803</c:v>
                </c:pt>
                <c:pt idx="10">
                  <c:v>-6769</c:v>
                </c:pt>
                <c:pt idx="11">
                  <c:v>-6716</c:v>
                </c:pt>
                <c:pt idx="12">
                  <c:v>-6715</c:v>
                </c:pt>
                <c:pt idx="13">
                  <c:v>-6696</c:v>
                </c:pt>
                <c:pt idx="14">
                  <c:v>-6650</c:v>
                </c:pt>
                <c:pt idx="15">
                  <c:v>-6606</c:v>
                </c:pt>
                <c:pt idx="16">
                  <c:v>-6595</c:v>
                </c:pt>
                <c:pt idx="17">
                  <c:v>-6205</c:v>
                </c:pt>
                <c:pt idx="18">
                  <c:v>-6142</c:v>
                </c:pt>
                <c:pt idx="19">
                  <c:v>-6141</c:v>
                </c:pt>
                <c:pt idx="20">
                  <c:v>-5902</c:v>
                </c:pt>
                <c:pt idx="21">
                  <c:v>-5850</c:v>
                </c:pt>
                <c:pt idx="22">
                  <c:v>-5812</c:v>
                </c:pt>
                <c:pt idx="23">
                  <c:v>-5792</c:v>
                </c:pt>
                <c:pt idx="24">
                  <c:v>-5663</c:v>
                </c:pt>
                <c:pt idx="25">
                  <c:v>-5531</c:v>
                </c:pt>
                <c:pt idx="26">
                  <c:v>-5503</c:v>
                </c:pt>
                <c:pt idx="27">
                  <c:v>-5425</c:v>
                </c:pt>
                <c:pt idx="28">
                  <c:v>-5405</c:v>
                </c:pt>
                <c:pt idx="29">
                  <c:v>-5385</c:v>
                </c:pt>
                <c:pt idx="30">
                  <c:v>-5355</c:v>
                </c:pt>
                <c:pt idx="31">
                  <c:v>-5328</c:v>
                </c:pt>
                <c:pt idx="32">
                  <c:v>-5286</c:v>
                </c:pt>
                <c:pt idx="33">
                  <c:v>-5175</c:v>
                </c:pt>
                <c:pt idx="34">
                  <c:v>-5175</c:v>
                </c:pt>
                <c:pt idx="35">
                  <c:v>-5167</c:v>
                </c:pt>
                <c:pt idx="36">
                  <c:v>-5084</c:v>
                </c:pt>
                <c:pt idx="37">
                  <c:v>-5045</c:v>
                </c:pt>
                <c:pt idx="38">
                  <c:v>-4959</c:v>
                </c:pt>
                <c:pt idx="39">
                  <c:v>-4938</c:v>
                </c:pt>
                <c:pt idx="40">
                  <c:v>-4918</c:v>
                </c:pt>
                <c:pt idx="41">
                  <c:v>-4867</c:v>
                </c:pt>
                <c:pt idx="42">
                  <c:v>-4830</c:v>
                </c:pt>
                <c:pt idx="43">
                  <c:v>-4719</c:v>
                </c:pt>
                <c:pt idx="44">
                  <c:v>-4712</c:v>
                </c:pt>
                <c:pt idx="45">
                  <c:v>-4708</c:v>
                </c:pt>
                <c:pt idx="46">
                  <c:v>-4700</c:v>
                </c:pt>
                <c:pt idx="47">
                  <c:v>-4699</c:v>
                </c:pt>
                <c:pt idx="48">
                  <c:v>-4699</c:v>
                </c:pt>
                <c:pt idx="49">
                  <c:v>-4657</c:v>
                </c:pt>
                <c:pt idx="50">
                  <c:v>-4572</c:v>
                </c:pt>
                <c:pt idx="51">
                  <c:v>-4460</c:v>
                </c:pt>
                <c:pt idx="52">
                  <c:v>-4404</c:v>
                </c:pt>
                <c:pt idx="53">
                  <c:v>-4126</c:v>
                </c:pt>
                <c:pt idx="54">
                  <c:v>-4003</c:v>
                </c:pt>
                <c:pt idx="55">
                  <c:v>-3908</c:v>
                </c:pt>
                <c:pt idx="56">
                  <c:v>-3907</c:v>
                </c:pt>
                <c:pt idx="57">
                  <c:v>-3767</c:v>
                </c:pt>
                <c:pt idx="58">
                  <c:v>-3527</c:v>
                </c:pt>
                <c:pt idx="59">
                  <c:v>-3526</c:v>
                </c:pt>
                <c:pt idx="60">
                  <c:v>-3525</c:v>
                </c:pt>
                <c:pt idx="61">
                  <c:v>-3516</c:v>
                </c:pt>
                <c:pt idx="62">
                  <c:v>-2955</c:v>
                </c:pt>
                <c:pt idx="63">
                  <c:v>-2455</c:v>
                </c:pt>
                <c:pt idx="64">
                  <c:v>-2226</c:v>
                </c:pt>
                <c:pt idx="65">
                  <c:v>-1907</c:v>
                </c:pt>
                <c:pt idx="66">
                  <c:v>-1891</c:v>
                </c:pt>
                <c:pt idx="67">
                  <c:v>-1751</c:v>
                </c:pt>
                <c:pt idx="68">
                  <c:v>-1652</c:v>
                </c:pt>
                <c:pt idx="69">
                  <c:v>-1651</c:v>
                </c:pt>
                <c:pt idx="70">
                  <c:v>-1523</c:v>
                </c:pt>
                <c:pt idx="71">
                  <c:v>-1492</c:v>
                </c:pt>
                <c:pt idx="72">
                  <c:v>-1424</c:v>
                </c:pt>
                <c:pt idx="73">
                  <c:v>-1415</c:v>
                </c:pt>
                <c:pt idx="74">
                  <c:v>-1414</c:v>
                </c:pt>
                <c:pt idx="75">
                  <c:v>-1413</c:v>
                </c:pt>
                <c:pt idx="76">
                  <c:v>-1175</c:v>
                </c:pt>
                <c:pt idx="77">
                  <c:v>-1014</c:v>
                </c:pt>
                <c:pt idx="78">
                  <c:v>-698</c:v>
                </c:pt>
                <c:pt idx="79">
                  <c:v>-470</c:v>
                </c:pt>
                <c:pt idx="80">
                  <c:v>-460</c:v>
                </c:pt>
                <c:pt idx="81">
                  <c:v>-449</c:v>
                </c:pt>
                <c:pt idx="82">
                  <c:v>-99</c:v>
                </c:pt>
                <c:pt idx="83">
                  <c:v>0</c:v>
                </c:pt>
                <c:pt idx="84">
                  <c:v>0</c:v>
                </c:pt>
                <c:pt idx="85">
                  <c:v>20</c:v>
                </c:pt>
                <c:pt idx="86">
                  <c:v>235</c:v>
                </c:pt>
                <c:pt idx="87">
                  <c:v>235</c:v>
                </c:pt>
                <c:pt idx="88">
                  <c:v>606</c:v>
                </c:pt>
                <c:pt idx="89">
                  <c:v>617</c:v>
                </c:pt>
                <c:pt idx="90">
                  <c:v>704</c:v>
                </c:pt>
                <c:pt idx="91">
                  <c:v>704</c:v>
                </c:pt>
                <c:pt idx="92">
                  <c:v>705</c:v>
                </c:pt>
                <c:pt idx="93">
                  <c:v>715</c:v>
                </c:pt>
                <c:pt idx="94">
                  <c:v>732</c:v>
                </c:pt>
                <c:pt idx="95">
                  <c:v>735</c:v>
                </c:pt>
                <c:pt idx="96">
                  <c:v>736</c:v>
                </c:pt>
                <c:pt idx="97">
                  <c:v>736</c:v>
                </c:pt>
                <c:pt idx="98">
                  <c:v>821</c:v>
                </c:pt>
                <c:pt idx="99">
                  <c:v>824</c:v>
                </c:pt>
                <c:pt idx="100">
                  <c:v>855</c:v>
                </c:pt>
                <c:pt idx="101">
                  <c:v>865</c:v>
                </c:pt>
                <c:pt idx="102">
                  <c:v>943</c:v>
                </c:pt>
                <c:pt idx="103">
                  <c:v>951</c:v>
                </c:pt>
                <c:pt idx="104">
                  <c:v>982</c:v>
                </c:pt>
                <c:pt idx="105">
                  <c:v>1059</c:v>
                </c:pt>
                <c:pt idx="106">
                  <c:v>1079</c:v>
                </c:pt>
                <c:pt idx="107">
                  <c:v>1080</c:v>
                </c:pt>
                <c:pt idx="108">
                  <c:v>1191</c:v>
                </c:pt>
                <c:pt idx="109">
                  <c:v>1301</c:v>
                </c:pt>
                <c:pt idx="110">
                  <c:v>1431</c:v>
                </c:pt>
                <c:pt idx="111">
                  <c:v>1432</c:v>
                </c:pt>
                <c:pt idx="112">
                  <c:v>1437</c:v>
                </c:pt>
                <c:pt idx="113">
                  <c:v>1441</c:v>
                </c:pt>
                <c:pt idx="114">
                  <c:v>1447</c:v>
                </c:pt>
                <c:pt idx="115">
                  <c:v>1448</c:v>
                </c:pt>
                <c:pt idx="116">
                  <c:v>1448</c:v>
                </c:pt>
                <c:pt idx="117">
                  <c:v>1448</c:v>
                </c:pt>
                <c:pt idx="118">
                  <c:v>1451</c:v>
                </c:pt>
                <c:pt idx="119">
                  <c:v>1451</c:v>
                </c:pt>
                <c:pt idx="120">
                  <c:v>1451</c:v>
                </c:pt>
                <c:pt idx="121">
                  <c:v>1536</c:v>
                </c:pt>
                <c:pt idx="122">
                  <c:v>1546</c:v>
                </c:pt>
                <c:pt idx="123">
                  <c:v>1546</c:v>
                </c:pt>
                <c:pt idx="124">
                  <c:v>1567</c:v>
                </c:pt>
                <c:pt idx="125">
                  <c:v>1577</c:v>
                </c:pt>
                <c:pt idx="126">
                  <c:v>1668</c:v>
                </c:pt>
                <c:pt idx="127">
                  <c:v>1676</c:v>
                </c:pt>
                <c:pt idx="128">
                  <c:v>1676</c:v>
                </c:pt>
                <c:pt idx="129">
                  <c:v>1679</c:v>
                </c:pt>
                <c:pt idx="130">
                  <c:v>1679</c:v>
                </c:pt>
                <c:pt idx="131">
                  <c:v>1775</c:v>
                </c:pt>
                <c:pt idx="132">
                  <c:v>1775</c:v>
                </c:pt>
                <c:pt idx="133">
                  <c:v>1775</c:v>
                </c:pt>
                <c:pt idx="134">
                  <c:v>1775</c:v>
                </c:pt>
                <c:pt idx="135">
                  <c:v>1775</c:v>
                </c:pt>
                <c:pt idx="136">
                  <c:v>1775</c:v>
                </c:pt>
                <c:pt idx="137">
                  <c:v>1784</c:v>
                </c:pt>
                <c:pt idx="138">
                  <c:v>1786</c:v>
                </c:pt>
                <c:pt idx="139">
                  <c:v>1796</c:v>
                </c:pt>
                <c:pt idx="140">
                  <c:v>1798</c:v>
                </c:pt>
                <c:pt idx="141">
                  <c:v>1810</c:v>
                </c:pt>
                <c:pt idx="142">
                  <c:v>1898</c:v>
                </c:pt>
                <c:pt idx="143">
                  <c:v>1918</c:v>
                </c:pt>
                <c:pt idx="144">
                  <c:v>1925</c:v>
                </c:pt>
                <c:pt idx="145">
                  <c:v>1928</c:v>
                </c:pt>
                <c:pt idx="146">
                  <c:v>1939</c:v>
                </c:pt>
                <c:pt idx="147">
                  <c:v>2003</c:v>
                </c:pt>
                <c:pt idx="148">
                  <c:v>2003</c:v>
                </c:pt>
                <c:pt idx="149">
                  <c:v>2014</c:v>
                </c:pt>
                <c:pt idx="150">
                  <c:v>2023</c:v>
                </c:pt>
                <c:pt idx="151">
                  <c:v>2112</c:v>
                </c:pt>
                <c:pt idx="152">
                  <c:v>2136</c:v>
                </c:pt>
                <c:pt idx="153">
                  <c:v>2143</c:v>
                </c:pt>
                <c:pt idx="154">
                  <c:v>2145</c:v>
                </c:pt>
                <c:pt idx="155">
                  <c:v>2146</c:v>
                </c:pt>
                <c:pt idx="156">
                  <c:v>2156</c:v>
                </c:pt>
                <c:pt idx="157">
                  <c:v>2157</c:v>
                </c:pt>
                <c:pt idx="158">
                  <c:v>2241</c:v>
                </c:pt>
                <c:pt idx="159">
                  <c:v>2244</c:v>
                </c:pt>
                <c:pt idx="160">
                  <c:v>2251</c:v>
                </c:pt>
                <c:pt idx="161">
                  <c:v>2252</c:v>
                </c:pt>
                <c:pt idx="162">
                  <c:v>2263</c:v>
                </c:pt>
                <c:pt idx="163">
                  <c:v>2263</c:v>
                </c:pt>
                <c:pt idx="164">
                  <c:v>2272</c:v>
                </c:pt>
                <c:pt idx="165">
                  <c:v>2273</c:v>
                </c:pt>
                <c:pt idx="166">
                  <c:v>2370</c:v>
                </c:pt>
                <c:pt idx="167">
                  <c:v>2413</c:v>
                </c:pt>
                <c:pt idx="168">
                  <c:v>2413</c:v>
                </c:pt>
                <c:pt idx="169">
                  <c:v>2413</c:v>
                </c:pt>
                <c:pt idx="170">
                  <c:v>2483</c:v>
                </c:pt>
                <c:pt idx="171">
                  <c:v>2493</c:v>
                </c:pt>
                <c:pt idx="172">
                  <c:v>2590</c:v>
                </c:pt>
                <c:pt idx="173">
                  <c:v>2599</c:v>
                </c:pt>
                <c:pt idx="174">
                  <c:v>2613</c:v>
                </c:pt>
                <c:pt idx="175">
                  <c:v>2729</c:v>
                </c:pt>
                <c:pt idx="176">
                  <c:v>2961</c:v>
                </c:pt>
                <c:pt idx="177">
                  <c:v>3090</c:v>
                </c:pt>
                <c:pt idx="178">
                  <c:v>3090</c:v>
                </c:pt>
                <c:pt idx="179">
                  <c:v>3196</c:v>
                </c:pt>
                <c:pt idx="180">
                  <c:v>3228</c:v>
                </c:pt>
                <c:pt idx="181">
                  <c:v>3305</c:v>
                </c:pt>
                <c:pt idx="182">
                  <c:v>3315</c:v>
                </c:pt>
                <c:pt idx="183">
                  <c:v>3327</c:v>
                </c:pt>
                <c:pt idx="184">
                  <c:v>3328</c:v>
                </c:pt>
                <c:pt idx="185">
                  <c:v>3340</c:v>
                </c:pt>
                <c:pt idx="186">
                  <c:v>3425</c:v>
                </c:pt>
                <c:pt idx="187">
                  <c:v>3439</c:v>
                </c:pt>
                <c:pt idx="188">
                  <c:v>3545</c:v>
                </c:pt>
                <c:pt idx="189">
                  <c:v>3558</c:v>
                </c:pt>
                <c:pt idx="190">
                  <c:v>3589</c:v>
                </c:pt>
                <c:pt idx="191">
                  <c:v>3664</c:v>
                </c:pt>
                <c:pt idx="192">
                  <c:v>3676</c:v>
                </c:pt>
                <c:pt idx="193">
                  <c:v>3685</c:v>
                </c:pt>
                <c:pt idx="194">
                  <c:v>3693.5</c:v>
                </c:pt>
                <c:pt idx="195">
                  <c:v>3773</c:v>
                </c:pt>
                <c:pt idx="196">
                  <c:v>3796</c:v>
                </c:pt>
                <c:pt idx="197">
                  <c:v>3807</c:v>
                </c:pt>
                <c:pt idx="198">
                  <c:v>3817</c:v>
                </c:pt>
                <c:pt idx="199">
                  <c:v>3824</c:v>
                </c:pt>
                <c:pt idx="200">
                  <c:v>3891</c:v>
                </c:pt>
                <c:pt idx="201">
                  <c:v>3914</c:v>
                </c:pt>
                <c:pt idx="202">
                  <c:v>3920</c:v>
                </c:pt>
                <c:pt idx="203">
                  <c:v>4021</c:v>
                </c:pt>
                <c:pt idx="204">
                  <c:v>4056</c:v>
                </c:pt>
                <c:pt idx="205">
                  <c:v>4131</c:v>
                </c:pt>
                <c:pt idx="206">
                  <c:v>4144</c:v>
                </c:pt>
                <c:pt idx="207">
                  <c:v>4251</c:v>
                </c:pt>
                <c:pt idx="208">
                  <c:v>4278</c:v>
                </c:pt>
                <c:pt idx="209">
                  <c:v>4404</c:v>
                </c:pt>
                <c:pt idx="210">
                  <c:v>4491</c:v>
                </c:pt>
                <c:pt idx="211">
                  <c:v>4611</c:v>
                </c:pt>
                <c:pt idx="212">
                  <c:v>4748</c:v>
                </c:pt>
                <c:pt idx="213">
                  <c:v>4850</c:v>
                </c:pt>
                <c:pt idx="214">
                  <c:v>5085</c:v>
                </c:pt>
                <c:pt idx="215">
                  <c:v>5120</c:v>
                </c:pt>
                <c:pt idx="216">
                  <c:v>5209</c:v>
                </c:pt>
                <c:pt idx="217">
                  <c:v>5229</c:v>
                </c:pt>
                <c:pt idx="218">
                  <c:v>5447</c:v>
                </c:pt>
                <c:pt idx="219">
                  <c:v>5478</c:v>
                </c:pt>
                <c:pt idx="220">
                  <c:v>5557</c:v>
                </c:pt>
                <c:pt idx="221">
                  <c:v>5697</c:v>
                </c:pt>
                <c:pt idx="222">
                  <c:v>5796</c:v>
                </c:pt>
                <c:pt idx="223">
                  <c:v>5925</c:v>
                </c:pt>
              </c:numCache>
            </c:numRef>
          </c:xVal>
          <c:yVal>
            <c:numRef>
              <c:f>Active!$I$21:$I$244</c:f>
              <c:numCache>
                <c:formatCode>General</c:formatCode>
                <c:ptCount val="224"/>
                <c:pt idx="76">
                  <c:v>-1.5499999994062819E-2</c:v>
                </c:pt>
                <c:pt idx="77">
                  <c:v>-2.0920000002661254E-2</c:v>
                </c:pt>
                <c:pt idx="78">
                  <c:v>-1.5440000002854504E-2</c:v>
                </c:pt>
                <c:pt idx="79">
                  <c:v>1.6400000000430737E-2</c:v>
                </c:pt>
                <c:pt idx="81">
                  <c:v>2.1779999995487742E-2</c:v>
                </c:pt>
                <c:pt idx="82">
                  <c:v>-3.2199999986914918E-3</c:v>
                </c:pt>
                <c:pt idx="83">
                  <c:v>-6.9999999977881089E-3</c:v>
                </c:pt>
                <c:pt idx="85">
                  <c:v>-4.3999999979860149E-3</c:v>
                </c:pt>
                <c:pt idx="86">
                  <c:v>-2.6999999972758815E-3</c:v>
                </c:pt>
                <c:pt idx="87">
                  <c:v>-2.6999999972758815E-3</c:v>
                </c:pt>
                <c:pt idx="88">
                  <c:v>-3.1999999919207767E-4</c:v>
                </c:pt>
                <c:pt idx="89">
                  <c:v>2.6000000070780516E-4</c:v>
                </c:pt>
                <c:pt idx="90">
                  <c:v>-3.8799999965704046E-3</c:v>
                </c:pt>
                <c:pt idx="91">
                  <c:v>-8.7999999959720299E-4</c:v>
                </c:pt>
                <c:pt idx="92">
                  <c:v>1.9000000029336661E-3</c:v>
                </c:pt>
                <c:pt idx="93">
                  <c:v>5.7000000015250407E-3</c:v>
                </c:pt>
                <c:pt idx="94">
                  <c:v>2.9599999979836866E-3</c:v>
                </c:pt>
                <c:pt idx="95">
                  <c:v>-6.9999999686842784E-4</c:v>
                </c:pt>
                <c:pt idx="96">
                  <c:v>6.0799999992013909E-3</c:v>
                </c:pt>
                <c:pt idx="97">
                  <c:v>7.0800000030430965E-3</c:v>
                </c:pt>
                <c:pt idx="98">
                  <c:v>2.3800000053597614E-3</c:v>
                </c:pt>
                <c:pt idx="99">
                  <c:v>5.7200000010197982E-3</c:v>
                </c:pt>
                <c:pt idx="100">
                  <c:v>6.9000000003143214E-3</c:v>
                </c:pt>
                <c:pt idx="101">
                  <c:v>2.6999999972758815E-3</c:v>
                </c:pt>
                <c:pt idx="102">
                  <c:v>7.5399999986984767E-3</c:v>
                </c:pt>
                <c:pt idx="103">
                  <c:v>2.7799999952549115E-3</c:v>
                </c:pt>
                <c:pt idx="104">
                  <c:v>-2.0399999993969686E-3</c:v>
                </c:pt>
                <c:pt idx="105">
                  <c:v>3.0199999964679591E-3</c:v>
                </c:pt>
                <c:pt idx="106">
                  <c:v>1.5619999998307321E-2</c:v>
                </c:pt>
                <c:pt idx="107">
                  <c:v>-1.6000000032363459E-3</c:v>
                </c:pt>
                <c:pt idx="108">
                  <c:v>3.9800000013201497E-3</c:v>
                </c:pt>
                <c:pt idx="109">
                  <c:v>8.78000000375323E-3</c:v>
                </c:pt>
                <c:pt idx="110">
                  <c:v>5.1800000001094304E-3</c:v>
                </c:pt>
                <c:pt idx="111">
                  <c:v>6.9599999987985939E-3</c:v>
                </c:pt>
                <c:pt idx="112">
                  <c:v>-1.4000000373926014E-4</c:v>
                </c:pt>
                <c:pt idx="113">
                  <c:v>5.9799999944516458E-3</c:v>
                </c:pt>
                <c:pt idx="114">
                  <c:v>3.6600000021280721E-3</c:v>
                </c:pt>
                <c:pt idx="115">
                  <c:v>-4.5600000012200326E-3</c:v>
                </c:pt>
                <c:pt idx="116">
                  <c:v>1.4400000000023283E-3</c:v>
                </c:pt>
                <c:pt idx="117">
                  <c:v>2.4400000038440339E-3</c:v>
                </c:pt>
                <c:pt idx="118">
                  <c:v>-2.2200000021257438E-3</c:v>
                </c:pt>
                <c:pt idx="119">
                  <c:v>2.7799999952549115E-3</c:v>
                </c:pt>
                <c:pt idx="120">
                  <c:v>4.7799999956623651E-3</c:v>
                </c:pt>
                <c:pt idx="121">
                  <c:v>8.0000005254987627E-5</c:v>
                </c:pt>
                <c:pt idx="122">
                  <c:v>2.8800000000046566E-3</c:v>
                </c:pt>
                <c:pt idx="123">
                  <c:v>3.8800000038463622E-3</c:v>
                </c:pt>
                <c:pt idx="124">
                  <c:v>-3.7400000001071021E-3</c:v>
                </c:pt>
                <c:pt idx="125">
                  <c:v>-1.9399999946472235E-3</c:v>
                </c:pt>
                <c:pt idx="126">
                  <c:v>-2.9599999979836866E-3</c:v>
                </c:pt>
                <c:pt idx="127">
                  <c:v>-5.7200000010197982E-3</c:v>
                </c:pt>
                <c:pt idx="128">
                  <c:v>-1.720000000204891E-3</c:v>
                </c:pt>
                <c:pt idx="129">
                  <c:v>-3.3799999946495518E-3</c:v>
                </c:pt>
                <c:pt idx="130">
                  <c:v>9.620000004360918E-3</c:v>
                </c:pt>
                <c:pt idx="131">
                  <c:v>-2.2499999999126885E-2</c:v>
                </c:pt>
                <c:pt idx="132">
                  <c:v>-1.6499999997904524E-2</c:v>
                </c:pt>
                <c:pt idx="133">
                  <c:v>-1.6499999997904524E-2</c:v>
                </c:pt>
                <c:pt idx="134">
                  <c:v>-8.4999999962747097E-3</c:v>
                </c:pt>
                <c:pt idx="135">
                  <c:v>-8.4999999962747097E-3</c:v>
                </c:pt>
                <c:pt idx="136">
                  <c:v>-8.4999999962747097E-3</c:v>
                </c:pt>
                <c:pt idx="137">
                  <c:v>-5.4799999998067506E-3</c:v>
                </c:pt>
                <c:pt idx="138">
                  <c:v>-7.9200000036507845E-3</c:v>
                </c:pt>
                <c:pt idx="139">
                  <c:v>-1.1119999995571561E-2</c:v>
                </c:pt>
                <c:pt idx="140">
                  <c:v>-9.5599999986006878E-3</c:v>
                </c:pt>
                <c:pt idx="141">
                  <c:v>-7.2000000000116415E-3</c:v>
                </c:pt>
                <c:pt idx="142">
                  <c:v>-5.5600000050617382E-3</c:v>
                </c:pt>
                <c:pt idx="143">
                  <c:v>-1.4960000000428408E-2</c:v>
                </c:pt>
                <c:pt idx="144">
                  <c:v>-1.0500000003958121E-2</c:v>
                </c:pt>
                <c:pt idx="145">
                  <c:v>-1.6159999999217689E-2</c:v>
                </c:pt>
                <c:pt idx="146">
                  <c:v>-1.6579999995883554E-2</c:v>
                </c:pt>
                <c:pt idx="147">
                  <c:v>-1.765999999770429E-2</c:v>
                </c:pt>
                <c:pt idx="148">
                  <c:v>-1.4660000000731088E-2</c:v>
                </c:pt>
                <c:pt idx="149">
                  <c:v>-2.8079999996407423E-2</c:v>
                </c:pt>
                <c:pt idx="150">
                  <c:v>-2.2060000002966262E-2</c:v>
                </c:pt>
                <c:pt idx="151">
                  <c:v>-3.064000000449596E-2</c:v>
                </c:pt>
                <c:pt idx="152">
                  <c:v>-3.192000000126427E-2</c:v>
                </c:pt>
                <c:pt idx="153">
                  <c:v>-1.7460000002756715E-2</c:v>
                </c:pt>
                <c:pt idx="154">
                  <c:v>-3.0899999997927807E-2</c:v>
                </c:pt>
                <c:pt idx="155">
                  <c:v>-2.711999999883119E-2</c:v>
                </c:pt>
                <c:pt idx="156">
                  <c:v>-3.5320000002684537E-2</c:v>
                </c:pt>
                <c:pt idx="157">
                  <c:v>-2.4539999998523854E-2</c:v>
                </c:pt>
                <c:pt idx="158">
                  <c:v>-3.102000000217231E-2</c:v>
                </c:pt>
                <c:pt idx="159">
                  <c:v>-4.468000000633765E-2</c:v>
                </c:pt>
                <c:pt idx="160">
                  <c:v>-3.9219999998749699E-2</c:v>
                </c:pt>
                <c:pt idx="161">
                  <c:v>-2.9439999998430721E-2</c:v>
                </c:pt>
                <c:pt idx="162">
                  <c:v>-4.1859999997541308E-2</c:v>
                </c:pt>
                <c:pt idx="163">
                  <c:v>-3.2859999999345746E-2</c:v>
                </c:pt>
                <c:pt idx="164">
                  <c:v>-3.8840000001073349E-2</c:v>
                </c:pt>
                <c:pt idx="165">
                  <c:v>-3.9060000002791639E-2</c:v>
                </c:pt>
                <c:pt idx="166">
                  <c:v>-3.3400000000256114E-2</c:v>
                </c:pt>
                <c:pt idx="167">
                  <c:v>-5.7860000000800937E-2</c:v>
                </c:pt>
                <c:pt idx="168">
                  <c:v>-5.385999999998603E-2</c:v>
                </c:pt>
                <c:pt idx="169">
                  <c:v>-4.6859999994921964E-2</c:v>
                </c:pt>
                <c:pt idx="170">
                  <c:v>-6.1260000002221204E-2</c:v>
                </c:pt>
                <c:pt idx="171">
                  <c:v>-6.745999999839114E-2</c:v>
                </c:pt>
                <c:pt idx="172">
                  <c:v>-7.3800000005576294E-2</c:v>
                </c:pt>
                <c:pt idx="173">
                  <c:v>-6.5779999997175764E-2</c:v>
                </c:pt>
                <c:pt idx="174">
                  <c:v>-7.0859999999811407E-2</c:v>
                </c:pt>
                <c:pt idx="175">
                  <c:v>-8.7380000004486647E-2</c:v>
                </c:pt>
                <c:pt idx="176">
                  <c:v>-0.1124199999976554</c:v>
                </c:pt>
                <c:pt idx="177">
                  <c:v>-0.13079999999899883</c:v>
                </c:pt>
                <c:pt idx="178">
                  <c:v>-0.12779999999474967</c:v>
                </c:pt>
                <c:pt idx="179">
                  <c:v>-0.13911999999982072</c:v>
                </c:pt>
                <c:pt idx="180">
                  <c:v>-0.15215999999782071</c:v>
                </c:pt>
                <c:pt idx="181">
                  <c:v>-0.14470000000437722</c:v>
                </c:pt>
                <c:pt idx="182">
                  <c:v>-0.15529999999853317</c:v>
                </c:pt>
                <c:pt idx="183">
                  <c:v>-0.18394000000262167</c:v>
                </c:pt>
                <c:pt idx="184">
                  <c:v>-0.15915999999560881</c:v>
                </c:pt>
                <c:pt idx="185">
                  <c:v>-0.16180000000167638</c:v>
                </c:pt>
                <c:pt idx="186">
                  <c:v>-0.17749999999796273</c:v>
                </c:pt>
                <c:pt idx="187">
                  <c:v>-0.17758000000321772</c:v>
                </c:pt>
                <c:pt idx="188">
                  <c:v>-0.17990000000281725</c:v>
                </c:pt>
                <c:pt idx="189">
                  <c:v>-0.1897599999938393</c:v>
                </c:pt>
                <c:pt idx="190">
                  <c:v>-0.17957999999634922</c:v>
                </c:pt>
                <c:pt idx="191">
                  <c:v>-0.19208000000071479</c:v>
                </c:pt>
                <c:pt idx="192">
                  <c:v>-0.19371999999566469</c:v>
                </c:pt>
                <c:pt idx="193">
                  <c:v>-0.19870000000082655</c:v>
                </c:pt>
                <c:pt idx="195">
                  <c:v>-0.20706000000063796</c:v>
                </c:pt>
                <c:pt idx="196">
                  <c:v>-0.20311999999830732</c:v>
                </c:pt>
                <c:pt idx="197">
                  <c:v>-0.20053999999799998</c:v>
                </c:pt>
                <c:pt idx="198">
                  <c:v>-0.20973999999841908</c:v>
                </c:pt>
                <c:pt idx="199">
                  <c:v>-0.22127999999793246</c:v>
                </c:pt>
                <c:pt idx="200">
                  <c:v>-0.21802000000025146</c:v>
                </c:pt>
                <c:pt idx="201">
                  <c:v>-0.22407999999995809</c:v>
                </c:pt>
                <c:pt idx="203">
                  <c:v>-0.23161999999865657</c:v>
                </c:pt>
                <c:pt idx="204">
                  <c:v>-0.2333199999993667</c:v>
                </c:pt>
                <c:pt idx="205">
                  <c:v>-0.24781999999686377</c:v>
                </c:pt>
                <c:pt idx="207">
                  <c:v>-0.27722000000358094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3DF-483B-AC47-9C5CEB7E40CE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Active!$F$21:$F$244</c:f>
              <c:numCache>
                <c:formatCode>General</c:formatCode>
                <c:ptCount val="224"/>
                <c:pt idx="0">
                  <c:v>-9085</c:v>
                </c:pt>
                <c:pt idx="1">
                  <c:v>-8484</c:v>
                </c:pt>
                <c:pt idx="2">
                  <c:v>-8041</c:v>
                </c:pt>
                <c:pt idx="3">
                  <c:v>-7793</c:v>
                </c:pt>
                <c:pt idx="4">
                  <c:v>-7599</c:v>
                </c:pt>
                <c:pt idx="5">
                  <c:v>-7485</c:v>
                </c:pt>
                <c:pt idx="6">
                  <c:v>-7332</c:v>
                </c:pt>
                <c:pt idx="7">
                  <c:v>-7073</c:v>
                </c:pt>
                <c:pt idx="8">
                  <c:v>-6804</c:v>
                </c:pt>
                <c:pt idx="9">
                  <c:v>-6803</c:v>
                </c:pt>
                <c:pt idx="10">
                  <c:v>-6769</c:v>
                </c:pt>
                <c:pt idx="11">
                  <c:v>-6716</c:v>
                </c:pt>
                <c:pt idx="12">
                  <c:v>-6715</c:v>
                </c:pt>
                <c:pt idx="13">
                  <c:v>-6696</c:v>
                </c:pt>
                <c:pt idx="14">
                  <c:v>-6650</c:v>
                </c:pt>
                <c:pt idx="15">
                  <c:v>-6606</c:v>
                </c:pt>
                <c:pt idx="16">
                  <c:v>-6595</c:v>
                </c:pt>
                <c:pt idx="17">
                  <c:v>-6205</c:v>
                </c:pt>
                <c:pt idx="18">
                  <c:v>-6142</c:v>
                </c:pt>
                <c:pt idx="19">
                  <c:v>-6141</c:v>
                </c:pt>
                <c:pt idx="20">
                  <c:v>-5902</c:v>
                </c:pt>
                <c:pt idx="21">
                  <c:v>-5850</c:v>
                </c:pt>
                <c:pt idx="22">
                  <c:v>-5812</c:v>
                </c:pt>
                <c:pt idx="23">
                  <c:v>-5792</c:v>
                </c:pt>
                <c:pt idx="24">
                  <c:v>-5663</c:v>
                </c:pt>
                <c:pt idx="25">
                  <c:v>-5531</c:v>
                </c:pt>
                <c:pt idx="26">
                  <c:v>-5503</c:v>
                </c:pt>
                <c:pt idx="27">
                  <c:v>-5425</c:v>
                </c:pt>
                <c:pt idx="28">
                  <c:v>-5405</c:v>
                </c:pt>
                <c:pt idx="29">
                  <c:v>-5385</c:v>
                </c:pt>
                <c:pt idx="30">
                  <c:v>-5355</c:v>
                </c:pt>
                <c:pt idx="31">
                  <c:v>-5328</c:v>
                </c:pt>
                <c:pt idx="32">
                  <c:v>-5286</c:v>
                </c:pt>
                <c:pt idx="33">
                  <c:v>-5175</c:v>
                </c:pt>
                <c:pt idx="34">
                  <c:v>-5175</c:v>
                </c:pt>
                <c:pt idx="35">
                  <c:v>-5167</c:v>
                </c:pt>
                <c:pt idx="36">
                  <c:v>-5084</c:v>
                </c:pt>
                <c:pt idx="37">
                  <c:v>-5045</c:v>
                </c:pt>
                <c:pt idx="38">
                  <c:v>-4959</c:v>
                </c:pt>
                <c:pt idx="39">
                  <c:v>-4938</c:v>
                </c:pt>
                <c:pt idx="40">
                  <c:v>-4918</c:v>
                </c:pt>
                <c:pt idx="41">
                  <c:v>-4867</c:v>
                </c:pt>
                <c:pt idx="42">
                  <c:v>-4830</c:v>
                </c:pt>
                <c:pt idx="43">
                  <c:v>-4719</c:v>
                </c:pt>
                <c:pt idx="44">
                  <c:v>-4712</c:v>
                </c:pt>
                <c:pt idx="45">
                  <c:v>-4708</c:v>
                </c:pt>
                <c:pt idx="46">
                  <c:v>-4700</c:v>
                </c:pt>
                <c:pt idx="47">
                  <c:v>-4699</c:v>
                </c:pt>
                <c:pt idx="48">
                  <c:v>-4699</c:v>
                </c:pt>
                <c:pt idx="49">
                  <c:v>-4657</c:v>
                </c:pt>
                <c:pt idx="50">
                  <c:v>-4572</c:v>
                </c:pt>
                <c:pt idx="51">
                  <c:v>-4460</c:v>
                </c:pt>
                <c:pt idx="52">
                  <c:v>-4404</c:v>
                </c:pt>
                <c:pt idx="53">
                  <c:v>-4126</c:v>
                </c:pt>
                <c:pt idx="54">
                  <c:v>-4003</c:v>
                </c:pt>
                <c:pt idx="55">
                  <c:v>-3908</c:v>
                </c:pt>
                <c:pt idx="56">
                  <c:v>-3907</c:v>
                </c:pt>
                <c:pt idx="57">
                  <c:v>-3767</c:v>
                </c:pt>
                <c:pt idx="58">
                  <c:v>-3527</c:v>
                </c:pt>
                <c:pt idx="59">
                  <c:v>-3526</c:v>
                </c:pt>
                <c:pt idx="60">
                  <c:v>-3525</c:v>
                </c:pt>
                <c:pt idx="61">
                  <c:v>-3516</c:v>
                </c:pt>
                <c:pt idx="62">
                  <c:v>-2955</c:v>
                </c:pt>
                <c:pt idx="63">
                  <c:v>-2455</c:v>
                </c:pt>
                <c:pt idx="64">
                  <c:v>-2226</c:v>
                </c:pt>
                <c:pt idx="65">
                  <c:v>-1907</c:v>
                </c:pt>
                <c:pt idx="66">
                  <c:v>-1891</c:v>
                </c:pt>
                <c:pt idx="67">
                  <c:v>-1751</c:v>
                </c:pt>
                <c:pt idx="68">
                  <c:v>-1652</c:v>
                </c:pt>
                <c:pt idx="69">
                  <c:v>-1651</c:v>
                </c:pt>
                <c:pt idx="70">
                  <c:v>-1523</c:v>
                </c:pt>
                <c:pt idx="71">
                  <c:v>-1492</c:v>
                </c:pt>
                <c:pt idx="72">
                  <c:v>-1424</c:v>
                </c:pt>
                <c:pt idx="73">
                  <c:v>-1415</c:v>
                </c:pt>
                <c:pt idx="74">
                  <c:v>-1414</c:v>
                </c:pt>
                <c:pt idx="75">
                  <c:v>-1413</c:v>
                </c:pt>
                <c:pt idx="76">
                  <c:v>-1175</c:v>
                </c:pt>
                <c:pt idx="77">
                  <c:v>-1014</c:v>
                </c:pt>
                <c:pt idx="78">
                  <c:v>-698</c:v>
                </c:pt>
                <c:pt idx="79">
                  <c:v>-470</c:v>
                </c:pt>
                <c:pt idx="80">
                  <c:v>-460</c:v>
                </c:pt>
                <c:pt idx="81">
                  <c:v>-449</c:v>
                </c:pt>
                <c:pt idx="82">
                  <c:v>-99</c:v>
                </c:pt>
                <c:pt idx="83">
                  <c:v>0</c:v>
                </c:pt>
                <c:pt idx="84">
                  <c:v>0</c:v>
                </c:pt>
                <c:pt idx="85">
                  <c:v>20</c:v>
                </c:pt>
                <c:pt idx="86">
                  <c:v>235</c:v>
                </c:pt>
                <c:pt idx="87">
                  <c:v>235</c:v>
                </c:pt>
                <c:pt idx="88">
                  <c:v>606</c:v>
                </c:pt>
                <c:pt idx="89">
                  <c:v>617</c:v>
                </c:pt>
                <c:pt idx="90">
                  <c:v>704</c:v>
                </c:pt>
                <c:pt idx="91">
                  <c:v>704</c:v>
                </c:pt>
                <c:pt idx="92">
                  <c:v>705</c:v>
                </c:pt>
                <c:pt idx="93">
                  <c:v>715</c:v>
                </c:pt>
                <c:pt idx="94">
                  <c:v>732</c:v>
                </c:pt>
                <c:pt idx="95">
                  <c:v>735</c:v>
                </c:pt>
                <c:pt idx="96">
                  <c:v>736</c:v>
                </c:pt>
                <c:pt idx="97">
                  <c:v>736</c:v>
                </c:pt>
                <c:pt idx="98">
                  <c:v>821</c:v>
                </c:pt>
                <c:pt idx="99">
                  <c:v>824</c:v>
                </c:pt>
                <c:pt idx="100">
                  <c:v>855</c:v>
                </c:pt>
                <c:pt idx="101">
                  <c:v>865</c:v>
                </c:pt>
                <c:pt idx="102">
                  <c:v>943</c:v>
                </c:pt>
                <c:pt idx="103">
                  <c:v>951</c:v>
                </c:pt>
                <c:pt idx="104">
                  <c:v>982</c:v>
                </c:pt>
                <c:pt idx="105">
                  <c:v>1059</c:v>
                </c:pt>
                <c:pt idx="106">
                  <c:v>1079</c:v>
                </c:pt>
                <c:pt idx="107">
                  <c:v>1080</c:v>
                </c:pt>
                <c:pt idx="108">
                  <c:v>1191</c:v>
                </c:pt>
                <c:pt idx="109">
                  <c:v>1301</c:v>
                </c:pt>
                <c:pt idx="110">
                  <c:v>1431</c:v>
                </c:pt>
                <c:pt idx="111">
                  <c:v>1432</c:v>
                </c:pt>
                <c:pt idx="112">
                  <c:v>1437</c:v>
                </c:pt>
                <c:pt idx="113">
                  <c:v>1441</c:v>
                </c:pt>
                <c:pt idx="114">
                  <c:v>1447</c:v>
                </c:pt>
                <c:pt idx="115">
                  <c:v>1448</c:v>
                </c:pt>
                <c:pt idx="116">
                  <c:v>1448</c:v>
                </c:pt>
                <c:pt idx="117">
                  <c:v>1448</c:v>
                </c:pt>
                <c:pt idx="118">
                  <c:v>1451</c:v>
                </c:pt>
                <c:pt idx="119">
                  <c:v>1451</c:v>
                </c:pt>
                <c:pt idx="120">
                  <c:v>1451</c:v>
                </c:pt>
                <c:pt idx="121">
                  <c:v>1536</c:v>
                </c:pt>
                <c:pt idx="122">
                  <c:v>1546</c:v>
                </c:pt>
                <c:pt idx="123">
                  <c:v>1546</c:v>
                </c:pt>
                <c:pt idx="124">
                  <c:v>1567</c:v>
                </c:pt>
                <c:pt idx="125">
                  <c:v>1577</c:v>
                </c:pt>
                <c:pt idx="126">
                  <c:v>1668</c:v>
                </c:pt>
                <c:pt idx="127">
                  <c:v>1676</c:v>
                </c:pt>
                <c:pt idx="128">
                  <c:v>1676</c:v>
                </c:pt>
                <c:pt idx="129">
                  <c:v>1679</c:v>
                </c:pt>
                <c:pt idx="130">
                  <c:v>1679</c:v>
                </c:pt>
                <c:pt idx="131">
                  <c:v>1775</c:v>
                </c:pt>
                <c:pt idx="132">
                  <c:v>1775</c:v>
                </c:pt>
                <c:pt idx="133">
                  <c:v>1775</c:v>
                </c:pt>
                <c:pt idx="134">
                  <c:v>1775</c:v>
                </c:pt>
                <c:pt idx="135">
                  <c:v>1775</c:v>
                </c:pt>
                <c:pt idx="136">
                  <c:v>1775</c:v>
                </c:pt>
                <c:pt idx="137">
                  <c:v>1784</c:v>
                </c:pt>
                <c:pt idx="138">
                  <c:v>1786</c:v>
                </c:pt>
                <c:pt idx="139">
                  <c:v>1796</c:v>
                </c:pt>
                <c:pt idx="140">
                  <c:v>1798</c:v>
                </c:pt>
                <c:pt idx="141">
                  <c:v>1810</c:v>
                </c:pt>
                <c:pt idx="142">
                  <c:v>1898</c:v>
                </c:pt>
                <c:pt idx="143">
                  <c:v>1918</c:v>
                </c:pt>
                <c:pt idx="144">
                  <c:v>1925</c:v>
                </c:pt>
                <c:pt idx="145">
                  <c:v>1928</c:v>
                </c:pt>
                <c:pt idx="146">
                  <c:v>1939</c:v>
                </c:pt>
                <c:pt idx="147">
                  <c:v>2003</c:v>
                </c:pt>
                <c:pt idx="148">
                  <c:v>2003</c:v>
                </c:pt>
                <c:pt idx="149">
                  <c:v>2014</c:v>
                </c:pt>
                <c:pt idx="150">
                  <c:v>2023</c:v>
                </c:pt>
                <c:pt idx="151">
                  <c:v>2112</c:v>
                </c:pt>
                <c:pt idx="152">
                  <c:v>2136</c:v>
                </c:pt>
                <c:pt idx="153">
                  <c:v>2143</c:v>
                </c:pt>
                <c:pt idx="154">
                  <c:v>2145</c:v>
                </c:pt>
                <c:pt idx="155">
                  <c:v>2146</c:v>
                </c:pt>
                <c:pt idx="156">
                  <c:v>2156</c:v>
                </c:pt>
                <c:pt idx="157">
                  <c:v>2157</c:v>
                </c:pt>
                <c:pt idx="158">
                  <c:v>2241</c:v>
                </c:pt>
                <c:pt idx="159">
                  <c:v>2244</c:v>
                </c:pt>
                <c:pt idx="160">
                  <c:v>2251</c:v>
                </c:pt>
                <c:pt idx="161">
                  <c:v>2252</c:v>
                </c:pt>
                <c:pt idx="162">
                  <c:v>2263</c:v>
                </c:pt>
                <c:pt idx="163">
                  <c:v>2263</c:v>
                </c:pt>
                <c:pt idx="164">
                  <c:v>2272</c:v>
                </c:pt>
                <c:pt idx="165">
                  <c:v>2273</c:v>
                </c:pt>
                <c:pt idx="166">
                  <c:v>2370</c:v>
                </c:pt>
                <c:pt idx="167">
                  <c:v>2413</c:v>
                </c:pt>
                <c:pt idx="168">
                  <c:v>2413</c:v>
                </c:pt>
                <c:pt idx="169">
                  <c:v>2413</c:v>
                </c:pt>
                <c:pt idx="170">
                  <c:v>2483</c:v>
                </c:pt>
                <c:pt idx="171">
                  <c:v>2493</c:v>
                </c:pt>
                <c:pt idx="172">
                  <c:v>2590</c:v>
                </c:pt>
                <c:pt idx="173">
                  <c:v>2599</c:v>
                </c:pt>
                <c:pt idx="174">
                  <c:v>2613</c:v>
                </c:pt>
                <c:pt idx="175">
                  <c:v>2729</c:v>
                </c:pt>
                <c:pt idx="176">
                  <c:v>2961</c:v>
                </c:pt>
                <c:pt idx="177">
                  <c:v>3090</c:v>
                </c:pt>
                <c:pt idx="178">
                  <c:v>3090</c:v>
                </c:pt>
                <c:pt idx="179">
                  <c:v>3196</c:v>
                </c:pt>
                <c:pt idx="180">
                  <c:v>3228</c:v>
                </c:pt>
                <c:pt idx="181">
                  <c:v>3305</c:v>
                </c:pt>
                <c:pt idx="182">
                  <c:v>3315</c:v>
                </c:pt>
                <c:pt idx="183">
                  <c:v>3327</c:v>
                </c:pt>
                <c:pt idx="184">
                  <c:v>3328</c:v>
                </c:pt>
                <c:pt idx="185">
                  <c:v>3340</c:v>
                </c:pt>
                <c:pt idx="186">
                  <c:v>3425</c:v>
                </c:pt>
                <c:pt idx="187">
                  <c:v>3439</c:v>
                </c:pt>
                <c:pt idx="188">
                  <c:v>3545</c:v>
                </c:pt>
                <c:pt idx="189">
                  <c:v>3558</c:v>
                </c:pt>
                <c:pt idx="190">
                  <c:v>3589</c:v>
                </c:pt>
                <c:pt idx="191">
                  <c:v>3664</c:v>
                </c:pt>
                <c:pt idx="192">
                  <c:v>3676</c:v>
                </c:pt>
                <c:pt idx="193">
                  <c:v>3685</c:v>
                </c:pt>
                <c:pt idx="194">
                  <c:v>3693.5</c:v>
                </c:pt>
                <c:pt idx="195">
                  <c:v>3773</c:v>
                </c:pt>
                <c:pt idx="196">
                  <c:v>3796</c:v>
                </c:pt>
                <c:pt idx="197">
                  <c:v>3807</c:v>
                </c:pt>
                <c:pt idx="198">
                  <c:v>3817</c:v>
                </c:pt>
                <c:pt idx="199">
                  <c:v>3824</c:v>
                </c:pt>
                <c:pt idx="200">
                  <c:v>3891</c:v>
                </c:pt>
                <c:pt idx="201">
                  <c:v>3914</c:v>
                </c:pt>
                <c:pt idx="202">
                  <c:v>3920</c:v>
                </c:pt>
                <c:pt idx="203">
                  <c:v>4021</c:v>
                </c:pt>
                <c:pt idx="204">
                  <c:v>4056</c:v>
                </c:pt>
                <c:pt idx="205">
                  <c:v>4131</c:v>
                </c:pt>
                <c:pt idx="206">
                  <c:v>4144</c:v>
                </c:pt>
                <c:pt idx="207">
                  <c:v>4251</c:v>
                </c:pt>
                <c:pt idx="208">
                  <c:v>4278</c:v>
                </c:pt>
                <c:pt idx="209">
                  <c:v>4404</c:v>
                </c:pt>
                <c:pt idx="210">
                  <c:v>4491</c:v>
                </c:pt>
                <c:pt idx="211">
                  <c:v>4611</c:v>
                </c:pt>
                <c:pt idx="212">
                  <c:v>4748</c:v>
                </c:pt>
                <c:pt idx="213">
                  <c:v>4850</c:v>
                </c:pt>
                <c:pt idx="214">
                  <c:v>5085</c:v>
                </c:pt>
                <c:pt idx="215">
                  <c:v>5120</c:v>
                </c:pt>
                <c:pt idx="216">
                  <c:v>5209</c:v>
                </c:pt>
                <c:pt idx="217">
                  <c:v>5229</c:v>
                </c:pt>
                <c:pt idx="218">
                  <c:v>5447</c:v>
                </c:pt>
                <c:pt idx="219">
                  <c:v>5478</c:v>
                </c:pt>
                <c:pt idx="220">
                  <c:v>5557</c:v>
                </c:pt>
                <c:pt idx="221">
                  <c:v>5697</c:v>
                </c:pt>
                <c:pt idx="222">
                  <c:v>5796</c:v>
                </c:pt>
                <c:pt idx="223">
                  <c:v>5925</c:v>
                </c:pt>
              </c:numCache>
            </c:numRef>
          </c:xVal>
          <c:yVal>
            <c:numRef>
              <c:f>Active!$J$21:$J$244</c:f>
              <c:numCache>
                <c:formatCode>General</c:formatCode>
                <c:ptCount val="224"/>
                <c:pt idx="214">
                  <c:v>-0.35859999999956926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3DF-483B-AC47-9C5CEB7E40CE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Active!$F$21:$F$244</c:f>
              <c:numCache>
                <c:formatCode>General</c:formatCode>
                <c:ptCount val="224"/>
                <c:pt idx="0">
                  <c:v>-9085</c:v>
                </c:pt>
                <c:pt idx="1">
                  <c:v>-8484</c:v>
                </c:pt>
                <c:pt idx="2">
                  <c:v>-8041</c:v>
                </c:pt>
                <c:pt idx="3">
                  <c:v>-7793</c:v>
                </c:pt>
                <c:pt idx="4">
                  <c:v>-7599</c:v>
                </c:pt>
                <c:pt idx="5">
                  <c:v>-7485</c:v>
                </c:pt>
                <c:pt idx="6">
                  <c:v>-7332</c:v>
                </c:pt>
                <c:pt idx="7">
                  <c:v>-7073</c:v>
                </c:pt>
                <c:pt idx="8">
                  <c:v>-6804</c:v>
                </c:pt>
                <c:pt idx="9">
                  <c:v>-6803</c:v>
                </c:pt>
                <c:pt idx="10">
                  <c:v>-6769</c:v>
                </c:pt>
                <c:pt idx="11">
                  <c:v>-6716</c:v>
                </c:pt>
                <c:pt idx="12">
                  <c:v>-6715</c:v>
                </c:pt>
                <c:pt idx="13">
                  <c:v>-6696</c:v>
                </c:pt>
                <c:pt idx="14">
                  <c:v>-6650</c:v>
                </c:pt>
                <c:pt idx="15">
                  <c:v>-6606</c:v>
                </c:pt>
                <c:pt idx="16">
                  <c:v>-6595</c:v>
                </c:pt>
                <c:pt idx="17">
                  <c:v>-6205</c:v>
                </c:pt>
                <c:pt idx="18">
                  <c:v>-6142</c:v>
                </c:pt>
                <c:pt idx="19">
                  <c:v>-6141</c:v>
                </c:pt>
                <c:pt idx="20">
                  <c:v>-5902</c:v>
                </c:pt>
                <c:pt idx="21">
                  <c:v>-5850</c:v>
                </c:pt>
                <c:pt idx="22">
                  <c:v>-5812</c:v>
                </c:pt>
                <c:pt idx="23">
                  <c:v>-5792</c:v>
                </c:pt>
                <c:pt idx="24">
                  <c:v>-5663</c:v>
                </c:pt>
                <c:pt idx="25">
                  <c:v>-5531</c:v>
                </c:pt>
                <c:pt idx="26">
                  <c:v>-5503</c:v>
                </c:pt>
                <c:pt idx="27">
                  <c:v>-5425</c:v>
                </c:pt>
                <c:pt idx="28">
                  <c:v>-5405</c:v>
                </c:pt>
                <c:pt idx="29">
                  <c:v>-5385</c:v>
                </c:pt>
                <c:pt idx="30">
                  <c:v>-5355</c:v>
                </c:pt>
                <c:pt idx="31">
                  <c:v>-5328</c:v>
                </c:pt>
                <c:pt idx="32">
                  <c:v>-5286</c:v>
                </c:pt>
                <c:pt idx="33">
                  <c:v>-5175</c:v>
                </c:pt>
                <c:pt idx="34">
                  <c:v>-5175</c:v>
                </c:pt>
                <c:pt idx="35">
                  <c:v>-5167</c:v>
                </c:pt>
                <c:pt idx="36">
                  <c:v>-5084</c:v>
                </c:pt>
                <c:pt idx="37">
                  <c:v>-5045</c:v>
                </c:pt>
                <c:pt idx="38">
                  <c:v>-4959</c:v>
                </c:pt>
                <c:pt idx="39">
                  <c:v>-4938</c:v>
                </c:pt>
                <c:pt idx="40">
                  <c:v>-4918</c:v>
                </c:pt>
                <c:pt idx="41">
                  <c:v>-4867</c:v>
                </c:pt>
                <c:pt idx="42">
                  <c:v>-4830</c:v>
                </c:pt>
                <c:pt idx="43">
                  <c:v>-4719</c:v>
                </c:pt>
                <c:pt idx="44">
                  <c:v>-4712</c:v>
                </c:pt>
                <c:pt idx="45">
                  <c:v>-4708</c:v>
                </c:pt>
                <c:pt idx="46">
                  <c:v>-4700</c:v>
                </c:pt>
                <c:pt idx="47">
                  <c:v>-4699</c:v>
                </c:pt>
                <c:pt idx="48">
                  <c:v>-4699</c:v>
                </c:pt>
                <c:pt idx="49">
                  <c:v>-4657</c:v>
                </c:pt>
                <c:pt idx="50">
                  <c:v>-4572</c:v>
                </c:pt>
                <c:pt idx="51">
                  <c:v>-4460</c:v>
                </c:pt>
                <c:pt idx="52">
                  <c:v>-4404</c:v>
                </c:pt>
                <c:pt idx="53">
                  <c:v>-4126</c:v>
                </c:pt>
                <c:pt idx="54">
                  <c:v>-4003</c:v>
                </c:pt>
                <c:pt idx="55">
                  <c:v>-3908</c:v>
                </c:pt>
                <c:pt idx="56">
                  <c:v>-3907</c:v>
                </c:pt>
                <c:pt idx="57">
                  <c:v>-3767</c:v>
                </c:pt>
                <c:pt idx="58">
                  <c:v>-3527</c:v>
                </c:pt>
                <c:pt idx="59">
                  <c:v>-3526</c:v>
                </c:pt>
                <c:pt idx="60">
                  <c:v>-3525</c:v>
                </c:pt>
                <c:pt idx="61">
                  <c:v>-3516</c:v>
                </c:pt>
                <c:pt idx="62">
                  <c:v>-2955</c:v>
                </c:pt>
                <c:pt idx="63">
                  <c:v>-2455</c:v>
                </c:pt>
                <c:pt idx="64">
                  <c:v>-2226</c:v>
                </c:pt>
                <c:pt idx="65">
                  <c:v>-1907</c:v>
                </c:pt>
                <c:pt idx="66">
                  <c:v>-1891</c:v>
                </c:pt>
                <c:pt idx="67">
                  <c:v>-1751</c:v>
                </c:pt>
                <c:pt idx="68">
                  <c:v>-1652</c:v>
                </c:pt>
                <c:pt idx="69">
                  <c:v>-1651</c:v>
                </c:pt>
                <c:pt idx="70">
                  <c:v>-1523</c:v>
                </c:pt>
                <c:pt idx="71">
                  <c:v>-1492</c:v>
                </c:pt>
                <c:pt idx="72">
                  <c:v>-1424</c:v>
                </c:pt>
                <c:pt idx="73">
                  <c:v>-1415</c:v>
                </c:pt>
                <c:pt idx="74">
                  <c:v>-1414</c:v>
                </c:pt>
                <c:pt idx="75">
                  <c:v>-1413</c:v>
                </c:pt>
                <c:pt idx="76">
                  <c:v>-1175</c:v>
                </c:pt>
                <c:pt idx="77">
                  <c:v>-1014</c:v>
                </c:pt>
                <c:pt idx="78">
                  <c:v>-698</c:v>
                </c:pt>
                <c:pt idx="79">
                  <c:v>-470</c:v>
                </c:pt>
                <c:pt idx="80">
                  <c:v>-460</c:v>
                </c:pt>
                <c:pt idx="81">
                  <c:v>-449</c:v>
                </c:pt>
                <c:pt idx="82">
                  <c:v>-99</c:v>
                </c:pt>
                <c:pt idx="83">
                  <c:v>0</c:v>
                </c:pt>
                <c:pt idx="84">
                  <c:v>0</c:v>
                </c:pt>
                <c:pt idx="85">
                  <c:v>20</c:v>
                </c:pt>
                <c:pt idx="86">
                  <c:v>235</c:v>
                </c:pt>
                <c:pt idx="87">
                  <c:v>235</c:v>
                </c:pt>
                <c:pt idx="88">
                  <c:v>606</c:v>
                </c:pt>
                <c:pt idx="89">
                  <c:v>617</c:v>
                </c:pt>
                <c:pt idx="90">
                  <c:v>704</c:v>
                </c:pt>
                <c:pt idx="91">
                  <c:v>704</c:v>
                </c:pt>
                <c:pt idx="92">
                  <c:v>705</c:v>
                </c:pt>
                <c:pt idx="93">
                  <c:v>715</c:v>
                </c:pt>
                <c:pt idx="94">
                  <c:v>732</c:v>
                </c:pt>
                <c:pt idx="95">
                  <c:v>735</c:v>
                </c:pt>
                <c:pt idx="96">
                  <c:v>736</c:v>
                </c:pt>
                <c:pt idx="97">
                  <c:v>736</c:v>
                </c:pt>
                <c:pt idx="98">
                  <c:v>821</c:v>
                </c:pt>
                <c:pt idx="99">
                  <c:v>824</c:v>
                </c:pt>
                <c:pt idx="100">
                  <c:v>855</c:v>
                </c:pt>
                <c:pt idx="101">
                  <c:v>865</c:v>
                </c:pt>
                <c:pt idx="102">
                  <c:v>943</c:v>
                </c:pt>
                <c:pt idx="103">
                  <c:v>951</c:v>
                </c:pt>
                <c:pt idx="104">
                  <c:v>982</c:v>
                </c:pt>
                <c:pt idx="105">
                  <c:v>1059</c:v>
                </c:pt>
                <c:pt idx="106">
                  <c:v>1079</c:v>
                </c:pt>
                <c:pt idx="107">
                  <c:v>1080</c:v>
                </c:pt>
                <c:pt idx="108">
                  <c:v>1191</c:v>
                </c:pt>
                <c:pt idx="109">
                  <c:v>1301</c:v>
                </c:pt>
                <c:pt idx="110">
                  <c:v>1431</c:v>
                </c:pt>
                <c:pt idx="111">
                  <c:v>1432</c:v>
                </c:pt>
                <c:pt idx="112">
                  <c:v>1437</c:v>
                </c:pt>
                <c:pt idx="113">
                  <c:v>1441</c:v>
                </c:pt>
                <c:pt idx="114">
                  <c:v>1447</c:v>
                </c:pt>
                <c:pt idx="115">
                  <c:v>1448</c:v>
                </c:pt>
                <c:pt idx="116">
                  <c:v>1448</c:v>
                </c:pt>
                <c:pt idx="117">
                  <c:v>1448</c:v>
                </c:pt>
                <c:pt idx="118">
                  <c:v>1451</c:v>
                </c:pt>
                <c:pt idx="119">
                  <c:v>1451</c:v>
                </c:pt>
                <c:pt idx="120">
                  <c:v>1451</c:v>
                </c:pt>
                <c:pt idx="121">
                  <c:v>1536</c:v>
                </c:pt>
                <c:pt idx="122">
                  <c:v>1546</c:v>
                </c:pt>
                <c:pt idx="123">
                  <c:v>1546</c:v>
                </c:pt>
                <c:pt idx="124">
                  <c:v>1567</c:v>
                </c:pt>
                <c:pt idx="125">
                  <c:v>1577</c:v>
                </c:pt>
                <c:pt idx="126">
                  <c:v>1668</c:v>
                </c:pt>
                <c:pt idx="127">
                  <c:v>1676</c:v>
                </c:pt>
                <c:pt idx="128">
                  <c:v>1676</c:v>
                </c:pt>
                <c:pt idx="129">
                  <c:v>1679</c:v>
                </c:pt>
                <c:pt idx="130">
                  <c:v>1679</c:v>
                </c:pt>
                <c:pt idx="131">
                  <c:v>1775</c:v>
                </c:pt>
                <c:pt idx="132">
                  <c:v>1775</c:v>
                </c:pt>
                <c:pt idx="133">
                  <c:v>1775</c:v>
                </c:pt>
                <c:pt idx="134">
                  <c:v>1775</c:v>
                </c:pt>
                <c:pt idx="135">
                  <c:v>1775</c:v>
                </c:pt>
                <c:pt idx="136">
                  <c:v>1775</c:v>
                </c:pt>
                <c:pt idx="137">
                  <c:v>1784</c:v>
                </c:pt>
                <c:pt idx="138">
                  <c:v>1786</c:v>
                </c:pt>
                <c:pt idx="139">
                  <c:v>1796</c:v>
                </c:pt>
                <c:pt idx="140">
                  <c:v>1798</c:v>
                </c:pt>
                <c:pt idx="141">
                  <c:v>1810</c:v>
                </c:pt>
                <c:pt idx="142">
                  <c:v>1898</c:v>
                </c:pt>
                <c:pt idx="143">
                  <c:v>1918</c:v>
                </c:pt>
                <c:pt idx="144">
                  <c:v>1925</c:v>
                </c:pt>
                <c:pt idx="145">
                  <c:v>1928</c:v>
                </c:pt>
                <c:pt idx="146">
                  <c:v>1939</c:v>
                </c:pt>
                <c:pt idx="147">
                  <c:v>2003</c:v>
                </c:pt>
                <c:pt idx="148">
                  <c:v>2003</c:v>
                </c:pt>
                <c:pt idx="149">
                  <c:v>2014</c:v>
                </c:pt>
                <c:pt idx="150">
                  <c:v>2023</c:v>
                </c:pt>
                <c:pt idx="151">
                  <c:v>2112</c:v>
                </c:pt>
                <c:pt idx="152">
                  <c:v>2136</c:v>
                </c:pt>
                <c:pt idx="153">
                  <c:v>2143</c:v>
                </c:pt>
                <c:pt idx="154">
                  <c:v>2145</c:v>
                </c:pt>
                <c:pt idx="155">
                  <c:v>2146</c:v>
                </c:pt>
                <c:pt idx="156">
                  <c:v>2156</c:v>
                </c:pt>
                <c:pt idx="157">
                  <c:v>2157</c:v>
                </c:pt>
                <c:pt idx="158">
                  <c:v>2241</c:v>
                </c:pt>
                <c:pt idx="159">
                  <c:v>2244</c:v>
                </c:pt>
                <c:pt idx="160">
                  <c:v>2251</c:v>
                </c:pt>
                <c:pt idx="161">
                  <c:v>2252</c:v>
                </c:pt>
                <c:pt idx="162">
                  <c:v>2263</c:v>
                </c:pt>
                <c:pt idx="163">
                  <c:v>2263</c:v>
                </c:pt>
                <c:pt idx="164">
                  <c:v>2272</c:v>
                </c:pt>
                <c:pt idx="165">
                  <c:v>2273</c:v>
                </c:pt>
                <c:pt idx="166">
                  <c:v>2370</c:v>
                </c:pt>
                <c:pt idx="167">
                  <c:v>2413</c:v>
                </c:pt>
                <c:pt idx="168">
                  <c:v>2413</c:v>
                </c:pt>
                <c:pt idx="169">
                  <c:v>2413</c:v>
                </c:pt>
                <c:pt idx="170">
                  <c:v>2483</c:v>
                </c:pt>
                <c:pt idx="171">
                  <c:v>2493</c:v>
                </c:pt>
                <c:pt idx="172">
                  <c:v>2590</c:v>
                </c:pt>
                <c:pt idx="173">
                  <c:v>2599</c:v>
                </c:pt>
                <c:pt idx="174">
                  <c:v>2613</c:v>
                </c:pt>
                <c:pt idx="175">
                  <c:v>2729</c:v>
                </c:pt>
                <c:pt idx="176">
                  <c:v>2961</c:v>
                </c:pt>
                <c:pt idx="177">
                  <c:v>3090</c:v>
                </c:pt>
                <c:pt idx="178">
                  <c:v>3090</c:v>
                </c:pt>
                <c:pt idx="179">
                  <c:v>3196</c:v>
                </c:pt>
                <c:pt idx="180">
                  <c:v>3228</c:v>
                </c:pt>
                <c:pt idx="181">
                  <c:v>3305</c:v>
                </c:pt>
                <c:pt idx="182">
                  <c:v>3315</c:v>
                </c:pt>
                <c:pt idx="183">
                  <c:v>3327</c:v>
                </c:pt>
                <c:pt idx="184">
                  <c:v>3328</c:v>
                </c:pt>
                <c:pt idx="185">
                  <c:v>3340</c:v>
                </c:pt>
                <c:pt idx="186">
                  <c:v>3425</c:v>
                </c:pt>
                <c:pt idx="187">
                  <c:v>3439</c:v>
                </c:pt>
                <c:pt idx="188">
                  <c:v>3545</c:v>
                </c:pt>
                <c:pt idx="189">
                  <c:v>3558</c:v>
                </c:pt>
                <c:pt idx="190">
                  <c:v>3589</c:v>
                </c:pt>
                <c:pt idx="191">
                  <c:v>3664</c:v>
                </c:pt>
                <c:pt idx="192">
                  <c:v>3676</c:v>
                </c:pt>
                <c:pt idx="193">
                  <c:v>3685</c:v>
                </c:pt>
                <c:pt idx="194">
                  <c:v>3693.5</c:v>
                </c:pt>
                <c:pt idx="195">
                  <c:v>3773</c:v>
                </c:pt>
                <c:pt idx="196">
                  <c:v>3796</c:v>
                </c:pt>
                <c:pt idx="197">
                  <c:v>3807</c:v>
                </c:pt>
                <c:pt idx="198">
                  <c:v>3817</c:v>
                </c:pt>
                <c:pt idx="199">
                  <c:v>3824</c:v>
                </c:pt>
                <c:pt idx="200">
                  <c:v>3891</c:v>
                </c:pt>
                <c:pt idx="201">
                  <c:v>3914</c:v>
                </c:pt>
                <c:pt idx="202">
                  <c:v>3920</c:v>
                </c:pt>
                <c:pt idx="203">
                  <c:v>4021</c:v>
                </c:pt>
                <c:pt idx="204">
                  <c:v>4056</c:v>
                </c:pt>
                <c:pt idx="205">
                  <c:v>4131</c:v>
                </c:pt>
                <c:pt idx="206">
                  <c:v>4144</c:v>
                </c:pt>
                <c:pt idx="207">
                  <c:v>4251</c:v>
                </c:pt>
                <c:pt idx="208">
                  <c:v>4278</c:v>
                </c:pt>
                <c:pt idx="209">
                  <c:v>4404</c:v>
                </c:pt>
                <c:pt idx="210">
                  <c:v>4491</c:v>
                </c:pt>
                <c:pt idx="211">
                  <c:v>4611</c:v>
                </c:pt>
                <c:pt idx="212">
                  <c:v>4748</c:v>
                </c:pt>
                <c:pt idx="213">
                  <c:v>4850</c:v>
                </c:pt>
                <c:pt idx="214">
                  <c:v>5085</c:v>
                </c:pt>
                <c:pt idx="215">
                  <c:v>5120</c:v>
                </c:pt>
                <c:pt idx="216">
                  <c:v>5209</c:v>
                </c:pt>
                <c:pt idx="217">
                  <c:v>5229</c:v>
                </c:pt>
                <c:pt idx="218">
                  <c:v>5447</c:v>
                </c:pt>
                <c:pt idx="219">
                  <c:v>5478</c:v>
                </c:pt>
                <c:pt idx="220">
                  <c:v>5557</c:v>
                </c:pt>
                <c:pt idx="221">
                  <c:v>5697</c:v>
                </c:pt>
                <c:pt idx="222">
                  <c:v>5796</c:v>
                </c:pt>
                <c:pt idx="223">
                  <c:v>5925</c:v>
                </c:pt>
              </c:numCache>
            </c:numRef>
          </c:xVal>
          <c:yVal>
            <c:numRef>
              <c:f>Active!$K$21:$K$244</c:f>
              <c:numCache>
                <c:formatCode>General</c:formatCode>
                <c:ptCount val="224"/>
                <c:pt idx="202">
                  <c:v>-0.223599999997532</c:v>
                </c:pt>
                <c:pt idx="206">
                  <c:v>-0.24587999999494059</c:v>
                </c:pt>
                <c:pt idx="208">
                  <c:v>-0.27096000000165077</c:v>
                </c:pt>
                <c:pt idx="209">
                  <c:v>-0.28667999999743188</c:v>
                </c:pt>
                <c:pt idx="210">
                  <c:v>-0.29662000000098487</c:v>
                </c:pt>
                <c:pt idx="211">
                  <c:v>-0.3090200000006007</c:v>
                </c:pt>
                <c:pt idx="212">
                  <c:v>-0.32486000000062631</c:v>
                </c:pt>
                <c:pt idx="213">
                  <c:v>-0.3364000000001397</c:v>
                </c:pt>
                <c:pt idx="215">
                  <c:v>-0.36570000000210712</c:v>
                </c:pt>
                <c:pt idx="216">
                  <c:v>-0.37718000000313623</c:v>
                </c:pt>
                <c:pt idx="217">
                  <c:v>-0.37958000000071479</c:v>
                </c:pt>
                <c:pt idx="218">
                  <c:v>-0.40724000000045635</c:v>
                </c:pt>
                <c:pt idx="219">
                  <c:v>-0.41215999999985797</c:v>
                </c:pt>
                <c:pt idx="220">
                  <c:v>-0.42414000000280794</c:v>
                </c:pt>
                <c:pt idx="221">
                  <c:v>-0.43984000000637025</c:v>
                </c:pt>
                <c:pt idx="222">
                  <c:v>-0.45012000000133412</c:v>
                </c:pt>
                <c:pt idx="223">
                  <c:v>-0.46669999999721767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3DF-483B-AC47-9C5CEB7E40CE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Active!$F$21:$F$244</c:f>
              <c:numCache>
                <c:formatCode>General</c:formatCode>
                <c:ptCount val="224"/>
                <c:pt idx="0">
                  <c:v>-9085</c:v>
                </c:pt>
                <c:pt idx="1">
                  <c:v>-8484</c:v>
                </c:pt>
                <c:pt idx="2">
                  <c:v>-8041</c:v>
                </c:pt>
                <c:pt idx="3">
                  <c:v>-7793</c:v>
                </c:pt>
                <c:pt idx="4">
                  <c:v>-7599</c:v>
                </c:pt>
                <c:pt idx="5">
                  <c:v>-7485</c:v>
                </c:pt>
                <c:pt idx="6">
                  <c:v>-7332</c:v>
                </c:pt>
                <c:pt idx="7">
                  <c:v>-7073</c:v>
                </c:pt>
                <c:pt idx="8">
                  <c:v>-6804</c:v>
                </c:pt>
                <c:pt idx="9">
                  <c:v>-6803</c:v>
                </c:pt>
                <c:pt idx="10">
                  <c:v>-6769</c:v>
                </c:pt>
                <c:pt idx="11">
                  <c:v>-6716</c:v>
                </c:pt>
                <c:pt idx="12">
                  <c:v>-6715</c:v>
                </c:pt>
                <c:pt idx="13">
                  <c:v>-6696</c:v>
                </c:pt>
                <c:pt idx="14">
                  <c:v>-6650</c:v>
                </c:pt>
                <c:pt idx="15">
                  <c:v>-6606</c:v>
                </c:pt>
                <c:pt idx="16">
                  <c:v>-6595</c:v>
                </c:pt>
                <c:pt idx="17">
                  <c:v>-6205</c:v>
                </c:pt>
                <c:pt idx="18">
                  <c:v>-6142</c:v>
                </c:pt>
                <c:pt idx="19">
                  <c:v>-6141</c:v>
                </c:pt>
                <c:pt idx="20">
                  <c:v>-5902</c:v>
                </c:pt>
                <c:pt idx="21">
                  <c:v>-5850</c:v>
                </c:pt>
                <c:pt idx="22">
                  <c:v>-5812</c:v>
                </c:pt>
                <c:pt idx="23">
                  <c:v>-5792</c:v>
                </c:pt>
                <c:pt idx="24">
                  <c:v>-5663</c:v>
                </c:pt>
                <c:pt idx="25">
                  <c:v>-5531</c:v>
                </c:pt>
                <c:pt idx="26">
                  <c:v>-5503</c:v>
                </c:pt>
                <c:pt idx="27">
                  <c:v>-5425</c:v>
                </c:pt>
                <c:pt idx="28">
                  <c:v>-5405</c:v>
                </c:pt>
                <c:pt idx="29">
                  <c:v>-5385</c:v>
                </c:pt>
                <c:pt idx="30">
                  <c:v>-5355</c:v>
                </c:pt>
                <c:pt idx="31">
                  <c:v>-5328</c:v>
                </c:pt>
                <c:pt idx="32">
                  <c:v>-5286</c:v>
                </c:pt>
                <c:pt idx="33">
                  <c:v>-5175</c:v>
                </c:pt>
                <c:pt idx="34">
                  <c:v>-5175</c:v>
                </c:pt>
                <c:pt idx="35">
                  <c:v>-5167</c:v>
                </c:pt>
                <c:pt idx="36">
                  <c:v>-5084</c:v>
                </c:pt>
                <c:pt idx="37">
                  <c:v>-5045</c:v>
                </c:pt>
                <c:pt idx="38">
                  <c:v>-4959</c:v>
                </c:pt>
                <c:pt idx="39">
                  <c:v>-4938</c:v>
                </c:pt>
                <c:pt idx="40">
                  <c:v>-4918</c:v>
                </c:pt>
                <c:pt idx="41">
                  <c:v>-4867</c:v>
                </c:pt>
                <c:pt idx="42">
                  <c:v>-4830</c:v>
                </c:pt>
                <c:pt idx="43">
                  <c:v>-4719</c:v>
                </c:pt>
                <c:pt idx="44">
                  <c:v>-4712</c:v>
                </c:pt>
                <c:pt idx="45">
                  <c:v>-4708</c:v>
                </c:pt>
                <c:pt idx="46">
                  <c:v>-4700</c:v>
                </c:pt>
                <c:pt idx="47">
                  <c:v>-4699</c:v>
                </c:pt>
                <c:pt idx="48">
                  <c:v>-4699</c:v>
                </c:pt>
                <c:pt idx="49">
                  <c:v>-4657</c:v>
                </c:pt>
                <c:pt idx="50">
                  <c:v>-4572</c:v>
                </c:pt>
                <c:pt idx="51">
                  <c:v>-4460</c:v>
                </c:pt>
                <c:pt idx="52">
                  <c:v>-4404</c:v>
                </c:pt>
                <c:pt idx="53">
                  <c:v>-4126</c:v>
                </c:pt>
                <c:pt idx="54">
                  <c:v>-4003</c:v>
                </c:pt>
                <c:pt idx="55">
                  <c:v>-3908</c:v>
                </c:pt>
                <c:pt idx="56">
                  <c:v>-3907</c:v>
                </c:pt>
                <c:pt idx="57">
                  <c:v>-3767</c:v>
                </c:pt>
                <c:pt idx="58">
                  <c:v>-3527</c:v>
                </c:pt>
                <c:pt idx="59">
                  <c:v>-3526</c:v>
                </c:pt>
                <c:pt idx="60">
                  <c:v>-3525</c:v>
                </c:pt>
                <c:pt idx="61">
                  <c:v>-3516</c:v>
                </c:pt>
                <c:pt idx="62">
                  <c:v>-2955</c:v>
                </c:pt>
                <c:pt idx="63">
                  <c:v>-2455</c:v>
                </c:pt>
                <c:pt idx="64">
                  <c:v>-2226</c:v>
                </c:pt>
                <c:pt idx="65">
                  <c:v>-1907</c:v>
                </c:pt>
                <c:pt idx="66">
                  <c:v>-1891</c:v>
                </c:pt>
                <c:pt idx="67">
                  <c:v>-1751</c:v>
                </c:pt>
                <c:pt idx="68">
                  <c:v>-1652</c:v>
                </c:pt>
                <c:pt idx="69">
                  <c:v>-1651</c:v>
                </c:pt>
                <c:pt idx="70">
                  <c:v>-1523</c:v>
                </c:pt>
                <c:pt idx="71">
                  <c:v>-1492</c:v>
                </c:pt>
                <c:pt idx="72">
                  <c:v>-1424</c:v>
                </c:pt>
                <c:pt idx="73">
                  <c:v>-1415</c:v>
                </c:pt>
                <c:pt idx="74">
                  <c:v>-1414</c:v>
                </c:pt>
                <c:pt idx="75">
                  <c:v>-1413</c:v>
                </c:pt>
                <c:pt idx="76">
                  <c:v>-1175</c:v>
                </c:pt>
                <c:pt idx="77">
                  <c:v>-1014</c:v>
                </c:pt>
                <c:pt idx="78">
                  <c:v>-698</c:v>
                </c:pt>
                <c:pt idx="79">
                  <c:v>-470</c:v>
                </c:pt>
                <c:pt idx="80">
                  <c:v>-460</c:v>
                </c:pt>
                <c:pt idx="81">
                  <c:v>-449</c:v>
                </c:pt>
                <c:pt idx="82">
                  <c:v>-99</c:v>
                </c:pt>
                <c:pt idx="83">
                  <c:v>0</c:v>
                </c:pt>
                <c:pt idx="84">
                  <c:v>0</c:v>
                </c:pt>
                <c:pt idx="85">
                  <c:v>20</c:v>
                </c:pt>
                <c:pt idx="86">
                  <c:v>235</c:v>
                </c:pt>
                <c:pt idx="87">
                  <c:v>235</c:v>
                </c:pt>
                <c:pt idx="88">
                  <c:v>606</c:v>
                </c:pt>
                <c:pt idx="89">
                  <c:v>617</c:v>
                </c:pt>
                <c:pt idx="90">
                  <c:v>704</c:v>
                </c:pt>
                <c:pt idx="91">
                  <c:v>704</c:v>
                </c:pt>
                <c:pt idx="92">
                  <c:v>705</c:v>
                </c:pt>
                <c:pt idx="93">
                  <c:v>715</c:v>
                </c:pt>
                <c:pt idx="94">
                  <c:v>732</c:v>
                </c:pt>
                <c:pt idx="95">
                  <c:v>735</c:v>
                </c:pt>
                <c:pt idx="96">
                  <c:v>736</c:v>
                </c:pt>
                <c:pt idx="97">
                  <c:v>736</c:v>
                </c:pt>
                <c:pt idx="98">
                  <c:v>821</c:v>
                </c:pt>
                <c:pt idx="99">
                  <c:v>824</c:v>
                </c:pt>
                <c:pt idx="100">
                  <c:v>855</c:v>
                </c:pt>
                <c:pt idx="101">
                  <c:v>865</c:v>
                </c:pt>
                <c:pt idx="102">
                  <c:v>943</c:v>
                </c:pt>
                <c:pt idx="103">
                  <c:v>951</c:v>
                </c:pt>
                <c:pt idx="104">
                  <c:v>982</c:v>
                </c:pt>
                <c:pt idx="105">
                  <c:v>1059</c:v>
                </c:pt>
                <c:pt idx="106">
                  <c:v>1079</c:v>
                </c:pt>
                <c:pt idx="107">
                  <c:v>1080</c:v>
                </c:pt>
                <c:pt idx="108">
                  <c:v>1191</c:v>
                </c:pt>
                <c:pt idx="109">
                  <c:v>1301</c:v>
                </c:pt>
                <c:pt idx="110">
                  <c:v>1431</c:v>
                </c:pt>
                <c:pt idx="111">
                  <c:v>1432</c:v>
                </c:pt>
                <c:pt idx="112">
                  <c:v>1437</c:v>
                </c:pt>
                <c:pt idx="113">
                  <c:v>1441</c:v>
                </c:pt>
                <c:pt idx="114">
                  <c:v>1447</c:v>
                </c:pt>
                <c:pt idx="115">
                  <c:v>1448</c:v>
                </c:pt>
                <c:pt idx="116">
                  <c:v>1448</c:v>
                </c:pt>
                <c:pt idx="117">
                  <c:v>1448</c:v>
                </c:pt>
                <c:pt idx="118">
                  <c:v>1451</c:v>
                </c:pt>
                <c:pt idx="119">
                  <c:v>1451</c:v>
                </c:pt>
                <c:pt idx="120">
                  <c:v>1451</c:v>
                </c:pt>
                <c:pt idx="121">
                  <c:v>1536</c:v>
                </c:pt>
                <c:pt idx="122">
                  <c:v>1546</c:v>
                </c:pt>
                <c:pt idx="123">
                  <c:v>1546</c:v>
                </c:pt>
                <c:pt idx="124">
                  <c:v>1567</c:v>
                </c:pt>
                <c:pt idx="125">
                  <c:v>1577</c:v>
                </c:pt>
                <c:pt idx="126">
                  <c:v>1668</c:v>
                </c:pt>
                <c:pt idx="127">
                  <c:v>1676</c:v>
                </c:pt>
                <c:pt idx="128">
                  <c:v>1676</c:v>
                </c:pt>
                <c:pt idx="129">
                  <c:v>1679</c:v>
                </c:pt>
                <c:pt idx="130">
                  <c:v>1679</c:v>
                </c:pt>
                <c:pt idx="131">
                  <c:v>1775</c:v>
                </c:pt>
                <c:pt idx="132">
                  <c:v>1775</c:v>
                </c:pt>
                <c:pt idx="133">
                  <c:v>1775</c:v>
                </c:pt>
                <c:pt idx="134">
                  <c:v>1775</c:v>
                </c:pt>
                <c:pt idx="135">
                  <c:v>1775</c:v>
                </c:pt>
                <c:pt idx="136">
                  <c:v>1775</c:v>
                </c:pt>
                <c:pt idx="137">
                  <c:v>1784</c:v>
                </c:pt>
                <c:pt idx="138">
                  <c:v>1786</c:v>
                </c:pt>
                <c:pt idx="139">
                  <c:v>1796</c:v>
                </c:pt>
                <c:pt idx="140">
                  <c:v>1798</c:v>
                </c:pt>
                <c:pt idx="141">
                  <c:v>1810</c:v>
                </c:pt>
                <c:pt idx="142">
                  <c:v>1898</c:v>
                </c:pt>
                <c:pt idx="143">
                  <c:v>1918</c:v>
                </c:pt>
                <c:pt idx="144">
                  <c:v>1925</c:v>
                </c:pt>
                <c:pt idx="145">
                  <c:v>1928</c:v>
                </c:pt>
                <c:pt idx="146">
                  <c:v>1939</c:v>
                </c:pt>
                <c:pt idx="147">
                  <c:v>2003</c:v>
                </c:pt>
                <c:pt idx="148">
                  <c:v>2003</c:v>
                </c:pt>
                <c:pt idx="149">
                  <c:v>2014</c:v>
                </c:pt>
                <c:pt idx="150">
                  <c:v>2023</c:v>
                </c:pt>
                <c:pt idx="151">
                  <c:v>2112</c:v>
                </c:pt>
                <c:pt idx="152">
                  <c:v>2136</c:v>
                </c:pt>
                <c:pt idx="153">
                  <c:v>2143</c:v>
                </c:pt>
                <c:pt idx="154">
                  <c:v>2145</c:v>
                </c:pt>
                <c:pt idx="155">
                  <c:v>2146</c:v>
                </c:pt>
                <c:pt idx="156">
                  <c:v>2156</c:v>
                </c:pt>
                <c:pt idx="157">
                  <c:v>2157</c:v>
                </c:pt>
                <c:pt idx="158">
                  <c:v>2241</c:v>
                </c:pt>
                <c:pt idx="159">
                  <c:v>2244</c:v>
                </c:pt>
                <c:pt idx="160">
                  <c:v>2251</c:v>
                </c:pt>
                <c:pt idx="161">
                  <c:v>2252</c:v>
                </c:pt>
                <c:pt idx="162">
                  <c:v>2263</c:v>
                </c:pt>
                <c:pt idx="163">
                  <c:v>2263</c:v>
                </c:pt>
                <c:pt idx="164">
                  <c:v>2272</c:v>
                </c:pt>
                <c:pt idx="165">
                  <c:v>2273</c:v>
                </c:pt>
                <c:pt idx="166">
                  <c:v>2370</c:v>
                </c:pt>
                <c:pt idx="167">
                  <c:v>2413</c:v>
                </c:pt>
                <c:pt idx="168">
                  <c:v>2413</c:v>
                </c:pt>
                <c:pt idx="169">
                  <c:v>2413</c:v>
                </c:pt>
                <c:pt idx="170">
                  <c:v>2483</c:v>
                </c:pt>
                <c:pt idx="171">
                  <c:v>2493</c:v>
                </c:pt>
                <c:pt idx="172">
                  <c:v>2590</c:v>
                </c:pt>
                <c:pt idx="173">
                  <c:v>2599</c:v>
                </c:pt>
                <c:pt idx="174">
                  <c:v>2613</c:v>
                </c:pt>
                <c:pt idx="175">
                  <c:v>2729</c:v>
                </c:pt>
                <c:pt idx="176">
                  <c:v>2961</c:v>
                </c:pt>
                <c:pt idx="177">
                  <c:v>3090</c:v>
                </c:pt>
                <c:pt idx="178">
                  <c:v>3090</c:v>
                </c:pt>
                <c:pt idx="179">
                  <c:v>3196</c:v>
                </c:pt>
                <c:pt idx="180">
                  <c:v>3228</c:v>
                </c:pt>
                <c:pt idx="181">
                  <c:v>3305</c:v>
                </c:pt>
                <c:pt idx="182">
                  <c:v>3315</c:v>
                </c:pt>
                <c:pt idx="183">
                  <c:v>3327</c:v>
                </c:pt>
                <c:pt idx="184">
                  <c:v>3328</c:v>
                </c:pt>
                <c:pt idx="185">
                  <c:v>3340</c:v>
                </c:pt>
                <c:pt idx="186">
                  <c:v>3425</c:v>
                </c:pt>
                <c:pt idx="187">
                  <c:v>3439</c:v>
                </c:pt>
                <c:pt idx="188">
                  <c:v>3545</c:v>
                </c:pt>
                <c:pt idx="189">
                  <c:v>3558</c:v>
                </c:pt>
                <c:pt idx="190">
                  <c:v>3589</c:v>
                </c:pt>
                <c:pt idx="191">
                  <c:v>3664</c:v>
                </c:pt>
                <c:pt idx="192">
                  <c:v>3676</c:v>
                </c:pt>
                <c:pt idx="193">
                  <c:v>3685</c:v>
                </c:pt>
                <c:pt idx="194">
                  <c:v>3693.5</c:v>
                </c:pt>
                <c:pt idx="195">
                  <c:v>3773</c:v>
                </c:pt>
                <c:pt idx="196">
                  <c:v>3796</c:v>
                </c:pt>
                <c:pt idx="197">
                  <c:v>3807</c:v>
                </c:pt>
                <c:pt idx="198">
                  <c:v>3817</c:v>
                </c:pt>
                <c:pt idx="199">
                  <c:v>3824</c:v>
                </c:pt>
                <c:pt idx="200">
                  <c:v>3891</c:v>
                </c:pt>
                <c:pt idx="201">
                  <c:v>3914</c:v>
                </c:pt>
                <c:pt idx="202">
                  <c:v>3920</c:v>
                </c:pt>
                <c:pt idx="203">
                  <c:v>4021</c:v>
                </c:pt>
                <c:pt idx="204">
                  <c:v>4056</c:v>
                </c:pt>
                <c:pt idx="205">
                  <c:v>4131</c:v>
                </c:pt>
                <c:pt idx="206">
                  <c:v>4144</c:v>
                </c:pt>
                <c:pt idx="207">
                  <c:v>4251</c:v>
                </c:pt>
                <c:pt idx="208">
                  <c:v>4278</c:v>
                </c:pt>
                <c:pt idx="209">
                  <c:v>4404</c:v>
                </c:pt>
                <c:pt idx="210">
                  <c:v>4491</c:v>
                </c:pt>
                <c:pt idx="211">
                  <c:v>4611</c:v>
                </c:pt>
                <c:pt idx="212">
                  <c:v>4748</c:v>
                </c:pt>
                <c:pt idx="213">
                  <c:v>4850</c:v>
                </c:pt>
                <c:pt idx="214">
                  <c:v>5085</c:v>
                </c:pt>
                <c:pt idx="215">
                  <c:v>5120</c:v>
                </c:pt>
                <c:pt idx="216">
                  <c:v>5209</c:v>
                </c:pt>
                <c:pt idx="217">
                  <c:v>5229</c:v>
                </c:pt>
                <c:pt idx="218">
                  <c:v>5447</c:v>
                </c:pt>
                <c:pt idx="219">
                  <c:v>5478</c:v>
                </c:pt>
                <c:pt idx="220">
                  <c:v>5557</c:v>
                </c:pt>
                <c:pt idx="221">
                  <c:v>5697</c:v>
                </c:pt>
                <c:pt idx="222">
                  <c:v>5796</c:v>
                </c:pt>
                <c:pt idx="223">
                  <c:v>5925</c:v>
                </c:pt>
              </c:numCache>
            </c:numRef>
          </c:xVal>
          <c:yVal>
            <c:numRef>
              <c:f>Active!$L$21:$L$244</c:f>
              <c:numCache>
                <c:formatCode>General</c:formatCode>
                <c:ptCount val="22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3DF-483B-AC47-9C5CEB7E40C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3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Active!$F$21:$F$244</c:f>
              <c:numCache>
                <c:formatCode>General</c:formatCode>
                <c:ptCount val="224"/>
                <c:pt idx="0">
                  <c:v>-9085</c:v>
                </c:pt>
                <c:pt idx="1">
                  <c:v>-8484</c:v>
                </c:pt>
                <c:pt idx="2">
                  <c:v>-8041</c:v>
                </c:pt>
                <c:pt idx="3">
                  <c:v>-7793</c:v>
                </c:pt>
                <c:pt idx="4">
                  <c:v>-7599</c:v>
                </c:pt>
                <c:pt idx="5">
                  <c:v>-7485</c:v>
                </c:pt>
                <c:pt idx="6">
                  <c:v>-7332</c:v>
                </c:pt>
                <c:pt idx="7">
                  <c:v>-7073</c:v>
                </c:pt>
                <c:pt idx="8">
                  <c:v>-6804</c:v>
                </c:pt>
                <c:pt idx="9">
                  <c:v>-6803</c:v>
                </c:pt>
                <c:pt idx="10">
                  <c:v>-6769</c:v>
                </c:pt>
                <c:pt idx="11">
                  <c:v>-6716</c:v>
                </c:pt>
                <c:pt idx="12">
                  <c:v>-6715</c:v>
                </c:pt>
                <c:pt idx="13">
                  <c:v>-6696</c:v>
                </c:pt>
                <c:pt idx="14">
                  <c:v>-6650</c:v>
                </c:pt>
                <c:pt idx="15">
                  <c:v>-6606</c:v>
                </c:pt>
                <c:pt idx="16">
                  <c:v>-6595</c:v>
                </c:pt>
                <c:pt idx="17">
                  <c:v>-6205</c:v>
                </c:pt>
                <c:pt idx="18">
                  <c:v>-6142</c:v>
                </c:pt>
                <c:pt idx="19">
                  <c:v>-6141</c:v>
                </c:pt>
                <c:pt idx="20">
                  <c:v>-5902</c:v>
                </c:pt>
                <c:pt idx="21">
                  <c:v>-5850</c:v>
                </c:pt>
                <c:pt idx="22">
                  <c:v>-5812</c:v>
                </c:pt>
                <c:pt idx="23">
                  <c:v>-5792</c:v>
                </c:pt>
                <c:pt idx="24">
                  <c:v>-5663</c:v>
                </c:pt>
                <c:pt idx="25">
                  <c:v>-5531</c:v>
                </c:pt>
                <c:pt idx="26">
                  <c:v>-5503</c:v>
                </c:pt>
                <c:pt idx="27">
                  <c:v>-5425</c:v>
                </c:pt>
                <c:pt idx="28">
                  <c:v>-5405</c:v>
                </c:pt>
                <c:pt idx="29">
                  <c:v>-5385</c:v>
                </c:pt>
                <c:pt idx="30">
                  <c:v>-5355</c:v>
                </c:pt>
                <c:pt idx="31">
                  <c:v>-5328</c:v>
                </c:pt>
                <c:pt idx="32">
                  <c:v>-5286</c:v>
                </c:pt>
                <c:pt idx="33">
                  <c:v>-5175</c:v>
                </c:pt>
                <c:pt idx="34">
                  <c:v>-5175</c:v>
                </c:pt>
                <c:pt idx="35">
                  <c:v>-5167</c:v>
                </c:pt>
                <c:pt idx="36">
                  <c:v>-5084</c:v>
                </c:pt>
                <c:pt idx="37">
                  <c:v>-5045</c:v>
                </c:pt>
                <c:pt idx="38">
                  <c:v>-4959</c:v>
                </c:pt>
                <c:pt idx="39">
                  <c:v>-4938</c:v>
                </c:pt>
                <c:pt idx="40">
                  <c:v>-4918</c:v>
                </c:pt>
                <c:pt idx="41">
                  <c:v>-4867</c:v>
                </c:pt>
                <c:pt idx="42">
                  <c:v>-4830</c:v>
                </c:pt>
                <c:pt idx="43">
                  <c:v>-4719</c:v>
                </c:pt>
                <c:pt idx="44">
                  <c:v>-4712</c:v>
                </c:pt>
                <c:pt idx="45">
                  <c:v>-4708</c:v>
                </c:pt>
                <c:pt idx="46">
                  <c:v>-4700</c:v>
                </c:pt>
                <c:pt idx="47">
                  <c:v>-4699</c:v>
                </c:pt>
                <c:pt idx="48">
                  <c:v>-4699</c:v>
                </c:pt>
                <c:pt idx="49">
                  <c:v>-4657</c:v>
                </c:pt>
                <c:pt idx="50">
                  <c:v>-4572</c:v>
                </c:pt>
                <c:pt idx="51">
                  <c:v>-4460</c:v>
                </c:pt>
                <c:pt idx="52">
                  <c:v>-4404</c:v>
                </c:pt>
                <c:pt idx="53">
                  <c:v>-4126</c:v>
                </c:pt>
                <c:pt idx="54">
                  <c:v>-4003</c:v>
                </c:pt>
                <c:pt idx="55">
                  <c:v>-3908</c:v>
                </c:pt>
                <c:pt idx="56">
                  <c:v>-3907</c:v>
                </c:pt>
                <c:pt idx="57">
                  <c:v>-3767</c:v>
                </c:pt>
                <c:pt idx="58">
                  <c:v>-3527</c:v>
                </c:pt>
                <c:pt idx="59">
                  <c:v>-3526</c:v>
                </c:pt>
                <c:pt idx="60">
                  <c:v>-3525</c:v>
                </c:pt>
                <c:pt idx="61">
                  <c:v>-3516</c:v>
                </c:pt>
                <c:pt idx="62">
                  <c:v>-2955</c:v>
                </c:pt>
                <c:pt idx="63">
                  <c:v>-2455</c:v>
                </c:pt>
                <c:pt idx="64">
                  <c:v>-2226</c:v>
                </c:pt>
                <c:pt idx="65">
                  <c:v>-1907</c:v>
                </c:pt>
                <c:pt idx="66">
                  <c:v>-1891</c:v>
                </c:pt>
                <c:pt idx="67">
                  <c:v>-1751</c:v>
                </c:pt>
                <c:pt idx="68">
                  <c:v>-1652</c:v>
                </c:pt>
                <c:pt idx="69">
                  <c:v>-1651</c:v>
                </c:pt>
                <c:pt idx="70">
                  <c:v>-1523</c:v>
                </c:pt>
                <c:pt idx="71">
                  <c:v>-1492</c:v>
                </c:pt>
                <c:pt idx="72">
                  <c:v>-1424</c:v>
                </c:pt>
                <c:pt idx="73">
                  <c:v>-1415</c:v>
                </c:pt>
                <c:pt idx="74">
                  <c:v>-1414</c:v>
                </c:pt>
                <c:pt idx="75">
                  <c:v>-1413</c:v>
                </c:pt>
                <c:pt idx="76">
                  <c:v>-1175</c:v>
                </c:pt>
                <c:pt idx="77">
                  <c:v>-1014</c:v>
                </c:pt>
                <c:pt idx="78">
                  <c:v>-698</c:v>
                </c:pt>
                <c:pt idx="79">
                  <c:v>-470</c:v>
                </c:pt>
                <c:pt idx="80">
                  <c:v>-460</c:v>
                </c:pt>
                <c:pt idx="81">
                  <c:v>-449</c:v>
                </c:pt>
                <c:pt idx="82">
                  <c:v>-99</c:v>
                </c:pt>
                <c:pt idx="83">
                  <c:v>0</c:v>
                </c:pt>
                <c:pt idx="84">
                  <c:v>0</c:v>
                </c:pt>
                <c:pt idx="85">
                  <c:v>20</c:v>
                </c:pt>
                <c:pt idx="86">
                  <c:v>235</c:v>
                </c:pt>
                <c:pt idx="87">
                  <c:v>235</c:v>
                </c:pt>
                <c:pt idx="88">
                  <c:v>606</c:v>
                </c:pt>
                <c:pt idx="89">
                  <c:v>617</c:v>
                </c:pt>
                <c:pt idx="90">
                  <c:v>704</c:v>
                </c:pt>
                <c:pt idx="91">
                  <c:v>704</c:v>
                </c:pt>
                <c:pt idx="92">
                  <c:v>705</c:v>
                </c:pt>
                <c:pt idx="93">
                  <c:v>715</c:v>
                </c:pt>
                <c:pt idx="94">
                  <c:v>732</c:v>
                </c:pt>
                <c:pt idx="95">
                  <c:v>735</c:v>
                </c:pt>
                <c:pt idx="96">
                  <c:v>736</c:v>
                </c:pt>
                <c:pt idx="97">
                  <c:v>736</c:v>
                </c:pt>
                <c:pt idx="98">
                  <c:v>821</c:v>
                </c:pt>
                <c:pt idx="99">
                  <c:v>824</c:v>
                </c:pt>
                <c:pt idx="100">
                  <c:v>855</c:v>
                </c:pt>
                <c:pt idx="101">
                  <c:v>865</c:v>
                </c:pt>
                <c:pt idx="102">
                  <c:v>943</c:v>
                </c:pt>
                <c:pt idx="103">
                  <c:v>951</c:v>
                </c:pt>
                <c:pt idx="104">
                  <c:v>982</c:v>
                </c:pt>
                <c:pt idx="105">
                  <c:v>1059</c:v>
                </c:pt>
                <c:pt idx="106">
                  <c:v>1079</c:v>
                </c:pt>
                <c:pt idx="107">
                  <c:v>1080</c:v>
                </c:pt>
                <c:pt idx="108">
                  <c:v>1191</c:v>
                </c:pt>
                <c:pt idx="109">
                  <c:v>1301</c:v>
                </c:pt>
                <c:pt idx="110">
                  <c:v>1431</c:v>
                </c:pt>
                <c:pt idx="111">
                  <c:v>1432</c:v>
                </c:pt>
                <c:pt idx="112">
                  <c:v>1437</c:v>
                </c:pt>
                <c:pt idx="113">
                  <c:v>1441</c:v>
                </c:pt>
                <c:pt idx="114">
                  <c:v>1447</c:v>
                </c:pt>
                <c:pt idx="115">
                  <c:v>1448</c:v>
                </c:pt>
                <c:pt idx="116">
                  <c:v>1448</c:v>
                </c:pt>
                <c:pt idx="117">
                  <c:v>1448</c:v>
                </c:pt>
                <c:pt idx="118">
                  <c:v>1451</c:v>
                </c:pt>
                <c:pt idx="119">
                  <c:v>1451</c:v>
                </c:pt>
                <c:pt idx="120">
                  <c:v>1451</c:v>
                </c:pt>
                <c:pt idx="121">
                  <c:v>1536</c:v>
                </c:pt>
                <c:pt idx="122">
                  <c:v>1546</c:v>
                </c:pt>
                <c:pt idx="123">
                  <c:v>1546</c:v>
                </c:pt>
                <c:pt idx="124">
                  <c:v>1567</c:v>
                </c:pt>
                <c:pt idx="125">
                  <c:v>1577</c:v>
                </c:pt>
                <c:pt idx="126">
                  <c:v>1668</c:v>
                </c:pt>
                <c:pt idx="127">
                  <c:v>1676</c:v>
                </c:pt>
                <c:pt idx="128">
                  <c:v>1676</c:v>
                </c:pt>
                <c:pt idx="129">
                  <c:v>1679</c:v>
                </c:pt>
                <c:pt idx="130">
                  <c:v>1679</c:v>
                </c:pt>
                <c:pt idx="131">
                  <c:v>1775</c:v>
                </c:pt>
                <c:pt idx="132">
                  <c:v>1775</c:v>
                </c:pt>
                <c:pt idx="133">
                  <c:v>1775</c:v>
                </c:pt>
                <c:pt idx="134">
                  <c:v>1775</c:v>
                </c:pt>
                <c:pt idx="135">
                  <c:v>1775</c:v>
                </c:pt>
                <c:pt idx="136">
                  <c:v>1775</c:v>
                </c:pt>
                <c:pt idx="137">
                  <c:v>1784</c:v>
                </c:pt>
                <c:pt idx="138">
                  <c:v>1786</c:v>
                </c:pt>
                <c:pt idx="139">
                  <c:v>1796</c:v>
                </c:pt>
                <c:pt idx="140">
                  <c:v>1798</c:v>
                </c:pt>
                <c:pt idx="141">
                  <c:v>1810</c:v>
                </c:pt>
                <c:pt idx="142">
                  <c:v>1898</c:v>
                </c:pt>
                <c:pt idx="143">
                  <c:v>1918</c:v>
                </c:pt>
                <c:pt idx="144">
                  <c:v>1925</c:v>
                </c:pt>
                <c:pt idx="145">
                  <c:v>1928</c:v>
                </c:pt>
                <c:pt idx="146">
                  <c:v>1939</c:v>
                </c:pt>
                <c:pt idx="147">
                  <c:v>2003</c:v>
                </c:pt>
                <c:pt idx="148">
                  <c:v>2003</c:v>
                </c:pt>
                <c:pt idx="149">
                  <c:v>2014</c:v>
                </c:pt>
                <c:pt idx="150">
                  <c:v>2023</c:v>
                </c:pt>
                <c:pt idx="151">
                  <c:v>2112</c:v>
                </c:pt>
                <c:pt idx="152">
                  <c:v>2136</c:v>
                </c:pt>
                <c:pt idx="153">
                  <c:v>2143</c:v>
                </c:pt>
                <c:pt idx="154">
                  <c:v>2145</c:v>
                </c:pt>
                <c:pt idx="155">
                  <c:v>2146</c:v>
                </c:pt>
                <c:pt idx="156">
                  <c:v>2156</c:v>
                </c:pt>
                <c:pt idx="157">
                  <c:v>2157</c:v>
                </c:pt>
                <c:pt idx="158">
                  <c:v>2241</c:v>
                </c:pt>
                <c:pt idx="159">
                  <c:v>2244</c:v>
                </c:pt>
                <c:pt idx="160">
                  <c:v>2251</c:v>
                </c:pt>
                <c:pt idx="161">
                  <c:v>2252</c:v>
                </c:pt>
                <c:pt idx="162">
                  <c:v>2263</c:v>
                </c:pt>
                <c:pt idx="163">
                  <c:v>2263</c:v>
                </c:pt>
                <c:pt idx="164">
                  <c:v>2272</c:v>
                </c:pt>
                <c:pt idx="165">
                  <c:v>2273</c:v>
                </c:pt>
                <c:pt idx="166">
                  <c:v>2370</c:v>
                </c:pt>
                <c:pt idx="167">
                  <c:v>2413</c:v>
                </c:pt>
                <c:pt idx="168">
                  <c:v>2413</c:v>
                </c:pt>
                <c:pt idx="169">
                  <c:v>2413</c:v>
                </c:pt>
                <c:pt idx="170">
                  <c:v>2483</c:v>
                </c:pt>
                <c:pt idx="171">
                  <c:v>2493</c:v>
                </c:pt>
                <c:pt idx="172">
                  <c:v>2590</c:v>
                </c:pt>
                <c:pt idx="173">
                  <c:v>2599</c:v>
                </c:pt>
                <c:pt idx="174">
                  <c:v>2613</c:v>
                </c:pt>
                <c:pt idx="175">
                  <c:v>2729</c:v>
                </c:pt>
                <c:pt idx="176">
                  <c:v>2961</c:v>
                </c:pt>
                <c:pt idx="177">
                  <c:v>3090</c:v>
                </c:pt>
                <c:pt idx="178">
                  <c:v>3090</c:v>
                </c:pt>
                <c:pt idx="179">
                  <c:v>3196</c:v>
                </c:pt>
                <c:pt idx="180">
                  <c:v>3228</c:v>
                </c:pt>
                <c:pt idx="181">
                  <c:v>3305</c:v>
                </c:pt>
                <c:pt idx="182">
                  <c:v>3315</c:v>
                </c:pt>
                <c:pt idx="183">
                  <c:v>3327</c:v>
                </c:pt>
                <c:pt idx="184">
                  <c:v>3328</c:v>
                </c:pt>
                <c:pt idx="185">
                  <c:v>3340</c:v>
                </c:pt>
                <c:pt idx="186">
                  <c:v>3425</c:v>
                </c:pt>
                <c:pt idx="187">
                  <c:v>3439</c:v>
                </c:pt>
                <c:pt idx="188">
                  <c:v>3545</c:v>
                </c:pt>
                <c:pt idx="189">
                  <c:v>3558</c:v>
                </c:pt>
                <c:pt idx="190">
                  <c:v>3589</c:v>
                </c:pt>
                <c:pt idx="191">
                  <c:v>3664</c:v>
                </c:pt>
                <c:pt idx="192">
                  <c:v>3676</c:v>
                </c:pt>
                <c:pt idx="193">
                  <c:v>3685</c:v>
                </c:pt>
                <c:pt idx="194">
                  <c:v>3693.5</c:v>
                </c:pt>
                <c:pt idx="195">
                  <c:v>3773</c:v>
                </c:pt>
                <c:pt idx="196">
                  <c:v>3796</c:v>
                </c:pt>
                <c:pt idx="197">
                  <c:v>3807</c:v>
                </c:pt>
                <c:pt idx="198">
                  <c:v>3817</c:v>
                </c:pt>
                <c:pt idx="199">
                  <c:v>3824</c:v>
                </c:pt>
                <c:pt idx="200">
                  <c:v>3891</c:v>
                </c:pt>
                <c:pt idx="201">
                  <c:v>3914</c:v>
                </c:pt>
                <c:pt idx="202">
                  <c:v>3920</c:v>
                </c:pt>
                <c:pt idx="203">
                  <c:v>4021</c:v>
                </c:pt>
                <c:pt idx="204">
                  <c:v>4056</c:v>
                </c:pt>
                <c:pt idx="205">
                  <c:v>4131</c:v>
                </c:pt>
                <c:pt idx="206">
                  <c:v>4144</c:v>
                </c:pt>
                <c:pt idx="207">
                  <c:v>4251</c:v>
                </c:pt>
                <c:pt idx="208">
                  <c:v>4278</c:v>
                </c:pt>
                <c:pt idx="209">
                  <c:v>4404</c:v>
                </c:pt>
                <c:pt idx="210">
                  <c:v>4491</c:v>
                </c:pt>
                <c:pt idx="211">
                  <c:v>4611</c:v>
                </c:pt>
                <c:pt idx="212">
                  <c:v>4748</c:v>
                </c:pt>
                <c:pt idx="213">
                  <c:v>4850</c:v>
                </c:pt>
                <c:pt idx="214">
                  <c:v>5085</c:v>
                </c:pt>
                <c:pt idx="215">
                  <c:v>5120</c:v>
                </c:pt>
                <c:pt idx="216">
                  <c:v>5209</c:v>
                </c:pt>
                <c:pt idx="217">
                  <c:v>5229</c:v>
                </c:pt>
                <c:pt idx="218">
                  <c:v>5447</c:v>
                </c:pt>
                <c:pt idx="219">
                  <c:v>5478</c:v>
                </c:pt>
                <c:pt idx="220">
                  <c:v>5557</c:v>
                </c:pt>
                <c:pt idx="221">
                  <c:v>5697</c:v>
                </c:pt>
                <c:pt idx="222">
                  <c:v>5796</c:v>
                </c:pt>
                <c:pt idx="223">
                  <c:v>5925</c:v>
                </c:pt>
              </c:numCache>
            </c:numRef>
          </c:xVal>
          <c:yVal>
            <c:numRef>
              <c:f>Active!$M$21:$M$244</c:f>
              <c:numCache>
                <c:formatCode>General</c:formatCode>
                <c:ptCount val="22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3DF-483B-AC47-9C5CEB7E40C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s7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Active!$F$21:$F$244</c:f>
              <c:numCache>
                <c:formatCode>General</c:formatCode>
                <c:ptCount val="224"/>
                <c:pt idx="0">
                  <c:v>-9085</c:v>
                </c:pt>
                <c:pt idx="1">
                  <c:v>-8484</c:v>
                </c:pt>
                <c:pt idx="2">
                  <c:v>-8041</c:v>
                </c:pt>
                <c:pt idx="3">
                  <c:v>-7793</c:v>
                </c:pt>
                <c:pt idx="4">
                  <c:v>-7599</c:v>
                </c:pt>
                <c:pt idx="5">
                  <c:v>-7485</c:v>
                </c:pt>
                <c:pt idx="6">
                  <c:v>-7332</c:v>
                </c:pt>
                <c:pt idx="7">
                  <c:v>-7073</c:v>
                </c:pt>
                <c:pt idx="8">
                  <c:v>-6804</c:v>
                </c:pt>
                <c:pt idx="9">
                  <c:v>-6803</c:v>
                </c:pt>
                <c:pt idx="10">
                  <c:v>-6769</c:v>
                </c:pt>
                <c:pt idx="11">
                  <c:v>-6716</c:v>
                </c:pt>
                <c:pt idx="12">
                  <c:v>-6715</c:v>
                </c:pt>
                <c:pt idx="13">
                  <c:v>-6696</c:v>
                </c:pt>
                <c:pt idx="14">
                  <c:v>-6650</c:v>
                </c:pt>
                <c:pt idx="15">
                  <c:v>-6606</c:v>
                </c:pt>
                <c:pt idx="16">
                  <c:v>-6595</c:v>
                </c:pt>
                <c:pt idx="17">
                  <c:v>-6205</c:v>
                </c:pt>
                <c:pt idx="18">
                  <c:v>-6142</c:v>
                </c:pt>
                <c:pt idx="19">
                  <c:v>-6141</c:v>
                </c:pt>
                <c:pt idx="20">
                  <c:v>-5902</c:v>
                </c:pt>
                <c:pt idx="21">
                  <c:v>-5850</c:v>
                </c:pt>
                <c:pt idx="22">
                  <c:v>-5812</c:v>
                </c:pt>
                <c:pt idx="23">
                  <c:v>-5792</c:v>
                </c:pt>
                <c:pt idx="24">
                  <c:v>-5663</c:v>
                </c:pt>
                <c:pt idx="25">
                  <c:v>-5531</c:v>
                </c:pt>
                <c:pt idx="26">
                  <c:v>-5503</c:v>
                </c:pt>
                <c:pt idx="27">
                  <c:v>-5425</c:v>
                </c:pt>
                <c:pt idx="28">
                  <c:v>-5405</c:v>
                </c:pt>
                <c:pt idx="29">
                  <c:v>-5385</c:v>
                </c:pt>
                <c:pt idx="30">
                  <c:v>-5355</c:v>
                </c:pt>
                <c:pt idx="31">
                  <c:v>-5328</c:v>
                </c:pt>
                <c:pt idx="32">
                  <c:v>-5286</c:v>
                </c:pt>
                <c:pt idx="33">
                  <c:v>-5175</c:v>
                </c:pt>
                <c:pt idx="34">
                  <c:v>-5175</c:v>
                </c:pt>
                <c:pt idx="35">
                  <c:v>-5167</c:v>
                </c:pt>
                <c:pt idx="36">
                  <c:v>-5084</c:v>
                </c:pt>
                <c:pt idx="37">
                  <c:v>-5045</c:v>
                </c:pt>
                <c:pt idx="38">
                  <c:v>-4959</c:v>
                </c:pt>
                <c:pt idx="39">
                  <c:v>-4938</c:v>
                </c:pt>
                <c:pt idx="40">
                  <c:v>-4918</c:v>
                </c:pt>
                <c:pt idx="41">
                  <c:v>-4867</c:v>
                </c:pt>
                <c:pt idx="42">
                  <c:v>-4830</c:v>
                </c:pt>
                <c:pt idx="43">
                  <c:v>-4719</c:v>
                </c:pt>
                <c:pt idx="44">
                  <c:v>-4712</c:v>
                </c:pt>
                <c:pt idx="45">
                  <c:v>-4708</c:v>
                </c:pt>
                <c:pt idx="46">
                  <c:v>-4700</c:v>
                </c:pt>
                <c:pt idx="47">
                  <c:v>-4699</c:v>
                </c:pt>
                <c:pt idx="48">
                  <c:v>-4699</c:v>
                </c:pt>
                <c:pt idx="49">
                  <c:v>-4657</c:v>
                </c:pt>
                <c:pt idx="50">
                  <c:v>-4572</c:v>
                </c:pt>
                <c:pt idx="51">
                  <c:v>-4460</c:v>
                </c:pt>
                <c:pt idx="52">
                  <c:v>-4404</c:v>
                </c:pt>
                <c:pt idx="53">
                  <c:v>-4126</c:v>
                </c:pt>
                <c:pt idx="54">
                  <c:v>-4003</c:v>
                </c:pt>
                <c:pt idx="55">
                  <c:v>-3908</c:v>
                </c:pt>
                <c:pt idx="56">
                  <c:v>-3907</c:v>
                </c:pt>
                <c:pt idx="57">
                  <c:v>-3767</c:v>
                </c:pt>
                <c:pt idx="58">
                  <c:v>-3527</c:v>
                </c:pt>
                <c:pt idx="59">
                  <c:v>-3526</c:v>
                </c:pt>
                <c:pt idx="60">
                  <c:v>-3525</c:v>
                </c:pt>
                <c:pt idx="61">
                  <c:v>-3516</c:v>
                </c:pt>
                <c:pt idx="62">
                  <c:v>-2955</c:v>
                </c:pt>
                <c:pt idx="63">
                  <c:v>-2455</c:v>
                </c:pt>
                <c:pt idx="64">
                  <c:v>-2226</c:v>
                </c:pt>
                <c:pt idx="65">
                  <c:v>-1907</c:v>
                </c:pt>
                <c:pt idx="66">
                  <c:v>-1891</c:v>
                </c:pt>
                <c:pt idx="67">
                  <c:v>-1751</c:v>
                </c:pt>
                <c:pt idx="68">
                  <c:v>-1652</c:v>
                </c:pt>
                <c:pt idx="69">
                  <c:v>-1651</c:v>
                </c:pt>
                <c:pt idx="70">
                  <c:v>-1523</c:v>
                </c:pt>
                <c:pt idx="71">
                  <c:v>-1492</c:v>
                </c:pt>
                <c:pt idx="72">
                  <c:v>-1424</c:v>
                </c:pt>
                <c:pt idx="73">
                  <c:v>-1415</c:v>
                </c:pt>
                <c:pt idx="74">
                  <c:v>-1414</c:v>
                </c:pt>
                <c:pt idx="75">
                  <c:v>-1413</c:v>
                </c:pt>
                <c:pt idx="76">
                  <c:v>-1175</c:v>
                </c:pt>
                <c:pt idx="77">
                  <c:v>-1014</c:v>
                </c:pt>
                <c:pt idx="78">
                  <c:v>-698</c:v>
                </c:pt>
                <c:pt idx="79">
                  <c:v>-470</c:v>
                </c:pt>
                <c:pt idx="80">
                  <c:v>-460</c:v>
                </c:pt>
                <c:pt idx="81">
                  <c:v>-449</c:v>
                </c:pt>
                <c:pt idx="82">
                  <c:v>-99</c:v>
                </c:pt>
                <c:pt idx="83">
                  <c:v>0</c:v>
                </c:pt>
                <c:pt idx="84">
                  <c:v>0</c:v>
                </c:pt>
                <c:pt idx="85">
                  <c:v>20</c:v>
                </c:pt>
                <c:pt idx="86">
                  <c:v>235</c:v>
                </c:pt>
                <c:pt idx="87">
                  <c:v>235</c:v>
                </c:pt>
                <c:pt idx="88">
                  <c:v>606</c:v>
                </c:pt>
                <c:pt idx="89">
                  <c:v>617</c:v>
                </c:pt>
                <c:pt idx="90">
                  <c:v>704</c:v>
                </c:pt>
                <c:pt idx="91">
                  <c:v>704</c:v>
                </c:pt>
                <c:pt idx="92">
                  <c:v>705</c:v>
                </c:pt>
                <c:pt idx="93">
                  <c:v>715</c:v>
                </c:pt>
                <c:pt idx="94">
                  <c:v>732</c:v>
                </c:pt>
                <c:pt idx="95">
                  <c:v>735</c:v>
                </c:pt>
                <c:pt idx="96">
                  <c:v>736</c:v>
                </c:pt>
                <c:pt idx="97">
                  <c:v>736</c:v>
                </c:pt>
                <c:pt idx="98">
                  <c:v>821</c:v>
                </c:pt>
                <c:pt idx="99">
                  <c:v>824</c:v>
                </c:pt>
                <c:pt idx="100">
                  <c:v>855</c:v>
                </c:pt>
                <c:pt idx="101">
                  <c:v>865</c:v>
                </c:pt>
                <c:pt idx="102">
                  <c:v>943</c:v>
                </c:pt>
                <c:pt idx="103">
                  <c:v>951</c:v>
                </c:pt>
                <c:pt idx="104">
                  <c:v>982</c:v>
                </c:pt>
                <c:pt idx="105">
                  <c:v>1059</c:v>
                </c:pt>
                <c:pt idx="106">
                  <c:v>1079</c:v>
                </c:pt>
                <c:pt idx="107">
                  <c:v>1080</c:v>
                </c:pt>
                <c:pt idx="108">
                  <c:v>1191</c:v>
                </c:pt>
                <c:pt idx="109">
                  <c:v>1301</c:v>
                </c:pt>
                <c:pt idx="110">
                  <c:v>1431</c:v>
                </c:pt>
                <c:pt idx="111">
                  <c:v>1432</c:v>
                </c:pt>
                <c:pt idx="112">
                  <c:v>1437</c:v>
                </c:pt>
                <c:pt idx="113">
                  <c:v>1441</c:v>
                </c:pt>
                <c:pt idx="114">
                  <c:v>1447</c:v>
                </c:pt>
                <c:pt idx="115">
                  <c:v>1448</c:v>
                </c:pt>
                <c:pt idx="116">
                  <c:v>1448</c:v>
                </c:pt>
                <c:pt idx="117">
                  <c:v>1448</c:v>
                </c:pt>
                <c:pt idx="118">
                  <c:v>1451</c:v>
                </c:pt>
                <c:pt idx="119">
                  <c:v>1451</c:v>
                </c:pt>
                <c:pt idx="120">
                  <c:v>1451</c:v>
                </c:pt>
                <c:pt idx="121">
                  <c:v>1536</c:v>
                </c:pt>
                <c:pt idx="122">
                  <c:v>1546</c:v>
                </c:pt>
                <c:pt idx="123">
                  <c:v>1546</c:v>
                </c:pt>
                <c:pt idx="124">
                  <c:v>1567</c:v>
                </c:pt>
                <c:pt idx="125">
                  <c:v>1577</c:v>
                </c:pt>
                <c:pt idx="126">
                  <c:v>1668</c:v>
                </c:pt>
                <c:pt idx="127">
                  <c:v>1676</c:v>
                </c:pt>
                <c:pt idx="128">
                  <c:v>1676</c:v>
                </c:pt>
                <c:pt idx="129">
                  <c:v>1679</c:v>
                </c:pt>
                <c:pt idx="130">
                  <c:v>1679</c:v>
                </c:pt>
                <c:pt idx="131">
                  <c:v>1775</c:v>
                </c:pt>
                <c:pt idx="132">
                  <c:v>1775</c:v>
                </c:pt>
                <c:pt idx="133">
                  <c:v>1775</c:v>
                </c:pt>
                <c:pt idx="134">
                  <c:v>1775</c:v>
                </c:pt>
                <c:pt idx="135">
                  <c:v>1775</c:v>
                </c:pt>
                <c:pt idx="136">
                  <c:v>1775</c:v>
                </c:pt>
                <c:pt idx="137">
                  <c:v>1784</c:v>
                </c:pt>
                <c:pt idx="138">
                  <c:v>1786</c:v>
                </c:pt>
                <c:pt idx="139">
                  <c:v>1796</c:v>
                </c:pt>
                <c:pt idx="140">
                  <c:v>1798</c:v>
                </c:pt>
                <c:pt idx="141">
                  <c:v>1810</c:v>
                </c:pt>
                <c:pt idx="142">
                  <c:v>1898</c:v>
                </c:pt>
                <c:pt idx="143">
                  <c:v>1918</c:v>
                </c:pt>
                <c:pt idx="144">
                  <c:v>1925</c:v>
                </c:pt>
                <c:pt idx="145">
                  <c:v>1928</c:v>
                </c:pt>
                <c:pt idx="146">
                  <c:v>1939</c:v>
                </c:pt>
                <c:pt idx="147">
                  <c:v>2003</c:v>
                </c:pt>
                <c:pt idx="148">
                  <c:v>2003</c:v>
                </c:pt>
                <c:pt idx="149">
                  <c:v>2014</c:v>
                </c:pt>
                <c:pt idx="150">
                  <c:v>2023</c:v>
                </c:pt>
                <c:pt idx="151">
                  <c:v>2112</c:v>
                </c:pt>
                <c:pt idx="152">
                  <c:v>2136</c:v>
                </c:pt>
                <c:pt idx="153">
                  <c:v>2143</c:v>
                </c:pt>
                <c:pt idx="154">
                  <c:v>2145</c:v>
                </c:pt>
                <c:pt idx="155">
                  <c:v>2146</c:v>
                </c:pt>
                <c:pt idx="156">
                  <c:v>2156</c:v>
                </c:pt>
                <c:pt idx="157">
                  <c:v>2157</c:v>
                </c:pt>
                <c:pt idx="158">
                  <c:v>2241</c:v>
                </c:pt>
                <c:pt idx="159">
                  <c:v>2244</c:v>
                </c:pt>
                <c:pt idx="160">
                  <c:v>2251</c:v>
                </c:pt>
                <c:pt idx="161">
                  <c:v>2252</c:v>
                </c:pt>
                <c:pt idx="162">
                  <c:v>2263</c:v>
                </c:pt>
                <c:pt idx="163">
                  <c:v>2263</c:v>
                </c:pt>
                <c:pt idx="164">
                  <c:v>2272</c:v>
                </c:pt>
                <c:pt idx="165">
                  <c:v>2273</c:v>
                </c:pt>
                <c:pt idx="166">
                  <c:v>2370</c:v>
                </c:pt>
                <c:pt idx="167">
                  <c:v>2413</c:v>
                </c:pt>
                <c:pt idx="168">
                  <c:v>2413</c:v>
                </c:pt>
                <c:pt idx="169">
                  <c:v>2413</c:v>
                </c:pt>
                <c:pt idx="170">
                  <c:v>2483</c:v>
                </c:pt>
                <c:pt idx="171">
                  <c:v>2493</c:v>
                </c:pt>
                <c:pt idx="172">
                  <c:v>2590</c:v>
                </c:pt>
                <c:pt idx="173">
                  <c:v>2599</c:v>
                </c:pt>
                <c:pt idx="174">
                  <c:v>2613</c:v>
                </c:pt>
                <c:pt idx="175">
                  <c:v>2729</c:v>
                </c:pt>
                <c:pt idx="176">
                  <c:v>2961</c:v>
                </c:pt>
                <c:pt idx="177">
                  <c:v>3090</c:v>
                </c:pt>
                <c:pt idx="178">
                  <c:v>3090</c:v>
                </c:pt>
                <c:pt idx="179">
                  <c:v>3196</c:v>
                </c:pt>
                <c:pt idx="180">
                  <c:v>3228</c:v>
                </c:pt>
                <c:pt idx="181">
                  <c:v>3305</c:v>
                </c:pt>
                <c:pt idx="182">
                  <c:v>3315</c:v>
                </c:pt>
                <c:pt idx="183">
                  <c:v>3327</c:v>
                </c:pt>
                <c:pt idx="184">
                  <c:v>3328</c:v>
                </c:pt>
                <c:pt idx="185">
                  <c:v>3340</c:v>
                </c:pt>
                <c:pt idx="186">
                  <c:v>3425</c:v>
                </c:pt>
                <c:pt idx="187">
                  <c:v>3439</c:v>
                </c:pt>
                <c:pt idx="188">
                  <c:v>3545</c:v>
                </c:pt>
                <c:pt idx="189">
                  <c:v>3558</c:v>
                </c:pt>
                <c:pt idx="190">
                  <c:v>3589</c:v>
                </c:pt>
                <c:pt idx="191">
                  <c:v>3664</c:v>
                </c:pt>
                <c:pt idx="192">
                  <c:v>3676</c:v>
                </c:pt>
                <c:pt idx="193">
                  <c:v>3685</c:v>
                </c:pt>
                <c:pt idx="194">
                  <c:v>3693.5</c:v>
                </c:pt>
                <c:pt idx="195">
                  <c:v>3773</c:v>
                </c:pt>
                <c:pt idx="196">
                  <c:v>3796</c:v>
                </c:pt>
                <c:pt idx="197">
                  <c:v>3807</c:v>
                </c:pt>
                <c:pt idx="198">
                  <c:v>3817</c:v>
                </c:pt>
                <c:pt idx="199">
                  <c:v>3824</c:v>
                </c:pt>
                <c:pt idx="200">
                  <c:v>3891</c:v>
                </c:pt>
                <c:pt idx="201">
                  <c:v>3914</c:v>
                </c:pt>
                <c:pt idx="202">
                  <c:v>3920</c:v>
                </c:pt>
                <c:pt idx="203">
                  <c:v>4021</c:v>
                </c:pt>
                <c:pt idx="204">
                  <c:v>4056</c:v>
                </c:pt>
                <c:pt idx="205">
                  <c:v>4131</c:v>
                </c:pt>
                <c:pt idx="206">
                  <c:v>4144</c:v>
                </c:pt>
                <c:pt idx="207">
                  <c:v>4251</c:v>
                </c:pt>
                <c:pt idx="208">
                  <c:v>4278</c:v>
                </c:pt>
                <c:pt idx="209">
                  <c:v>4404</c:v>
                </c:pt>
                <c:pt idx="210">
                  <c:v>4491</c:v>
                </c:pt>
                <c:pt idx="211">
                  <c:v>4611</c:v>
                </c:pt>
                <c:pt idx="212">
                  <c:v>4748</c:v>
                </c:pt>
                <c:pt idx="213">
                  <c:v>4850</c:v>
                </c:pt>
                <c:pt idx="214">
                  <c:v>5085</c:v>
                </c:pt>
                <c:pt idx="215">
                  <c:v>5120</c:v>
                </c:pt>
                <c:pt idx="216">
                  <c:v>5209</c:v>
                </c:pt>
                <c:pt idx="217">
                  <c:v>5229</c:v>
                </c:pt>
                <c:pt idx="218">
                  <c:v>5447</c:v>
                </c:pt>
                <c:pt idx="219">
                  <c:v>5478</c:v>
                </c:pt>
                <c:pt idx="220">
                  <c:v>5557</c:v>
                </c:pt>
                <c:pt idx="221">
                  <c:v>5697</c:v>
                </c:pt>
                <c:pt idx="222">
                  <c:v>5796</c:v>
                </c:pt>
                <c:pt idx="223">
                  <c:v>5925</c:v>
                </c:pt>
              </c:numCache>
            </c:numRef>
          </c:xVal>
          <c:yVal>
            <c:numRef>
              <c:f>Active!$N$21:$N$244</c:f>
              <c:numCache>
                <c:formatCode>General</c:formatCode>
                <c:ptCount val="22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3DF-483B-AC47-9C5CEB7E40CE}"/>
            </c:ext>
          </c:extLst>
        </c:ser>
        <c:ser>
          <c:idx val="7"/>
          <c:order val="7"/>
          <c:tx>
            <c:strRef>
              <c:f>Active!$AX$1</c:f>
              <c:strCache>
                <c:ptCount val="1"/>
                <c:pt idx="0">
                  <c:v>Q.+LiTE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Active!$AW$2:$AW$244</c:f>
              <c:numCache>
                <c:formatCode>General</c:formatCode>
                <c:ptCount val="243"/>
                <c:pt idx="0">
                  <c:v>-10000</c:v>
                </c:pt>
                <c:pt idx="1">
                  <c:v>-9800</c:v>
                </c:pt>
                <c:pt idx="2">
                  <c:v>-9600</c:v>
                </c:pt>
                <c:pt idx="3">
                  <c:v>-9400</c:v>
                </c:pt>
                <c:pt idx="4">
                  <c:v>-9200</c:v>
                </c:pt>
                <c:pt idx="5">
                  <c:v>-9000</c:v>
                </c:pt>
                <c:pt idx="6">
                  <c:v>-8800</c:v>
                </c:pt>
                <c:pt idx="7">
                  <c:v>-8600</c:v>
                </c:pt>
                <c:pt idx="8">
                  <c:v>-8400</c:v>
                </c:pt>
                <c:pt idx="9">
                  <c:v>-8200</c:v>
                </c:pt>
                <c:pt idx="10">
                  <c:v>-8000</c:v>
                </c:pt>
                <c:pt idx="11">
                  <c:v>-7800</c:v>
                </c:pt>
                <c:pt idx="12">
                  <c:v>-7600</c:v>
                </c:pt>
                <c:pt idx="13">
                  <c:v>-7400</c:v>
                </c:pt>
                <c:pt idx="14">
                  <c:v>-7200</c:v>
                </c:pt>
                <c:pt idx="15">
                  <c:v>-7000</c:v>
                </c:pt>
                <c:pt idx="16">
                  <c:v>-6800</c:v>
                </c:pt>
                <c:pt idx="17">
                  <c:v>-6600</c:v>
                </c:pt>
                <c:pt idx="18">
                  <c:v>-6400</c:v>
                </c:pt>
                <c:pt idx="19">
                  <c:v>-6200</c:v>
                </c:pt>
                <c:pt idx="20">
                  <c:v>-6000</c:v>
                </c:pt>
                <c:pt idx="21">
                  <c:v>-5800</c:v>
                </c:pt>
                <c:pt idx="22">
                  <c:v>-5600</c:v>
                </c:pt>
                <c:pt idx="23">
                  <c:v>-5400</c:v>
                </c:pt>
                <c:pt idx="24">
                  <c:v>-5200</c:v>
                </c:pt>
                <c:pt idx="25">
                  <c:v>-5000</c:v>
                </c:pt>
                <c:pt idx="26">
                  <c:v>-4800</c:v>
                </c:pt>
                <c:pt idx="27">
                  <c:v>-4600</c:v>
                </c:pt>
                <c:pt idx="28">
                  <c:v>-4400</c:v>
                </c:pt>
                <c:pt idx="29">
                  <c:v>-4200</c:v>
                </c:pt>
                <c:pt idx="30">
                  <c:v>-4000</c:v>
                </c:pt>
                <c:pt idx="31">
                  <c:v>-3800</c:v>
                </c:pt>
                <c:pt idx="32">
                  <c:v>-3600</c:v>
                </c:pt>
                <c:pt idx="33">
                  <c:v>-3400</c:v>
                </c:pt>
                <c:pt idx="34">
                  <c:v>-3200</c:v>
                </c:pt>
                <c:pt idx="35">
                  <c:v>-3000</c:v>
                </c:pt>
                <c:pt idx="36">
                  <c:v>-2800</c:v>
                </c:pt>
                <c:pt idx="37">
                  <c:v>-2600</c:v>
                </c:pt>
                <c:pt idx="38">
                  <c:v>-2400</c:v>
                </c:pt>
                <c:pt idx="39">
                  <c:v>-2200</c:v>
                </c:pt>
                <c:pt idx="40">
                  <c:v>-2000</c:v>
                </c:pt>
                <c:pt idx="41">
                  <c:v>-1800</c:v>
                </c:pt>
                <c:pt idx="42">
                  <c:v>-1600</c:v>
                </c:pt>
                <c:pt idx="43">
                  <c:v>-1400</c:v>
                </c:pt>
                <c:pt idx="44">
                  <c:v>-1200</c:v>
                </c:pt>
                <c:pt idx="45">
                  <c:v>-1000</c:v>
                </c:pt>
                <c:pt idx="46">
                  <c:v>-800</c:v>
                </c:pt>
                <c:pt idx="47">
                  <c:v>-600</c:v>
                </c:pt>
                <c:pt idx="48">
                  <c:v>-400</c:v>
                </c:pt>
                <c:pt idx="49">
                  <c:v>-200</c:v>
                </c:pt>
                <c:pt idx="50">
                  <c:v>0</c:v>
                </c:pt>
                <c:pt idx="51">
                  <c:v>200</c:v>
                </c:pt>
                <c:pt idx="52">
                  <c:v>400</c:v>
                </c:pt>
                <c:pt idx="53">
                  <c:v>600</c:v>
                </c:pt>
                <c:pt idx="54">
                  <c:v>800</c:v>
                </c:pt>
                <c:pt idx="55">
                  <c:v>1000</c:v>
                </c:pt>
                <c:pt idx="56">
                  <c:v>1200</c:v>
                </c:pt>
                <c:pt idx="57">
                  <c:v>1400</c:v>
                </c:pt>
                <c:pt idx="58">
                  <c:v>1600</c:v>
                </c:pt>
                <c:pt idx="59">
                  <c:v>1800</c:v>
                </c:pt>
                <c:pt idx="60">
                  <c:v>2000</c:v>
                </c:pt>
                <c:pt idx="61">
                  <c:v>2200</c:v>
                </c:pt>
                <c:pt idx="62">
                  <c:v>2400</c:v>
                </c:pt>
                <c:pt idx="63">
                  <c:v>2600</c:v>
                </c:pt>
                <c:pt idx="64">
                  <c:v>2800</c:v>
                </c:pt>
                <c:pt idx="65">
                  <c:v>3000</c:v>
                </c:pt>
                <c:pt idx="66">
                  <c:v>3200</c:v>
                </c:pt>
                <c:pt idx="67">
                  <c:v>3400</c:v>
                </c:pt>
                <c:pt idx="68">
                  <c:v>3600</c:v>
                </c:pt>
                <c:pt idx="69">
                  <c:v>3800</c:v>
                </c:pt>
                <c:pt idx="70">
                  <c:v>4000</c:v>
                </c:pt>
                <c:pt idx="71">
                  <c:v>4200</c:v>
                </c:pt>
                <c:pt idx="72">
                  <c:v>4400</c:v>
                </c:pt>
                <c:pt idx="73">
                  <c:v>4600</c:v>
                </c:pt>
                <c:pt idx="74">
                  <c:v>4800</c:v>
                </c:pt>
                <c:pt idx="75">
                  <c:v>5000</c:v>
                </c:pt>
                <c:pt idx="76">
                  <c:v>5200</c:v>
                </c:pt>
                <c:pt idx="77">
                  <c:v>5400</c:v>
                </c:pt>
                <c:pt idx="78">
                  <c:v>5600</c:v>
                </c:pt>
                <c:pt idx="79">
                  <c:v>5800</c:v>
                </c:pt>
                <c:pt idx="80">
                  <c:v>6000</c:v>
                </c:pt>
              </c:numCache>
            </c:numRef>
          </c:xVal>
          <c:yVal>
            <c:numRef>
              <c:f>Active!$AX$2:$AX$244</c:f>
              <c:numCache>
                <c:formatCode>General</c:formatCode>
                <c:ptCount val="243"/>
                <c:pt idx="0">
                  <c:v>-0.27195818257851606</c:v>
                </c:pt>
                <c:pt idx="1">
                  <c:v>-0.25561859119868385</c:v>
                </c:pt>
                <c:pt idx="2">
                  <c:v>-0.23978927424681112</c:v>
                </c:pt>
                <c:pt idx="3">
                  <c:v>-0.22446934824801515</c:v>
                </c:pt>
                <c:pt idx="4">
                  <c:v>-0.20965789925148939</c:v>
                </c:pt>
                <c:pt idx="5">
                  <c:v>-0.19535398077851823</c:v>
                </c:pt>
                <c:pt idx="6">
                  <c:v>-0.18155661103337589</c:v>
                </c:pt>
                <c:pt idx="7">
                  <c:v>-0.16826476935066964</c:v>
                </c:pt>
                <c:pt idx="8">
                  <c:v>-0.15547739186597839</c:v>
                </c:pt>
                <c:pt idx="9">
                  <c:v>-0.14319336641083658</c:v>
                </c:pt>
                <c:pt idx="10">
                  <c:v>-0.1314115266478299</c:v>
                </c:pt>
                <c:pt idx="11">
                  <c:v>-0.12013064547592632</c:v>
                </c:pt>
                <c:pt idx="12">
                  <c:v>-0.10934942774919944</c:v>
                </c:pt>
                <c:pt idx="13">
                  <c:v>-9.9066502362260278E-2</c:v>
                </c:pt>
                <c:pt idx="14">
                  <c:v>-8.928041376086962E-2</c:v>
                </c:pt>
                <c:pt idx="15">
                  <c:v>-7.9989612933417123E-2</c:v>
                </c:pt>
                <c:pt idx="16">
                  <c:v>-7.1192447924295646E-2</c:v>
                </c:pt>
                <c:pt idx="17">
                  <c:v>-6.2887153878241814E-2</c:v>
                </c:pt>
                <c:pt idx="18">
                  <c:v>-5.5071842568460247E-2</c:v>
                </c:pt>
                <c:pt idx="19">
                  <c:v>-4.774449127136314E-2</c:v>
                </c:pt>
                <c:pt idx="20">
                  <c:v>-4.0902930715018979E-2</c:v>
                </c:pt>
                <c:pt idx="21">
                  <c:v>-3.4544831630938702E-2</c:v>
                </c:pt>
                <c:pt idx="22">
                  <c:v>-2.8667689159293949E-2</c:v>
                </c:pt>
                <c:pt idx="23">
                  <c:v>-2.3268803969412694E-2</c:v>
                </c:pt>
                <c:pt idx="24">
                  <c:v>-1.8345258425917804E-2</c:v>
                </c:pt>
                <c:pt idx="25">
                  <c:v>-1.3893885411463108E-2</c:v>
                </c:pt>
                <c:pt idx="26">
                  <c:v>-9.9112264513841614E-3</c:v>
                </c:pt>
                <c:pt idx="27">
                  <c:v>-6.3934744981763714E-3</c:v>
                </c:pt>
                <c:pt idx="28">
                  <c:v>-3.3363950272053411E-3</c:v>
                </c:pt>
                <c:pt idx="29">
                  <c:v>-7.3521684458735526E-4</c:v>
                </c:pt>
                <c:pt idx="30">
                  <c:v>1.4155189427880466E-3</c:v>
                </c:pt>
                <c:pt idx="31">
                  <c:v>3.1221671887896596E-3</c:v>
                </c:pt>
                <c:pt idx="32">
                  <c:v>4.3922645558802792E-3</c:v>
                </c:pt>
                <c:pt idx="33">
                  <c:v>5.2349196241685131E-3</c:v>
                </c:pt>
                <c:pt idx="34">
                  <c:v>5.6613418312316949E-3</c:v>
                </c:pt>
                <c:pt idx="35">
                  <c:v>5.6855533716780454E-3</c:v>
                </c:pt>
                <c:pt idx="36">
                  <c:v>5.3253391719512155E-3</c:v>
                </c:pt>
                <c:pt idx="37">
                  <c:v>4.6035015113156247E-3</c:v>
                </c:pt>
                <c:pt idx="38">
                  <c:v>3.5494953835737836E-3</c:v>
                </c:pt>
                <c:pt idx="39">
                  <c:v>2.2015231764966406E-3</c:v>
                </c:pt>
                <c:pt idx="40">
                  <c:v>6.0915277233960369E-4</c:v>
                </c:pt>
                <c:pt idx="41">
                  <c:v>-1.1635261986752132E-3</c:v>
                </c:pt>
                <c:pt idx="42">
                  <c:v>-3.0343078243977376E-3</c:v>
                </c:pt>
                <c:pt idx="43">
                  <c:v>-4.8991640657659874E-3</c:v>
                </c:pt>
                <c:pt idx="44">
                  <c:v>-6.6291594044623689E-3</c:v>
                </c:pt>
                <c:pt idx="45">
                  <c:v>-8.0693718413577357E-3</c:v>
                </c:pt>
                <c:pt idx="46">
                  <c:v>-9.0421433999027627E-3</c:v>
                </c:pt>
                <c:pt idx="47">
                  <c:v>-9.3580945991283884E-3</c:v>
                </c:pt>
                <c:pt idx="48">
                  <c:v>-8.839176723204464E-3</c:v>
                </c:pt>
                <c:pt idx="49">
                  <c:v>-7.3575794596170713E-3</c:v>
                </c:pt>
                <c:pt idx="50">
                  <c:v>-4.8909080498084137E-3</c:v>
                </c:pt>
                <c:pt idx="51">
                  <c:v>-1.5861124901958359E-3</c:v>
                </c:pt>
                <c:pt idx="52">
                  <c:v>2.1872618798814691E-3</c:v>
                </c:pt>
                <c:pt idx="53">
                  <c:v>5.8243008976597566E-3</c:v>
                </c:pt>
                <c:pt idx="54">
                  <c:v>8.5402781953599211E-3</c:v>
                </c:pt>
                <c:pt idx="55">
                  <c:v>9.499253519539258E-3</c:v>
                </c:pt>
                <c:pt idx="56">
                  <c:v>7.9819467579293618E-3</c:v>
                </c:pt>
                <c:pt idx="57">
                  <c:v>3.5301015652415002E-3</c:v>
                </c:pt>
                <c:pt idx="58">
                  <c:v>-3.9893584739700561E-3</c:v>
                </c:pt>
                <c:pt idx="59">
                  <c:v>-1.4416423448495724E-2</c:v>
                </c:pt>
                <c:pt idx="60">
                  <c:v>-2.7396704598324551E-2</c:v>
                </c:pt>
                <c:pt idx="61">
                  <c:v>-4.2496724953087761E-2</c:v>
                </c:pt>
                <c:pt idx="62">
                  <c:v>-5.9295894907114483E-2</c:v>
                </c:pt>
                <c:pt idx="63">
                  <c:v>-7.7439345669437665E-2</c:v>
                </c:pt>
                <c:pt idx="64">
                  <c:v>-9.665566651214616E-2</c:v>
                </c:pt>
                <c:pt idx="65">
                  <c:v>-0.11675215980075765</c:v>
                </c:pt>
                <c:pt idx="66">
                  <c:v>-0.13759989983771576</c:v>
                </c:pt>
                <c:pt idx="67">
                  <c:v>-0.15911683045468356</c:v>
                </c:pt>
                <c:pt idx="68">
                  <c:v>-0.18125301326953241</c:v>
                </c:pt>
                <c:pt idx="69">
                  <c:v>-0.20397934361257408</c:v>
                </c:pt>
                <c:pt idx="70">
                  <c:v>-0.22727960580501594</c:v>
                </c:pt>
                <c:pt idx="71">
                  <c:v>-0.25114519841255467</c:v>
                </c:pt>
                <c:pt idx="72">
                  <c:v>-0.27557178994078507</c:v>
                </c:pt>
                <c:pt idx="73">
                  <c:v>-0.30055728362117362</c:v>
                </c:pt>
                <c:pt idx="74">
                  <c:v>-0.32610063047596838</c:v>
                </c:pt>
                <c:pt idx="75">
                  <c:v>-0.35220117262135392</c:v>
                </c:pt>
                <c:pt idx="76">
                  <c:v>-0.37885830728873532</c:v>
                </c:pt>
                <c:pt idx="77">
                  <c:v>-0.40607133801302991</c:v>
                </c:pt>
                <c:pt idx="78">
                  <c:v>-0.43383943004958248</c:v>
                </c:pt>
                <c:pt idx="79">
                  <c:v>-0.4621616197353593</c:v>
                </c:pt>
                <c:pt idx="80">
                  <c:v>-0.49103684811474874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3DF-483B-AC47-9C5CEB7E40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21492328"/>
        <c:axId val="1"/>
      </c:scatterChart>
      <c:valAx>
        <c:axId val="821492328"/>
        <c:scaling>
          <c:orientation val="minMax"/>
          <c:max val="6000"/>
          <c:min val="-10000"/>
        </c:scaling>
        <c:delete val="0"/>
        <c:axPos val="b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12446926143227"/>
              <c:y val="0.8753474236773034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ax val="0.1"/>
          <c:min val="-0.5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2473763118440778E-2"/>
              <c:y val="0.4238232963261863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21492328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9340345575243872"/>
          <c:y val="0.92243883641968571"/>
          <c:w val="0.64018038224981999"/>
          <c:h val="5.540166204986152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TY Peg - O-C Diagr.</a:t>
            </a:r>
          </a:p>
        </c:rich>
      </c:tx>
      <c:layout>
        <c:manualLayout>
          <c:xMode val="edge"/>
          <c:yMode val="edge"/>
          <c:x val="0.38165709635640521"/>
          <c:y val="2.94906166219839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573973579342509"/>
          <c:y val="0.2091155552471976"/>
          <c:w val="0.82396509219926806"/>
          <c:h val="0.59785601051442394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Active!$F$21:$F$244</c:f>
              <c:numCache>
                <c:formatCode>General</c:formatCode>
                <c:ptCount val="224"/>
                <c:pt idx="0">
                  <c:v>-9085</c:v>
                </c:pt>
                <c:pt idx="1">
                  <c:v>-8484</c:v>
                </c:pt>
                <c:pt idx="2">
                  <c:v>-8041</c:v>
                </c:pt>
                <c:pt idx="3">
                  <c:v>-7793</c:v>
                </c:pt>
                <c:pt idx="4">
                  <c:v>-7599</c:v>
                </c:pt>
                <c:pt idx="5">
                  <c:v>-7485</c:v>
                </c:pt>
                <c:pt idx="6">
                  <c:v>-7332</c:v>
                </c:pt>
                <c:pt idx="7">
                  <c:v>-7073</c:v>
                </c:pt>
                <c:pt idx="8">
                  <c:v>-6804</c:v>
                </c:pt>
                <c:pt idx="9">
                  <c:v>-6803</c:v>
                </c:pt>
                <c:pt idx="10">
                  <c:v>-6769</c:v>
                </c:pt>
                <c:pt idx="11">
                  <c:v>-6716</c:v>
                </c:pt>
                <c:pt idx="12">
                  <c:v>-6715</c:v>
                </c:pt>
                <c:pt idx="13">
                  <c:v>-6696</c:v>
                </c:pt>
                <c:pt idx="14">
                  <c:v>-6650</c:v>
                </c:pt>
                <c:pt idx="15">
                  <c:v>-6606</c:v>
                </c:pt>
                <c:pt idx="16">
                  <c:v>-6595</c:v>
                </c:pt>
                <c:pt idx="17">
                  <c:v>-6205</c:v>
                </c:pt>
                <c:pt idx="18">
                  <c:v>-6142</c:v>
                </c:pt>
                <c:pt idx="19">
                  <c:v>-6141</c:v>
                </c:pt>
                <c:pt idx="20">
                  <c:v>-5902</c:v>
                </c:pt>
                <c:pt idx="21">
                  <c:v>-5850</c:v>
                </c:pt>
                <c:pt idx="22">
                  <c:v>-5812</c:v>
                </c:pt>
                <c:pt idx="23">
                  <c:v>-5792</c:v>
                </c:pt>
                <c:pt idx="24">
                  <c:v>-5663</c:v>
                </c:pt>
                <c:pt idx="25">
                  <c:v>-5531</c:v>
                </c:pt>
                <c:pt idx="26">
                  <c:v>-5503</c:v>
                </c:pt>
                <c:pt idx="27">
                  <c:v>-5425</c:v>
                </c:pt>
                <c:pt idx="28">
                  <c:v>-5405</c:v>
                </c:pt>
                <c:pt idx="29">
                  <c:v>-5385</c:v>
                </c:pt>
                <c:pt idx="30">
                  <c:v>-5355</c:v>
                </c:pt>
                <c:pt idx="31">
                  <c:v>-5328</c:v>
                </c:pt>
                <c:pt idx="32">
                  <c:v>-5286</c:v>
                </c:pt>
                <c:pt idx="33">
                  <c:v>-5175</c:v>
                </c:pt>
                <c:pt idx="34">
                  <c:v>-5175</c:v>
                </c:pt>
                <c:pt idx="35">
                  <c:v>-5167</c:v>
                </c:pt>
                <c:pt idx="36">
                  <c:v>-5084</c:v>
                </c:pt>
                <c:pt idx="37">
                  <c:v>-5045</c:v>
                </c:pt>
                <c:pt idx="38">
                  <c:v>-4959</c:v>
                </c:pt>
                <c:pt idx="39">
                  <c:v>-4938</c:v>
                </c:pt>
                <c:pt idx="40">
                  <c:v>-4918</c:v>
                </c:pt>
                <c:pt idx="41">
                  <c:v>-4867</c:v>
                </c:pt>
                <c:pt idx="42">
                  <c:v>-4830</c:v>
                </c:pt>
                <c:pt idx="43">
                  <c:v>-4719</c:v>
                </c:pt>
                <c:pt idx="44">
                  <c:v>-4712</c:v>
                </c:pt>
                <c:pt idx="45">
                  <c:v>-4708</c:v>
                </c:pt>
                <c:pt idx="46">
                  <c:v>-4700</c:v>
                </c:pt>
                <c:pt idx="47">
                  <c:v>-4699</c:v>
                </c:pt>
                <c:pt idx="48">
                  <c:v>-4699</c:v>
                </c:pt>
                <c:pt idx="49">
                  <c:v>-4657</c:v>
                </c:pt>
                <c:pt idx="50">
                  <c:v>-4572</c:v>
                </c:pt>
                <c:pt idx="51">
                  <c:v>-4460</c:v>
                </c:pt>
                <c:pt idx="52">
                  <c:v>-4404</c:v>
                </c:pt>
                <c:pt idx="53">
                  <c:v>-4126</c:v>
                </c:pt>
                <c:pt idx="54">
                  <c:v>-4003</c:v>
                </c:pt>
                <c:pt idx="55">
                  <c:v>-3908</c:v>
                </c:pt>
                <c:pt idx="56">
                  <c:v>-3907</c:v>
                </c:pt>
                <c:pt idx="57">
                  <c:v>-3767</c:v>
                </c:pt>
                <c:pt idx="58">
                  <c:v>-3527</c:v>
                </c:pt>
                <c:pt idx="59">
                  <c:v>-3526</c:v>
                </c:pt>
                <c:pt idx="60">
                  <c:v>-3525</c:v>
                </c:pt>
                <c:pt idx="61">
                  <c:v>-3516</c:v>
                </c:pt>
                <c:pt idx="62">
                  <c:v>-2955</c:v>
                </c:pt>
                <c:pt idx="63">
                  <c:v>-2455</c:v>
                </c:pt>
                <c:pt idx="64">
                  <c:v>-2226</c:v>
                </c:pt>
                <c:pt idx="65">
                  <c:v>-1907</c:v>
                </c:pt>
                <c:pt idx="66">
                  <c:v>-1891</c:v>
                </c:pt>
                <c:pt idx="67">
                  <c:v>-1751</c:v>
                </c:pt>
                <c:pt idx="68">
                  <c:v>-1652</c:v>
                </c:pt>
                <c:pt idx="69">
                  <c:v>-1651</c:v>
                </c:pt>
                <c:pt idx="70">
                  <c:v>-1523</c:v>
                </c:pt>
                <c:pt idx="71">
                  <c:v>-1492</c:v>
                </c:pt>
                <c:pt idx="72">
                  <c:v>-1424</c:v>
                </c:pt>
                <c:pt idx="73">
                  <c:v>-1415</c:v>
                </c:pt>
                <c:pt idx="74">
                  <c:v>-1414</c:v>
                </c:pt>
                <c:pt idx="75">
                  <c:v>-1413</c:v>
                </c:pt>
                <c:pt idx="76">
                  <c:v>-1175</c:v>
                </c:pt>
                <c:pt idx="77">
                  <c:v>-1014</c:v>
                </c:pt>
                <c:pt idx="78">
                  <c:v>-698</c:v>
                </c:pt>
                <c:pt idx="79">
                  <c:v>-470</c:v>
                </c:pt>
                <c:pt idx="80">
                  <c:v>-460</c:v>
                </c:pt>
                <c:pt idx="81">
                  <c:v>-449</c:v>
                </c:pt>
                <c:pt idx="82">
                  <c:v>-99</c:v>
                </c:pt>
                <c:pt idx="83">
                  <c:v>0</c:v>
                </c:pt>
                <c:pt idx="84">
                  <c:v>0</c:v>
                </c:pt>
                <c:pt idx="85">
                  <c:v>20</c:v>
                </c:pt>
                <c:pt idx="86">
                  <c:v>235</c:v>
                </c:pt>
                <c:pt idx="87">
                  <c:v>235</c:v>
                </c:pt>
                <c:pt idx="88">
                  <c:v>606</c:v>
                </c:pt>
                <c:pt idx="89">
                  <c:v>617</c:v>
                </c:pt>
                <c:pt idx="90">
                  <c:v>704</c:v>
                </c:pt>
                <c:pt idx="91">
                  <c:v>704</c:v>
                </c:pt>
                <c:pt idx="92">
                  <c:v>705</c:v>
                </c:pt>
                <c:pt idx="93">
                  <c:v>715</c:v>
                </c:pt>
                <c:pt idx="94">
                  <c:v>732</c:v>
                </c:pt>
                <c:pt idx="95">
                  <c:v>735</c:v>
                </c:pt>
                <c:pt idx="96">
                  <c:v>736</c:v>
                </c:pt>
                <c:pt idx="97">
                  <c:v>736</c:v>
                </c:pt>
                <c:pt idx="98">
                  <c:v>821</c:v>
                </c:pt>
                <c:pt idx="99">
                  <c:v>824</c:v>
                </c:pt>
                <c:pt idx="100">
                  <c:v>855</c:v>
                </c:pt>
                <c:pt idx="101">
                  <c:v>865</c:v>
                </c:pt>
                <c:pt idx="102">
                  <c:v>943</c:v>
                </c:pt>
                <c:pt idx="103">
                  <c:v>951</c:v>
                </c:pt>
                <c:pt idx="104">
                  <c:v>982</c:v>
                </c:pt>
                <c:pt idx="105">
                  <c:v>1059</c:v>
                </c:pt>
                <c:pt idx="106">
                  <c:v>1079</c:v>
                </c:pt>
                <c:pt idx="107">
                  <c:v>1080</c:v>
                </c:pt>
                <c:pt idx="108">
                  <c:v>1191</c:v>
                </c:pt>
                <c:pt idx="109">
                  <c:v>1301</c:v>
                </c:pt>
                <c:pt idx="110">
                  <c:v>1431</c:v>
                </c:pt>
                <c:pt idx="111">
                  <c:v>1432</c:v>
                </c:pt>
                <c:pt idx="112">
                  <c:v>1437</c:v>
                </c:pt>
                <c:pt idx="113">
                  <c:v>1441</c:v>
                </c:pt>
                <c:pt idx="114">
                  <c:v>1447</c:v>
                </c:pt>
                <c:pt idx="115">
                  <c:v>1448</c:v>
                </c:pt>
                <c:pt idx="116">
                  <c:v>1448</c:v>
                </c:pt>
                <c:pt idx="117">
                  <c:v>1448</c:v>
                </c:pt>
                <c:pt idx="118">
                  <c:v>1451</c:v>
                </c:pt>
                <c:pt idx="119">
                  <c:v>1451</c:v>
                </c:pt>
                <c:pt idx="120">
                  <c:v>1451</c:v>
                </c:pt>
                <c:pt idx="121">
                  <c:v>1536</c:v>
                </c:pt>
                <c:pt idx="122">
                  <c:v>1546</c:v>
                </c:pt>
                <c:pt idx="123">
                  <c:v>1546</c:v>
                </c:pt>
                <c:pt idx="124">
                  <c:v>1567</c:v>
                </c:pt>
                <c:pt idx="125">
                  <c:v>1577</c:v>
                </c:pt>
                <c:pt idx="126">
                  <c:v>1668</c:v>
                </c:pt>
                <c:pt idx="127">
                  <c:v>1676</c:v>
                </c:pt>
                <c:pt idx="128">
                  <c:v>1676</c:v>
                </c:pt>
                <c:pt idx="129">
                  <c:v>1679</c:v>
                </c:pt>
                <c:pt idx="130">
                  <c:v>1679</c:v>
                </c:pt>
                <c:pt idx="131">
                  <c:v>1775</c:v>
                </c:pt>
                <c:pt idx="132">
                  <c:v>1775</c:v>
                </c:pt>
                <c:pt idx="133">
                  <c:v>1775</c:v>
                </c:pt>
                <c:pt idx="134">
                  <c:v>1775</c:v>
                </c:pt>
                <c:pt idx="135">
                  <c:v>1775</c:v>
                </c:pt>
                <c:pt idx="136">
                  <c:v>1775</c:v>
                </c:pt>
                <c:pt idx="137">
                  <c:v>1784</c:v>
                </c:pt>
                <c:pt idx="138">
                  <c:v>1786</c:v>
                </c:pt>
                <c:pt idx="139">
                  <c:v>1796</c:v>
                </c:pt>
                <c:pt idx="140">
                  <c:v>1798</c:v>
                </c:pt>
                <c:pt idx="141">
                  <c:v>1810</c:v>
                </c:pt>
                <c:pt idx="142">
                  <c:v>1898</c:v>
                </c:pt>
                <c:pt idx="143">
                  <c:v>1918</c:v>
                </c:pt>
                <c:pt idx="144">
                  <c:v>1925</c:v>
                </c:pt>
                <c:pt idx="145">
                  <c:v>1928</c:v>
                </c:pt>
                <c:pt idx="146">
                  <c:v>1939</c:v>
                </c:pt>
                <c:pt idx="147">
                  <c:v>2003</c:v>
                </c:pt>
                <c:pt idx="148">
                  <c:v>2003</c:v>
                </c:pt>
                <c:pt idx="149">
                  <c:v>2014</c:v>
                </c:pt>
                <c:pt idx="150">
                  <c:v>2023</c:v>
                </c:pt>
                <c:pt idx="151">
                  <c:v>2112</c:v>
                </c:pt>
                <c:pt idx="152">
                  <c:v>2136</c:v>
                </c:pt>
                <c:pt idx="153">
                  <c:v>2143</c:v>
                </c:pt>
                <c:pt idx="154">
                  <c:v>2145</c:v>
                </c:pt>
                <c:pt idx="155">
                  <c:v>2146</c:v>
                </c:pt>
                <c:pt idx="156">
                  <c:v>2156</c:v>
                </c:pt>
                <c:pt idx="157">
                  <c:v>2157</c:v>
                </c:pt>
                <c:pt idx="158">
                  <c:v>2241</c:v>
                </c:pt>
                <c:pt idx="159">
                  <c:v>2244</c:v>
                </c:pt>
                <c:pt idx="160">
                  <c:v>2251</c:v>
                </c:pt>
                <c:pt idx="161">
                  <c:v>2252</c:v>
                </c:pt>
                <c:pt idx="162">
                  <c:v>2263</c:v>
                </c:pt>
                <c:pt idx="163">
                  <c:v>2263</c:v>
                </c:pt>
                <c:pt idx="164">
                  <c:v>2272</c:v>
                </c:pt>
                <c:pt idx="165">
                  <c:v>2273</c:v>
                </c:pt>
                <c:pt idx="166">
                  <c:v>2370</c:v>
                </c:pt>
                <c:pt idx="167">
                  <c:v>2413</c:v>
                </c:pt>
                <c:pt idx="168">
                  <c:v>2413</c:v>
                </c:pt>
                <c:pt idx="169">
                  <c:v>2413</c:v>
                </c:pt>
                <c:pt idx="170">
                  <c:v>2483</c:v>
                </c:pt>
                <c:pt idx="171">
                  <c:v>2493</c:v>
                </c:pt>
                <c:pt idx="172">
                  <c:v>2590</c:v>
                </c:pt>
                <c:pt idx="173">
                  <c:v>2599</c:v>
                </c:pt>
                <c:pt idx="174">
                  <c:v>2613</c:v>
                </c:pt>
                <c:pt idx="175">
                  <c:v>2729</c:v>
                </c:pt>
                <c:pt idx="176">
                  <c:v>2961</c:v>
                </c:pt>
                <c:pt idx="177">
                  <c:v>3090</c:v>
                </c:pt>
                <c:pt idx="178">
                  <c:v>3090</c:v>
                </c:pt>
                <c:pt idx="179">
                  <c:v>3196</c:v>
                </c:pt>
                <c:pt idx="180">
                  <c:v>3228</c:v>
                </c:pt>
                <c:pt idx="181">
                  <c:v>3305</c:v>
                </c:pt>
                <c:pt idx="182">
                  <c:v>3315</c:v>
                </c:pt>
                <c:pt idx="183">
                  <c:v>3327</c:v>
                </c:pt>
                <c:pt idx="184">
                  <c:v>3328</c:v>
                </c:pt>
                <c:pt idx="185">
                  <c:v>3340</c:v>
                </c:pt>
                <c:pt idx="186">
                  <c:v>3425</c:v>
                </c:pt>
                <c:pt idx="187">
                  <c:v>3439</c:v>
                </c:pt>
                <c:pt idx="188">
                  <c:v>3545</c:v>
                </c:pt>
                <c:pt idx="189">
                  <c:v>3558</c:v>
                </c:pt>
                <c:pt idx="190">
                  <c:v>3589</c:v>
                </c:pt>
                <c:pt idx="191">
                  <c:v>3664</c:v>
                </c:pt>
                <c:pt idx="192">
                  <c:v>3676</c:v>
                </c:pt>
                <c:pt idx="193">
                  <c:v>3685</c:v>
                </c:pt>
                <c:pt idx="194">
                  <c:v>3693.5</c:v>
                </c:pt>
                <c:pt idx="195">
                  <c:v>3773</c:v>
                </c:pt>
                <c:pt idx="196">
                  <c:v>3796</c:v>
                </c:pt>
                <c:pt idx="197">
                  <c:v>3807</c:v>
                </c:pt>
                <c:pt idx="198">
                  <c:v>3817</c:v>
                </c:pt>
                <c:pt idx="199">
                  <c:v>3824</c:v>
                </c:pt>
                <c:pt idx="200">
                  <c:v>3891</c:v>
                </c:pt>
                <c:pt idx="201">
                  <c:v>3914</c:v>
                </c:pt>
                <c:pt idx="202">
                  <c:v>3920</c:v>
                </c:pt>
                <c:pt idx="203">
                  <c:v>4021</c:v>
                </c:pt>
                <c:pt idx="204">
                  <c:v>4056</c:v>
                </c:pt>
                <c:pt idx="205">
                  <c:v>4131</c:v>
                </c:pt>
                <c:pt idx="206">
                  <c:v>4144</c:v>
                </c:pt>
                <c:pt idx="207">
                  <c:v>4251</c:v>
                </c:pt>
                <c:pt idx="208">
                  <c:v>4278</c:v>
                </c:pt>
                <c:pt idx="209">
                  <c:v>4404</c:v>
                </c:pt>
                <c:pt idx="210">
                  <c:v>4491</c:v>
                </c:pt>
                <c:pt idx="211">
                  <c:v>4611</c:v>
                </c:pt>
                <c:pt idx="212">
                  <c:v>4748</c:v>
                </c:pt>
                <c:pt idx="213">
                  <c:v>4850</c:v>
                </c:pt>
                <c:pt idx="214">
                  <c:v>5085</c:v>
                </c:pt>
                <c:pt idx="215">
                  <c:v>5120</c:v>
                </c:pt>
                <c:pt idx="216">
                  <c:v>5209</c:v>
                </c:pt>
                <c:pt idx="217">
                  <c:v>5229</c:v>
                </c:pt>
                <c:pt idx="218">
                  <c:v>5447</c:v>
                </c:pt>
                <c:pt idx="219">
                  <c:v>5478</c:v>
                </c:pt>
                <c:pt idx="220">
                  <c:v>5557</c:v>
                </c:pt>
                <c:pt idx="221">
                  <c:v>5697</c:v>
                </c:pt>
                <c:pt idx="222">
                  <c:v>5796</c:v>
                </c:pt>
                <c:pt idx="223">
                  <c:v>5925</c:v>
                </c:pt>
              </c:numCache>
            </c:numRef>
          </c:xVal>
          <c:yVal>
            <c:numRef>
              <c:f>Active!$H$21:$H$244</c:f>
              <c:numCache>
                <c:formatCode>General</c:formatCode>
                <c:ptCount val="224"/>
                <c:pt idx="0">
                  <c:v>-0.20829999999659776</c:v>
                </c:pt>
                <c:pt idx="1">
                  <c:v>-0.16651999999703548</c:v>
                </c:pt>
                <c:pt idx="2">
                  <c:v>-0.14897999999993772</c:v>
                </c:pt>
                <c:pt idx="3">
                  <c:v>-0.1335399999989022</c:v>
                </c:pt>
                <c:pt idx="4">
                  <c:v>-0.12921999999889522</c:v>
                </c:pt>
                <c:pt idx="5">
                  <c:v>-0.11230000000068685</c:v>
                </c:pt>
                <c:pt idx="6">
                  <c:v>-0.1069599999973434</c:v>
                </c:pt>
                <c:pt idx="7">
                  <c:v>-9.4939999995403923E-2</c:v>
                </c:pt>
                <c:pt idx="8">
                  <c:v>-6.0120000001916196E-2</c:v>
                </c:pt>
                <c:pt idx="9">
                  <c:v>-5.5339999998977873E-2</c:v>
                </c:pt>
                <c:pt idx="10">
                  <c:v>-6.1819999998988351E-2</c:v>
                </c:pt>
                <c:pt idx="11">
                  <c:v>-5.9479999999894062E-2</c:v>
                </c:pt>
                <c:pt idx="12">
                  <c:v>-5.769999999756692E-2</c:v>
                </c:pt>
                <c:pt idx="13">
                  <c:v>-5.1879999999073334E-2</c:v>
                </c:pt>
                <c:pt idx="14">
                  <c:v>-4.7999999995226972E-2</c:v>
                </c:pt>
                <c:pt idx="15">
                  <c:v>-5.9679999998479616E-2</c:v>
                </c:pt>
                <c:pt idx="16">
                  <c:v>-5.4099999997561099E-2</c:v>
                </c:pt>
                <c:pt idx="17">
                  <c:v>-2.9900000001362059E-2</c:v>
                </c:pt>
                <c:pt idx="18">
                  <c:v>-3.1759999998030253E-2</c:v>
                </c:pt>
                <c:pt idx="19">
                  <c:v>-3.8980000001174631E-2</c:v>
                </c:pt>
                <c:pt idx="20">
                  <c:v>-2.5559999998222338E-2</c:v>
                </c:pt>
                <c:pt idx="21">
                  <c:v>-3.6000000000058208E-2</c:v>
                </c:pt>
                <c:pt idx="22">
                  <c:v>-3.0359999997017439E-2</c:v>
                </c:pt>
                <c:pt idx="23">
                  <c:v>-2.275999999983469E-2</c:v>
                </c:pt>
                <c:pt idx="24">
                  <c:v>-3.3139999999548309E-2</c:v>
                </c:pt>
                <c:pt idx="25">
                  <c:v>-2.5180000000545988E-2</c:v>
                </c:pt>
                <c:pt idx="26">
                  <c:v>-3.8339999999152496E-2</c:v>
                </c:pt>
                <c:pt idx="27">
                  <c:v>-2.3499999999330612E-2</c:v>
                </c:pt>
                <c:pt idx="28">
                  <c:v>-2.2899999996297993E-2</c:v>
                </c:pt>
                <c:pt idx="29">
                  <c:v>-2.0300000000133878E-2</c:v>
                </c:pt>
                <c:pt idx="30">
                  <c:v>-2.1899999999732245E-2</c:v>
                </c:pt>
                <c:pt idx="31">
                  <c:v>-3.4839999996620463E-2</c:v>
                </c:pt>
                <c:pt idx="32">
                  <c:v>-2.5079999999434222E-2</c:v>
                </c:pt>
                <c:pt idx="33">
                  <c:v>-2.5499999999738066E-2</c:v>
                </c:pt>
                <c:pt idx="34">
                  <c:v>-1.6500000001542503E-2</c:v>
                </c:pt>
                <c:pt idx="35">
                  <c:v>-2.825999999549822E-2</c:v>
                </c:pt>
                <c:pt idx="36">
                  <c:v>-2.0519999998214189E-2</c:v>
                </c:pt>
                <c:pt idx="37">
                  <c:v>-1.4099999996687984E-2</c:v>
                </c:pt>
                <c:pt idx="38">
                  <c:v>-6.0199999970791396E-3</c:v>
                </c:pt>
                <c:pt idx="39">
                  <c:v>-3.639999995357357E-3</c:v>
                </c:pt>
                <c:pt idx="40">
                  <c:v>-1.5039999998407438E-2</c:v>
                </c:pt>
                <c:pt idx="41">
                  <c:v>-2.0260000001144363E-2</c:v>
                </c:pt>
                <c:pt idx="42">
                  <c:v>-1.1399999999412103E-2</c:v>
                </c:pt>
                <c:pt idx="43">
                  <c:v>-1.2819999999919673E-2</c:v>
                </c:pt>
                <c:pt idx="44">
                  <c:v>-6.3599999994039536E-3</c:v>
                </c:pt>
                <c:pt idx="45">
                  <c:v>-8.2399999992048834E-3</c:v>
                </c:pt>
                <c:pt idx="46">
                  <c:v>-3.9999999971769284E-3</c:v>
                </c:pt>
                <c:pt idx="47">
                  <c:v>-8.219999996072147E-3</c:v>
                </c:pt>
                <c:pt idx="48">
                  <c:v>-2.219999998487765E-3</c:v>
                </c:pt>
                <c:pt idx="49">
                  <c:v>-6.4599999968777411E-3</c:v>
                </c:pt>
                <c:pt idx="50">
                  <c:v>-2.1600000000034925E-3</c:v>
                </c:pt>
                <c:pt idx="51">
                  <c:v>2.0000000222353265E-4</c:v>
                </c:pt>
                <c:pt idx="52">
                  <c:v>-1.1120000002847519E-2</c:v>
                </c:pt>
                <c:pt idx="53">
                  <c:v>1.720000000204891E-3</c:v>
                </c:pt>
                <c:pt idx="54">
                  <c:v>2.6600000019243453E-3</c:v>
                </c:pt>
                <c:pt idx="55">
                  <c:v>-2.4000000121304765E-4</c:v>
                </c:pt>
                <c:pt idx="56">
                  <c:v>-4.59999999293359E-4</c:v>
                </c:pt>
                <c:pt idx="57">
                  <c:v>4.7400000039488077E-3</c:v>
                </c:pt>
                <c:pt idx="58">
                  <c:v>9.400000017194543E-4</c:v>
                </c:pt>
                <c:pt idx="59">
                  <c:v>7.2000000000116415E-4</c:v>
                </c:pt>
                <c:pt idx="60">
                  <c:v>2.4999999986903276E-3</c:v>
                </c:pt>
                <c:pt idx="61">
                  <c:v>-1.4799999989918433E-3</c:v>
                </c:pt>
                <c:pt idx="62">
                  <c:v>-8.9999999909196049E-4</c:v>
                </c:pt>
                <c:pt idx="63">
                  <c:v>-8.9999999909196049E-4</c:v>
                </c:pt>
                <c:pt idx="64">
                  <c:v>-5.2799999975832179E-3</c:v>
                </c:pt>
                <c:pt idx="65">
                  <c:v>7.5399999986984767E-3</c:v>
                </c:pt>
                <c:pt idx="66">
                  <c:v>-8.979999998700805E-3</c:v>
                </c:pt>
                <c:pt idx="67">
                  <c:v>-5.7799999995040707E-3</c:v>
                </c:pt>
                <c:pt idx="68">
                  <c:v>4.3999999616062269E-4</c:v>
                </c:pt>
                <c:pt idx="69">
                  <c:v>-5.7799999995040707E-3</c:v>
                </c:pt>
                <c:pt idx="70">
                  <c:v>-6.9399999993038364E-3</c:v>
                </c:pt>
                <c:pt idx="72">
                  <c:v>-7.7199999941512942E-3</c:v>
                </c:pt>
                <c:pt idx="73">
                  <c:v>1.3000000035390258E-3</c:v>
                </c:pt>
                <c:pt idx="74">
                  <c:v>-1.919999995152466E-3</c:v>
                </c:pt>
                <c:pt idx="75">
                  <c:v>-7.140000001527369E-3</c:v>
                </c:pt>
                <c:pt idx="84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850-4266-BEC5-BFEC9948F82F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Active!$F$21:$F$244</c:f>
              <c:numCache>
                <c:formatCode>General</c:formatCode>
                <c:ptCount val="224"/>
                <c:pt idx="0">
                  <c:v>-9085</c:v>
                </c:pt>
                <c:pt idx="1">
                  <c:v>-8484</c:v>
                </c:pt>
                <c:pt idx="2">
                  <c:v>-8041</c:v>
                </c:pt>
                <c:pt idx="3">
                  <c:v>-7793</c:v>
                </c:pt>
                <c:pt idx="4">
                  <c:v>-7599</c:v>
                </c:pt>
                <c:pt idx="5">
                  <c:v>-7485</c:v>
                </c:pt>
                <c:pt idx="6">
                  <c:v>-7332</c:v>
                </c:pt>
                <c:pt idx="7">
                  <c:v>-7073</c:v>
                </c:pt>
                <c:pt idx="8">
                  <c:v>-6804</c:v>
                </c:pt>
                <c:pt idx="9">
                  <c:v>-6803</c:v>
                </c:pt>
                <c:pt idx="10">
                  <c:v>-6769</c:v>
                </c:pt>
                <c:pt idx="11">
                  <c:v>-6716</c:v>
                </c:pt>
                <c:pt idx="12">
                  <c:v>-6715</c:v>
                </c:pt>
                <c:pt idx="13">
                  <c:v>-6696</c:v>
                </c:pt>
                <c:pt idx="14">
                  <c:v>-6650</c:v>
                </c:pt>
                <c:pt idx="15">
                  <c:v>-6606</c:v>
                </c:pt>
                <c:pt idx="16">
                  <c:v>-6595</c:v>
                </c:pt>
                <c:pt idx="17">
                  <c:v>-6205</c:v>
                </c:pt>
                <c:pt idx="18">
                  <c:v>-6142</c:v>
                </c:pt>
                <c:pt idx="19">
                  <c:v>-6141</c:v>
                </c:pt>
                <c:pt idx="20">
                  <c:v>-5902</c:v>
                </c:pt>
                <c:pt idx="21">
                  <c:v>-5850</c:v>
                </c:pt>
                <c:pt idx="22">
                  <c:v>-5812</c:v>
                </c:pt>
                <c:pt idx="23">
                  <c:v>-5792</c:v>
                </c:pt>
                <c:pt idx="24">
                  <c:v>-5663</c:v>
                </c:pt>
                <c:pt idx="25">
                  <c:v>-5531</c:v>
                </c:pt>
                <c:pt idx="26">
                  <c:v>-5503</c:v>
                </c:pt>
                <c:pt idx="27">
                  <c:v>-5425</c:v>
                </c:pt>
                <c:pt idx="28">
                  <c:v>-5405</c:v>
                </c:pt>
                <c:pt idx="29">
                  <c:v>-5385</c:v>
                </c:pt>
                <c:pt idx="30">
                  <c:v>-5355</c:v>
                </c:pt>
                <c:pt idx="31">
                  <c:v>-5328</c:v>
                </c:pt>
                <c:pt idx="32">
                  <c:v>-5286</c:v>
                </c:pt>
                <c:pt idx="33">
                  <c:v>-5175</c:v>
                </c:pt>
                <c:pt idx="34">
                  <c:v>-5175</c:v>
                </c:pt>
                <c:pt idx="35">
                  <c:v>-5167</c:v>
                </c:pt>
                <c:pt idx="36">
                  <c:v>-5084</c:v>
                </c:pt>
                <c:pt idx="37">
                  <c:v>-5045</c:v>
                </c:pt>
                <c:pt idx="38">
                  <c:v>-4959</c:v>
                </c:pt>
                <c:pt idx="39">
                  <c:v>-4938</c:v>
                </c:pt>
                <c:pt idx="40">
                  <c:v>-4918</c:v>
                </c:pt>
                <c:pt idx="41">
                  <c:v>-4867</c:v>
                </c:pt>
                <c:pt idx="42">
                  <c:v>-4830</c:v>
                </c:pt>
                <c:pt idx="43">
                  <c:v>-4719</c:v>
                </c:pt>
                <c:pt idx="44">
                  <c:v>-4712</c:v>
                </c:pt>
                <c:pt idx="45">
                  <c:v>-4708</c:v>
                </c:pt>
                <c:pt idx="46">
                  <c:v>-4700</c:v>
                </c:pt>
                <c:pt idx="47">
                  <c:v>-4699</c:v>
                </c:pt>
                <c:pt idx="48">
                  <c:v>-4699</c:v>
                </c:pt>
                <c:pt idx="49">
                  <c:v>-4657</c:v>
                </c:pt>
                <c:pt idx="50">
                  <c:v>-4572</c:v>
                </c:pt>
                <c:pt idx="51">
                  <c:v>-4460</c:v>
                </c:pt>
                <c:pt idx="52">
                  <c:v>-4404</c:v>
                </c:pt>
                <c:pt idx="53">
                  <c:v>-4126</c:v>
                </c:pt>
                <c:pt idx="54">
                  <c:v>-4003</c:v>
                </c:pt>
                <c:pt idx="55">
                  <c:v>-3908</c:v>
                </c:pt>
                <c:pt idx="56">
                  <c:v>-3907</c:v>
                </c:pt>
                <c:pt idx="57">
                  <c:v>-3767</c:v>
                </c:pt>
                <c:pt idx="58">
                  <c:v>-3527</c:v>
                </c:pt>
                <c:pt idx="59">
                  <c:v>-3526</c:v>
                </c:pt>
                <c:pt idx="60">
                  <c:v>-3525</c:v>
                </c:pt>
                <c:pt idx="61">
                  <c:v>-3516</c:v>
                </c:pt>
                <c:pt idx="62">
                  <c:v>-2955</c:v>
                </c:pt>
                <c:pt idx="63">
                  <c:v>-2455</c:v>
                </c:pt>
                <c:pt idx="64">
                  <c:v>-2226</c:v>
                </c:pt>
                <c:pt idx="65">
                  <c:v>-1907</c:v>
                </c:pt>
                <c:pt idx="66">
                  <c:v>-1891</c:v>
                </c:pt>
                <c:pt idx="67">
                  <c:v>-1751</c:v>
                </c:pt>
                <c:pt idx="68">
                  <c:v>-1652</c:v>
                </c:pt>
                <c:pt idx="69">
                  <c:v>-1651</c:v>
                </c:pt>
                <c:pt idx="70">
                  <c:v>-1523</c:v>
                </c:pt>
                <c:pt idx="71">
                  <c:v>-1492</c:v>
                </c:pt>
                <c:pt idx="72">
                  <c:v>-1424</c:v>
                </c:pt>
                <c:pt idx="73">
                  <c:v>-1415</c:v>
                </c:pt>
                <c:pt idx="74">
                  <c:v>-1414</c:v>
                </c:pt>
                <c:pt idx="75">
                  <c:v>-1413</c:v>
                </c:pt>
                <c:pt idx="76">
                  <c:v>-1175</c:v>
                </c:pt>
                <c:pt idx="77">
                  <c:v>-1014</c:v>
                </c:pt>
                <c:pt idx="78">
                  <c:v>-698</c:v>
                </c:pt>
                <c:pt idx="79">
                  <c:v>-470</c:v>
                </c:pt>
                <c:pt idx="80">
                  <c:v>-460</c:v>
                </c:pt>
                <c:pt idx="81">
                  <c:v>-449</c:v>
                </c:pt>
                <c:pt idx="82">
                  <c:v>-99</c:v>
                </c:pt>
                <c:pt idx="83">
                  <c:v>0</c:v>
                </c:pt>
                <c:pt idx="84">
                  <c:v>0</c:v>
                </c:pt>
                <c:pt idx="85">
                  <c:v>20</c:v>
                </c:pt>
                <c:pt idx="86">
                  <c:v>235</c:v>
                </c:pt>
                <c:pt idx="87">
                  <c:v>235</c:v>
                </c:pt>
                <c:pt idx="88">
                  <c:v>606</c:v>
                </c:pt>
                <c:pt idx="89">
                  <c:v>617</c:v>
                </c:pt>
                <c:pt idx="90">
                  <c:v>704</c:v>
                </c:pt>
                <c:pt idx="91">
                  <c:v>704</c:v>
                </c:pt>
                <c:pt idx="92">
                  <c:v>705</c:v>
                </c:pt>
                <c:pt idx="93">
                  <c:v>715</c:v>
                </c:pt>
                <c:pt idx="94">
                  <c:v>732</c:v>
                </c:pt>
                <c:pt idx="95">
                  <c:v>735</c:v>
                </c:pt>
                <c:pt idx="96">
                  <c:v>736</c:v>
                </c:pt>
                <c:pt idx="97">
                  <c:v>736</c:v>
                </c:pt>
                <c:pt idx="98">
                  <c:v>821</c:v>
                </c:pt>
                <c:pt idx="99">
                  <c:v>824</c:v>
                </c:pt>
                <c:pt idx="100">
                  <c:v>855</c:v>
                </c:pt>
                <c:pt idx="101">
                  <c:v>865</c:v>
                </c:pt>
                <c:pt idx="102">
                  <c:v>943</c:v>
                </c:pt>
                <c:pt idx="103">
                  <c:v>951</c:v>
                </c:pt>
                <c:pt idx="104">
                  <c:v>982</c:v>
                </c:pt>
                <c:pt idx="105">
                  <c:v>1059</c:v>
                </c:pt>
                <c:pt idx="106">
                  <c:v>1079</c:v>
                </c:pt>
                <c:pt idx="107">
                  <c:v>1080</c:v>
                </c:pt>
                <c:pt idx="108">
                  <c:v>1191</c:v>
                </c:pt>
                <c:pt idx="109">
                  <c:v>1301</c:v>
                </c:pt>
                <c:pt idx="110">
                  <c:v>1431</c:v>
                </c:pt>
                <c:pt idx="111">
                  <c:v>1432</c:v>
                </c:pt>
                <c:pt idx="112">
                  <c:v>1437</c:v>
                </c:pt>
                <c:pt idx="113">
                  <c:v>1441</c:v>
                </c:pt>
                <c:pt idx="114">
                  <c:v>1447</c:v>
                </c:pt>
                <c:pt idx="115">
                  <c:v>1448</c:v>
                </c:pt>
                <c:pt idx="116">
                  <c:v>1448</c:v>
                </c:pt>
                <c:pt idx="117">
                  <c:v>1448</c:v>
                </c:pt>
                <c:pt idx="118">
                  <c:v>1451</c:v>
                </c:pt>
                <c:pt idx="119">
                  <c:v>1451</c:v>
                </c:pt>
                <c:pt idx="120">
                  <c:v>1451</c:v>
                </c:pt>
                <c:pt idx="121">
                  <c:v>1536</c:v>
                </c:pt>
                <c:pt idx="122">
                  <c:v>1546</c:v>
                </c:pt>
                <c:pt idx="123">
                  <c:v>1546</c:v>
                </c:pt>
                <c:pt idx="124">
                  <c:v>1567</c:v>
                </c:pt>
                <c:pt idx="125">
                  <c:v>1577</c:v>
                </c:pt>
                <c:pt idx="126">
                  <c:v>1668</c:v>
                </c:pt>
                <c:pt idx="127">
                  <c:v>1676</c:v>
                </c:pt>
                <c:pt idx="128">
                  <c:v>1676</c:v>
                </c:pt>
                <c:pt idx="129">
                  <c:v>1679</c:v>
                </c:pt>
                <c:pt idx="130">
                  <c:v>1679</c:v>
                </c:pt>
                <c:pt idx="131">
                  <c:v>1775</c:v>
                </c:pt>
                <c:pt idx="132">
                  <c:v>1775</c:v>
                </c:pt>
                <c:pt idx="133">
                  <c:v>1775</c:v>
                </c:pt>
                <c:pt idx="134">
                  <c:v>1775</c:v>
                </c:pt>
                <c:pt idx="135">
                  <c:v>1775</c:v>
                </c:pt>
                <c:pt idx="136">
                  <c:v>1775</c:v>
                </c:pt>
                <c:pt idx="137">
                  <c:v>1784</c:v>
                </c:pt>
                <c:pt idx="138">
                  <c:v>1786</c:v>
                </c:pt>
                <c:pt idx="139">
                  <c:v>1796</c:v>
                </c:pt>
                <c:pt idx="140">
                  <c:v>1798</c:v>
                </c:pt>
                <c:pt idx="141">
                  <c:v>1810</c:v>
                </c:pt>
                <c:pt idx="142">
                  <c:v>1898</c:v>
                </c:pt>
                <c:pt idx="143">
                  <c:v>1918</c:v>
                </c:pt>
                <c:pt idx="144">
                  <c:v>1925</c:v>
                </c:pt>
                <c:pt idx="145">
                  <c:v>1928</c:v>
                </c:pt>
                <c:pt idx="146">
                  <c:v>1939</c:v>
                </c:pt>
                <c:pt idx="147">
                  <c:v>2003</c:v>
                </c:pt>
                <c:pt idx="148">
                  <c:v>2003</c:v>
                </c:pt>
                <c:pt idx="149">
                  <c:v>2014</c:v>
                </c:pt>
                <c:pt idx="150">
                  <c:v>2023</c:v>
                </c:pt>
                <c:pt idx="151">
                  <c:v>2112</c:v>
                </c:pt>
                <c:pt idx="152">
                  <c:v>2136</c:v>
                </c:pt>
                <c:pt idx="153">
                  <c:v>2143</c:v>
                </c:pt>
                <c:pt idx="154">
                  <c:v>2145</c:v>
                </c:pt>
                <c:pt idx="155">
                  <c:v>2146</c:v>
                </c:pt>
                <c:pt idx="156">
                  <c:v>2156</c:v>
                </c:pt>
                <c:pt idx="157">
                  <c:v>2157</c:v>
                </c:pt>
                <c:pt idx="158">
                  <c:v>2241</c:v>
                </c:pt>
                <c:pt idx="159">
                  <c:v>2244</c:v>
                </c:pt>
                <c:pt idx="160">
                  <c:v>2251</c:v>
                </c:pt>
                <c:pt idx="161">
                  <c:v>2252</c:v>
                </c:pt>
                <c:pt idx="162">
                  <c:v>2263</c:v>
                </c:pt>
                <c:pt idx="163">
                  <c:v>2263</c:v>
                </c:pt>
                <c:pt idx="164">
                  <c:v>2272</c:v>
                </c:pt>
                <c:pt idx="165">
                  <c:v>2273</c:v>
                </c:pt>
                <c:pt idx="166">
                  <c:v>2370</c:v>
                </c:pt>
                <c:pt idx="167">
                  <c:v>2413</c:v>
                </c:pt>
                <c:pt idx="168">
                  <c:v>2413</c:v>
                </c:pt>
                <c:pt idx="169">
                  <c:v>2413</c:v>
                </c:pt>
                <c:pt idx="170">
                  <c:v>2483</c:v>
                </c:pt>
                <c:pt idx="171">
                  <c:v>2493</c:v>
                </c:pt>
                <c:pt idx="172">
                  <c:v>2590</c:v>
                </c:pt>
                <c:pt idx="173">
                  <c:v>2599</c:v>
                </c:pt>
                <c:pt idx="174">
                  <c:v>2613</c:v>
                </c:pt>
                <c:pt idx="175">
                  <c:v>2729</c:v>
                </c:pt>
                <c:pt idx="176">
                  <c:v>2961</c:v>
                </c:pt>
                <c:pt idx="177">
                  <c:v>3090</c:v>
                </c:pt>
                <c:pt idx="178">
                  <c:v>3090</c:v>
                </c:pt>
                <c:pt idx="179">
                  <c:v>3196</c:v>
                </c:pt>
                <c:pt idx="180">
                  <c:v>3228</c:v>
                </c:pt>
                <c:pt idx="181">
                  <c:v>3305</c:v>
                </c:pt>
                <c:pt idx="182">
                  <c:v>3315</c:v>
                </c:pt>
                <c:pt idx="183">
                  <c:v>3327</c:v>
                </c:pt>
                <c:pt idx="184">
                  <c:v>3328</c:v>
                </c:pt>
                <c:pt idx="185">
                  <c:v>3340</c:v>
                </c:pt>
                <c:pt idx="186">
                  <c:v>3425</c:v>
                </c:pt>
                <c:pt idx="187">
                  <c:v>3439</c:v>
                </c:pt>
                <c:pt idx="188">
                  <c:v>3545</c:v>
                </c:pt>
                <c:pt idx="189">
                  <c:v>3558</c:v>
                </c:pt>
                <c:pt idx="190">
                  <c:v>3589</c:v>
                </c:pt>
                <c:pt idx="191">
                  <c:v>3664</c:v>
                </c:pt>
                <c:pt idx="192">
                  <c:v>3676</c:v>
                </c:pt>
                <c:pt idx="193">
                  <c:v>3685</c:v>
                </c:pt>
                <c:pt idx="194">
                  <c:v>3693.5</c:v>
                </c:pt>
                <c:pt idx="195">
                  <c:v>3773</c:v>
                </c:pt>
                <c:pt idx="196">
                  <c:v>3796</c:v>
                </c:pt>
                <c:pt idx="197">
                  <c:v>3807</c:v>
                </c:pt>
                <c:pt idx="198">
                  <c:v>3817</c:v>
                </c:pt>
                <c:pt idx="199">
                  <c:v>3824</c:v>
                </c:pt>
                <c:pt idx="200">
                  <c:v>3891</c:v>
                </c:pt>
                <c:pt idx="201">
                  <c:v>3914</c:v>
                </c:pt>
                <c:pt idx="202">
                  <c:v>3920</c:v>
                </c:pt>
                <c:pt idx="203">
                  <c:v>4021</c:v>
                </c:pt>
                <c:pt idx="204">
                  <c:v>4056</c:v>
                </c:pt>
                <c:pt idx="205">
                  <c:v>4131</c:v>
                </c:pt>
                <c:pt idx="206">
                  <c:v>4144</c:v>
                </c:pt>
                <c:pt idx="207">
                  <c:v>4251</c:v>
                </c:pt>
                <c:pt idx="208">
                  <c:v>4278</c:v>
                </c:pt>
                <c:pt idx="209">
                  <c:v>4404</c:v>
                </c:pt>
                <c:pt idx="210">
                  <c:v>4491</c:v>
                </c:pt>
                <c:pt idx="211">
                  <c:v>4611</c:v>
                </c:pt>
                <c:pt idx="212">
                  <c:v>4748</c:v>
                </c:pt>
                <c:pt idx="213">
                  <c:v>4850</c:v>
                </c:pt>
                <c:pt idx="214">
                  <c:v>5085</c:v>
                </c:pt>
                <c:pt idx="215">
                  <c:v>5120</c:v>
                </c:pt>
                <c:pt idx="216">
                  <c:v>5209</c:v>
                </c:pt>
                <c:pt idx="217">
                  <c:v>5229</c:v>
                </c:pt>
                <c:pt idx="218">
                  <c:v>5447</c:v>
                </c:pt>
                <c:pt idx="219">
                  <c:v>5478</c:v>
                </c:pt>
                <c:pt idx="220">
                  <c:v>5557</c:v>
                </c:pt>
                <c:pt idx="221">
                  <c:v>5697</c:v>
                </c:pt>
                <c:pt idx="222">
                  <c:v>5796</c:v>
                </c:pt>
                <c:pt idx="223">
                  <c:v>5925</c:v>
                </c:pt>
              </c:numCache>
            </c:numRef>
          </c:xVal>
          <c:yVal>
            <c:numRef>
              <c:f>Active!$I$21:$I$244</c:f>
              <c:numCache>
                <c:formatCode>General</c:formatCode>
                <c:ptCount val="224"/>
                <c:pt idx="76">
                  <c:v>-1.5499999994062819E-2</c:v>
                </c:pt>
                <c:pt idx="77">
                  <c:v>-2.0920000002661254E-2</c:v>
                </c:pt>
                <c:pt idx="78">
                  <c:v>-1.5440000002854504E-2</c:v>
                </c:pt>
                <c:pt idx="79">
                  <c:v>1.6400000000430737E-2</c:v>
                </c:pt>
                <c:pt idx="81">
                  <c:v>2.1779999995487742E-2</c:v>
                </c:pt>
                <c:pt idx="82">
                  <c:v>-3.2199999986914918E-3</c:v>
                </c:pt>
                <c:pt idx="83">
                  <c:v>-6.9999999977881089E-3</c:v>
                </c:pt>
                <c:pt idx="85">
                  <c:v>-4.3999999979860149E-3</c:v>
                </c:pt>
                <c:pt idx="86">
                  <c:v>-2.6999999972758815E-3</c:v>
                </c:pt>
                <c:pt idx="87">
                  <c:v>-2.6999999972758815E-3</c:v>
                </c:pt>
                <c:pt idx="88">
                  <c:v>-3.1999999919207767E-4</c:v>
                </c:pt>
                <c:pt idx="89">
                  <c:v>2.6000000070780516E-4</c:v>
                </c:pt>
                <c:pt idx="90">
                  <c:v>-3.8799999965704046E-3</c:v>
                </c:pt>
                <c:pt idx="91">
                  <c:v>-8.7999999959720299E-4</c:v>
                </c:pt>
                <c:pt idx="92">
                  <c:v>1.9000000029336661E-3</c:v>
                </c:pt>
                <c:pt idx="93">
                  <c:v>5.7000000015250407E-3</c:v>
                </c:pt>
                <c:pt idx="94">
                  <c:v>2.9599999979836866E-3</c:v>
                </c:pt>
                <c:pt idx="95">
                  <c:v>-6.9999999686842784E-4</c:v>
                </c:pt>
                <c:pt idx="96">
                  <c:v>6.0799999992013909E-3</c:v>
                </c:pt>
                <c:pt idx="97">
                  <c:v>7.0800000030430965E-3</c:v>
                </c:pt>
                <c:pt idx="98">
                  <c:v>2.3800000053597614E-3</c:v>
                </c:pt>
                <c:pt idx="99">
                  <c:v>5.7200000010197982E-3</c:v>
                </c:pt>
                <c:pt idx="100">
                  <c:v>6.9000000003143214E-3</c:v>
                </c:pt>
                <c:pt idx="101">
                  <c:v>2.6999999972758815E-3</c:v>
                </c:pt>
                <c:pt idx="102">
                  <c:v>7.5399999986984767E-3</c:v>
                </c:pt>
                <c:pt idx="103">
                  <c:v>2.7799999952549115E-3</c:v>
                </c:pt>
                <c:pt idx="104">
                  <c:v>-2.0399999993969686E-3</c:v>
                </c:pt>
                <c:pt idx="105">
                  <c:v>3.0199999964679591E-3</c:v>
                </c:pt>
                <c:pt idx="106">
                  <c:v>1.5619999998307321E-2</c:v>
                </c:pt>
                <c:pt idx="107">
                  <c:v>-1.6000000032363459E-3</c:v>
                </c:pt>
                <c:pt idx="108">
                  <c:v>3.9800000013201497E-3</c:v>
                </c:pt>
                <c:pt idx="109">
                  <c:v>8.78000000375323E-3</c:v>
                </c:pt>
                <c:pt idx="110">
                  <c:v>5.1800000001094304E-3</c:v>
                </c:pt>
                <c:pt idx="111">
                  <c:v>6.9599999987985939E-3</c:v>
                </c:pt>
                <c:pt idx="112">
                  <c:v>-1.4000000373926014E-4</c:v>
                </c:pt>
                <c:pt idx="113">
                  <c:v>5.9799999944516458E-3</c:v>
                </c:pt>
                <c:pt idx="114">
                  <c:v>3.6600000021280721E-3</c:v>
                </c:pt>
                <c:pt idx="115">
                  <c:v>-4.5600000012200326E-3</c:v>
                </c:pt>
                <c:pt idx="116">
                  <c:v>1.4400000000023283E-3</c:v>
                </c:pt>
                <c:pt idx="117">
                  <c:v>2.4400000038440339E-3</c:v>
                </c:pt>
                <c:pt idx="118">
                  <c:v>-2.2200000021257438E-3</c:v>
                </c:pt>
                <c:pt idx="119">
                  <c:v>2.7799999952549115E-3</c:v>
                </c:pt>
                <c:pt idx="120">
                  <c:v>4.7799999956623651E-3</c:v>
                </c:pt>
                <c:pt idx="121">
                  <c:v>8.0000005254987627E-5</c:v>
                </c:pt>
                <c:pt idx="122">
                  <c:v>2.8800000000046566E-3</c:v>
                </c:pt>
                <c:pt idx="123">
                  <c:v>3.8800000038463622E-3</c:v>
                </c:pt>
                <c:pt idx="124">
                  <c:v>-3.7400000001071021E-3</c:v>
                </c:pt>
                <c:pt idx="125">
                  <c:v>-1.9399999946472235E-3</c:v>
                </c:pt>
                <c:pt idx="126">
                  <c:v>-2.9599999979836866E-3</c:v>
                </c:pt>
                <c:pt idx="127">
                  <c:v>-5.7200000010197982E-3</c:v>
                </c:pt>
                <c:pt idx="128">
                  <c:v>-1.720000000204891E-3</c:v>
                </c:pt>
                <c:pt idx="129">
                  <c:v>-3.3799999946495518E-3</c:v>
                </c:pt>
                <c:pt idx="130">
                  <c:v>9.620000004360918E-3</c:v>
                </c:pt>
                <c:pt idx="131">
                  <c:v>-2.2499999999126885E-2</c:v>
                </c:pt>
                <c:pt idx="132">
                  <c:v>-1.6499999997904524E-2</c:v>
                </c:pt>
                <c:pt idx="133">
                  <c:v>-1.6499999997904524E-2</c:v>
                </c:pt>
                <c:pt idx="134">
                  <c:v>-8.4999999962747097E-3</c:v>
                </c:pt>
                <c:pt idx="135">
                  <c:v>-8.4999999962747097E-3</c:v>
                </c:pt>
                <c:pt idx="136">
                  <c:v>-8.4999999962747097E-3</c:v>
                </c:pt>
                <c:pt idx="137">
                  <c:v>-5.4799999998067506E-3</c:v>
                </c:pt>
                <c:pt idx="138">
                  <c:v>-7.9200000036507845E-3</c:v>
                </c:pt>
                <c:pt idx="139">
                  <c:v>-1.1119999995571561E-2</c:v>
                </c:pt>
                <c:pt idx="140">
                  <c:v>-9.5599999986006878E-3</c:v>
                </c:pt>
                <c:pt idx="141">
                  <c:v>-7.2000000000116415E-3</c:v>
                </c:pt>
                <c:pt idx="142">
                  <c:v>-5.5600000050617382E-3</c:v>
                </c:pt>
                <c:pt idx="143">
                  <c:v>-1.4960000000428408E-2</c:v>
                </c:pt>
                <c:pt idx="144">
                  <c:v>-1.0500000003958121E-2</c:v>
                </c:pt>
                <c:pt idx="145">
                  <c:v>-1.6159999999217689E-2</c:v>
                </c:pt>
                <c:pt idx="146">
                  <c:v>-1.6579999995883554E-2</c:v>
                </c:pt>
                <c:pt idx="147">
                  <c:v>-1.765999999770429E-2</c:v>
                </c:pt>
                <c:pt idx="148">
                  <c:v>-1.4660000000731088E-2</c:v>
                </c:pt>
                <c:pt idx="149">
                  <c:v>-2.8079999996407423E-2</c:v>
                </c:pt>
                <c:pt idx="150">
                  <c:v>-2.2060000002966262E-2</c:v>
                </c:pt>
                <c:pt idx="151">
                  <c:v>-3.064000000449596E-2</c:v>
                </c:pt>
                <c:pt idx="152">
                  <c:v>-3.192000000126427E-2</c:v>
                </c:pt>
                <c:pt idx="153">
                  <c:v>-1.7460000002756715E-2</c:v>
                </c:pt>
                <c:pt idx="154">
                  <c:v>-3.0899999997927807E-2</c:v>
                </c:pt>
                <c:pt idx="155">
                  <c:v>-2.711999999883119E-2</c:v>
                </c:pt>
                <c:pt idx="156">
                  <c:v>-3.5320000002684537E-2</c:v>
                </c:pt>
                <c:pt idx="157">
                  <c:v>-2.4539999998523854E-2</c:v>
                </c:pt>
                <c:pt idx="158">
                  <c:v>-3.102000000217231E-2</c:v>
                </c:pt>
                <c:pt idx="159">
                  <c:v>-4.468000000633765E-2</c:v>
                </c:pt>
                <c:pt idx="160">
                  <c:v>-3.9219999998749699E-2</c:v>
                </c:pt>
                <c:pt idx="161">
                  <c:v>-2.9439999998430721E-2</c:v>
                </c:pt>
                <c:pt idx="162">
                  <c:v>-4.1859999997541308E-2</c:v>
                </c:pt>
                <c:pt idx="163">
                  <c:v>-3.2859999999345746E-2</c:v>
                </c:pt>
                <c:pt idx="164">
                  <c:v>-3.8840000001073349E-2</c:v>
                </c:pt>
                <c:pt idx="165">
                  <c:v>-3.9060000002791639E-2</c:v>
                </c:pt>
                <c:pt idx="166">
                  <c:v>-3.3400000000256114E-2</c:v>
                </c:pt>
                <c:pt idx="167">
                  <c:v>-5.7860000000800937E-2</c:v>
                </c:pt>
                <c:pt idx="168">
                  <c:v>-5.385999999998603E-2</c:v>
                </c:pt>
                <c:pt idx="169">
                  <c:v>-4.6859999994921964E-2</c:v>
                </c:pt>
                <c:pt idx="170">
                  <c:v>-6.1260000002221204E-2</c:v>
                </c:pt>
                <c:pt idx="171">
                  <c:v>-6.745999999839114E-2</c:v>
                </c:pt>
                <c:pt idx="172">
                  <c:v>-7.3800000005576294E-2</c:v>
                </c:pt>
                <c:pt idx="173">
                  <c:v>-6.5779999997175764E-2</c:v>
                </c:pt>
                <c:pt idx="174">
                  <c:v>-7.0859999999811407E-2</c:v>
                </c:pt>
                <c:pt idx="175">
                  <c:v>-8.7380000004486647E-2</c:v>
                </c:pt>
                <c:pt idx="176">
                  <c:v>-0.1124199999976554</c:v>
                </c:pt>
                <c:pt idx="177">
                  <c:v>-0.13079999999899883</c:v>
                </c:pt>
                <c:pt idx="178">
                  <c:v>-0.12779999999474967</c:v>
                </c:pt>
                <c:pt idx="179">
                  <c:v>-0.13911999999982072</c:v>
                </c:pt>
                <c:pt idx="180">
                  <c:v>-0.15215999999782071</c:v>
                </c:pt>
                <c:pt idx="181">
                  <c:v>-0.14470000000437722</c:v>
                </c:pt>
                <c:pt idx="182">
                  <c:v>-0.15529999999853317</c:v>
                </c:pt>
                <c:pt idx="183">
                  <c:v>-0.18394000000262167</c:v>
                </c:pt>
                <c:pt idx="184">
                  <c:v>-0.15915999999560881</c:v>
                </c:pt>
                <c:pt idx="185">
                  <c:v>-0.16180000000167638</c:v>
                </c:pt>
                <c:pt idx="186">
                  <c:v>-0.17749999999796273</c:v>
                </c:pt>
                <c:pt idx="187">
                  <c:v>-0.17758000000321772</c:v>
                </c:pt>
                <c:pt idx="188">
                  <c:v>-0.17990000000281725</c:v>
                </c:pt>
                <c:pt idx="189">
                  <c:v>-0.1897599999938393</c:v>
                </c:pt>
                <c:pt idx="190">
                  <c:v>-0.17957999999634922</c:v>
                </c:pt>
                <c:pt idx="191">
                  <c:v>-0.19208000000071479</c:v>
                </c:pt>
                <c:pt idx="192">
                  <c:v>-0.19371999999566469</c:v>
                </c:pt>
                <c:pt idx="193">
                  <c:v>-0.19870000000082655</c:v>
                </c:pt>
                <c:pt idx="195">
                  <c:v>-0.20706000000063796</c:v>
                </c:pt>
                <c:pt idx="196">
                  <c:v>-0.20311999999830732</c:v>
                </c:pt>
                <c:pt idx="197">
                  <c:v>-0.20053999999799998</c:v>
                </c:pt>
                <c:pt idx="198">
                  <c:v>-0.20973999999841908</c:v>
                </c:pt>
                <c:pt idx="199">
                  <c:v>-0.22127999999793246</c:v>
                </c:pt>
                <c:pt idx="200">
                  <c:v>-0.21802000000025146</c:v>
                </c:pt>
                <c:pt idx="201">
                  <c:v>-0.22407999999995809</c:v>
                </c:pt>
                <c:pt idx="203">
                  <c:v>-0.23161999999865657</c:v>
                </c:pt>
                <c:pt idx="204">
                  <c:v>-0.2333199999993667</c:v>
                </c:pt>
                <c:pt idx="205">
                  <c:v>-0.24781999999686377</c:v>
                </c:pt>
                <c:pt idx="207">
                  <c:v>-0.27722000000358094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850-4266-BEC5-BFEC9948F82F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Active!$F$21:$F$244</c:f>
              <c:numCache>
                <c:formatCode>General</c:formatCode>
                <c:ptCount val="224"/>
                <c:pt idx="0">
                  <c:v>-9085</c:v>
                </c:pt>
                <c:pt idx="1">
                  <c:v>-8484</c:v>
                </c:pt>
                <c:pt idx="2">
                  <c:v>-8041</c:v>
                </c:pt>
                <c:pt idx="3">
                  <c:v>-7793</c:v>
                </c:pt>
                <c:pt idx="4">
                  <c:v>-7599</c:v>
                </c:pt>
                <c:pt idx="5">
                  <c:v>-7485</c:v>
                </c:pt>
                <c:pt idx="6">
                  <c:v>-7332</c:v>
                </c:pt>
                <c:pt idx="7">
                  <c:v>-7073</c:v>
                </c:pt>
                <c:pt idx="8">
                  <c:v>-6804</c:v>
                </c:pt>
                <c:pt idx="9">
                  <c:v>-6803</c:v>
                </c:pt>
                <c:pt idx="10">
                  <c:v>-6769</c:v>
                </c:pt>
                <c:pt idx="11">
                  <c:v>-6716</c:v>
                </c:pt>
                <c:pt idx="12">
                  <c:v>-6715</c:v>
                </c:pt>
                <c:pt idx="13">
                  <c:v>-6696</c:v>
                </c:pt>
                <c:pt idx="14">
                  <c:v>-6650</c:v>
                </c:pt>
                <c:pt idx="15">
                  <c:v>-6606</c:v>
                </c:pt>
                <c:pt idx="16">
                  <c:v>-6595</c:v>
                </c:pt>
                <c:pt idx="17">
                  <c:v>-6205</c:v>
                </c:pt>
                <c:pt idx="18">
                  <c:v>-6142</c:v>
                </c:pt>
                <c:pt idx="19">
                  <c:v>-6141</c:v>
                </c:pt>
                <c:pt idx="20">
                  <c:v>-5902</c:v>
                </c:pt>
                <c:pt idx="21">
                  <c:v>-5850</c:v>
                </c:pt>
                <c:pt idx="22">
                  <c:v>-5812</c:v>
                </c:pt>
                <c:pt idx="23">
                  <c:v>-5792</c:v>
                </c:pt>
                <c:pt idx="24">
                  <c:v>-5663</c:v>
                </c:pt>
                <c:pt idx="25">
                  <c:v>-5531</c:v>
                </c:pt>
                <c:pt idx="26">
                  <c:v>-5503</c:v>
                </c:pt>
                <c:pt idx="27">
                  <c:v>-5425</c:v>
                </c:pt>
                <c:pt idx="28">
                  <c:v>-5405</c:v>
                </c:pt>
                <c:pt idx="29">
                  <c:v>-5385</c:v>
                </c:pt>
                <c:pt idx="30">
                  <c:v>-5355</c:v>
                </c:pt>
                <c:pt idx="31">
                  <c:v>-5328</c:v>
                </c:pt>
                <c:pt idx="32">
                  <c:v>-5286</c:v>
                </c:pt>
                <c:pt idx="33">
                  <c:v>-5175</c:v>
                </c:pt>
                <c:pt idx="34">
                  <c:v>-5175</c:v>
                </c:pt>
                <c:pt idx="35">
                  <c:v>-5167</c:v>
                </c:pt>
                <c:pt idx="36">
                  <c:v>-5084</c:v>
                </c:pt>
                <c:pt idx="37">
                  <c:v>-5045</c:v>
                </c:pt>
                <c:pt idx="38">
                  <c:v>-4959</c:v>
                </c:pt>
                <c:pt idx="39">
                  <c:v>-4938</c:v>
                </c:pt>
                <c:pt idx="40">
                  <c:v>-4918</c:v>
                </c:pt>
                <c:pt idx="41">
                  <c:v>-4867</c:v>
                </c:pt>
                <c:pt idx="42">
                  <c:v>-4830</c:v>
                </c:pt>
                <c:pt idx="43">
                  <c:v>-4719</c:v>
                </c:pt>
                <c:pt idx="44">
                  <c:v>-4712</c:v>
                </c:pt>
                <c:pt idx="45">
                  <c:v>-4708</c:v>
                </c:pt>
                <c:pt idx="46">
                  <c:v>-4700</c:v>
                </c:pt>
                <c:pt idx="47">
                  <c:v>-4699</c:v>
                </c:pt>
                <c:pt idx="48">
                  <c:v>-4699</c:v>
                </c:pt>
                <c:pt idx="49">
                  <c:v>-4657</c:v>
                </c:pt>
                <c:pt idx="50">
                  <c:v>-4572</c:v>
                </c:pt>
                <c:pt idx="51">
                  <c:v>-4460</c:v>
                </c:pt>
                <c:pt idx="52">
                  <c:v>-4404</c:v>
                </c:pt>
                <c:pt idx="53">
                  <c:v>-4126</c:v>
                </c:pt>
                <c:pt idx="54">
                  <c:v>-4003</c:v>
                </c:pt>
                <c:pt idx="55">
                  <c:v>-3908</c:v>
                </c:pt>
                <c:pt idx="56">
                  <c:v>-3907</c:v>
                </c:pt>
                <c:pt idx="57">
                  <c:v>-3767</c:v>
                </c:pt>
                <c:pt idx="58">
                  <c:v>-3527</c:v>
                </c:pt>
                <c:pt idx="59">
                  <c:v>-3526</c:v>
                </c:pt>
                <c:pt idx="60">
                  <c:v>-3525</c:v>
                </c:pt>
                <c:pt idx="61">
                  <c:v>-3516</c:v>
                </c:pt>
                <c:pt idx="62">
                  <c:v>-2955</c:v>
                </c:pt>
                <c:pt idx="63">
                  <c:v>-2455</c:v>
                </c:pt>
                <c:pt idx="64">
                  <c:v>-2226</c:v>
                </c:pt>
                <c:pt idx="65">
                  <c:v>-1907</c:v>
                </c:pt>
                <c:pt idx="66">
                  <c:v>-1891</c:v>
                </c:pt>
                <c:pt idx="67">
                  <c:v>-1751</c:v>
                </c:pt>
                <c:pt idx="68">
                  <c:v>-1652</c:v>
                </c:pt>
                <c:pt idx="69">
                  <c:v>-1651</c:v>
                </c:pt>
                <c:pt idx="70">
                  <c:v>-1523</c:v>
                </c:pt>
                <c:pt idx="71">
                  <c:v>-1492</c:v>
                </c:pt>
                <c:pt idx="72">
                  <c:v>-1424</c:v>
                </c:pt>
                <c:pt idx="73">
                  <c:v>-1415</c:v>
                </c:pt>
                <c:pt idx="74">
                  <c:v>-1414</c:v>
                </c:pt>
                <c:pt idx="75">
                  <c:v>-1413</c:v>
                </c:pt>
                <c:pt idx="76">
                  <c:v>-1175</c:v>
                </c:pt>
                <c:pt idx="77">
                  <c:v>-1014</c:v>
                </c:pt>
                <c:pt idx="78">
                  <c:v>-698</c:v>
                </c:pt>
                <c:pt idx="79">
                  <c:v>-470</c:v>
                </c:pt>
                <c:pt idx="80">
                  <c:v>-460</c:v>
                </c:pt>
                <c:pt idx="81">
                  <c:v>-449</c:v>
                </c:pt>
                <c:pt idx="82">
                  <c:v>-99</c:v>
                </c:pt>
                <c:pt idx="83">
                  <c:v>0</c:v>
                </c:pt>
                <c:pt idx="84">
                  <c:v>0</c:v>
                </c:pt>
                <c:pt idx="85">
                  <c:v>20</c:v>
                </c:pt>
                <c:pt idx="86">
                  <c:v>235</c:v>
                </c:pt>
                <c:pt idx="87">
                  <c:v>235</c:v>
                </c:pt>
                <c:pt idx="88">
                  <c:v>606</c:v>
                </c:pt>
                <c:pt idx="89">
                  <c:v>617</c:v>
                </c:pt>
                <c:pt idx="90">
                  <c:v>704</c:v>
                </c:pt>
                <c:pt idx="91">
                  <c:v>704</c:v>
                </c:pt>
                <c:pt idx="92">
                  <c:v>705</c:v>
                </c:pt>
                <c:pt idx="93">
                  <c:v>715</c:v>
                </c:pt>
                <c:pt idx="94">
                  <c:v>732</c:v>
                </c:pt>
                <c:pt idx="95">
                  <c:v>735</c:v>
                </c:pt>
                <c:pt idx="96">
                  <c:v>736</c:v>
                </c:pt>
                <c:pt idx="97">
                  <c:v>736</c:v>
                </c:pt>
                <c:pt idx="98">
                  <c:v>821</c:v>
                </c:pt>
                <c:pt idx="99">
                  <c:v>824</c:v>
                </c:pt>
                <c:pt idx="100">
                  <c:v>855</c:v>
                </c:pt>
                <c:pt idx="101">
                  <c:v>865</c:v>
                </c:pt>
                <c:pt idx="102">
                  <c:v>943</c:v>
                </c:pt>
                <c:pt idx="103">
                  <c:v>951</c:v>
                </c:pt>
                <c:pt idx="104">
                  <c:v>982</c:v>
                </c:pt>
                <c:pt idx="105">
                  <c:v>1059</c:v>
                </c:pt>
                <c:pt idx="106">
                  <c:v>1079</c:v>
                </c:pt>
                <c:pt idx="107">
                  <c:v>1080</c:v>
                </c:pt>
                <c:pt idx="108">
                  <c:v>1191</c:v>
                </c:pt>
                <c:pt idx="109">
                  <c:v>1301</c:v>
                </c:pt>
                <c:pt idx="110">
                  <c:v>1431</c:v>
                </c:pt>
                <c:pt idx="111">
                  <c:v>1432</c:v>
                </c:pt>
                <c:pt idx="112">
                  <c:v>1437</c:v>
                </c:pt>
                <c:pt idx="113">
                  <c:v>1441</c:v>
                </c:pt>
                <c:pt idx="114">
                  <c:v>1447</c:v>
                </c:pt>
                <c:pt idx="115">
                  <c:v>1448</c:v>
                </c:pt>
                <c:pt idx="116">
                  <c:v>1448</c:v>
                </c:pt>
                <c:pt idx="117">
                  <c:v>1448</c:v>
                </c:pt>
                <c:pt idx="118">
                  <c:v>1451</c:v>
                </c:pt>
                <c:pt idx="119">
                  <c:v>1451</c:v>
                </c:pt>
                <c:pt idx="120">
                  <c:v>1451</c:v>
                </c:pt>
                <c:pt idx="121">
                  <c:v>1536</c:v>
                </c:pt>
                <c:pt idx="122">
                  <c:v>1546</c:v>
                </c:pt>
                <c:pt idx="123">
                  <c:v>1546</c:v>
                </c:pt>
                <c:pt idx="124">
                  <c:v>1567</c:v>
                </c:pt>
                <c:pt idx="125">
                  <c:v>1577</c:v>
                </c:pt>
                <c:pt idx="126">
                  <c:v>1668</c:v>
                </c:pt>
                <c:pt idx="127">
                  <c:v>1676</c:v>
                </c:pt>
                <c:pt idx="128">
                  <c:v>1676</c:v>
                </c:pt>
                <c:pt idx="129">
                  <c:v>1679</c:v>
                </c:pt>
                <c:pt idx="130">
                  <c:v>1679</c:v>
                </c:pt>
                <c:pt idx="131">
                  <c:v>1775</c:v>
                </c:pt>
                <c:pt idx="132">
                  <c:v>1775</c:v>
                </c:pt>
                <c:pt idx="133">
                  <c:v>1775</c:v>
                </c:pt>
                <c:pt idx="134">
                  <c:v>1775</c:v>
                </c:pt>
                <c:pt idx="135">
                  <c:v>1775</c:v>
                </c:pt>
                <c:pt idx="136">
                  <c:v>1775</c:v>
                </c:pt>
                <c:pt idx="137">
                  <c:v>1784</c:v>
                </c:pt>
                <c:pt idx="138">
                  <c:v>1786</c:v>
                </c:pt>
                <c:pt idx="139">
                  <c:v>1796</c:v>
                </c:pt>
                <c:pt idx="140">
                  <c:v>1798</c:v>
                </c:pt>
                <c:pt idx="141">
                  <c:v>1810</c:v>
                </c:pt>
                <c:pt idx="142">
                  <c:v>1898</c:v>
                </c:pt>
                <c:pt idx="143">
                  <c:v>1918</c:v>
                </c:pt>
                <c:pt idx="144">
                  <c:v>1925</c:v>
                </c:pt>
                <c:pt idx="145">
                  <c:v>1928</c:v>
                </c:pt>
                <c:pt idx="146">
                  <c:v>1939</c:v>
                </c:pt>
                <c:pt idx="147">
                  <c:v>2003</c:v>
                </c:pt>
                <c:pt idx="148">
                  <c:v>2003</c:v>
                </c:pt>
                <c:pt idx="149">
                  <c:v>2014</c:v>
                </c:pt>
                <c:pt idx="150">
                  <c:v>2023</c:v>
                </c:pt>
                <c:pt idx="151">
                  <c:v>2112</c:v>
                </c:pt>
                <c:pt idx="152">
                  <c:v>2136</c:v>
                </c:pt>
                <c:pt idx="153">
                  <c:v>2143</c:v>
                </c:pt>
                <c:pt idx="154">
                  <c:v>2145</c:v>
                </c:pt>
                <c:pt idx="155">
                  <c:v>2146</c:v>
                </c:pt>
                <c:pt idx="156">
                  <c:v>2156</c:v>
                </c:pt>
                <c:pt idx="157">
                  <c:v>2157</c:v>
                </c:pt>
                <c:pt idx="158">
                  <c:v>2241</c:v>
                </c:pt>
                <c:pt idx="159">
                  <c:v>2244</c:v>
                </c:pt>
                <c:pt idx="160">
                  <c:v>2251</c:v>
                </c:pt>
                <c:pt idx="161">
                  <c:v>2252</c:v>
                </c:pt>
                <c:pt idx="162">
                  <c:v>2263</c:v>
                </c:pt>
                <c:pt idx="163">
                  <c:v>2263</c:v>
                </c:pt>
                <c:pt idx="164">
                  <c:v>2272</c:v>
                </c:pt>
                <c:pt idx="165">
                  <c:v>2273</c:v>
                </c:pt>
                <c:pt idx="166">
                  <c:v>2370</c:v>
                </c:pt>
                <c:pt idx="167">
                  <c:v>2413</c:v>
                </c:pt>
                <c:pt idx="168">
                  <c:v>2413</c:v>
                </c:pt>
                <c:pt idx="169">
                  <c:v>2413</c:v>
                </c:pt>
                <c:pt idx="170">
                  <c:v>2483</c:v>
                </c:pt>
                <c:pt idx="171">
                  <c:v>2493</c:v>
                </c:pt>
                <c:pt idx="172">
                  <c:v>2590</c:v>
                </c:pt>
                <c:pt idx="173">
                  <c:v>2599</c:v>
                </c:pt>
                <c:pt idx="174">
                  <c:v>2613</c:v>
                </c:pt>
                <c:pt idx="175">
                  <c:v>2729</c:v>
                </c:pt>
                <c:pt idx="176">
                  <c:v>2961</c:v>
                </c:pt>
                <c:pt idx="177">
                  <c:v>3090</c:v>
                </c:pt>
                <c:pt idx="178">
                  <c:v>3090</c:v>
                </c:pt>
                <c:pt idx="179">
                  <c:v>3196</c:v>
                </c:pt>
                <c:pt idx="180">
                  <c:v>3228</c:v>
                </c:pt>
                <c:pt idx="181">
                  <c:v>3305</c:v>
                </c:pt>
                <c:pt idx="182">
                  <c:v>3315</c:v>
                </c:pt>
                <c:pt idx="183">
                  <c:v>3327</c:v>
                </c:pt>
                <c:pt idx="184">
                  <c:v>3328</c:v>
                </c:pt>
                <c:pt idx="185">
                  <c:v>3340</c:v>
                </c:pt>
                <c:pt idx="186">
                  <c:v>3425</c:v>
                </c:pt>
                <c:pt idx="187">
                  <c:v>3439</c:v>
                </c:pt>
                <c:pt idx="188">
                  <c:v>3545</c:v>
                </c:pt>
                <c:pt idx="189">
                  <c:v>3558</c:v>
                </c:pt>
                <c:pt idx="190">
                  <c:v>3589</c:v>
                </c:pt>
                <c:pt idx="191">
                  <c:v>3664</c:v>
                </c:pt>
                <c:pt idx="192">
                  <c:v>3676</c:v>
                </c:pt>
                <c:pt idx="193">
                  <c:v>3685</c:v>
                </c:pt>
                <c:pt idx="194">
                  <c:v>3693.5</c:v>
                </c:pt>
                <c:pt idx="195">
                  <c:v>3773</c:v>
                </c:pt>
                <c:pt idx="196">
                  <c:v>3796</c:v>
                </c:pt>
                <c:pt idx="197">
                  <c:v>3807</c:v>
                </c:pt>
                <c:pt idx="198">
                  <c:v>3817</c:v>
                </c:pt>
                <c:pt idx="199">
                  <c:v>3824</c:v>
                </c:pt>
                <c:pt idx="200">
                  <c:v>3891</c:v>
                </c:pt>
                <c:pt idx="201">
                  <c:v>3914</c:v>
                </c:pt>
                <c:pt idx="202">
                  <c:v>3920</c:v>
                </c:pt>
                <c:pt idx="203">
                  <c:v>4021</c:v>
                </c:pt>
                <c:pt idx="204">
                  <c:v>4056</c:v>
                </c:pt>
                <c:pt idx="205">
                  <c:v>4131</c:v>
                </c:pt>
                <c:pt idx="206">
                  <c:v>4144</c:v>
                </c:pt>
                <c:pt idx="207">
                  <c:v>4251</c:v>
                </c:pt>
                <c:pt idx="208">
                  <c:v>4278</c:v>
                </c:pt>
                <c:pt idx="209">
                  <c:v>4404</c:v>
                </c:pt>
                <c:pt idx="210">
                  <c:v>4491</c:v>
                </c:pt>
                <c:pt idx="211">
                  <c:v>4611</c:v>
                </c:pt>
                <c:pt idx="212">
                  <c:v>4748</c:v>
                </c:pt>
                <c:pt idx="213">
                  <c:v>4850</c:v>
                </c:pt>
                <c:pt idx="214">
                  <c:v>5085</c:v>
                </c:pt>
                <c:pt idx="215">
                  <c:v>5120</c:v>
                </c:pt>
                <c:pt idx="216">
                  <c:v>5209</c:v>
                </c:pt>
                <c:pt idx="217">
                  <c:v>5229</c:v>
                </c:pt>
                <c:pt idx="218">
                  <c:v>5447</c:v>
                </c:pt>
                <c:pt idx="219">
                  <c:v>5478</c:v>
                </c:pt>
                <c:pt idx="220">
                  <c:v>5557</c:v>
                </c:pt>
                <c:pt idx="221">
                  <c:v>5697</c:v>
                </c:pt>
                <c:pt idx="222">
                  <c:v>5796</c:v>
                </c:pt>
                <c:pt idx="223">
                  <c:v>5925</c:v>
                </c:pt>
              </c:numCache>
            </c:numRef>
          </c:xVal>
          <c:yVal>
            <c:numRef>
              <c:f>Active!$J$21:$J$244</c:f>
              <c:numCache>
                <c:formatCode>General</c:formatCode>
                <c:ptCount val="224"/>
                <c:pt idx="214">
                  <c:v>-0.35859999999956926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850-4266-BEC5-BFEC9948F82F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Active!$F$21:$F$244</c:f>
              <c:numCache>
                <c:formatCode>General</c:formatCode>
                <c:ptCount val="224"/>
                <c:pt idx="0">
                  <c:v>-9085</c:v>
                </c:pt>
                <c:pt idx="1">
                  <c:v>-8484</c:v>
                </c:pt>
                <c:pt idx="2">
                  <c:v>-8041</c:v>
                </c:pt>
                <c:pt idx="3">
                  <c:v>-7793</c:v>
                </c:pt>
                <c:pt idx="4">
                  <c:v>-7599</c:v>
                </c:pt>
                <c:pt idx="5">
                  <c:v>-7485</c:v>
                </c:pt>
                <c:pt idx="6">
                  <c:v>-7332</c:v>
                </c:pt>
                <c:pt idx="7">
                  <c:v>-7073</c:v>
                </c:pt>
                <c:pt idx="8">
                  <c:v>-6804</c:v>
                </c:pt>
                <c:pt idx="9">
                  <c:v>-6803</c:v>
                </c:pt>
                <c:pt idx="10">
                  <c:v>-6769</c:v>
                </c:pt>
                <c:pt idx="11">
                  <c:v>-6716</c:v>
                </c:pt>
                <c:pt idx="12">
                  <c:v>-6715</c:v>
                </c:pt>
                <c:pt idx="13">
                  <c:v>-6696</c:v>
                </c:pt>
                <c:pt idx="14">
                  <c:v>-6650</c:v>
                </c:pt>
                <c:pt idx="15">
                  <c:v>-6606</c:v>
                </c:pt>
                <c:pt idx="16">
                  <c:v>-6595</c:v>
                </c:pt>
                <c:pt idx="17">
                  <c:v>-6205</c:v>
                </c:pt>
                <c:pt idx="18">
                  <c:v>-6142</c:v>
                </c:pt>
                <c:pt idx="19">
                  <c:v>-6141</c:v>
                </c:pt>
                <c:pt idx="20">
                  <c:v>-5902</c:v>
                </c:pt>
                <c:pt idx="21">
                  <c:v>-5850</c:v>
                </c:pt>
                <c:pt idx="22">
                  <c:v>-5812</c:v>
                </c:pt>
                <c:pt idx="23">
                  <c:v>-5792</c:v>
                </c:pt>
                <c:pt idx="24">
                  <c:v>-5663</c:v>
                </c:pt>
                <c:pt idx="25">
                  <c:v>-5531</c:v>
                </c:pt>
                <c:pt idx="26">
                  <c:v>-5503</c:v>
                </c:pt>
                <c:pt idx="27">
                  <c:v>-5425</c:v>
                </c:pt>
                <c:pt idx="28">
                  <c:v>-5405</c:v>
                </c:pt>
                <c:pt idx="29">
                  <c:v>-5385</c:v>
                </c:pt>
                <c:pt idx="30">
                  <c:v>-5355</c:v>
                </c:pt>
                <c:pt idx="31">
                  <c:v>-5328</c:v>
                </c:pt>
                <c:pt idx="32">
                  <c:v>-5286</c:v>
                </c:pt>
                <c:pt idx="33">
                  <c:v>-5175</c:v>
                </c:pt>
                <c:pt idx="34">
                  <c:v>-5175</c:v>
                </c:pt>
                <c:pt idx="35">
                  <c:v>-5167</c:v>
                </c:pt>
                <c:pt idx="36">
                  <c:v>-5084</c:v>
                </c:pt>
                <c:pt idx="37">
                  <c:v>-5045</c:v>
                </c:pt>
                <c:pt idx="38">
                  <c:v>-4959</c:v>
                </c:pt>
                <c:pt idx="39">
                  <c:v>-4938</c:v>
                </c:pt>
                <c:pt idx="40">
                  <c:v>-4918</c:v>
                </c:pt>
                <c:pt idx="41">
                  <c:v>-4867</c:v>
                </c:pt>
                <c:pt idx="42">
                  <c:v>-4830</c:v>
                </c:pt>
                <c:pt idx="43">
                  <c:v>-4719</c:v>
                </c:pt>
                <c:pt idx="44">
                  <c:v>-4712</c:v>
                </c:pt>
                <c:pt idx="45">
                  <c:v>-4708</c:v>
                </c:pt>
                <c:pt idx="46">
                  <c:v>-4700</c:v>
                </c:pt>
                <c:pt idx="47">
                  <c:v>-4699</c:v>
                </c:pt>
                <c:pt idx="48">
                  <c:v>-4699</c:v>
                </c:pt>
                <c:pt idx="49">
                  <c:v>-4657</c:v>
                </c:pt>
                <c:pt idx="50">
                  <c:v>-4572</c:v>
                </c:pt>
                <c:pt idx="51">
                  <c:v>-4460</c:v>
                </c:pt>
                <c:pt idx="52">
                  <c:v>-4404</c:v>
                </c:pt>
                <c:pt idx="53">
                  <c:v>-4126</c:v>
                </c:pt>
                <c:pt idx="54">
                  <c:v>-4003</c:v>
                </c:pt>
                <c:pt idx="55">
                  <c:v>-3908</c:v>
                </c:pt>
                <c:pt idx="56">
                  <c:v>-3907</c:v>
                </c:pt>
                <c:pt idx="57">
                  <c:v>-3767</c:v>
                </c:pt>
                <c:pt idx="58">
                  <c:v>-3527</c:v>
                </c:pt>
                <c:pt idx="59">
                  <c:v>-3526</c:v>
                </c:pt>
                <c:pt idx="60">
                  <c:v>-3525</c:v>
                </c:pt>
                <c:pt idx="61">
                  <c:v>-3516</c:v>
                </c:pt>
                <c:pt idx="62">
                  <c:v>-2955</c:v>
                </c:pt>
                <c:pt idx="63">
                  <c:v>-2455</c:v>
                </c:pt>
                <c:pt idx="64">
                  <c:v>-2226</c:v>
                </c:pt>
                <c:pt idx="65">
                  <c:v>-1907</c:v>
                </c:pt>
                <c:pt idx="66">
                  <c:v>-1891</c:v>
                </c:pt>
                <c:pt idx="67">
                  <c:v>-1751</c:v>
                </c:pt>
                <c:pt idx="68">
                  <c:v>-1652</c:v>
                </c:pt>
                <c:pt idx="69">
                  <c:v>-1651</c:v>
                </c:pt>
                <c:pt idx="70">
                  <c:v>-1523</c:v>
                </c:pt>
                <c:pt idx="71">
                  <c:v>-1492</c:v>
                </c:pt>
                <c:pt idx="72">
                  <c:v>-1424</c:v>
                </c:pt>
                <c:pt idx="73">
                  <c:v>-1415</c:v>
                </c:pt>
                <c:pt idx="74">
                  <c:v>-1414</c:v>
                </c:pt>
                <c:pt idx="75">
                  <c:v>-1413</c:v>
                </c:pt>
                <c:pt idx="76">
                  <c:v>-1175</c:v>
                </c:pt>
                <c:pt idx="77">
                  <c:v>-1014</c:v>
                </c:pt>
                <c:pt idx="78">
                  <c:v>-698</c:v>
                </c:pt>
                <c:pt idx="79">
                  <c:v>-470</c:v>
                </c:pt>
                <c:pt idx="80">
                  <c:v>-460</c:v>
                </c:pt>
                <c:pt idx="81">
                  <c:v>-449</c:v>
                </c:pt>
                <c:pt idx="82">
                  <c:v>-99</c:v>
                </c:pt>
                <c:pt idx="83">
                  <c:v>0</c:v>
                </c:pt>
                <c:pt idx="84">
                  <c:v>0</c:v>
                </c:pt>
                <c:pt idx="85">
                  <c:v>20</c:v>
                </c:pt>
                <c:pt idx="86">
                  <c:v>235</c:v>
                </c:pt>
                <c:pt idx="87">
                  <c:v>235</c:v>
                </c:pt>
                <c:pt idx="88">
                  <c:v>606</c:v>
                </c:pt>
                <c:pt idx="89">
                  <c:v>617</c:v>
                </c:pt>
                <c:pt idx="90">
                  <c:v>704</c:v>
                </c:pt>
                <c:pt idx="91">
                  <c:v>704</c:v>
                </c:pt>
                <c:pt idx="92">
                  <c:v>705</c:v>
                </c:pt>
                <c:pt idx="93">
                  <c:v>715</c:v>
                </c:pt>
                <c:pt idx="94">
                  <c:v>732</c:v>
                </c:pt>
                <c:pt idx="95">
                  <c:v>735</c:v>
                </c:pt>
                <c:pt idx="96">
                  <c:v>736</c:v>
                </c:pt>
                <c:pt idx="97">
                  <c:v>736</c:v>
                </c:pt>
                <c:pt idx="98">
                  <c:v>821</c:v>
                </c:pt>
                <c:pt idx="99">
                  <c:v>824</c:v>
                </c:pt>
                <c:pt idx="100">
                  <c:v>855</c:v>
                </c:pt>
                <c:pt idx="101">
                  <c:v>865</c:v>
                </c:pt>
                <c:pt idx="102">
                  <c:v>943</c:v>
                </c:pt>
                <c:pt idx="103">
                  <c:v>951</c:v>
                </c:pt>
                <c:pt idx="104">
                  <c:v>982</c:v>
                </c:pt>
                <c:pt idx="105">
                  <c:v>1059</c:v>
                </c:pt>
                <c:pt idx="106">
                  <c:v>1079</c:v>
                </c:pt>
                <c:pt idx="107">
                  <c:v>1080</c:v>
                </c:pt>
                <c:pt idx="108">
                  <c:v>1191</c:v>
                </c:pt>
                <c:pt idx="109">
                  <c:v>1301</c:v>
                </c:pt>
                <c:pt idx="110">
                  <c:v>1431</c:v>
                </c:pt>
                <c:pt idx="111">
                  <c:v>1432</c:v>
                </c:pt>
                <c:pt idx="112">
                  <c:v>1437</c:v>
                </c:pt>
                <c:pt idx="113">
                  <c:v>1441</c:v>
                </c:pt>
                <c:pt idx="114">
                  <c:v>1447</c:v>
                </c:pt>
                <c:pt idx="115">
                  <c:v>1448</c:v>
                </c:pt>
                <c:pt idx="116">
                  <c:v>1448</c:v>
                </c:pt>
                <c:pt idx="117">
                  <c:v>1448</c:v>
                </c:pt>
                <c:pt idx="118">
                  <c:v>1451</c:v>
                </c:pt>
                <c:pt idx="119">
                  <c:v>1451</c:v>
                </c:pt>
                <c:pt idx="120">
                  <c:v>1451</c:v>
                </c:pt>
                <c:pt idx="121">
                  <c:v>1536</c:v>
                </c:pt>
                <c:pt idx="122">
                  <c:v>1546</c:v>
                </c:pt>
                <c:pt idx="123">
                  <c:v>1546</c:v>
                </c:pt>
                <c:pt idx="124">
                  <c:v>1567</c:v>
                </c:pt>
                <c:pt idx="125">
                  <c:v>1577</c:v>
                </c:pt>
                <c:pt idx="126">
                  <c:v>1668</c:v>
                </c:pt>
                <c:pt idx="127">
                  <c:v>1676</c:v>
                </c:pt>
                <c:pt idx="128">
                  <c:v>1676</c:v>
                </c:pt>
                <c:pt idx="129">
                  <c:v>1679</c:v>
                </c:pt>
                <c:pt idx="130">
                  <c:v>1679</c:v>
                </c:pt>
                <c:pt idx="131">
                  <c:v>1775</c:v>
                </c:pt>
                <c:pt idx="132">
                  <c:v>1775</c:v>
                </c:pt>
                <c:pt idx="133">
                  <c:v>1775</c:v>
                </c:pt>
                <c:pt idx="134">
                  <c:v>1775</c:v>
                </c:pt>
                <c:pt idx="135">
                  <c:v>1775</c:v>
                </c:pt>
                <c:pt idx="136">
                  <c:v>1775</c:v>
                </c:pt>
                <c:pt idx="137">
                  <c:v>1784</c:v>
                </c:pt>
                <c:pt idx="138">
                  <c:v>1786</c:v>
                </c:pt>
                <c:pt idx="139">
                  <c:v>1796</c:v>
                </c:pt>
                <c:pt idx="140">
                  <c:v>1798</c:v>
                </c:pt>
                <c:pt idx="141">
                  <c:v>1810</c:v>
                </c:pt>
                <c:pt idx="142">
                  <c:v>1898</c:v>
                </c:pt>
                <c:pt idx="143">
                  <c:v>1918</c:v>
                </c:pt>
                <c:pt idx="144">
                  <c:v>1925</c:v>
                </c:pt>
                <c:pt idx="145">
                  <c:v>1928</c:v>
                </c:pt>
                <c:pt idx="146">
                  <c:v>1939</c:v>
                </c:pt>
                <c:pt idx="147">
                  <c:v>2003</c:v>
                </c:pt>
                <c:pt idx="148">
                  <c:v>2003</c:v>
                </c:pt>
                <c:pt idx="149">
                  <c:v>2014</c:v>
                </c:pt>
                <c:pt idx="150">
                  <c:v>2023</c:v>
                </c:pt>
                <c:pt idx="151">
                  <c:v>2112</c:v>
                </c:pt>
                <c:pt idx="152">
                  <c:v>2136</c:v>
                </c:pt>
                <c:pt idx="153">
                  <c:v>2143</c:v>
                </c:pt>
                <c:pt idx="154">
                  <c:v>2145</c:v>
                </c:pt>
                <c:pt idx="155">
                  <c:v>2146</c:v>
                </c:pt>
                <c:pt idx="156">
                  <c:v>2156</c:v>
                </c:pt>
                <c:pt idx="157">
                  <c:v>2157</c:v>
                </c:pt>
                <c:pt idx="158">
                  <c:v>2241</c:v>
                </c:pt>
                <c:pt idx="159">
                  <c:v>2244</c:v>
                </c:pt>
                <c:pt idx="160">
                  <c:v>2251</c:v>
                </c:pt>
                <c:pt idx="161">
                  <c:v>2252</c:v>
                </c:pt>
                <c:pt idx="162">
                  <c:v>2263</c:v>
                </c:pt>
                <c:pt idx="163">
                  <c:v>2263</c:v>
                </c:pt>
                <c:pt idx="164">
                  <c:v>2272</c:v>
                </c:pt>
                <c:pt idx="165">
                  <c:v>2273</c:v>
                </c:pt>
                <c:pt idx="166">
                  <c:v>2370</c:v>
                </c:pt>
                <c:pt idx="167">
                  <c:v>2413</c:v>
                </c:pt>
                <c:pt idx="168">
                  <c:v>2413</c:v>
                </c:pt>
                <c:pt idx="169">
                  <c:v>2413</c:v>
                </c:pt>
                <c:pt idx="170">
                  <c:v>2483</c:v>
                </c:pt>
                <c:pt idx="171">
                  <c:v>2493</c:v>
                </c:pt>
                <c:pt idx="172">
                  <c:v>2590</c:v>
                </c:pt>
                <c:pt idx="173">
                  <c:v>2599</c:v>
                </c:pt>
                <c:pt idx="174">
                  <c:v>2613</c:v>
                </c:pt>
                <c:pt idx="175">
                  <c:v>2729</c:v>
                </c:pt>
                <c:pt idx="176">
                  <c:v>2961</c:v>
                </c:pt>
                <c:pt idx="177">
                  <c:v>3090</c:v>
                </c:pt>
                <c:pt idx="178">
                  <c:v>3090</c:v>
                </c:pt>
                <c:pt idx="179">
                  <c:v>3196</c:v>
                </c:pt>
                <c:pt idx="180">
                  <c:v>3228</c:v>
                </c:pt>
                <c:pt idx="181">
                  <c:v>3305</c:v>
                </c:pt>
                <c:pt idx="182">
                  <c:v>3315</c:v>
                </c:pt>
                <c:pt idx="183">
                  <c:v>3327</c:v>
                </c:pt>
                <c:pt idx="184">
                  <c:v>3328</c:v>
                </c:pt>
                <c:pt idx="185">
                  <c:v>3340</c:v>
                </c:pt>
                <c:pt idx="186">
                  <c:v>3425</c:v>
                </c:pt>
                <c:pt idx="187">
                  <c:v>3439</c:v>
                </c:pt>
                <c:pt idx="188">
                  <c:v>3545</c:v>
                </c:pt>
                <c:pt idx="189">
                  <c:v>3558</c:v>
                </c:pt>
                <c:pt idx="190">
                  <c:v>3589</c:v>
                </c:pt>
                <c:pt idx="191">
                  <c:v>3664</c:v>
                </c:pt>
                <c:pt idx="192">
                  <c:v>3676</c:v>
                </c:pt>
                <c:pt idx="193">
                  <c:v>3685</c:v>
                </c:pt>
                <c:pt idx="194">
                  <c:v>3693.5</c:v>
                </c:pt>
                <c:pt idx="195">
                  <c:v>3773</c:v>
                </c:pt>
                <c:pt idx="196">
                  <c:v>3796</c:v>
                </c:pt>
                <c:pt idx="197">
                  <c:v>3807</c:v>
                </c:pt>
                <c:pt idx="198">
                  <c:v>3817</c:v>
                </c:pt>
                <c:pt idx="199">
                  <c:v>3824</c:v>
                </c:pt>
                <c:pt idx="200">
                  <c:v>3891</c:v>
                </c:pt>
                <c:pt idx="201">
                  <c:v>3914</c:v>
                </c:pt>
                <c:pt idx="202">
                  <c:v>3920</c:v>
                </c:pt>
                <c:pt idx="203">
                  <c:v>4021</c:v>
                </c:pt>
                <c:pt idx="204">
                  <c:v>4056</c:v>
                </c:pt>
                <c:pt idx="205">
                  <c:v>4131</c:v>
                </c:pt>
                <c:pt idx="206">
                  <c:v>4144</c:v>
                </c:pt>
                <c:pt idx="207">
                  <c:v>4251</c:v>
                </c:pt>
                <c:pt idx="208">
                  <c:v>4278</c:v>
                </c:pt>
                <c:pt idx="209">
                  <c:v>4404</c:v>
                </c:pt>
                <c:pt idx="210">
                  <c:v>4491</c:v>
                </c:pt>
                <c:pt idx="211">
                  <c:v>4611</c:v>
                </c:pt>
                <c:pt idx="212">
                  <c:v>4748</c:v>
                </c:pt>
                <c:pt idx="213">
                  <c:v>4850</c:v>
                </c:pt>
                <c:pt idx="214">
                  <c:v>5085</c:v>
                </c:pt>
                <c:pt idx="215">
                  <c:v>5120</c:v>
                </c:pt>
                <c:pt idx="216">
                  <c:v>5209</c:v>
                </c:pt>
                <c:pt idx="217">
                  <c:v>5229</c:v>
                </c:pt>
                <c:pt idx="218">
                  <c:v>5447</c:v>
                </c:pt>
                <c:pt idx="219">
                  <c:v>5478</c:v>
                </c:pt>
                <c:pt idx="220">
                  <c:v>5557</c:v>
                </c:pt>
                <c:pt idx="221">
                  <c:v>5697</c:v>
                </c:pt>
                <c:pt idx="222">
                  <c:v>5796</c:v>
                </c:pt>
                <c:pt idx="223">
                  <c:v>5925</c:v>
                </c:pt>
              </c:numCache>
            </c:numRef>
          </c:xVal>
          <c:yVal>
            <c:numRef>
              <c:f>Active!$K$21:$K$244</c:f>
              <c:numCache>
                <c:formatCode>General</c:formatCode>
                <c:ptCount val="224"/>
                <c:pt idx="202">
                  <c:v>-0.223599999997532</c:v>
                </c:pt>
                <c:pt idx="206">
                  <c:v>-0.24587999999494059</c:v>
                </c:pt>
                <c:pt idx="208">
                  <c:v>-0.27096000000165077</c:v>
                </c:pt>
                <c:pt idx="209">
                  <c:v>-0.28667999999743188</c:v>
                </c:pt>
                <c:pt idx="210">
                  <c:v>-0.29662000000098487</c:v>
                </c:pt>
                <c:pt idx="211">
                  <c:v>-0.3090200000006007</c:v>
                </c:pt>
                <c:pt idx="212">
                  <c:v>-0.32486000000062631</c:v>
                </c:pt>
                <c:pt idx="213">
                  <c:v>-0.3364000000001397</c:v>
                </c:pt>
                <c:pt idx="215">
                  <c:v>-0.36570000000210712</c:v>
                </c:pt>
                <c:pt idx="216">
                  <c:v>-0.37718000000313623</c:v>
                </c:pt>
                <c:pt idx="217">
                  <c:v>-0.37958000000071479</c:v>
                </c:pt>
                <c:pt idx="218">
                  <c:v>-0.40724000000045635</c:v>
                </c:pt>
                <c:pt idx="219">
                  <c:v>-0.41215999999985797</c:v>
                </c:pt>
                <c:pt idx="220">
                  <c:v>-0.42414000000280794</c:v>
                </c:pt>
                <c:pt idx="221">
                  <c:v>-0.43984000000637025</c:v>
                </c:pt>
                <c:pt idx="222">
                  <c:v>-0.45012000000133412</c:v>
                </c:pt>
                <c:pt idx="223">
                  <c:v>-0.46669999999721767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850-4266-BEC5-BFEC9948F82F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Active!$F$21:$F$244</c:f>
              <c:numCache>
                <c:formatCode>General</c:formatCode>
                <c:ptCount val="224"/>
                <c:pt idx="0">
                  <c:v>-9085</c:v>
                </c:pt>
                <c:pt idx="1">
                  <c:v>-8484</c:v>
                </c:pt>
                <c:pt idx="2">
                  <c:v>-8041</c:v>
                </c:pt>
                <c:pt idx="3">
                  <c:v>-7793</c:v>
                </c:pt>
                <c:pt idx="4">
                  <c:v>-7599</c:v>
                </c:pt>
                <c:pt idx="5">
                  <c:v>-7485</c:v>
                </c:pt>
                <c:pt idx="6">
                  <c:v>-7332</c:v>
                </c:pt>
                <c:pt idx="7">
                  <c:v>-7073</c:v>
                </c:pt>
                <c:pt idx="8">
                  <c:v>-6804</c:v>
                </c:pt>
                <c:pt idx="9">
                  <c:v>-6803</c:v>
                </c:pt>
                <c:pt idx="10">
                  <c:v>-6769</c:v>
                </c:pt>
                <c:pt idx="11">
                  <c:v>-6716</c:v>
                </c:pt>
                <c:pt idx="12">
                  <c:v>-6715</c:v>
                </c:pt>
                <c:pt idx="13">
                  <c:v>-6696</c:v>
                </c:pt>
                <c:pt idx="14">
                  <c:v>-6650</c:v>
                </c:pt>
                <c:pt idx="15">
                  <c:v>-6606</c:v>
                </c:pt>
                <c:pt idx="16">
                  <c:v>-6595</c:v>
                </c:pt>
                <c:pt idx="17">
                  <c:v>-6205</c:v>
                </c:pt>
                <c:pt idx="18">
                  <c:v>-6142</c:v>
                </c:pt>
                <c:pt idx="19">
                  <c:v>-6141</c:v>
                </c:pt>
                <c:pt idx="20">
                  <c:v>-5902</c:v>
                </c:pt>
                <c:pt idx="21">
                  <c:v>-5850</c:v>
                </c:pt>
                <c:pt idx="22">
                  <c:v>-5812</c:v>
                </c:pt>
                <c:pt idx="23">
                  <c:v>-5792</c:v>
                </c:pt>
                <c:pt idx="24">
                  <c:v>-5663</c:v>
                </c:pt>
                <c:pt idx="25">
                  <c:v>-5531</c:v>
                </c:pt>
                <c:pt idx="26">
                  <c:v>-5503</c:v>
                </c:pt>
                <c:pt idx="27">
                  <c:v>-5425</c:v>
                </c:pt>
                <c:pt idx="28">
                  <c:v>-5405</c:v>
                </c:pt>
                <c:pt idx="29">
                  <c:v>-5385</c:v>
                </c:pt>
                <c:pt idx="30">
                  <c:v>-5355</c:v>
                </c:pt>
                <c:pt idx="31">
                  <c:v>-5328</c:v>
                </c:pt>
                <c:pt idx="32">
                  <c:v>-5286</c:v>
                </c:pt>
                <c:pt idx="33">
                  <c:v>-5175</c:v>
                </c:pt>
                <c:pt idx="34">
                  <c:v>-5175</c:v>
                </c:pt>
                <c:pt idx="35">
                  <c:v>-5167</c:v>
                </c:pt>
                <c:pt idx="36">
                  <c:v>-5084</c:v>
                </c:pt>
                <c:pt idx="37">
                  <c:v>-5045</c:v>
                </c:pt>
                <c:pt idx="38">
                  <c:v>-4959</c:v>
                </c:pt>
                <c:pt idx="39">
                  <c:v>-4938</c:v>
                </c:pt>
                <c:pt idx="40">
                  <c:v>-4918</c:v>
                </c:pt>
                <c:pt idx="41">
                  <c:v>-4867</c:v>
                </c:pt>
                <c:pt idx="42">
                  <c:v>-4830</c:v>
                </c:pt>
                <c:pt idx="43">
                  <c:v>-4719</c:v>
                </c:pt>
                <c:pt idx="44">
                  <c:v>-4712</c:v>
                </c:pt>
                <c:pt idx="45">
                  <c:v>-4708</c:v>
                </c:pt>
                <c:pt idx="46">
                  <c:v>-4700</c:v>
                </c:pt>
                <c:pt idx="47">
                  <c:v>-4699</c:v>
                </c:pt>
                <c:pt idx="48">
                  <c:v>-4699</c:v>
                </c:pt>
                <c:pt idx="49">
                  <c:v>-4657</c:v>
                </c:pt>
                <c:pt idx="50">
                  <c:v>-4572</c:v>
                </c:pt>
                <c:pt idx="51">
                  <c:v>-4460</c:v>
                </c:pt>
                <c:pt idx="52">
                  <c:v>-4404</c:v>
                </c:pt>
                <c:pt idx="53">
                  <c:v>-4126</c:v>
                </c:pt>
                <c:pt idx="54">
                  <c:v>-4003</c:v>
                </c:pt>
                <c:pt idx="55">
                  <c:v>-3908</c:v>
                </c:pt>
                <c:pt idx="56">
                  <c:v>-3907</c:v>
                </c:pt>
                <c:pt idx="57">
                  <c:v>-3767</c:v>
                </c:pt>
                <c:pt idx="58">
                  <c:v>-3527</c:v>
                </c:pt>
                <c:pt idx="59">
                  <c:v>-3526</c:v>
                </c:pt>
                <c:pt idx="60">
                  <c:v>-3525</c:v>
                </c:pt>
                <c:pt idx="61">
                  <c:v>-3516</c:v>
                </c:pt>
                <c:pt idx="62">
                  <c:v>-2955</c:v>
                </c:pt>
                <c:pt idx="63">
                  <c:v>-2455</c:v>
                </c:pt>
                <c:pt idx="64">
                  <c:v>-2226</c:v>
                </c:pt>
                <c:pt idx="65">
                  <c:v>-1907</c:v>
                </c:pt>
                <c:pt idx="66">
                  <c:v>-1891</c:v>
                </c:pt>
                <c:pt idx="67">
                  <c:v>-1751</c:v>
                </c:pt>
                <c:pt idx="68">
                  <c:v>-1652</c:v>
                </c:pt>
                <c:pt idx="69">
                  <c:v>-1651</c:v>
                </c:pt>
                <c:pt idx="70">
                  <c:v>-1523</c:v>
                </c:pt>
                <c:pt idx="71">
                  <c:v>-1492</c:v>
                </c:pt>
                <c:pt idx="72">
                  <c:v>-1424</c:v>
                </c:pt>
                <c:pt idx="73">
                  <c:v>-1415</c:v>
                </c:pt>
                <c:pt idx="74">
                  <c:v>-1414</c:v>
                </c:pt>
                <c:pt idx="75">
                  <c:v>-1413</c:v>
                </c:pt>
                <c:pt idx="76">
                  <c:v>-1175</c:v>
                </c:pt>
                <c:pt idx="77">
                  <c:v>-1014</c:v>
                </c:pt>
                <c:pt idx="78">
                  <c:v>-698</c:v>
                </c:pt>
                <c:pt idx="79">
                  <c:v>-470</c:v>
                </c:pt>
                <c:pt idx="80">
                  <c:v>-460</c:v>
                </c:pt>
                <c:pt idx="81">
                  <c:v>-449</c:v>
                </c:pt>
                <c:pt idx="82">
                  <c:v>-99</c:v>
                </c:pt>
                <c:pt idx="83">
                  <c:v>0</c:v>
                </c:pt>
                <c:pt idx="84">
                  <c:v>0</c:v>
                </c:pt>
                <c:pt idx="85">
                  <c:v>20</c:v>
                </c:pt>
                <c:pt idx="86">
                  <c:v>235</c:v>
                </c:pt>
                <c:pt idx="87">
                  <c:v>235</c:v>
                </c:pt>
                <c:pt idx="88">
                  <c:v>606</c:v>
                </c:pt>
                <c:pt idx="89">
                  <c:v>617</c:v>
                </c:pt>
                <c:pt idx="90">
                  <c:v>704</c:v>
                </c:pt>
                <c:pt idx="91">
                  <c:v>704</c:v>
                </c:pt>
                <c:pt idx="92">
                  <c:v>705</c:v>
                </c:pt>
                <c:pt idx="93">
                  <c:v>715</c:v>
                </c:pt>
                <c:pt idx="94">
                  <c:v>732</c:v>
                </c:pt>
                <c:pt idx="95">
                  <c:v>735</c:v>
                </c:pt>
                <c:pt idx="96">
                  <c:v>736</c:v>
                </c:pt>
                <c:pt idx="97">
                  <c:v>736</c:v>
                </c:pt>
                <c:pt idx="98">
                  <c:v>821</c:v>
                </c:pt>
                <c:pt idx="99">
                  <c:v>824</c:v>
                </c:pt>
                <c:pt idx="100">
                  <c:v>855</c:v>
                </c:pt>
                <c:pt idx="101">
                  <c:v>865</c:v>
                </c:pt>
                <c:pt idx="102">
                  <c:v>943</c:v>
                </c:pt>
                <c:pt idx="103">
                  <c:v>951</c:v>
                </c:pt>
                <c:pt idx="104">
                  <c:v>982</c:v>
                </c:pt>
                <c:pt idx="105">
                  <c:v>1059</c:v>
                </c:pt>
                <c:pt idx="106">
                  <c:v>1079</c:v>
                </c:pt>
                <c:pt idx="107">
                  <c:v>1080</c:v>
                </c:pt>
                <c:pt idx="108">
                  <c:v>1191</c:v>
                </c:pt>
                <c:pt idx="109">
                  <c:v>1301</c:v>
                </c:pt>
                <c:pt idx="110">
                  <c:v>1431</c:v>
                </c:pt>
                <c:pt idx="111">
                  <c:v>1432</c:v>
                </c:pt>
                <c:pt idx="112">
                  <c:v>1437</c:v>
                </c:pt>
                <c:pt idx="113">
                  <c:v>1441</c:v>
                </c:pt>
                <c:pt idx="114">
                  <c:v>1447</c:v>
                </c:pt>
                <c:pt idx="115">
                  <c:v>1448</c:v>
                </c:pt>
                <c:pt idx="116">
                  <c:v>1448</c:v>
                </c:pt>
                <c:pt idx="117">
                  <c:v>1448</c:v>
                </c:pt>
                <c:pt idx="118">
                  <c:v>1451</c:v>
                </c:pt>
                <c:pt idx="119">
                  <c:v>1451</c:v>
                </c:pt>
                <c:pt idx="120">
                  <c:v>1451</c:v>
                </c:pt>
                <c:pt idx="121">
                  <c:v>1536</c:v>
                </c:pt>
                <c:pt idx="122">
                  <c:v>1546</c:v>
                </c:pt>
                <c:pt idx="123">
                  <c:v>1546</c:v>
                </c:pt>
                <c:pt idx="124">
                  <c:v>1567</c:v>
                </c:pt>
                <c:pt idx="125">
                  <c:v>1577</c:v>
                </c:pt>
                <c:pt idx="126">
                  <c:v>1668</c:v>
                </c:pt>
                <c:pt idx="127">
                  <c:v>1676</c:v>
                </c:pt>
                <c:pt idx="128">
                  <c:v>1676</c:v>
                </c:pt>
                <c:pt idx="129">
                  <c:v>1679</c:v>
                </c:pt>
                <c:pt idx="130">
                  <c:v>1679</c:v>
                </c:pt>
                <c:pt idx="131">
                  <c:v>1775</c:v>
                </c:pt>
                <c:pt idx="132">
                  <c:v>1775</c:v>
                </c:pt>
                <c:pt idx="133">
                  <c:v>1775</c:v>
                </c:pt>
                <c:pt idx="134">
                  <c:v>1775</c:v>
                </c:pt>
                <c:pt idx="135">
                  <c:v>1775</c:v>
                </c:pt>
                <c:pt idx="136">
                  <c:v>1775</c:v>
                </c:pt>
                <c:pt idx="137">
                  <c:v>1784</c:v>
                </c:pt>
                <c:pt idx="138">
                  <c:v>1786</c:v>
                </c:pt>
                <c:pt idx="139">
                  <c:v>1796</c:v>
                </c:pt>
                <c:pt idx="140">
                  <c:v>1798</c:v>
                </c:pt>
                <c:pt idx="141">
                  <c:v>1810</c:v>
                </c:pt>
                <c:pt idx="142">
                  <c:v>1898</c:v>
                </c:pt>
                <c:pt idx="143">
                  <c:v>1918</c:v>
                </c:pt>
                <c:pt idx="144">
                  <c:v>1925</c:v>
                </c:pt>
                <c:pt idx="145">
                  <c:v>1928</c:v>
                </c:pt>
                <c:pt idx="146">
                  <c:v>1939</c:v>
                </c:pt>
                <c:pt idx="147">
                  <c:v>2003</c:v>
                </c:pt>
                <c:pt idx="148">
                  <c:v>2003</c:v>
                </c:pt>
                <c:pt idx="149">
                  <c:v>2014</c:v>
                </c:pt>
                <c:pt idx="150">
                  <c:v>2023</c:v>
                </c:pt>
                <c:pt idx="151">
                  <c:v>2112</c:v>
                </c:pt>
                <c:pt idx="152">
                  <c:v>2136</c:v>
                </c:pt>
                <c:pt idx="153">
                  <c:v>2143</c:v>
                </c:pt>
                <c:pt idx="154">
                  <c:v>2145</c:v>
                </c:pt>
                <c:pt idx="155">
                  <c:v>2146</c:v>
                </c:pt>
                <c:pt idx="156">
                  <c:v>2156</c:v>
                </c:pt>
                <c:pt idx="157">
                  <c:v>2157</c:v>
                </c:pt>
                <c:pt idx="158">
                  <c:v>2241</c:v>
                </c:pt>
                <c:pt idx="159">
                  <c:v>2244</c:v>
                </c:pt>
                <c:pt idx="160">
                  <c:v>2251</c:v>
                </c:pt>
                <c:pt idx="161">
                  <c:v>2252</c:v>
                </c:pt>
                <c:pt idx="162">
                  <c:v>2263</c:v>
                </c:pt>
                <c:pt idx="163">
                  <c:v>2263</c:v>
                </c:pt>
                <c:pt idx="164">
                  <c:v>2272</c:v>
                </c:pt>
                <c:pt idx="165">
                  <c:v>2273</c:v>
                </c:pt>
                <c:pt idx="166">
                  <c:v>2370</c:v>
                </c:pt>
                <c:pt idx="167">
                  <c:v>2413</c:v>
                </c:pt>
                <c:pt idx="168">
                  <c:v>2413</c:v>
                </c:pt>
                <c:pt idx="169">
                  <c:v>2413</c:v>
                </c:pt>
                <c:pt idx="170">
                  <c:v>2483</c:v>
                </c:pt>
                <c:pt idx="171">
                  <c:v>2493</c:v>
                </c:pt>
                <c:pt idx="172">
                  <c:v>2590</c:v>
                </c:pt>
                <c:pt idx="173">
                  <c:v>2599</c:v>
                </c:pt>
                <c:pt idx="174">
                  <c:v>2613</c:v>
                </c:pt>
                <c:pt idx="175">
                  <c:v>2729</c:v>
                </c:pt>
                <c:pt idx="176">
                  <c:v>2961</c:v>
                </c:pt>
                <c:pt idx="177">
                  <c:v>3090</c:v>
                </c:pt>
                <c:pt idx="178">
                  <c:v>3090</c:v>
                </c:pt>
                <c:pt idx="179">
                  <c:v>3196</c:v>
                </c:pt>
                <c:pt idx="180">
                  <c:v>3228</c:v>
                </c:pt>
                <c:pt idx="181">
                  <c:v>3305</c:v>
                </c:pt>
                <c:pt idx="182">
                  <c:v>3315</c:v>
                </c:pt>
                <c:pt idx="183">
                  <c:v>3327</c:v>
                </c:pt>
                <c:pt idx="184">
                  <c:v>3328</c:v>
                </c:pt>
                <c:pt idx="185">
                  <c:v>3340</c:v>
                </c:pt>
                <c:pt idx="186">
                  <c:v>3425</c:v>
                </c:pt>
                <c:pt idx="187">
                  <c:v>3439</c:v>
                </c:pt>
                <c:pt idx="188">
                  <c:v>3545</c:v>
                </c:pt>
                <c:pt idx="189">
                  <c:v>3558</c:v>
                </c:pt>
                <c:pt idx="190">
                  <c:v>3589</c:v>
                </c:pt>
                <c:pt idx="191">
                  <c:v>3664</c:v>
                </c:pt>
                <c:pt idx="192">
                  <c:v>3676</c:v>
                </c:pt>
                <c:pt idx="193">
                  <c:v>3685</c:v>
                </c:pt>
                <c:pt idx="194">
                  <c:v>3693.5</c:v>
                </c:pt>
                <c:pt idx="195">
                  <c:v>3773</c:v>
                </c:pt>
                <c:pt idx="196">
                  <c:v>3796</c:v>
                </c:pt>
                <c:pt idx="197">
                  <c:v>3807</c:v>
                </c:pt>
                <c:pt idx="198">
                  <c:v>3817</c:v>
                </c:pt>
                <c:pt idx="199">
                  <c:v>3824</c:v>
                </c:pt>
                <c:pt idx="200">
                  <c:v>3891</c:v>
                </c:pt>
                <c:pt idx="201">
                  <c:v>3914</c:v>
                </c:pt>
                <c:pt idx="202">
                  <c:v>3920</c:v>
                </c:pt>
                <c:pt idx="203">
                  <c:v>4021</c:v>
                </c:pt>
                <c:pt idx="204">
                  <c:v>4056</c:v>
                </c:pt>
                <c:pt idx="205">
                  <c:v>4131</c:v>
                </c:pt>
                <c:pt idx="206">
                  <c:v>4144</c:v>
                </c:pt>
                <c:pt idx="207">
                  <c:v>4251</c:v>
                </c:pt>
                <c:pt idx="208">
                  <c:v>4278</c:v>
                </c:pt>
                <c:pt idx="209">
                  <c:v>4404</c:v>
                </c:pt>
                <c:pt idx="210">
                  <c:v>4491</c:v>
                </c:pt>
                <c:pt idx="211">
                  <c:v>4611</c:v>
                </c:pt>
                <c:pt idx="212">
                  <c:v>4748</c:v>
                </c:pt>
                <c:pt idx="213">
                  <c:v>4850</c:v>
                </c:pt>
                <c:pt idx="214">
                  <c:v>5085</c:v>
                </c:pt>
                <c:pt idx="215">
                  <c:v>5120</c:v>
                </c:pt>
                <c:pt idx="216">
                  <c:v>5209</c:v>
                </c:pt>
                <c:pt idx="217">
                  <c:v>5229</c:v>
                </c:pt>
                <c:pt idx="218">
                  <c:v>5447</c:v>
                </c:pt>
                <c:pt idx="219">
                  <c:v>5478</c:v>
                </c:pt>
                <c:pt idx="220">
                  <c:v>5557</c:v>
                </c:pt>
                <c:pt idx="221">
                  <c:v>5697</c:v>
                </c:pt>
                <c:pt idx="222">
                  <c:v>5796</c:v>
                </c:pt>
                <c:pt idx="223">
                  <c:v>5925</c:v>
                </c:pt>
              </c:numCache>
            </c:numRef>
          </c:xVal>
          <c:yVal>
            <c:numRef>
              <c:f>Active!$L$21:$L$244</c:f>
              <c:numCache>
                <c:formatCode>General</c:formatCode>
                <c:ptCount val="22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850-4266-BEC5-BFEC9948F82F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3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Active!$F$21:$F$244</c:f>
              <c:numCache>
                <c:formatCode>General</c:formatCode>
                <c:ptCount val="224"/>
                <c:pt idx="0">
                  <c:v>-9085</c:v>
                </c:pt>
                <c:pt idx="1">
                  <c:v>-8484</c:v>
                </c:pt>
                <c:pt idx="2">
                  <c:v>-8041</c:v>
                </c:pt>
                <c:pt idx="3">
                  <c:v>-7793</c:v>
                </c:pt>
                <c:pt idx="4">
                  <c:v>-7599</c:v>
                </c:pt>
                <c:pt idx="5">
                  <c:v>-7485</c:v>
                </c:pt>
                <c:pt idx="6">
                  <c:v>-7332</c:v>
                </c:pt>
                <c:pt idx="7">
                  <c:v>-7073</c:v>
                </c:pt>
                <c:pt idx="8">
                  <c:v>-6804</c:v>
                </c:pt>
                <c:pt idx="9">
                  <c:v>-6803</c:v>
                </c:pt>
                <c:pt idx="10">
                  <c:v>-6769</c:v>
                </c:pt>
                <c:pt idx="11">
                  <c:v>-6716</c:v>
                </c:pt>
                <c:pt idx="12">
                  <c:v>-6715</c:v>
                </c:pt>
                <c:pt idx="13">
                  <c:v>-6696</c:v>
                </c:pt>
                <c:pt idx="14">
                  <c:v>-6650</c:v>
                </c:pt>
                <c:pt idx="15">
                  <c:v>-6606</c:v>
                </c:pt>
                <c:pt idx="16">
                  <c:v>-6595</c:v>
                </c:pt>
                <c:pt idx="17">
                  <c:v>-6205</c:v>
                </c:pt>
                <c:pt idx="18">
                  <c:v>-6142</c:v>
                </c:pt>
                <c:pt idx="19">
                  <c:v>-6141</c:v>
                </c:pt>
                <c:pt idx="20">
                  <c:v>-5902</c:v>
                </c:pt>
                <c:pt idx="21">
                  <c:v>-5850</c:v>
                </c:pt>
                <c:pt idx="22">
                  <c:v>-5812</c:v>
                </c:pt>
                <c:pt idx="23">
                  <c:v>-5792</c:v>
                </c:pt>
                <c:pt idx="24">
                  <c:v>-5663</c:v>
                </c:pt>
                <c:pt idx="25">
                  <c:v>-5531</c:v>
                </c:pt>
                <c:pt idx="26">
                  <c:v>-5503</c:v>
                </c:pt>
                <c:pt idx="27">
                  <c:v>-5425</c:v>
                </c:pt>
                <c:pt idx="28">
                  <c:v>-5405</c:v>
                </c:pt>
                <c:pt idx="29">
                  <c:v>-5385</c:v>
                </c:pt>
                <c:pt idx="30">
                  <c:v>-5355</c:v>
                </c:pt>
                <c:pt idx="31">
                  <c:v>-5328</c:v>
                </c:pt>
                <c:pt idx="32">
                  <c:v>-5286</c:v>
                </c:pt>
                <c:pt idx="33">
                  <c:v>-5175</c:v>
                </c:pt>
                <c:pt idx="34">
                  <c:v>-5175</c:v>
                </c:pt>
                <c:pt idx="35">
                  <c:v>-5167</c:v>
                </c:pt>
                <c:pt idx="36">
                  <c:v>-5084</c:v>
                </c:pt>
                <c:pt idx="37">
                  <c:v>-5045</c:v>
                </c:pt>
                <c:pt idx="38">
                  <c:v>-4959</c:v>
                </c:pt>
                <c:pt idx="39">
                  <c:v>-4938</c:v>
                </c:pt>
                <c:pt idx="40">
                  <c:v>-4918</c:v>
                </c:pt>
                <c:pt idx="41">
                  <c:v>-4867</c:v>
                </c:pt>
                <c:pt idx="42">
                  <c:v>-4830</c:v>
                </c:pt>
                <c:pt idx="43">
                  <c:v>-4719</c:v>
                </c:pt>
                <c:pt idx="44">
                  <c:v>-4712</c:v>
                </c:pt>
                <c:pt idx="45">
                  <c:v>-4708</c:v>
                </c:pt>
                <c:pt idx="46">
                  <c:v>-4700</c:v>
                </c:pt>
                <c:pt idx="47">
                  <c:v>-4699</c:v>
                </c:pt>
                <c:pt idx="48">
                  <c:v>-4699</c:v>
                </c:pt>
                <c:pt idx="49">
                  <c:v>-4657</c:v>
                </c:pt>
                <c:pt idx="50">
                  <c:v>-4572</c:v>
                </c:pt>
                <c:pt idx="51">
                  <c:v>-4460</c:v>
                </c:pt>
                <c:pt idx="52">
                  <c:v>-4404</c:v>
                </c:pt>
                <c:pt idx="53">
                  <c:v>-4126</c:v>
                </c:pt>
                <c:pt idx="54">
                  <c:v>-4003</c:v>
                </c:pt>
                <c:pt idx="55">
                  <c:v>-3908</c:v>
                </c:pt>
                <c:pt idx="56">
                  <c:v>-3907</c:v>
                </c:pt>
                <c:pt idx="57">
                  <c:v>-3767</c:v>
                </c:pt>
                <c:pt idx="58">
                  <c:v>-3527</c:v>
                </c:pt>
                <c:pt idx="59">
                  <c:v>-3526</c:v>
                </c:pt>
                <c:pt idx="60">
                  <c:v>-3525</c:v>
                </c:pt>
                <c:pt idx="61">
                  <c:v>-3516</c:v>
                </c:pt>
                <c:pt idx="62">
                  <c:v>-2955</c:v>
                </c:pt>
                <c:pt idx="63">
                  <c:v>-2455</c:v>
                </c:pt>
                <c:pt idx="64">
                  <c:v>-2226</c:v>
                </c:pt>
                <c:pt idx="65">
                  <c:v>-1907</c:v>
                </c:pt>
                <c:pt idx="66">
                  <c:v>-1891</c:v>
                </c:pt>
                <c:pt idx="67">
                  <c:v>-1751</c:v>
                </c:pt>
                <c:pt idx="68">
                  <c:v>-1652</c:v>
                </c:pt>
                <c:pt idx="69">
                  <c:v>-1651</c:v>
                </c:pt>
                <c:pt idx="70">
                  <c:v>-1523</c:v>
                </c:pt>
                <c:pt idx="71">
                  <c:v>-1492</c:v>
                </c:pt>
                <c:pt idx="72">
                  <c:v>-1424</c:v>
                </c:pt>
                <c:pt idx="73">
                  <c:v>-1415</c:v>
                </c:pt>
                <c:pt idx="74">
                  <c:v>-1414</c:v>
                </c:pt>
                <c:pt idx="75">
                  <c:v>-1413</c:v>
                </c:pt>
                <c:pt idx="76">
                  <c:v>-1175</c:v>
                </c:pt>
                <c:pt idx="77">
                  <c:v>-1014</c:v>
                </c:pt>
                <c:pt idx="78">
                  <c:v>-698</c:v>
                </c:pt>
                <c:pt idx="79">
                  <c:v>-470</c:v>
                </c:pt>
                <c:pt idx="80">
                  <c:v>-460</c:v>
                </c:pt>
                <c:pt idx="81">
                  <c:v>-449</c:v>
                </c:pt>
                <c:pt idx="82">
                  <c:v>-99</c:v>
                </c:pt>
                <c:pt idx="83">
                  <c:v>0</c:v>
                </c:pt>
                <c:pt idx="84">
                  <c:v>0</c:v>
                </c:pt>
                <c:pt idx="85">
                  <c:v>20</c:v>
                </c:pt>
                <c:pt idx="86">
                  <c:v>235</c:v>
                </c:pt>
                <c:pt idx="87">
                  <c:v>235</c:v>
                </c:pt>
                <c:pt idx="88">
                  <c:v>606</c:v>
                </c:pt>
                <c:pt idx="89">
                  <c:v>617</c:v>
                </c:pt>
                <c:pt idx="90">
                  <c:v>704</c:v>
                </c:pt>
                <c:pt idx="91">
                  <c:v>704</c:v>
                </c:pt>
                <c:pt idx="92">
                  <c:v>705</c:v>
                </c:pt>
                <c:pt idx="93">
                  <c:v>715</c:v>
                </c:pt>
                <c:pt idx="94">
                  <c:v>732</c:v>
                </c:pt>
                <c:pt idx="95">
                  <c:v>735</c:v>
                </c:pt>
                <c:pt idx="96">
                  <c:v>736</c:v>
                </c:pt>
                <c:pt idx="97">
                  <c:v>736</c:v>
                </c:pt>
                <c:pt idx="98">
                  <c:v>821</c:v>
                </c:pt>
                <c:pt idx="99">
                  <c:v>824</c:v>
                </c:pt>
                <c:pt idx="100">
                  <c:v>855</c:v>
                </c:pt>
                <c:pt idx="101">
                  <c:v>865</c:v>
                </c:pt>
                <c:pt idx="102">
                  <c:v>943</c:v>
                </c:pt>
                <c:pt idx="103">
                  <c:v>951</c:v>
                </c:pt>
                <c:pt idx="104">
                  <c:v>982</c:v>
                </c:pt>
                <c:pt idx="105">
                  <c:v>1059</c:v>
                </c:pt>
                <c:pt idx="106">
                  <c:v>1079</c:v>
                </c:pt>
                <c:pt idx="107">
                  <c:v>1080</c:v>
                </c:pt>
                <c:pt idx="108">
                  <c:v>1191</c:v>
                </c:pt>
                <c:pt idx="109">
                  <c:v>1301</c:v>
                </c:pt>
                <c:pt idx="110">
                  <c:v>1431</c:v>
                </c:pt>
                <c:pt idx="111">
                  <c:v>1432</c:v>
                </c:pt>
                <c:pt idx="112">
                  <c:v>1437</c:v>
                </c:pt>
                <c:pt idx="113">
                  <c:v>1441</c:v>
                </c:pt>
                <c:pt idx="114">
                  <c:v>1447</c:v>
                </c:pt>
                <c:pt idx="115">
                  <c:v>1448</c:v>
                </c:pt>
                <c:pt idx="116">
                  <c:v>1448</c:v>
                </c:pt>
                <c:pt idx="117">
                  <c:v>1448</c:v>
                </c:pt>
                <c:pt idx="118">
                  <c:v>1451</c:v>
                </c:pt>
                <c:pt idx="119">
                  <c:v>1451</c:v>
                </c:pt>
                <c:pt idx="120">
                  <c:v>1451</c:v>
                </c:pt>
                <c:pt idx="121">
                  <c:v>1536</c:v>
                </c:pt>
                <c:pt idx="122">
                  <c:v>1546</c:v>
                </c:pt>
                <c:pt idx="123">
                  <c:v>1546</c:v>
                </c:pt>
                <c:pt idx="124">
                  <c:v>1567</c:v>
                </c:pt>
                <c:pt idx="125">
                  <c:v>1577</c:v>
                </c:pt>
                <c:pt idx="126">
                  <c:v>1668</c:v>
                </c:pt>
                <c:pt idx="127">
                  <c:v>1676</c:v>
                </c:pt>
                <c:pt idx="128">
                  <c:v>1676</c:v>
                </c:pt>
                <c:pt idx="129">
                  <c:v>1679</c:v>
                </c:pt>
                <c:pt idx="130">
                  <c:v>1679</c:v>
                </c:pt>
                <c:pt idx="131">
                  <c:v>1775</c:v>
                </c:pt>
                <c:pt idx="132">
                  <c:v>1775</c:v>
                </c:pt>
                <c:pt idx="133">
                  <c:v>1775</c:v>
                </c:pt>
                <c:pt idx="134">
                  <c:v>1775</c:v>
                </c:pt>
                <c:pt idx="135">
                  <c:v>1775</c:v>
                </c:pt>
                <c:pt idx="136">
                  <c:v>1775</c:v>
                </c:pt>
                <c:pt idx="137">
                  <c:v>1784</c:v>
                </c:pt>
                <c:pt idx="138">
                  <c:v>1786</c:v>
                </c:pt>
                <c:pt idx="139">
                  <c:v>1796</c:v>
                </c:pt>
                <c:pt idx="140">
                  <c:v>1798</c:v>
                </c:pt>
                <c:pt idx="141">
                  <c:v>1810</c:v>
                </c:pt>
                <c:pt idx="142">
                  <c:v>1898</c:v>
                </c:pt>
                <c:pt idx="143">
                  <c:v>1918</c:v>
                </c:pt>
                <c:pt idx="144">
                  <c:v>1925</c:v>
                </c:pt>
                <c:pt idx="145">
                  <c:v>1928</c:v>
                </c:pt>
                <c:pt idx="146">
                  <c:v>1939</c:v>
                </c:pt>
                <c:pt idx="147">
                  <c:v>2003</c:v>
                </c:pt>
                <c:pt idx="148">
                  <c:v>2003</c:v>
                </c:pt>
                <c:pt idx="149">
                  <c:v>2014</c:v>
                </c:pt>
                <c:pt idx="150">
                  <c:v>2023</c:v>
                </c:pt>
                <c:pt idx="151">
                  <c:v>2112</c:v>
                </c:pt>
                <c:pt idx="152">
                  <c:v>2136</c:v>
                </c:pt>
                <c:pt idx="153">
                  <c:v>2143</c:v>
                </c:pt>
                <c:pt idx="154">
                  <c:v>2145</c:v>
                </c:pt>
                <c:pt idx="155">
                  <c:v>2146</c:v>
                </c:pt>
                <c:pt idx="156">
                  <c:v>2156</c:v>
                </c:pt>
                <c:pt idx="157">
                  <c:v>2157</c:v>
                </c:pt>
                <c:pt idx="158">
                  <c:v>2241</c:v>
                </c:pt>
                <c:pt idx="159">
                  <c:v>2244</c:v>
                </c:pt>
                <c:pt idx="160">
                  <c:v>2251</c:v>
                </c:pt>
                <c:pt idx="161">
                  <c:v>2252</c:v>
                </c:pt>
                <c:pt idx="162">
                  <c:v>2263</c:v>
                </c:pt>
                <c:pt idx="163">
                  <c:v>2263</c:v>
                </c:pt>
                <c:pt idx="164">
                  <c:v>2272</c:v>
                </c:pt>
                <c:pt idx="165">
                  <c:v>2273</c:v>
                </c:pt>
                <c:pt idx="166">
                  <c:v>2370</c:v>
                </c:pt>
                <c:pt idx="167">
                  <c:v>2413</c:v>
                </c:pt>
                <c:pt idx="168">
                  <c:v>2413</c:v>
                </c:pt>
                <c:pt idx="169">
                  <c:v>2413</c:v>
                </c:pt>
                <c:pt idx="170">
                  <c:v>2483</c:v>
                </c:pt>
                <c:pt idx="171">
                  <c:v>2493</c:v>
                </c:pt>
                <c:pt idx="172">
                  <c:v>2590</c:v>
                </c:pt>
                <c:pt idx="173">
                  <c:v>2599</c:v>
                </c:pt>
                <c:pt idx="174">
                  <c:v>2613</c:v>
                </c:pt>
                <c:pt idx="175">
                  <c:v>2729</c:v>
                </c:pt>
                <c:pt idx="176">
                  <c:v>2961</c:v>
                </c:pt>
                <c:pt idx="177">
                  <c:v>3090</c:v>
                </c:pt>
                <c:pt idx="178">
                  <c:v>3090</c:v>
                </c:pt>
                <c:pt idx="179">
                  <c:v>3196</c:v>
                </c:pt>
                <c:pt idx="180">
                  <c:v>3228</c:v>
                </c:pt>
                <c:pt idx="181">
                  <c:v>3305</c:v>
                </c:pt>
                <c:pt idx="182">
                  <c:v>3315</c:v>
                </c:pt>
                <c:pt idx="183">
                  <c:v>3327</c:v>
                </c:pt>
                <c:pt idx="184">
                  <c:v>3328</c:v>
                </c:pt>
                <c:pt idx="185">
                  <c:v>3340</c:v>
                </c:pt>
                <c:pt idx="186">
                  <c:v>3425</c:v>
                </c:pt>
                <c:pt idx="187">
                  <c:v>3439</c:v>
                </c:pt>
                <c:pt idx="188">
                  <c:v>3545</c:v>
                </c:pt>
                <c:pt idx="189">
                  <c:v>3558</c:v>
                </c:pt>
                <c:pt idx="190">
                  <c:v>3589</c:v>
                </c:pt>
                <c:pt idx="191">
                  <c:v>3664</c:v>
                </c:pt>
                <c:pt idx="192">
                  <c:v>3676</c:v>
                </c:pt>
                <c:pt idx="193">
                  <c:v>3685</c:v>
                </c:pt>
                <c:pt idx="194">
                  <c:v>3693.5</c:v>
                </c:pt>
                <c:pt idx="195">
                  <c:v>3773</c:v>
                </c:pt>
                <c:pt idx="196">
                  <c:v>3796</c:v>
                </c:pt>
                <c:pt idx="197">
                  <c:v>3807</c:v>
                </c:pt>
                <c:pt idx="198">
                  <c:v>3817</c:v>
                </c:pt>
                <c:pt idx="199">
                  <c:v>3824</c:v>
                </c:pt>
                <c:pt idx="200">
                  <c:v>3891</c:v>
                </c:pt>
                <c:pt idx="201">
                  <c:v>3914</c:v>
                </c:pt>
                <c:pt idx="202">
                  <c:v>3920</c:v>
                </c:pt>
                <c:pt idx="203">
                  <c:v>4021</c:v>
                </c:pt>
                <c:pt idx="204">
                  <c:v>4056</c:v>
                </c:pt>
                <c:pt idx="205">
                  <c:v>4131</c:v>
                </c:pt>
                <c:pt idx="206">
                  <c:v>4144</c:v>
                </c:pt>
                <c:pt idx="207">
                  <c:v>4251</c:v>
                </c:pt>
                <c:pt idx="208">
                  <c:v>4278</c:v>
                </c:pt>
                <c:pt idx="209">
                  <c:v>4404</c:v>
                </c:pt>
                <c:pt idx="210">
                  <c:v>4491</c:v>
                </c:pt>
                <c:pt idx="211">
                  <c:v>4611</c:v>
                </c:pt>
                <c:pt idx="212">
                  <c:v>4748</c:v>
                </c:pt>
                <c:pt idx="213">
                  <c:v>4850</c:v>
                </c:pt>
                <c:pt idx="214">
                  <c:v>5085</c:v>
                </c:pt>
                <c:pt idx="215">
                  <c:v>5120</c:v>
                </c:pt>
                <c:pt idx="216">
                  <c:v>5209</c:v>
                </c:pt>
                <c:pt idx="217">
                  <c:v>5229</c:v>
                </c:pt>
                <c:pt idx="218">
                  <c:v>5447</c:v>
                </c:pt>
                <c:pt idx="219">
                  <c:v>5478</c:v>
                </c:pt>
                <c:pt idx="220">
                  <c:v>5557</c:v>
                </c:pt>
                <c:pt idx="221">
                  <c:v>5697</c:v>
                </c:pt>
                <c:pt idx="222">
                  <c:v>5796</c:v>
                </c:pt>
                <c:pt idx="223">
                  <c:v>5925</c:v>
                </c:pt>
              </c:numCache>
            </c:numRef>
          </c:xVal>
          <c:yVal>
            <c:numRef>
              <c:f>Active!$M$21:$M$244</c:f>
              <c:numCache>
                <c:formatCode>General</c:formatCode>
                <c:ptCount val="22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850-4266-BEC5-BFEC9948F82F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s7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Active!$F$21:$F$244</c:f>
              <c:numCache>
                <c:formatCode>General</c:formatCode>
                <c:ptCount val="224"/>
                <c:pt idx="0">
                  <c:v>-9085</c:v>
                </c:pt>
                <c:pt idx="1">
                  <c:v>-8484</c:v>
                </c:pt>
                <c:pt idx="2">
                  <c:v>-8041</c:v>
                </c:pt>
                <c:pt idx="3">
                  <c:v>-7793</c:v>
                </c:pt>
                <c:pt idx="4">
                  <c:v>-7599</c:v>
                </c:pt>
                <c:pt idx="5">
                  <c:v>-7485</c:v>
                </c:pt>
                <c:pt idx="6">
                  <c:v>-7332</c:v>
                </c:pt>
                <c:pt idx="7">
                  <c:v>-7073</c:v>
                </c:pt>
                <c:pt idx="8">
                  <c:v>-6804</c:v>
                </c:pt>
                <c:pt idx="9">
                  <c:v>-6803</c:v>
                </c:pt>
                <c:pt idx="10">
                  <c:v>-6769</c:v>
                </c:pt>
                <c:pt idx="11">
                  <c:v>-6716</c:v>
                </c:pt>
                <c:pt idx="12">
                  <c:v>-6715</c:v>
                </c:pt>
                <c:pt idx="13">
                  <c:v>-6696</c:v>
                </c:pt>
                <c:pt idx="14">
                  <c:v>-6650</c:v>
                </c:pt>
                <c:pt idx="15">
                  <c:v>-6606</c:v>
                </c:pt>
                <c:pt idx="16">
                  <c:v>-6595</c:v>
                </c:pt>
                <c:pt idx="17">
                  <c:v>-6205</c:v>
                </c:pt>
                <c:pt idx="18">
                  <c:v>-6142</c:v>
                </c:pt>
                <c:pt idx="19">
                  <c:v>-6141</c:v>
                </c:pt>
                <c:pt idx="20">
                  <c:v>-5902</c:v>
                </c:pt>
                <c:pt idx="21">
                  <c:v>-5850</c:v>
                </c:pt>
                <c:pt idx="22">
                  <c:v>-5812</c:v>
                </c:pt>
                <c:pt idx="23">
                  <c:v>-5792</c:v>
                </c:pt>
                <c:pt idx="24">
                  <c:v>-5663</c:v>
                </c:pt>
                <c:pt idx="25">
                  <c:v>-5531</c:v>
                </c:pt>
                <c:pt idx="26">
                  <c:v>-5503</c:v>
                </c:pt>
                <c:pt idx="27">
                  <c:v>-5425</c:v>
                </c:pt>
                <c:pt idx="28">
                  <c:v>-5405</c:v>
                </c:pt>
                <c:pt idx="29">
                  <c:v>-5385</c:v>
                </c:pt>
                <c:pt idx="30">
                  <c:v>-5355</c:v>
                </c:pt>
                <c:pt idx="31">
                  <c:v>-5328</c:v>
                </c:pt>
                <c:pt idx="32">
                  <c:v>-5286</c:v>
                </c:pt>
                <c:pt idx="33">
                  <c:v>-5175</c:v>
                </c:pt>
                <c:pt idx="34">
                  <c:v>-5175</c:v>
                </c:pt>
                <c:pt idx="35">
                  <c:v>-5167</c:v>
                </c:pt>
                <c:pt idx="36">
                  <c:v>-5084</c:v>
                </c:pt>
                <c:pt idx="37">
                  <c:v>-5045</c:v>
                </c:pt>
                <c:pt idx="38">
                  <c:v>-4959</c:v>
                </c:pt>
                <c:pt idx="39">
                  <c:v>-4938</c:v>
                </c:pt>
                <c:pt idx="40">
                  <c:v>-4918</c:v>
                </c:pt>
                <c:pt idx="41">
                  <c:v>-4867</c:v>
                </c:pt>
                <c:pt idx="42">
                  <c:v>-4830</c:v>
                </c:pt>
                <c:pt idx="43">
                  <c:v>-4719</c:v>
                </c:pt>
                <c:pt idx="44">
                  <c:v>-4712</c:v>
                </c:pt>
                <c:pt idx="45">
                  <c:v>-4708</c:v>
                </c:pt>
                <c:pt idx="46">
                  <c:v>-4700</c:v>
                </c:pt>
                <c:pt idx="47">
                  <c:v>-4699</c:v>
                </c:pt>
                <c:pt idx="48">
                  <c:v>-4699</c:v>
                </c:pt>
                <c:pt idx="49">
                  <c:v>-4657</c:v>
                </c:pt>
                <c:pt idx="50">
                  <c:v>-4572</c:v>
                </c:pt>
                <c:pt idx="51">
                  <c:v>-4460</c:v>
                </c:pt>
                <c:pt idx="52">
                  <c:v>-4404</c:v>
                </c:pt>
                <c:pt idx="53">
                  <c:v>-4126</c:v>
                </c:pt>
                <c:pt idx="54">
                  <c:v>-4003</c:v>
                </c:pt>
                <c:pt idx="55">
                  <c:v>-3908</c:v>
                </c:pt>
                <c:pt idx="56">
                  <c:v>-3907</c:v>
                </c:pt>
                <c:pt idx="57">
                  <c:v>-3767</c:v>
                </c:pt>
                <c:pt idx="58">
                  <c:v>-3527</c:v>
                </c:pt>
                <c:pt idx="59">
                  <c:v>-3526</c:v>
                </c:pt>
                <c:pt idx="60">
                  <c:v>-3525</c:v>
                </c:pt>
                <c:pt idx="61">
                  <c:v>-3516</c:v>
                </c:pt>
                <c:pt idx="62">
                  <c:v>-2955</c:v>
                </c:pt>
                <c:pt idx="63">
                  <c:v>-2455</c:v>
                </c:pt>
                <c:pt idx="64">
                  <c:v>-2226</c:v>
                </c:pt>
                <c:pt idx="65">
                  <c:v>-1907</c:v>
                </c:pt>
                <c:pt idx="66">
                  <c:v>-1891</c:v>
                </c:pt>
                <c:pt idx="67">
                  <c:v>-1751</c:v>
                </c:pt>
                <c:pt idx="68">
                  <c:v>-1652</c:v>
                </c:pt>
                <c:pt idx="69">
                  <c:v>-1651</c:v>
                </c:pt>
                <c:pt idx="70">
                  <c:v>-1523</c:v>
                </c:pt>
                <c:pt idx="71">
                  <c:v>-1492</c:v>
                </c:pt>
                <c:pt idx="72">
                  <c:v>-1424</c:v>
                </c:pt>
                <c:pt idx="73">
                  <c:v>-1415</c:v>
                </c:pt>
                <c:pt idx="74">
                  <c:v>-1414</c:v>
                </c:pt>
                <c:pt idx="75">
                  <c:v>-1413</c:v>
                </c:pt>
                <c:pt idx="76">
                  <c:v>-1175</c:v>
                </c:pt>
                <c:pt idx="77">
                  <c:v>-1014</c:v>
                </c:pt>
                <c:pt idx="78">
                  <c:v>-698</c:v>
                </c:pt>
                <c:pt idx="79">
                  <c:v>-470</c:v>
                </c:pt>
                <c:pt idx="80">
                  <c:v>-460</c:v>
                </c:pt>
                <c:pt idx="81">
                  <c:v>-449</c:v>
                </c:pt>
                <c:pt idx="82">
                  <c:v>-99</c:v>
                </c:pt>
                <c:pt idx="83">
                  <c:v>0</c:v>
                </c:pt>
                <c:pt idx="84">
                  <c:v>0</c:v>
                </c:pt>
                <c:pt idx="85">
                  <c:v>20</c:v>
                </c:pt>
                <c:pt idx="86">
                  <c:v>235</c:v>
                </c:pt>
                <c:pt idx="87">
                  <c:v>235</c:v>
                </c:pt>
                <c:pt idx="88">
                  <c:v>606</c:v>
                </c:pt>
                <c:pt idx="89">
                  <c:v>617</c:v>
                </c:pt>
                <c:pt idx="90">
                  <c:v>704</c:v>
                </c:pt>
                <c:pt idx="91">
                  <c:v>704</c:v>
                </c:pt>
                <c:pt idx="92">
                  <c:v>705</c:v>
                </c:pt>
                <c:pt idx="93">
                  <c:v>715</c:v>
                </c:pt>
                <c:pt idx="94">
                  <c:v>732</c:v>
                </c:pt>
                <c:pt idx="95">
                  <c:v>735</c:v>
                </c:pt>
                <c:pt idx="96">
                  <c:v>736</c:v>
                </c:pt>
                <c:pt idx="97">
                  <c:v>736</c:v>
                </c:pt>
                <c:pt idx="98">
                  <c:v>821</c:v>
                </c:pt>
                <c:pt idx="99">
                  <c:v>824</c:v>
                </c:pt>
                <c:pt idx="100">
                  <c:v>855</c:v>
                </c:pt>
                <c:pt idx="101">
                  <c:v>865</c:v>
                </c:pt>
                <c:pt idx="102">
                  <c:v>943</c:v>
                </c:pt>
                <c:pt idx="103">
                  <c:v>951</c:v>
                </c:pt>
                <c:pt idx="104">
                  <c:v>982</c:v>
                </c:pt>
                <c:pt idx="105">
                  <c:v>1059</c:v>
                </c:pt>
                <c:pt idx="106">
                  <c:v>1079</c:v>
                </c:pt>
                <c:pt idx="107">
                  <c:v>1080</c:v>
                </c:pt>
                <c:pt idx="108">
                  <c:v>1191</c:v>
                </c:pt>
                <c:pt idx="109">
                  <c:v>1301</c:v>
                </c:pt>
                <c:pt idx="110">
                  <c:v>1431</c:v>
                </c:pt>
                <c:pt idx="111">
                  <c:v>1432</c:v>
                </c:pt>
                <c:pt idx="112">
                  <c:v>1437</c:v>
                </c:pt>
                <c:pt idx="113">
                  <c:v>1441</c:v>
                </c:pt>
                <c:pt idx="114">
                  <c:v>1447</c:v>
                </c:pt>
                <c:pt idx="115">
                  <c:v>1448</c:v>
                </c:pt>
                <c:pt idx="116">
                  <c:v>1448</c:v>
                </c:pt>
                <c:pt idx="117">
                  <c:v>1448</c:v>
                </c:pt>
                <c:pt idx="118">
                  <c:v>1451</c:v>
                </c:pt>
                <c:pt idx="119">
                  <c:v>1451</c:v>
                </c:pt>
                <c:pt idx="120">
                  <c:v>1451</c:v>
                </c:pt>
                <c:pt idx="121">
                  <c:v>1536</c:v>
                </c:pt>
                <c:pt idx="122">
                  <c:v>1546</c:v>
                </c:pt>
                <c:pt idx="123">
                  <c:v>1546</c:v>
                </c:pt>
                <c:pt idx="124">
                  <c:v>1567</c:v>
                </c:pt>
                <c:pt idx="125">
                  <c:v>1577</c:v>
                </c:pt>
                <c:pt idx="126">
                  <c:v>1668</c:v>
                </c:pt>
                <c:pt idx="127">
                  <c:v>1676</c:v>
                </c:pt>
                <c:pt idx="128">
                  <c:v>1676</c:v>
                </c:pt>
                <c:pt idx="129">
                  <c:v>1679</c:v>
                </c:pt>
                <c:pt idx="130">
                  <c:v>1679</c:v>
                </c:pt>
                <c:pt idx="131">
                  <c:v>1775</c:v>
                </c:pt>
                <c:pt idx="132">
                  <c:v>1775</c:v>
                </c:pt>
                <c:pt idx="133">
                  <c:v>1775</c:v>
                </c:pt>
                <c:pt idx="134">
                  <c:v>1775</c:v>
                </c:pt>
                <c:pt idx="135">
                  <c:v>1775</c:v>
                </c:pt>
                <c:pt idx="136">
                  <c:v>1775</c:v>
                </c:pt>
                <c:pt idx="137">
                  <c:v>1784</c:v>
                </c:pt>
                <c:pt idx="138">
                  <c:v>1786</c:v>
                </c:pt>
                <c:pt idx="139">
                  <c:v>1796</c:v>
                </c:pt>
                <c:pt idx="140">
                  <c:v>1798</c:v>
                </c:pt>
                <c:pt idx="141">
                  <c:v>1810</c:v>
                </c:pt>
                <c:pt idx="142">
                  <c:v>1898</c:v>
                </c:pt>
                <c:pt idx="143">
                  <c:v>1918</c:v>
                </c:pt>
                <c:pt idx="144">
                  <c:v>1925</c:v>
                </c:pt>
                <c:pt idx="145">
                  <c:v>1928</c:v>
                </c:pt>
                <c:pt idx="146">
                  <c:v>1939</c:v>
                </c:pt>
                <c:pt idx="147">
                  <c:v>2003</c:v>
                </c:pt>
                <c:pt idx="148">
                  <c:v>2003</c:v>
                </c:pt>
                <c:pt idx="149">
                  <c:v>2014</c:v>
                </c:pt>
                <c:pt idx="150">
                  <c:v>2023</c:v>
                </c:pt>
                <c:pt idx="151">
                  <c:v>2112</c:v>
                </c:pt>
                <c:pt idx="152">
                  <c:v>2136</c:v>
                </c:pt>
                <c:pt idx="153">
                  <c:v>2143</c:v>
                </c:pt>
                <c:pt idx="154">
                  <c:v>2145</c:v>
                </c:pt>
                <c:pt idx="155">
                  <c:v>2146</c:v>
                </c:pt>
                <c:pt idx="156">
                  <c:v>2156</c:v>
                </c:pt>
                <c:pt idx="157">
                  <c:v>2157</c:v>
                </c:pt>
                <c:pt idx="158">
                  <c:v>2241</c:v>
                </c:pt>
                <c:pt idx="159">
                  <c:v>2244</c:v>
                </c:pt>
                <c:pt idx="160">
                  <c:v>2251</c:v>
                </c:pt>
                <c:pt idx="161">
                  <c:v>2252</c:v>
                </c:pt>
                <c:pt idx="162">
                  <c:v>2263</c:v>
                </c:pt>
                <c:pt idx="163">
                  <c:v>2263</c:v>
                </c:pt>
                <c:pt idx="164">
                  <c:v>2272</c:v>
                </c:pt>
                <c:pt idx="165">
                  <c:v>2273</c:v>
                </c:pt>
                <c:pt idx="166">
                  <c:v>2370</c:v>
                </c:pt>
                <c:pt idx="167">
                  <c:v>2413</c:v>
                </c:pt>
                <c:pt idx="168">
                  <c:v>2413</c:v>
                </c:pt>
                <c:pt idx="169">
                  <c:v>2413</c:v>
                </c:pt>
                <c:pt idx="170">
                  <c:v>2483</c:v>
                </c:pt>
                <c:pt idx="171">
                  <c:v>2493</c:v>
                </c:pt>
                <c:pt idx="172">
                  <c:v>2590</c:v>
                </c:pt>
                <c:pt idx="173">
                  <c:v>2599</c:v>
                </c:pt>
                <c:pt idx="174">
                  <c:v>2613</c:v>
                </c:pt>
                <c:pt idx="175">
                  <c:v>2729</c:v>
                </c:pt>
                <c:pt idx="176">
                  <c:v>2961</c:v>
                </c:pt>
                <c:pt idx="177">
                  <c:v>3090</c:v>
                </c:pt>
                <c:pt idx="178">
                  <c:v>3090</c:v>
                </c:pt>
                <c:pt idx="179">
                  <c:v>3196</c:v>
                </c:pt>
                <c:pt idx="180">
                  <c:v>3228</c:v>
                </c:pt>
                <c:pt idx="181">
                  <c:v>3305</c:v>
                </c:pt>
                <c:pt idx="182">
                  <c:v>3315</c:v>
                </c:pt>
                <c:pt idx="183">
                  <c:v>3327</c:v>
                </c:pt>
                <c:pt idx="184">
                  <c:v>3328</c:v>
                </c:pt>
                <c:pt idx="185">
                  <c:v>3340</c:v>
                </c:pt>
                <c:pt idx="186">
                  <c:v>3425</c:v>
                </c:pt>
                <c:pt idx="187">
                  <c:v>3439</c:v>
                </c:pt>
                <c:pt idx="188">
                  <c:v>3545</c:v>
                </c:pt>
                <c:pt idx="189">
                  <c:v>3558</c:v>
                </c:pt>
                <c:pt idx="190">
                  <c:v>3589</c:v>
                </c:pt>
                <c:pt idx="191">
                  <c:v>3664</c:v>
                </c:pt>
                <c:pt idx="192">
                  <c:v>3676</c:v>
                </c:pt>
                <c:pt idx="193">
                  <c:v>3685</c:v>
                </c:pt>
                <c:pt idx="194">
                  <c:v>3693.5</c:v>
                </c:pt>
                <c:pt idx="195">
                  <c:v>3773</c:v>
                </c:pt>
                <c:pt idx="196">
                  <c:v>3796</c:v>
                </c:pt>
                <c:pt idx="197">
                  <c:v>3807</c:v>
                </c:pt>
                <c:pt idx="198">
                  <c:v>3817</c:v>
                </c:pt>
                <c:pt idx="199">
                  <c:v>3824</c:v>
                </c:pt>
                <c:pt idx="200">
                  <c:v>3891</c:v>
                </c:pt>
                <c:pt idx="201">
                  <c:v>3914</c:v>
                </c:pt>
                <c:pt idx="202">
                  <c:v>3920</c:v>
                </c:pt>
                <c:pt idx="203">
                  <c:v>4021</c:v>
                </c:pt>
                <c:pt idx="204">
                  <c:v>4056</c:v>
                </c:pt>
                <c:pt idx="205">
                  <c:v>4131</c:v>
                </c:pt>
                <c:pt idx="206">
                  <c:v>4144</c:v>
                </c:pt>
                <c:pt idx="207">
                  <c:v>4251</c:v>
                </c:pt>
                <c:pt idx="208">
                  <c:v>4278</c:v>
                </c:pt>
                <c:pt idx="209">
                  <c:v>4404</c:v>
                </c:pt>
                <c:pt idx="210">
                  <c:v>4491</c:v>
                </c:pt>
                <c:pt idx="211">
                  <c:v>4611</c:v>
                </c:pt>
                <c:pt idx="212">
                  <c:v>4748</c:v>
                </c:pt>
                <c:pt idx="213">
                  <c:v>4850</c:v>
                </c:pt>
                <c:pt idx="214">
                  <c:v>5085</c:v>
                </c:pt>
                <c:pt idx="215">
                  <c:v>5120</c:v>
                </c:pt>
                <c:pt idx="216">
                  <c:v>5209</c:v>
                </c:pt>
                <c:pt idx="217">
                  <c:v>5229</c:v>
                </c:pt>
                <c:pt idx="218">
                  <c:v>5447</c:v>
                </c:pt>
                <c:pt idx="219">
                  <c:v>5478</c:v>
                </c:pt>
                <c:pt idx="220">
                  <c:v>5557</c:v>
                </c:pt>
                <c:pt idx="221">
                  <c:v>5697</c:v>
                </c:pt>
                <c:pt idx="222">
                  <c:v>5796</c:v>
                </c:pt>
                <c:pt idx="223">
                  <c:v>5925</c:v>
                </c:pt>
              </c:numCache>
            </c:numRef>
          </c:xVal>
          <c:yVal>
            <c:numRef>
              <c:f>Active!$N$21:$N$244</c:f>
              <c:numCache>
                <c:formatCode>General</c:formatCode>
                <c:ptCount val="22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850-4266-BEC5-BFEC9948F82F}"/>
            </c:ext>
          </c:extLst>
        </c:ser>
        <c:ser>
          <c:idx val="7"/>
          <c:order val="7"/>
          <c:tx>
            <c:strRef>
              <c:f>Active!$AX$1</c:f>
              <c:strCache>
                <c:ptCount val="1"/>
                <c:pt idx="0">
                  <c:v>Q.+LiTE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Active!$AW$2:$AW$244</c:f>
              <c:numCache>
                <c:formatCode>General</c:formatCode>
                <c:ptCount val="243"/>
                <c:pt idx="0">
                  <c:v>-10000</c:v>
                </c:pt>
                <c:pt idx="1">
                  <c:v>-9800</c:v>
                </c:pt>
                <c:pt idx="2">
                  <c:v>-9600</c:v>
                </c:pt>
                <c:pt idx="3">
                  <c:v>-9400</c:v>
                </c:pt>
                <c:pt idx="4">
                  <c:v>-9200</c:v>
                </c:pt>
                <c:pt idx="5">
                  <c:v>-9000</c:v>
                </c:pt>
                <c:pt idx="6">
                  <c:v>-8800</c:v>
                </c:pt>
                <c:pt idx="7">
                  <c:v>-8600</c:v>
                </c:pt>
                <c:pt idx="8">
                  <c:v>-8400</c:v>
                </c:pt>
                <c:pt idx="9">
                  <c:v>-8200</c:v>
                </c:pt>
                <c:pt idx="10">
                  <c:v>-8000</c:v>
                </c:pt>
                <c:pt idx="11">
                  <c:v>-7800</c:v>
                </c:pt>
                <c:pt idx="12">
                  <c:v>-7600</c:v>
                </c:pt>
                <c:pt idx="13">
                  <c:v>-7400</c:v>
                </c:pt>
                <c:pt idx="14">
                  <c:v>-7200</c:v>
                </c:pt>
                <c:pt idx="15">
                  <c:v>-7000</c:v>
                </c:pt>
                <c:pt idx="16">
                  <c:v>-6800</c:v>
                </c:pt>
                <c:pt idx="17">
                  <c:v>-6600</c:v>
                </c:pt>
                <c:pt idx="18">
                  <c:v>-6400</c:v>
                </c:pt>
                <c:pt idx="19">
                  <c:v>-6200</c:v>
                </c:pt>
                <c:pt idx="20">
                  <c:v>-6000</c:v>
                </c:pt>
                <c:pt idx="21">
                  <c:v>-5800</c:v>
                </c:pt>
                <c:pt idx="22">
                  <c:v>-5600</c:v>
                </c:pt>
                <c:pt idx="23">
                  <c:v>-5400</c:v>
                </c:pt>
                <c:pt idx="24">
                  <c:v>-5200</c:v>
                </c:pt>
                <c:pt idx="25">
                  <c:v>-5000</c:v>
                </c:pt>
                <c:pt idx="26">
                  <c:v>-4800</c:v>
                </c:pt>
                <c:pt idx="27">
                  <c:v>-4600</c:v>
                </c:pt>
                <c:pt idx="28">
                  <c:v>-4400</c:v>
                </c:pt>
                <c:pt idx="29">
                  <c:v>-4200</c:v>
                </c:pt>
                <c:pt idx="30">
                  <c:v>-4000</c:v>
                </c:pt>
                <c:pt idx="31">
                  <c:v>-3800</c:v>
                </c:pt>
                <c:pt idx="32">
                  <c:v>-3600</c:v>
                </c:pt>
                <c:pt idx="33">
                  <c:v>-3400</c:v>
                </c:pt>
                <c:pt idx="34">
                  <c:v>-3200</c:v>
                </c:pt>
                <c:pt idx="35">
                  <c:v>-3000</c:v>
                </c:pt>
                <c:pt idx="36">
                  <c:v>-2800</c:v>
                </c:pt>
                <c:pt idx="37">
                  <c:v>-2600</c:v>
                </c:pt>
                <c:pt idx="38">
                  <c:v>-2400</c:v>
                </c:pt>
                <c:pt idx="39">
                  <c:v>-2200</c:v>
                </c:pt>
                <c:pt idx="40">
                  <c:v>-2000</c:v>
                </c:pt>
                <c:pt idx="41">
                  <c:v>-1800</c:v>
                </c:pt>
                <c:pt idx="42">
                  <c:v>-1600</c:v>
                </c:pt>
                <c:pt idx="43">
                  <c:v>-1400</c:v>
                </c:pt>
                <c:pt idx="44">
                  <c:v>-1200</c:v>
                </c:pt>
                <c:pt idx="45">
                  <c:v>-1000</c:v>
                </c:pt>
                <c:pt idx="46">
                  <c:v>-800</c:v>
                </c:pt>
                <c:pt idx="47">
                  <c:v>-600</c:v>
                </c:pt>
                <c:pt idx="48">
                  <c:v>-400</c:v>
                </c:pt>
                <c:pt idx="49">
                  <c:v>-200</c:v>
                </c:pt>
                <c:pt idx="50">
                  <c:v>0</c:v>
                </c:pt>
                <c:pt idx="51">
                  <c:v>200</c:v>
                </c:pt>
                <c:pt idx="52">
                  <c:v>400</c:v>
                </c:pt>
                <c:pt idx="53">
                  <c:v>600</c:v>
                </c:pt>
                <c:pt idx="54">
                  <c:v>800</c:v>
                </c:pt>
                <c:pt idx="55">
                  <c:v>1000</c:v>
                </c:pt>
                <c:pt idx="56">
                  <c:v>1200</c:v>
                </c:pt>
                <c:pt idx="57">
                  <c:v>1400</c:v>
                </c:pt>
                <c:pt idx="58">
                  <c:v>1600</c:v>
                </c:pt>
                <c:pt idx="59">
                  <c:v>1800</c:v>
                </c:pt>
                <c:pt idx="60">
                  <c:v>2000</c:v>
                </c:pt>
                <c:pt idx="61">
                  <c:v>2200</c:v>
                </c:pt>
                <c:pt idx="62">
                  <c:v>2400</c:v>
                </c:pt>
                <c:pt idx="63">
                  <c:v>2600</c:v>
                </c:pt>
                <c:pt idx="64">
                  <c:v>2800</c:v>
                </c:pt>
                <c:pt idx="65">
                  <c:v>3000</c:v>
                </c:pt>
                <c:pt idx="66">
                  <c:v>3200</c:v>
                </c:pt>
                <c:pt idx="67">
                  <c:v>3400</c:v>
                </c:pt>
                <c:pt idx="68">
                  <c:v>3600</c:v>
                </c:pt>
                <c:pt idx="69">
                  <c:v>3800</c:v>
                </c:pt>
                <c:pt idx="70">
                  <c:v>4000</c:v>
                </c:pt>
                <c:pt idx="71">
                  <c:v>4200</c:v>
                </c:pt>
                <c:pt idx="72">
                  <c:v>4400</c:v>
                </c:pt>
                <c:pt idx="73">
                  <c:v>4600</c:v>
                </c:pt>
                <c:pt idx="74">
                  <c:v>4800</c:v>
                </c:pt>
                <c:pt idx="75">
                  <c:v>5000</c:v>
                </c:pt>
                <c:pt idx="76">
                  <c:v>5200</c:v>
                </c:pt>
                <c:pt idx="77">
                  <c:v>5400</c:v>
                </c:pt>
                <c:pt idx="78">
                  <c:v>5600</c:v>
                </c:pt>
                <c:pt idx="79">
                  <c:v>5800</c:v>
                </c:pt>
                <c:pt idx="80">
                  <c:v>6000</c:v>
                </c:pt>
              </c:numCache>
            </c:numRef>
          </c:xVal>
          <c:yVal>
            <c:numRef>
              <c:f>Active!$AX$2:$AX$244</c:f>
              <c:numCache>
                <c:formatCode>General</c:formatCode>
                <c:ptCount val="243"/>
                <c:pt idx="0">
                  <c:v>-0.27195818257851606</c:v>
                </c:pt>
                <c:pt idx="1">
                  <c:v>-0.25561859119868385</c:v>
                </c:pt>
                <c:pt idx="2">
                  <c:v>-0.23978927424681112</c:v>
                </c:pt>
                <c:pt idx="3">
                  <c:v>-0.22446934824801515</c:v>
                </c:pt>
                <c:pt idx="4">
                  <c:v>-0.20965789925148939</c:v>
                </c:pt>
                <c:pt idx="5">
                  <c:v>-0.19535398077851823</c:v>
                </c:pt>
                <c:pt idx="6">
                  <c:v>-0.18155661103337589</c:v>
                </c:pt>
                <c:pt idx="7">
                  <c:v>-0.16826476935066964</c:v>
                </c:pt>
                <c:pt idx="8">
                  <c:v>-0.15547739186597839</c:v>
                </c:pt>
                <c:pt idx="9">
                  <c:v>-0.14319336641083658</c:v>
                </c:pt>
                <c:pt idx="10">
                  <c:v>-0.1314115266478299</c:v>
                </c:pt>
                <c:pt idx="11">
                  <c:v>-0.12013064547592632</c:v>
                </c:pt>
                <c:pt idx="12">
                  <c:v>-0.10934942774919944</c:v>
                </c:pt>
                <c:pt idx="13">
                  <c:v>-9.9066502362260278E-2</c:v>
                </c:pt>
                <c:pt idx="14">
                  <c:v>-8.928041376086962E-2</c:v>
                </c:pt>
                <c:pt idx="15">
                  <c:v>-7.9989612933417123E-2</c:v>
                </c:pt>
                <c:pt idx="16">
                  <c:v>-7.1192447924295646E-2</c:v>
                </c:pt>
                <c:pt idx="17">
                  <c:v>-6.2887153878241814E-2</c:v>
                </c:pt>
                <c:pt idx="18">
                  <c:v>-5.5071842568460247E-2</c:v>
                </c:pt>
                <c:pt idx="19">
                  <c:v>-4.774449127136314E-2</c:v>
                </c:pt>
                <c:pt idx="20">
                  <c:v>-4.0902930715018979E-2</c:v>
                </c:pt>
                <c:pt idx="21">
                  <c:v>-3.4544831630938702E-2</c:v>
                </c:pt>
                <c:pt idx="22">
                  <c:v>-2.8667689159293949E-2</c:v>
                </c:pt>
                <c:pt idx="23">
                  <c:v>-2.3268803969412694E-2</c:v>
                </c:pt>
                <c:pt idx="24">
                  <c:v>-1.8345258425917804E-2</c:v>
                </c:pt>
                <c:pt idx="25">
                  <c:v>-1.3893885411463108E-2</c:v>
                </c:pt>
                <c:pt idx="26">
                  <c:v>-9.9112264513841614E-3</c:v>
                </c:pt>
                <c:pt idx="27">
                  <c:v>-6.3934744981763714E-3</c:v>
                </c:pt>
                <c:pt idx="28">
                  <c:v>-3.3363950272053411E-3</c:v>
                </c:pt>
                <c:pt idx="29">
                  <c:v>-7.3521684458735526E-4</c:v>
                </c:pt>
                <c:pt idx="30">
                  <c:v>1.4155189427880466E-3</c:v>
                </c:pt>
                <c:pt idx="31">
                  <c:v>3.1221671887896596E-3</c:v>
                </c:pt>
                <c:pt idx="32">
                  <c:v>4.3922645558802792E-3</c:v>
                </c:pt>
                <c:pt idx="33">
                  <c:v>5.2349196241685131E-3</c:v>
                </c:pt>
                <c:pt idx="34">
                  <c:v>5.6613418312316949E-3</c:v>
                </c:pt>
                <c:pt idx="35">
                  <c:v>5.6855533716780454E-3</c:v>
                </c:pt>
                <c:pt idx="36">
                  <c:v>5.3253391719512155E-3</c:v>
                </c:pt>
                <c:pt idx="37">
                  <c:v>4.6035015113156247E-3</c:v>
                </c:pt>
                <c:pt idx="38">
                  <c:v>3.5494953835737836E-3</c:v>
                </c:pt>
                <c:pt idx="39">
                  <c:v>2.2015231764966406E-3</c:v>
                </c:pt>
                <c:pt idx="40">
                  <c:v>6.0915277233960369E-4</c:v>
                </c:pt>
                <c:pt idx="41">
                  <c:v>-1.1635261986752132E-3</c:v>
                </c:pt>
                <c:pt idx="42">
                  <c:v>-3.0343078243977376E-3</c:v>
                </c:pt>
                <c:pt idx="43">
                  <c:v>-4.8991640657659874E-3</c:v>
                </c:pt>
                <c:pt idx="44">
                  <c:v>-6.6291594044623689E-3</c:v>
                </c:pt>
                <c:pt idx="45">
                  <c:v>-8.0693718413577357E-3</c:v>
                </c:pt>
                <c:pt idx="46">
                  <c:v>-9.0421433999027627E-3</c:v>
                </c:pt>
                <c:pt idx="47">
                  <c:v>-9.3580945991283884E-3</c:v>
                </c:pt>
                <c:pt idx="48">
                  <c:v>-8.839176723204464E-3</c:v>
                </c:pt>
                <c:pt idx="49">
                  <c:v>-7.3575794596170713E-3</c:v>
                </c:pt>
                <c:pt idx="50">
                  <c:v>-4.8909080498084137E-3</c:v>
                </c:pt>
                <c:pt idx="51">
                  <c:v>-1.5861124901958359E-3</c:v>
                </c:pt>
                <c:pt idx="52">
                  <c:v>2.1872618798814691E-3</c:v>
                </c:pt>
                <c:pt idx="53">
                  <c:v>5.8243008976597566E-3</c:v>
                </c:pt>
                <c:pt idx="54">
                  <c:v>8.5402781953599211E-3</c:v>
                </c:pt>
                <c:pt idx="55">
                  <c:v>9.499253519539258E-3</c:v>
                </c:pt>
                <c:pt idx="56">
                  <c:v>7.9819467579293618E-3</c:v>
                </c:pt>
                <c:pt idx="57">
                  <c:v>3.5301015652415002E-3</c:v>
                </c:pt>
                <c:pt idx="58">
                  <c:v>-3.9893584739700561E-3</c:v>
                </c:pt>
                <c:pt idx="59">
                  <c:v>-1.4416423448495724E-2</c:v>
                </c:pt>
                <c:pt idx="60">
                  <c:v>-2.7396704598324551E-2</c:v>
                </c:pt>
                <c:pt idx="61">
                  <c:v>-4.2496724953087761E-2</c:v>
                </c:pt>
                <c:pt idx="62">
                  <c:v>-5.9295894907114483E-2</c:v>
                </c:pt>
                <c:pt idx="63">
                  <c:v>-7.7439345669437665E-2</c:v>
                </c:pt>
                <c:pt idx="64">
                  <c:v>-9.665566651214616E-2</c:v>
                </c:pt>
                <c:pt idx="65">
                  <c:v>-0.11675215980075765</c:v>
                </c:pt>
                <c:pt idx="66">
                  <c:v>-0.13759989983771576</c:v>
                </c:pt>
                <c:pt idx="67">
                  <c:v>-0.15911683045468356</c:v>
                </c:pt>
                <c:pt idx="68">
                  <c:v>-0.18125301326953241</c:v>
                </c:pt>
                <c:pt idx="69">
                  <c:v>-0.20397934361257408</c:v>
                </c:pt>
                <c:pt idx="70">
                  <c:v>-0.22727960580501594</c:v>
                </c:pt>
                <c:pt idx="71">
                  <c:v>-0.25114519841255467</c:v>
                </c:pt>
                <c:pt idx="72">
                  <c:v>-0.27557178994078507</c:v>
                </c:pt>
                <c:pt idx="73">
                  <c:v>-0.30055728362117362</c:v>
                </c:pt>
                <c:pt idx="74">
                  <c:v>-0.32610063047596838</c:v>
                </c:pt>
                <c:pt idx="75">
                  <c:v>-0.35220117262135392</c:v>
                </c:pt>
                <c:pt idx="76">
                  <c:v>-0.37885830728873532</c:v>
                </c:pt>
                <c:pt idx="77">
                  <c:v>-0.40607133801302991</c:v>
                </c:pt>
                <c:pt idx="78">
                  <c:v>-0.43383943004958248</c:v>
                </c:pt>
                <c:pt idx="79">
                  <c:v>-0.4621616197353593</c:v>
                </c:pt>
                <c:pt idx="80">
                  <c:v>-0.49103684811474874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850-4266-BEC5-BFEC9948F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21494952"/>
        <c:axId val="1"/>
      </c:scatterChart>
      <c:valAx>
        <c:axId val="821494952"/>
        <c:scaling>
          <c:orientation val="minMax"/>
          <c:max val="6000"/>
          <c:min val="-10000"/>
        </c:scaling>
        <c:delete val="0"/>
        <c:axPos val="b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035526672703024"/>
              <c:y val="0.8793576942292400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ax val="0.1"/>
          <c:min val="-0.5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1775187490210012E-2"/>
              <c:y val="0.4262740213773545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21494952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9674571246279807"/>
          <c:y val="0.9222531365884894"/>
          <c:w val="0.63165728738056215"/>
          <c:h val="5.361930294906169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95250</xdr:colOff>
      <xdr:row>0</xdr:row>
      <xdr:rowOff>19050</xdr:rowOff>
    </xdr:from>
    <xdr:to>
      <xdr:col>25</xdr:col>
      <xdr:colOff>457200</xdr:colOff>
      <xdr:row>18</xdr:row>
      <xdr:rowOff>104775</xdr:rowOff>
    </xdr:to>
    <xdr:graphicFrame macro="">
      <xdr:nvGraphicFramePr>
        <xdr:cNvPr id="1033" name="Chart 1">
          <a:extLst>
            <a:ext uri="{FF2B5EF4-FFF2-40B4-BE49-F238E27FC236}">
              <a16:creationId xmlns:a16="http://schemas.microsoft.com/office/drawing/2014/main" id="{8A5D094D-A463-A308-FED3-E5F4540DBD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9525</xdr:colOff>
      <xdr:row>0</xdr:row>
      <xdr:rowOff>0</xdr:rowOff>
    </xdr:from>
    <xdr:to>
      <xdr:col>17</xdr:col>
      <xdr:colOff>123825</xdr:colOff>
      <xdr:row>18</xdr:row>
      <xdr:rowOff>95250</xdr:rowOff>
    </xdr:to>
    <xdr:graphicFrame macro="">
      <xdr:nvGraphicFramePr>
        <xdr:cNvPr id="1034" name="Chart 2">
          <a:extLst>
            <a:ext uri="{FF2B5EF4-FFF2-40B4-BE49-F238E27FC236}">
              <a16:creationId xmlns:a16="http://schemas.microsoft.com/office/drawing/2014/main" id="{7BA16EBE-87E8-61F4-84C4-C350361AB2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33</xdr:col>
      <xdr:colOff>0</xdr:colOff>
      <xdr:row>0</xdr:row>
      <xdr:rowOff>0</xdr:rowOff>
    </xdr:from>
    <xdr:to>
      <xdr:col>42</xdr:col>
      <xdr:colOff>409575</xdr:colOff>
      <xdr:row>18</xdr:row>
      <xdr:rowOff>104775</xdr:rowOff>
    </xdr:to>
    <xdr:graphicFrame macro="">
      <xdr:nvGraphicFramePr>
        <xdr:cNvPr id="1035" name="Chart 3">
          <a:extLst>
            <a:ext uri="{FF2B5EF4-FFF2-40B4-BE49-F238E27FC236}">
              <a16:creationId xmlns:a16="http://schemas.microsoft.com/office/drawing/2014/main" id="{1BBAEE96-BAD8-9E7F-7C91-F7ADA46502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0</xdr:colOff>
      <xdr:row>22</xdr:row>
      <xdr:rowOff>0</xdr:rowOff>
    </xdr:from>
    <xdr:to>
      <xdr:col>18</xdr:col>
      <xdr:colOff>47625</xdr:colOff>
      <xdr:row>43</xdr:row>
      <xdr:rowOff>152400</xdr:rowOff>
    </xdr:to>
    <xdr:graphicFrame macro="">
      <xdr:nvGraphicFramePr>
        <xdr:cNvPr id="1036" name="Chart 4">
          <a:extLst>
            <a:ext uri="{FF2B5EF4-FFF2-40B4-BE49-F238E27FC236}">
              <a16:creationId xmlns:a16="http://schemas.microsoft.com/office/drawing/2014/main" id="{51A76CE2-1C9A-0CC0-36AC-C3DA435E2CD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v-astro.de/sfs/BAVM_link.php?BAVMnr=232" TargetMode="External"/><Relationship Id="rId3" Type="http://schemas.openxmlformats.org/officeDocument/2006/relationships/hyperlink" Target="http://www.konkoly.hu/cgi-bin/IBVS?5843" TargetMode="External"/><Relationship Id="rId7" Type="http://schemas.openxmlformats.org/officeDocument/2006/relationships/hyperlink" Target="http://www.konkoly.hu/cgi-bin/IBVS?5924" TargetMode="External"/><Relationship Id="rId2" Type="http://schemas.openxmlformats.org/officeDocument/2006/relationships/hyperlink" Target="http://var.astro.cz/oejv/issues/oejv0003.pdf" TargetMode="External"/><Relationship Id="rId1" Type="http://schemas.openxmlformats.org/officeDocument/2006/relationships/hyperlink" Target="http://www.konkoly.hu/cgi-bin/IBVS?46" TargetMode="External"/><Relationship Id="rId6" Type="http://schemas.openxmlformats.org/officeDocument/2006/relationships/hyperlink" Target="http://www.aavso.org/sites/default/files/jaavso/v36n2/186.pdf" TargetMode="External"/><Relationship Id="rId5" Type="http://schemas.openxmlformats.org/officeDocument/2006/relationships/hyperlink" Target="http://www.aavso.org/sites/default/files/jaavso/v36n2/171.pdf" TargetMode="External"/><Relationship Id="rId10" Type="http://schemas.openxmlformats.org/officeDocument/2006/relationships/hyperlink" Target="http://vsolj.cetus-net.org/no44.pdf" TargetMode="External"/><Relationship Id="rId4" Type="http://schemas.openxmlformats.org/officeDocument/2006/relationships/hyperlink" Target="http://var.astro.cz/oejv/issues/oejv0003.pdf" TargetMode="External"/><Relationship Id="rId9" Type="http://schemas.openxmlformats.org/officeDocument/2006/relationships/hyperlink" Target="http://vsolj.cetus-net.org/no4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250"/>
  <sheetViews>
    <sheetView tabSelected="1" workbookViewId="0">
      <pane xSplit="14" ySplit="20" topLeftCell="O232" activePane="bottomRight" state="frozen"/>
      <selection pane="topRight" activeCell="O1" sqref="O1"/>
      <selection pane="bottomLeft" activeCell="A21" sqref="A21"/>
      <selection pane="bottomRight" activeCell="E12" sqref="E12"/>
    </sheetView>
  </sheetViews>
  <sheetFormatPr defaultColWidth="10.28515625" defaultRowHeight="12.75" x14ac:dyDescent="0.2"/>
  <cols>
    <col min="1" max="1" width="14.42578125" style="1" customWidth="1"/>
    <col min="2" max="2" width="5.140625" style="1" customWidth="1"/>
    <col min="3" max="3" width="11.85546875" style="1" customWidth="1"/>
    <col min="4" max="4" width="9.42578125" style="1" customWidth="1"/>
    <col min="5" max="5" width="9.85546875" style="1" customWidth="1"/>
    <col min="6" max="6" width="16.85546875" style="1" customWidth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11.42578125" style="1" customWidth="1"/>
    <col min="18" max="26" width="10.28515625" style="1"/>
    <col min="27" max="27" width="12.140625" style="1" customWidth="1"/>
    <col min="28" max="28" width="9.85546875" style="1" customWidth="1"/>
    <col min="29" max="31" width="10.42578125" style="1" customWidth="1"/>
    <col min="32" max="32" width="10.5703125" style="1" customWidth="1"/>
    <col min="33" max="33" width="10.28515625" style="1"/>
    <col min="34" max="37" width="9.42578125" style="1" customWidth="1"/>
    <col min="38" max="52" width="10.28515625" style="1"/>
    <col min="53" max="53" width="11.85546875" style="1" customWidth="1"/>
    <col min="54" max="54" width="14.7109375" style="1" customWidth="1"/>
    <col min="55" max="16384" width="10.28515625" style="1"/>
  </cols>
  <sheetData>
    <row r="1" spans="1:64" ht="20.25" x14ac:dyDescent="0.3">
      <c r="A1" s="2" t="s">
        <v>0</v>
      </c>
      <c r="AA1" s="3" t="s">
        <v>1</v>
      </c>
      <c r="AB1" s="4"/>
      <c r="AC1" s="4" t="s">
        <v>2</v>
      </c>
      <c r="AD1" s="4" t="s">
        <v>3</v>
      </c>
      <c r="AE1" s="5"/>
      <c r="AF1" s="6" t="s">
        <v>4</v>
      </c>
      <c r="AW1" s="7" t="s">
        <v>5</v>
      </c>
      <c r="AX1" s="8" t="s">
        <v>6</v>
      </c>
      <c r="AY1" s="9" t="s">
        <v>7</v>
      </c>
      <c r="AZ1" s="10" t="s">
        <v>8</v>
      </c>
      <c r="BA1" s="11" t="s">
        <v>9</v>
      </c>
      <c r="BB1" s="10" t="s">
        <v>10</v>
      </c>
      <c r="BC1" s="11" t="s">
        <v>11</v>
      </c>
      <c r="BD1" s="10" t="s">
        <v>12</v>
      </c>
      <c r="BE1" s="12" t="s">
        <v>13</v>
      </c>
      <c r="BF1" s="11" t="s">
        <v>14</v>
      </c>
      <c r="BG1" s="10" t="s">
        <v>15</v>
      </c>
      <c r="BH1" s="12" t="s">
        <v>16</v>
      </c>
      <c r="BI1" s="11" t="s">
        <v>17</v>
      </c>
      <c r="BJ1" s="10" t="s">
        <v>18</v>
      </c>
      <c r="BK1" s="12" t="s">
        <v>19</v>
      </c>
      <c r="BL1" s="13" t="s">
        <v>20</v>
      </c>
    </row>
    <row r="2" spans="1:64" ht="15.75" x14ac:dyDescent="0.3">
      <c r="A2" s="1" t="s">
        <v>21</v>
      </c>
      <c r="B2" s="1" t="s">
        <v>22</v>
      </c>
      <c r="C2" s="1" t="s">
        <v>23</v>
      </c>
      <c r="D2" s="14" t="s">
        <v>24</v>
      </c>
      <c r="AA2" s="15" t="s">
        <v>25</v>
      </c>
      <c r="AB2" s="16">
        <f>C7</f>
        <v>40451.784</v>
      </c>
      <c r="AC2" s="17" t="s">
        <v>26</v>
      </c>
      <c r="AD2" s="16">
        <f>C8</f>
        <v>3.0922200000000002</v>
      </c>
      <c r="AE2" s="18" t="s">
        <v>27</v>
      </c>
      <c r="AF2" s="1" t="s">
        <v>28</v>
      </c>
      <c r="AL2" s="19"/>
      <c r="AW2" s="6">
        <v>-10000</v>
      </c>
      <c r="AX2" s="6">
        <f t="shared" ref="AX2:AX65" si="0">AB$3+AB$4*AW2+AB$5*AW2^2+AZ2</f>
        <v>-0.27195818257851606</v>
      </c>
      <c r="AY2" s="20">
        <f t="shared" ref="AY2:AY65" si="1">AB$3+AB$4*AW2+AB$5*AW2^2</f>
        <v>-0.14208469574157312</v>
      </c>
      <c r="AZ2" s="21">
        <f t="shared" ref="AZ2:AZ65" si="2">$AB$6*($AB$11/BA2*BB2+$AB$12)</f>
        <v>-0.12987348683694294</v>
      </c>
      <c r="BA2" s="1">
        <f t="shared" ref="BA2:BA65" si="3">1+$AB$7*COS(BC2)</f>
        <v>2.108804879704762E-2</v>
      </c>
      <c r="BB2" s="1">
        <f t="shared" ref="BB2:BB65" si="4">SIN(BC2+RADIANS($AB$9))</f>
        <v>-0.26818634458271146</v>
      </c>
      <c r="BC2" s="1">
        <f t="shared" ref="BC2:BC65" si="5">2*ATAN(BD2)</f>
        <v>-3.0228045497318798</v>
      </c>
      <c r="BD2" s="1">
        <f t="shared" ref="BD2:BD65" si="6">SQRT((1+$AB$7)/(1-$AB$7))*TAN(BE2/2)</f>
        <v>-16.81690011809177</v>
      </c>
      <c r="BE2" s="1">
        <f t="shared" ref="BE2:BK17" si="7">$BL2+$AB$7*SIN(BF2)</f>
        <v>4.3693151349286206</v>
      </c>
      <c r="BF2" s="1">
        <f t="shared" si="7"/>
        <v>4.3688164916778902</v>
      </c>
      <c r="BG2" s="1">
        <f t="shared" si="7"/>
        <v>4.3703211887632261</v>
      </c>
      <c r="BH2" s="1">
        <f t="shared" si="7"/>
        <v>4.3657997411720437</v>
      </c>
      <c r="BI2" s="1">
        <f t="shared" si="7"/>
        <v>4.3795638023063201</v>
      </c>
      <c r="BJ2" s="1">
        <f t="shared" si="7"/>
        <v>4.3391785559321647</v>
      </c>
      <c r="BK2" s="1">
        <f t="shared" si="7"/>
        <v>4.4757274205565256</v>
      </c>
      <c r="BL2" s="1">
        <f t="shared" ref="BL2:BL65" si="8">RADIANS($AB$9)+$AB$18*(AW2-AB$15)</f>
        <v>5.2975581443016404</v>
      </c>
    </row>
    <row r="3" spans="1:64" x14ac:dyDescent="0.2">
      <c r="D3" s="22" t="s">
        <v>29</v>
      </c>
      <c r="Z3" s="1">
        <v>0.03</v>
      </c>
      <c r="AA3" s="23" t="s">
        <v>30</v>
      </c>
      <c r="AB3" s="24">
        <f t="shared" ref="AB3:AB10" si="9">AC3*AD3</f>
        <v>-2.6499203506062823E-2</v>
      </c>
      <c r="AC3" s="25">
        <v>-2.6499203506062821</v>
      </c>
      <c r="AD3" s="26">
        <v>0.01</v>
      </c>
      <c r="AE3" s="27"/>
      <c r="AF3" s="28">
        <v>-2.420688666756968</v>
      </c>
      <c r="AG3" s="25"/>
      <c r="AH3" s="25"/>
      <c r="AI3" s="25"/>
      <c r="AJ3" s="25"/>
      <c r="AK3" s="25"/>
      <c r="AL3" s="25"/>
      <c r="AM3" s="25"/>
      <c r="AW3" s="6">
        <v>-9800</v>
      </c>
      <c r="AX3" s="6">
        <f t="shared" si="0"/>
        <v>-0.25561859119868385</v>
      </c>
      <c r="AY3" s="20">
        <f t="shared" si="1"/>
        <v>-0.12650174356380561</v>
      </c>
      <c r="AZ3" s="21">
        <f t="shared" si="2"/>
        <v>-0.12911684763487824</v>
      </c>
      <c r="BA3" s="1">
        <f t="shared" si="3"/>
        <v>2.1289911105980885E-2</v>
      </c>
      <c r="BB3" s="1">
        <f t="shared" si="4"/>
        <v>-0.26983856238049619</v>
      </c>
      <c r="BC3" s="1">
        <f t="shared" si="5"/>
        <v>-3.0210890943344557</v>
      </c>
      <c r="BD3" s="1">
        <f t="shared" si="6"/>
        <v>-16.576931351904218</v>
      </c>
      <c r="BE3" s="1">
        <f t="shared" si="7"/>
        <v>4.3828822351103609</v>
      </c>
      <c r="BF3" s="1">
        <f t="shared" si="7"/>
        <v>4.3824345185322837</v>
      </c>
      <c r="BG3" s="1">
        <f t="shared" si="7"/>
        <v>4.3838390610996747</v>
      </c>
      <c r="BH3" s="1">
        <f t="shared" si="7"/>
        <v>4.3794519754098697</v>
      </c>
      <c r="BI3" s="1">
        <f t="shared" si="7"/>
        <v>4.3933476923747481</v>
      </c>
      <c r="BJ3" s="1">
        <f t="shared" si="7"/>
        <v>4.3510987508705599</v>
      </c>
      <c r="BK3" s="1">
        <f t="shared" si="7"/>
        <v>4.5036667012418103</v>
      </c>
      <c r="BL3" s="1">
        <f t="shared" si="8"/>
        <v>5.3155614395746973</v>
      </c>
    </row>
    <row r="4" spans="1:64" x14ac:dyDescent="0.2">
      <c r="A4" s="29" t="s">
        <v>31</v>
      </c>
      <c r="C4" s="30">
        <v>40451.784</v>
      </c>
      <c r="D4" s="31">
        <v>3.0922200000000002</v>
      </c>
      <c r="Z4" s="1">
        <v>-2.5000000000000002E-6</v>
      </c>
      <c r="AA4" s="32" t="s">
        <v>32</v>
      </c>
      <c r="AB4" s="33">
        <f t="shared" si="9"/>
        <v>-5.6151870843067564E-5</v>
      </c>
      <c r="AC4" s="34">
        <v>-5.6151870843067559</v>
      </c>
      <c r="AD4" s="35">
        <v>1.0000000000000001E-5</v>
      </c>
      <c r="AE4" s="27"/>
      <c r="AF4" s="36">
        <v>-5.684975962245665</v>
      </c>
      <c r="AG4" s="34"/>
      <c r="AH4" s="34"/>
      <c r="AI4" s="34"/>
      <c r="AJ4" s="34"/>
      <c r="AK4" s="34"/>
      <c r="AL4" s="34"/>
      <c r="AM4" s="34"/>
      <c r="AW4" s="6">
        <v>-9600</v>
      </c>
      <c r="AX4" s="6">
        <f t="shared" si="0"/>
        <v>-0.23978927424681112</v>
      </c>
      <c r="AY4" s="20">
        <f t="shared" si="1"/>
        <v>-0.11146047474657106</v>
      </c>
      <c r="AZ4" s="21">
        <f t="shared" si="2"/>
        <v>-0.12832879950024006</v>
      </c>
      <c r="BA4" s="1">
        <f t="shared" si="3"/>
        <v>2.1498659857776214E-2</v>
      </c>
      <c r="BB4" s="1">
        <f t="shared" si="4"/>
        <v>-0.27152206250262606</v>
      </c>
      <c r="BC4" s="1">
        <f t="shared" si="5"/>
        <v>-3.0193403106149845</v>
      </c>
      <c r="BD4" s="1">
        <f t="shared" si="6"/>
        <v>-16.339224193729905</v>
      </c>
      <c r="BE4" s="1">
        <f t="shared" si="7"/>
        <v>4.3965802069755764</v>
      </c>
      <c r="BF4" s="1">
        <f t="shared" si="7"/>
        <v>4.3961898199341025</v>
      </c>
      <c r="BG4" s="1">
        <f t="shared" si="7"/>
        <v>4.3974657554459142</v>
      </c>
      <c r="BH4" s="1">
        <f t="shared" si="7"/>
        <v>4.3933137870999115</v>
      </c>
      <c r="BI4" s="1">
        <f t="shared" si="7"/>
        <v>4.4070245309083464</v>
      </c>
      <c r="BJ4" s="1">
        <f t="shared" si="7"/>
        <v>4.3637251492153686</v>
      </c>
      <c r="BK4" s="1">
        <f t="shared" si="7"/>
        <v>4.531869125038483</v>
      </c>
      <c r="BL4" s="1">
        <f t="shared" si="8"/>
        <v>5.3335647348477533</v>
      </c>
    </row>
    <row r="5" spans="1:64" x14ac:dyDescent="0.2">
      <c r="A5" s="37" t="s">
        <v>33</v>
      </c>
      <c r="B5"/>
      <c r="C5" s="38">
        <v>-9.5</v>
      </c>
      <c r="D5" t="s">
        <v>34</v>
      </c>
      <c r="Z5" s="1">
        <v>3E-11</v>
      </c>
      <c r="AA5" s="32" t="s">
        <v>35</v>
      </c>
      <c r="AB5" s="33">
        <f t="shared" si="9"/>
        <v>-6.7710420066618587E-9</v>
      </c>
      <c r="AC5" s="34">
        <v>-6.7710420066618582</v>
      </c>
      <c r="AD5" s="26">
        <v>1.0000000000000001E-9</v>
      </c>
      <c r="AE5" s="27"/>
      <c r="AF5" s="36">
        <v>-6.8618161635174104</v>
      </c>
      <c r="AG5" s="34"/>
      <c r="AH5" s="34"/>
      <c r="AI5" s="34"/>
      <c r="AJ5" s="34"/>
      <c r="AK5" s="34"/>
      <c r="AL5" s="34"/>
      <c r="AM5" s="34"/>
      <c r="AW5" s="6">
        <v>-9400</v>
      </c>
      <c r="AX5" s="6">
        <f t="shared" si="0"/>
        <v>-0.22446934824801515</v>
      </c>
      <c r="AY5" s="20">
        <f t="shared" si="1"/>
        <v>-9.6960889289869567E-2</v>
      </c>
      <c r="AZ5" s="21">
        <f t="shared" si="2"/>
        <v>-0.12750845895814558</v>
      </c>
      <c r="BA5" s="1">
        <f t="shared" si="3"/>
        <v>2.1714664406770279E-2</v>
      </c>
      <c r="BB5" s="1">
        <f t="shared" si="4"/>
        <v>-0.27323836102607835</v>
      </c>
      <c r="BC5" s="1">
        <f t="shared" si="5"/>
        <v>-3.0175565679659617</v>
      </c>
      <c r="BD5" s="1">
        <f t="shared" si="6"/>
        <v>-16.10366188032647</v>
      </c>
      <c r="BE5" s="1">
        <f t="shared" si="7"/>
        <v>4.4104146855022313</v>
      </c>
      <c r="BF5" s="1">
        <f t="shared" si="7"/>
        <v>4.4100840144870679</v>
      </c>
      <c r="BG5" s="1">
        <f t="shared" si="7"/>
        <v>4.4112126604813273</v>
      </c>
      <c r="BH5" s="1">
        <f t="shared" si="7"/>
        <v>4.4073770410575221</v>
      </c>
      <c r="BI5" s="1">
        <f t="shared" si="7"/>
        <v>4.4206112056199709</v>
      </c>
      <c r="BJ5" s="1">
        <f t="shared" si="7"/>
        <v>4.3770840497246706</v>
      </c>
      <c r="BK5" s="1">
        <f t="shared" si="7"/>
        <v>4.5603313863081612</v>
      </c>
      <c r="BL5" s="1">
        <f t="shared" si="8"/>
        <v>5.3515680301208102</v>
      </c>
    </row>
    <row r="6" spans="1:64" x14ac:dyDescent="0.2">
      <c r="A6" s="29" t="s">
        <v>36</v>
      </c>
      <c r="AA6" s="32" t="s">
        <v>37</v>
      </c>
      <c r="AB6" s="33">
        <f t="shared" si="9"/>
        <v>0.62696449037922097</v>
      </c>
      <c r="AC6" s="34">
        <v>62.696449037922093</v>
      </c>
      <c r="AD6" s="26">
        <v>0.01</v>
      </c>
      <c r="AE6" s="27" t="s">
        <v>27</v>
      </c>
      <c r="AF6" s="36">
        <v>62.653287139502922</v>
      </c>
      <c r="AG6" s="34"/>
      <c r="AH6" s="34"/>
      <c r="AI6" s="34"/>
      <c r="AJ6" s="34"/>
      <c r="AK6" s="34"/>
      <c r="AL6" s="34"/>
      <c r="AM6" s="34"/>
      <c r="AW6" s="6">
        <v>-9200</v>
      </c>
      <c r="AX6" s="26">
        <f t="shared" si="0"/>
        <v>-0.20965789925148939</v>
      </c>
      <c r="AY6" s="1">
        <f t="shared" si="1"/>
        <v>-8.3002987193700917E-2</v>
      </c>
      <c r="AZ6" s="1">
        <f t="shared" si="2"/>
        <v>-0.12665491205778848</v>
      </c>
      <c r="BA6" s="1">
        <f t="shared" si="3"/>
        <v>2.1938316862271989E-2</v>
      </c>
      <c r="BB6" s="1">
        <f t="shared" si="4"/>
        <v>-0.27498903127860946</v>
      </c>
      <c r="BC6" s="1">
        <f t="shared" si="5"/>
        <v>-3.0157361712906221</v>
      </c>
      <c r="BD6" s="1">
        <f t="shared" si="6"/>
        <v>-15.870134701147503</v>
      </c>
      <c r="BE6" s="1">
        <f t="shared" si="7"/>
        <v>4.4243912599404434</v>
      </c>
      <c r="BF6" s="1">
        <f t="shared" si="7"/>
        <v>4.4241194286564323</v>
      </c>
      <c r="BG6" s="1">
        <f t="shared" si="7"/>
        <v>4.4250908987930693</v>
      </c>
      <c r="BH6" s="1">
        <f t="shared" si="7"/>
        <v>4.4216335738997268</v>
      </c>
      <c r="BI6" s="1">
        <f t="shared" si="7"/>
        <v>4.4341277607340137</v>
      </c>
      <c r="BJ6" s="1">
        <f t="shared" si="7"/>
        <v>4.3912011908590447</v>
      </c>
      <c r="BK6" s="1">
        <f t="shared" si="7"/>
        <v>4.5890500951965612</v>
      </c>
      <c r="BL6" s="1">
        <f t="shared" si="8"/>
        <v>5.3695713253938671</v>
      </c>
    </row>
    <row r="7" spans="1:64" x14ac:dyDescent="0.2">
      <c r="A7" s="1" t="s">
        <v>38</v>
      </c>
      <c r="C7" s="1">
        <f>+C4</f>
        <v>40451.784</v>
      </c>
      <c r="AA7" s="32" t="s">
        <v>39</v>
      </c>
      <c r="AB7" s="33">
        <f t="shared" si="9"/>
        <v>0.98585931608313082</v>
      </c>
      <c r="AC7" s="34">
        <v>0.98585931608313082</v>
      </c>
      <c r="AD7" s="6">
        <v>1</v>
      </c>
      <c r="AE7" s="27"/>
      <c r="AF7" s="36">
        <v>0.98483548994880366</v>
      </c>
      <c r="AG7" s="34"/>
      <c r="AH7" s="34"/>
      <c r="AI7" s="34"/>
      <c r="AJ7" s="34"/>
      <c r="AK7" s="34"/>
      <c r="AL7" s="34"/>
      <c r="AM7" s="34"/>
      <c r="AW7" s="6">
        <v>-9000</v>
      </c>
      <c r="AX7" s="26">
        <f t="shared" si="0"/>
        <v>-0.19535398077851823</v>
      </c>
      <c r="AY7" s="1">
        <f t="shared" si="1"/>
        <v>-6.9586768458065329E-2</v>
      </c>
      <c r="AZ7" s="1">
        <f t="shared" si="2"/>
        <v>-0.1257672123204529</v>
      </c>
      <c r="BA7" s="1">
        <f t="shared" si="3"/>
        <v>2.21700345229221E-2</v>
      </c>
      <c r="BB7" s="1">
        <f t="shared" si="4"/>
        <v>-0.27677571330381201</v>
      </c>
      <c r="BC7" s="1">
        <f t="shared" si="5"/>
        <v>-3.013877350729933</v>
      </c>
      <c r="BD7" s="1">
        <f t="shared" si="6"/>
        <v>-15.638538866127858</v>
      </c>
      <c r="BE7" s="1">
        <f t="shared" si="7"/>
        <v>4.4385155173756683</v>
      </c>
      <c r="BF7" s="1">
        <f t="shared" si="7"/>
        <v>4.4382991138956633</v>
      </c>
      <c r="BG7" s="1">
        <f t="shared" si="7"/>
        <v>4.4391112624522533</v>
      </c>
      <c r="BH7" s="1">
        <f t="shared" si="7"/>
        <v>4.436075341819417</v>
      </c>
      <c r="BI7" s="1">
        <f t="shared" si="7"/>
        <v>4.4475975996295158</v>
      </c>
      <c r="BJ7" s="1">
        <f t="shared" si="7"/>
        <v>4.4061016698093223</v>
      </c>
      <c r="BK7" s="1">
        <f t="shared" si="7"/>
        <v>4.6180217787321931</v>
      </c>
      <c r="BL7" s="1">
        <f t="shared" si="8"/>
        <v>5.3875746206669231</v>
      </c>
    </row>
    <row r="8" spans="1:64" ht="15.75" x14ac:dyDescent="0.3">
      <c r="A8" s="1" t="s">
        <v>40</v>
      </c>
      <c r="C8" s="1">
        <f>+D4</f>
        <v>3.0922200000000002</v>
      </c>
      <c r="AA8" s="32" t="s">
        <v>41</v>
      </c>
      <c r="AB8" s="33">
        <f t="shared" si="9"/>
        <v>590.94531555843275</v>
      </c>
      <c r="AC8" s="34">
        <v>59.094531555843275</v>
      </c>
      <c r="AD8" s="39">
        <v>10</v>
      </c>
      <c r="AE8" s="27" t="s">
        <v>42</v>
      </c>
      <c r="AF8" s="36">
        <v>59.2522090051215</v>
      </c>
      <c r="AG8" s="34"/>
      <c r="AH8" s="34"/>
      <c r="AI8" s="34"/>
      <c r="AJ8" s="34"/>
      <c r="AK8" s="34"/>
      <c r="AL8" s="34"/>
      <c r="AM8" s="34"/>
      <c r="AW8" s="6">
        <v>-8800</v>
      </c>
      <c r="AX8" s="26">
        <f t="shared" si="0"/>
        <v>-0.18155661103337589</v>
      </c>
      <c r="AY8" s="1">
        <f t="shared" si="1"/>
        <v>-5.6712233082962638E-2</v>
      </c>
      <c r="AZ8" s="1">
        <f t="shared" si="2"/>
        <v>-0.12484437795041325</v>
      </c>
      <c r="BA8" s="1">
        <f t="shared" si="3"/>
        <v>2.241026266830537E-2</v>
      </c>
      <c r="BB8" s="1">
        <f t="shared" si="4"/>
        <v>-0.2786001246268125</v>
      </c>
      <c r="BC8" s="1">
        <f t="shared" si="5"/>
        <v>-3.0119782499722518</v>
      </c>
      <c r="BD8" s="1">
        <f t="shared" si="6"/>
        <v>-15.408775395970375</v>
      </c>
      <c r="BE8" s="1">
        <f t="shared" si="7"/>
        <v>4.4527930913526861</v>
      </c>
      <c r="BF8" s="1">
        <f t="shared" si="7"/>
        <v>4.4526268567225982</v>
      </c>
      <c r="BG8" s="1">
        <f t="shared" si="7"/>
        <v>4.4532841561911738</v>
      </c>
      <c r="BH8" s="1">
        <f t="shared" si="7"/>
        <v>4.4506945878546373</v>
      </c>
      <c r="BI8" s="1">
        <f t="shared" si="7"/>
        <v>4.4610476814985081</v>
      </c>
      <c r="BJ8" s="1">
        <f t="shared" si="7"/>
        <v>4.4218098605274703</v>
      </c>
      <c r="BK8" s="1">
        <f t="shared" si="7"/>
        <v>4.6472428819519855</v>
      </c>
      <c r="BL8" s="1">
        <f t="shared" si="8"/>
        <v>5.4055779159399799</v>
      </c>
    </row>
    <row r="9" spans="1:64" ht="15.75" x14ac:dyDescent="0.3">
      <c r="A9" s="40" t="s">
        <v>43</v>
      </c>
      <c r="B9" s="41">
        <v>168</v>
      </c>
      <c r="C9" s="42" t="str">
        <f>"F"&amp;B9</f>
        <v>F168</v>
      </c>
      <c r="D9" s="43" t="str">
        <f>"G"&amp;B9</f>
        <v>G168</v>
      </c>
      <c r="AA9" s="32" t="s">
        <v>44</v>
      </c>
      <c r="AB9" s="33">
        <f t="shared" si="9"/>
        <v>368.75031523984603</v>
      </c>
      <c r="AC9" s="34">
        <v>36.875031523984603</v>
      </c>
      <c r="AD9" s="6">
        <v>10</v>
      </c>
      <c r="AE9" s="27" t="s">
        <v>45</v>
      </c>
      <c r="AF9" s="36">
        <v>36.842138011301856</v>
      </c>
      <c r="AG9" s="34"/>
      <c r="AH9" s="34"/>
      <c r="AI9" s="34"/>
      <c r="AJ9" s="34"/>
      <c r="AK9" s="34"/>
      <c r="AL9" s="34"/>
      <c r="AM9" s="34"/>
      <c r="AW9" s="6">
        <v>-8600</v>
      </c>
      <c r="AX9" s="26">
        <f t="shared" si="0"/>
        <v>-0.16826476935066964</v>
      </c>
      <c r="AY9" s="1">
        <f t="shared" si="1"/>
        <v>-4.4379381068392898E-2</v>
      </c>
      <c r="AZ9" s="1">
        <f t="shared" si="2"/>
        <v>-0.12388538828227673</v>
      </c>
      <c r="BA9" s="1">
        <f t="shared" si="3"/>
        <v>2.2659477747147383E-2</v>
      </c>
      <c r="BB9" s="1">
        <f t="shared" si="4"/>
        <v>-0.28046407236939452</v>
      </c>
      <c r="BC9" s="1">
        <f t="shared" si="5"/>
        <v>-3.0100369130835425</v>
      </c>
      <c r="BD9" s="1">
        <f t="shared" si="6"/>
        <v>-15.180749045761083</v>
      </c>
      <c r="BE9" s="1">
        <f t="shared" si="7"/>
        <v>4.4672297150159181</v>
      </c>
      <c r="BF9" s="1">
        <f t="shared" si="7"/>
        <v>4.4671071815970134</v>
      </c>
      <c r="BG9" s="1">
        <f t="shared" si="7"/>
        <v>4.4676195502096059</v>
      </c>
      <c r="BH9" s="1">
        <f t="shared" si="7"/>
        <v>4.4654840313209085</v>
      </c>
      <c r="BI9" s="1">
        <f t="shared" si="7"/>
        <v>4.4745087090048505</v>
      </c>
      <c r="BJ9" s="1">
        <f t="shared" si="7"/>
        <v>4.4383493310368731</v>
      </c>
      <c r="BK9" s="1">
        <f t="shared" si="7"/>
        <v>4.6767097690534793</v>
      </c>
      <c r="BL9" s="1">
        <f t="shared" si="8"/>
        <v>5.4235812112130368</v>
      </c>
    </row>
    <row r="10" spans="1:64" x14ac:dyDescent="0.2">
      <c r="A10"/>
      <c r="B10"/>
      <c r="C10" s="44" t="s">
        <v>46</v>
      </c>
      <c r="D10" s="44" t="s">
        <v>47</v>
      </c>
      <c r="E10"/>
      <c r="Z10" s="1">
        <f>Y10/AD10</f>
        <v>0</v>
      </c>
      <c r="AA10" s="45" t="s">
        <v>48</v>
      </c>
      <c r="AB10" s="46">
        <f t="shared" si="9"/>
        <v>48633.819221752026</v>
      </c>
      <c r="AC10" s="47">
        <v>4.8633819221752024</v>
      </c>
      <c r="AD10" s="26">
        <v>10000</v>
      </c>
      <c r="AE10" s="27" t="s">
        <v>49</v>
      </c>
      <c r="AF10" s="48">
        <v>4.8344476392672222</v>
      </c>
      <c r="AG10" s="47"/>
      <c r="AH10" s="47"/>
      <c r="AI10" s="47"/>
      <c r="AJ10" s="47"/>
      <c r="AK10" s="47"/>
      <c r="AL10" s="47"/>
      <c r="AM10" s="47"/>
      <c r="AW10" s="6">
        <v>-8400</v>
      </c>
      <c r="AX10" s="26">
        <f t="shared" si="0"/>
        <v>-0.15547739186597839</v>
      </c>
      <c r="AY10" s="1">
        <f t="shared" si="1"/>
        <v>-3.2588212414356055E-2</v>
      </c>
      <c r="AZ10" s="1">
        <f t="shared" si="2"/>
        <v>-0.12288917945162234</v>
      </c>
      <c r="BA10" s="1">
        <f t="shared" si="3"/>
        <v>2.291819100543413E-2</v>
      </c>
      <c r="BB10" s="1">
        <f t="shared" si="4"/>
        <v>-0.28236946676271657</v>
      </c>
      <c r="BC10" s="1">
        <f t="shared" si="5"/>
        <v>-3.0080512697950987</v>
      </c>
      <c r="BD10" s="1">
        <f t="shared" si="6"/>
        <v>-14.954367272570257</v>
      </c>
      <c r="BE10" s="1">
        <f t="shared" si="7"/>
        <v>4.4818312781380856</v>
      </c>
      <c r="BF10" s="1">
        <f t="shared" si="7"/>
        <v>4.481745346632759</v>
      </c>
      <c r="BG10" s="1">
        <f t="shared" si="7"/>
        <v>4.4821269448819692</v>
      </c>
      <c r="BH10" s="1">
        <f t="shared" si="7"/>
        <v>4.480437082551223</v>
      </c>
      <c r="BI10" s="1">
        <f t="shared" si="7"/>
        <v>4.4880153035917738</v>
      </c>
      <c r="BJ10" s="1">
        <f t="shared" si="7"/>
        <v>4.4557427603130551</v>
      </c>
      <c r="BK10" s="1">
        <f t="shared" si="7"/>
        <v>4.7064187245732274</v>
      </c>
      <c r="BL10" s="1">
        <f t="shared" si="8"/>
        <v>5.4415845064860937</v>
      </c>
    </row>
    <row r="11" spans="1:64" ht="14.25" x14ac:dyDescent="0.2">
      <c r="A11" t="s">
        <v>50</v>
      </c>
      <c r="B11"/>
      <c r="C11" s="49">
        <f ca="1">INTERCEPT(INDIRECT($D$9):G972,INDIRECT($C$9):F972)</f>
        <v>0.22479227366568452</v>
      </c>
      <c r="D11" s="19"/>
      <c r="E11"/>
      <c r="AA11" s="50" t="s">
        <v>51</v>
      </c>
      <c r="AB11" s="51">
        <f>1-AB7^2</f>
        <v>2.8081408892101534E-2</v>
      </c>
      <c r="AC11" s="51">
        <f>SUM(AE21:AE1947)</f>
        <v>7.9163096722607955E-3</v>
      </c>
      <c r="AD11" s="50" t="s">
        <v>52</v>
      </c>
      <c r="AE11" s="27"/>
      <c r="AF11" s="43">
        <v>6.5644035913020662E-3</v>
      </c>
      <c r="AG11" s="51"/>
      <c r="AH11" s="43"/>
      <c r="AI11" s="51"/>
      <c r="AJ11" s="43"/>
      <c r="AK11" s="43"/>
      <c r="AL11" s="43"/>
      <c r="AM11" s="43"/>
      <c r="AW11" s="6">
        <v>-8200</v>
      </c>
      <c r="AX11" s="26">
        <f t="shared" si="0"/>
        <v>-0.14319336641083658</v>
      </c>
      <c r="AY11" s="1">
        <f t="shared" si="1"/>
        <v>-2.1338727120852163E-2</v>
      </c>
      <c r="AZ11" s="1">
        <f t="shared" si="2"/>
        <v>-0.12185463928998441</v>
      </c>
      <c r="BA11" s="1">
        <f t="shared" si="3"/>
        <v>2.3186952602570421E-2</v>
      </c>
      <c r="BB11" s="1">
        <f t="shared" si="4"/>
        <v>-0.2843183361070683</v>
      </c>
      <c r="BC11" s="1">
        <f t="shared" si="5"/>
        <v>-3.0060191191825787</v>
      </c>
      <c r="BD11" s="1">
        <f t="shared" si="6"/>
        <v>-14.729539257266008</v>
      </c>
      <c r="BE11" s="1">
        <f t="shared" si="7"/>
        <v>4.4966038873371241</v>
      </c>
      <c r="BF11" s="1">
        <f t="shared" si="7"/>
        <v>4.4965473324009579</v>
      </c>
      <c r="BG11" s="1">
        <f t="shared" si="7"/>
        <v>4.4968153499458605</v>
      </c>
      <c r="BH11" s="1">
        <f t="shared" si="7"/>
        <v>4.4955480865884212</v>
      </c>
      <c r="BI11" s="1">
        <f t="shared" si="7"/>
        <v>4.5016061647467263</v>
      </c>
      <c r="BJ11" s="1">
        <f t="shared" si="7"/>
        <v>4.474011855039727</v>
      </c>
      <c r="BK11" s="1">
        <f t="shared" si="7"/>
        <v>4.7363659545910197</v>
      </c>
      <c r="BL11" s="1">
        <f t="shared" si="8"/>
        <v>5.4595878017591506</v>
      </c>
    </row>
    <row r="12" spans="1:64" x14ac:dyDescent="0.2">
      <c r="A12" t="s">
        <v>53</v>
      </c>
      <c r="B12"/>
      <c r="C12" s="49">
        <f ca="1">SLOPE(INDIRECT($D$9):G972,INDIRECT($C$9):F972)</f>
        <v>-1.1571133526600389E-4</v>
      </c>
      <c r="D12" s="19"/>
      <c r="E12"/>
      <c r="AA12" s="52" t="s">
        <v>54</v>
      </c>
      <c r="AB12" s="51">
        <f>AB7*SIN(RADIANS(AB9))</f>
        <v>0.14997761850958929</v>
      </c>
      <c r="AC12" s="26"/>
      <c r="AD12" s="26"/>
      <c r="AE12" s="27"/>
      <c r="AW12" s="6">
        <v>-8000</v>
      </c>
      <c r="AX12" s="26">
        <f t="shared" si="0"/>
        <v>-0.1314115266478299</v>
      </c>
      <c r="AY12" s="1">
        <f t="shared" si="1"/>
        <v>-1.0630925187881279E-2</v>
      </c>
      <c r="AZ12" s="1">
        <f t="shared" si="2"/>
        <v>-0.12078060145994861</v>
      </c>
      <c r="BA12" s="1">
        <f t="shared" si="3"/>
        <v>2.3466356269473465E-2</v>
      </c>
      <c r="BB12" s="1">
        <f t="shared" si="4"/>
        <v>-0.28631284323215805</v>
      </c>
      <c r="BC12" s="1">
        <f t="shared" si="5"/>
        <v>-3.0039381116638419</v>
      </c>
      <c r="BD12" s="1">
        <f t="shared" si="6"/>
        <v>-14.506174990051541</v>
      </c>
      <c r="BE12" s="1">
        <f t="shared" si="7"/>
        <v>4.5115539287253128</v>
      </c>
      <c r="BF12" s="1">
        <f t="shared" si="7"/>
        <v>4.5115198243567409</v>
      </c>
      <c r="BG12" s="1">
        <f t="shared" si="7"/>
        <v>4.511693281142211</v>
      </c>
      <c r="BH12" s="1">
        <f t="shared" si="7"/>
        <v>4.5108125999763526</v>
      </c>
      <c r="BI12" s="1">
        <f t="shared" si="7"/>
        <v>4.5153242091973489</v>
      </c>
      <c r="BJ12" s="1">
        <f t="shared" si="7"/>
        <v>4.4931772665577849</v>
      </c>
      <c r="BK12" s="1">
        <f t="shared" si="7"/>
        <v>4.7665475879595203</v>
      </c>
      <c r="BL12" s="1">
        <f t="shared" si="8"/>
        <v>5.4775910970322066</v>
      </c>
    </row>
    <row r="13" spans="1:64" ht="15.75" x14ac:dyDescent="0.3">
      <c r="A13" t="s">
        <v>55</v>
      </c>
      <c r="B13"/>
      <c r="C13" s="19" t="s">
        <v>56</v>
      </c>
      <c r="AA13" s="53" t="s">
        <v>57</v>
      </c>
      <c r="AB13" s="54">
        <f>AB6*86400*300000/149600000</f>
        <v>108.62914164859228</v>
      </c>
      <c r="AC13" s="26" t="s">
        <v>58</v>
      </c>
      <c r="AD13" s="39"/>
      <c r="AE13" s="27"/>
      <c r="AF13" s="26"/>
      <c r="AG13" s="26"/>
      <c r="AH13" s="26"/>
      <c r="AI13" s="26"/>
      <c r="AJ13" s="26"/>
      <c r="AK13" s="26"/>
      <c r="AL13" s="26"/>
      <c r="AW13" s="6">
        <v>-7800</v>
      </c>
      <c r="AX13" s="26">
        <f t="shared" si="0"/>
        <v>-0.12013064547592632</v>
      </c>
      <c r="AY13" s="1">
        <f t="shared" si="1"/>
        <v>-4.6480661544334723E-4</v>
      </c>
      <c r="AZ13" s="1">
        <f t="shared" si="2"/>
        <v>-0.11966583886048297</v>
      </c>
      <c r="BA13" s="1">
        <f t="shared" si="3"/>
        <v>2.3757044569628238E-2</v>
      </c>
      <c r="BB13" s="1">
        <f t="shared" si="4"/>
        <v>-0.28835530351943495</v>
      </c>
      <c r="BC13" s="1">
        <f t="shared" si="5"/>
        <v>-3.0018057292322919</v>
      </c>
      <c r="BD13" s="1">
        <f t="shared" si="6"/>
        <v>-14.28418442819908</v>
      </c>
      <c r="BE13" s="1">
        <f t="shared" si="7"/>
        <v>4.526688132201059</v>
      </c>
      <c r="BF13" s="1">
        <f t="shared" si="7"/>
        <v>4.5266701897635437</v>
      </c>
      <c r="BG13" s="1">
        <f t="shared" si="7"/>
        <v>4.5267687777648549</v>
      </c>
      <c r="BH13" s="1">
        <f t="shared" si="7"/>
        <v>4.526227705270073</v>
      </c>
      <c r="BI13" s="1">
        <f t="shared" si="7"/>
        <v>4.5292166856910052</v>
      </c>
      <c r="BJ13" s="1">
        <f t="shared" si="7"/>
        <v>4.5132585083364107</v>
      </c>
      <c r="BK13" s="1">
        <f t="shared" si="7"/>
        <v>4.7969596775589558</v>
      </c>
      <c r="BL13" s="1">
        <f t="shared" si="8"/>
        <v>5.4955943923052635</v>
      </c>
    </row>
    <row r="14" spans="1:64" x14ac:dyDescent="0.2">
      <c r="A14"/>
      <c r="B14"/>
      <c r="C14"/>
      <c r="AA14" s="53" t="s">
        <v>59</v>
      </c>
      <c r="AB14" s="51">
        <f>2*AB5*365.24/C8</f>
        <v>-1.599533915771308E-6</v>
      </c>
      <c r="AC14" s="26" t="s">
        <v>60</v>
      </c>
      <c r="AD14" s="26"/>
      <c r="AE14" s="27"/>
      <c r="AF14" s="26"/>
      <c r="AG14" s="26"/>
      <c r="AH14" s="26"/>
      <c r="AI14" s="26"/>
      <c r="AJ14" s="26"/>
      <c r="AK14" s="26"/>
      <c r="AL14" s="26"/>
      <c r="AW14" s="6">
        <v>-7600</v>
      </c>
      <c r="AX14" s="26">
        <f t="shared" si="0"/>
        <v>-0.10934942774919944</v>
      </c>
      <c r="AY14" s="1">
        <f t="shared" si="1"/>
        <v>9.1596285964616886E-3</v>
      </c>
      <c r="AZ14" s="1">
        <f t="shared" si="2"/>
        <v>-0.11850905634566113</v>
      </c>
      <c r="BA14" s="1">
        <f t="shared" si="3"/>
        <v>2.4059714833071788E-2</v>
      </c>
      <c r="BB14" s="1">
        <f t="shared" si="4"/>
        <v>-0.2904482045616722</v>
      </c>
      <c r="BC14" s="1">
        <f t="shared" si="5"/>
        <v>-2.9996192638252483</v>
      </c>
      <c r="BD14" s="1">
        <f t="shared" si="6"/>
        <v>-14.063476733028578</v>
      </c>
      <c r="BE14" s="1">
        <f t="shared" si="7"/>
        <v>4.5420136365916655</v>
      </c>
      <c r="BF14" s="1">
        <f t="shared" si="7"/>
        <v>4.5420064504127158</v>
      </c>
      <c r="BG14" s="1">
        <f t="shared" si="7"/>
        <v>4.5420494451798978</v>
      </c>
      <c r="BH14" s="1">
        <f t="shared" si="7"/>
        <v>4.5417923682926995</v>
      </c>
      <c r="BI14" s="1">
        <f t="shared" si="7"/>
        <v>4.5433352607124204</v>
      </c>
      <c r="BJ14" s="1">
        <f t="shared" si="7"/>
        <v>4.534273874305609</v>
      </c>
      <c r="BK14" s="1">
        <f t="shared" si="7"/>
        <v>4.8275982015764063</v>
      </c>
      <c r="BL14" s="1">
        <f t="shared" si="8"/>
        <v>5.5135976875783204</v>
      </c>
    </row>
    <row r="15" spans="1:64" ht="15.75" x14ac:dyDescent="0.3">
      <c r="A15" s="55" t="s">
        <v>61</v>
      </c>
      <c r="B15"/>
      <c r="C15" s="56">
        <f ca="1">(C7+C11)+(C8+C12)*INT(MAX(F21:F3513))</f>
        <v>59499.371210448429</v>
      </c>
      <c r="E15" s="57" t="s">
        <v>62</v>
      </c>
      <c r="F15" s="38">
        <v>1</v>
      </c>
      <c r="R15" s="1" t="s">
        <v>63</v>
      </c>
      <c r="S15" s="19">
        <v>1</v>
      </c>
      <c r="AA15" s="52" t="s">
        <v>64</v>
      </c>
      <c r="AB15" s="58">
        <f>(AB10-AB2)/AD2</f>
        <v>2646.0068241431809</v>
      </c>
      <c r="AC15" s="26" t="s">
        <v>65</v>
      </c>
      <c r="AD15" s="26"/>
      <c r="AE15" s="27"/>
      <c r="AF15" s="26"/>
      <c r="AG15" s="26"/>
      <c r="AH15" s="26"/>
      <c r="AI15" s="26"/>
      <c r="AJ15" s="26"/>
      <c r="AK15" s="26"/>
      <c r="AL15" s="26"/>
      <c r="AW15" s="6">
        <v>-7400</v>
      </c>
      <c r="AX15" s="26">
        <f t="shared" si="0"/>
        <v>-9.9066502362260278E-2</v>
      </c>
      <c r="AY15" s="1">
        <f t="shared" si="1"/>
        <v>1.8242380447833773E-2</v>
      </c>
      <c r="AZ15" s="1">
        <f t="shared" si="2"/>
        <v>-0.11730888281009405</v>
      </c>
      <c r="BA15" s="1">
        <f t="shared" si="3"/>
        <v>2.4375125844693257E-2</v>
      </c>
      <c r="BB15" s="1">
        <f t="shared" si="4"/>
        <v>-0.29259422755697806</v>
      </c>
      <c r="BC15" s="1">
        <f t="shared" si="5"/>
        <v>-2.9973757937005634</v>
      </c>
      <c r="BD15" s="1">
        <f t="shared" si="6"/>
        <v>-13.843959591275752</v>
      </c>
      <c r="BE15" s="1">
        <f t="shared" si="7"/>
        <v>4.5575380548968836</v>
      </c>
      <c r="BF15" s="1">
        <f t="shared" si="7"/>
        <v>4.5575372529622991</v>
      </c>
      <c r="BG15" s="1">
        <f t="shared" si="7"/>
        <v>4.5575425271105399</v>
      </c>
      <c r="BH15" s="1">
        <f t="shared" si="7"/>
        <v>4.5575078434591649</v>
      </c>
      <c r="BI15" s="1">
        <f t="shared" si="7"/>
        <v>4.557736070231428</v>
      </c>
      <c r="BJ15" s="1">
        <f t="shared" si="7"/>
        <v>4.5562403583982602</v>
      </c>
      <c r="BK15" s="1">
        <f t="shared" si="7"/>
        <v>4.8584590648093187</v>
      </c>
      <c r="BL15" s="1">
        <f t="shared" si="8"/>
        <v>5.5316009828513772</v>
      </c>
    </row>
    <row r="16" spans="1:64" ht="15.75" x14ac:dyDescent="0.3">
      <c r="A16" s="55" t="s">
        <v>66</v>
      </c>
      <c r="B16"/>
      <c r="C16" s="56">
        <f ca="1">+C8+C12</f>
        <v>3.0921042886647343</v>
      </c>
      <c r="E16" s="57" t="s">
        <v>67</v>
      </c>
      <c r="F16" s="49">
        <f ca="1">NOW()+15018.5+$C$5/24</f>
        <v>59965.762461805556</v>
      </c>
      <c r="R16" s="1" t="s">
        <v>68</v>
      </c>
      <c r="S16" s="19">
        <v>0.1</v>
      </c>
      <c r="AA16" s="50" t="s">
        <v>69</v>
      </c>
      <c r="AB16" s="58">
        <f>365.24*AB8</f>
        <v>215836.867054562</v>
      </c>
      <c r="AC16" s="6" t="s">
        <v>27</v>
      </c>
      <c r="AD16" s="51"/>
      <c r="AE16" s="27"/>
      <c r="AW16" s="6">
        <v>-7200</v>
      </c>
      <c r="AX16" s="26">
        <f t="shared" si="0"/>
        <v>-8.928041376086962E-2</v>
      </c>
      <c r="AY16" s="1">
        <f t="shared" si="1"/>
        <v>2.6783448938672905E-2</v>
      </c>
      <c r="AZ16" s="1">
        <f t="shared" si="2"/>
        <v>-0.11606386269954252</v>
      </c>
      <c r="BA16" s="1">
        <f t="shared" si="3"/>
        <v>2.4704105383071329E-2</v>
      </c>
      <c r="BB16" s="1">
        <f t="shared" si="4"/>
        <v>-0.2947962705680478</v>
      </c>
      <c r="BC16" s="1">
        <f t="shared" si="5"/>
        <v>-2.9950721576554513</v>
      </c>
      <c r="BD16" s="1">
        <f t="shared" si="6"/>
        <v>-13.625538623480407</v>
      </c>
      <c r="BE16" s="1">
        <f t="shared" si="7"/>
        <v>4.5732695389848743</v>
      </c>
      <c r="BF16" s="1">
        <f t="shared" si="7"/>
        <v>4.5732718393717935</v>
      </c>
      <c r="BG16" s="1">
        <f t="shared" si="7"/>
        <v>4.5732550133684402</v>
      </c>
      <c r="BH16" s="1">
        <f t="shared" si="7"/>
        <v>4.5733781326055514</v>
      </c>
      <c r="BI16" s="1">
        <f t="shared" si="7"/>
        <v>4.5724797323587492</v>
      </c>
      <c r="BJ16" s="1">
        <f t="shared" si="7"/>
        <v>4.5791735756568777</v>
      </c>
      <c r="BK16" s="1">
        <f t="shared" si="7"/>
        <v>4.8895380999928006</v>
      </c>
      <c r="BL16" s="1">
        <f t="shared" si="8"/>
        <v>5.5496042781244332</v>
      </c>
    </row>
    <row r="17" spans="1:64" ht="15.75" x14ac:dyDescent="0.3">
      <c r="A17" s="57" t="s">
        <v>70</v>
      </c>
      <c r="B17"/>
      <c r="C17">
        <f>COUNT(C21:C2171)</f>
        <v>228</v>
      </c>
      <c r="E17" s="57" t="s">
        <v>71</v>
      </c>
      <c r="F17" s="49">
        <f ca="1">ROUND(2*(F16-$C$7)/$C$8,0)/2+F15</f>
        <v>6311.5</v>
      </c>
      <c r="R17" s="1" t="s">
        <v>72</v>
      </c>
      <c r="S17" s="19">
        <v>1</v>
      </c>
      <c r="AA17" s="50" t="s">
        <v>73</v>
      </c>
      <c r="AB17" s="59">
        <f>AB13^3/AB8^2</f>
        <v>3.6706625000815927</v>
      </c>
      <c r="AC17" s="26"/>
      <c r="AD17" s="26"/>
      <c r="AE17" s="27"/>
      <c r="AW17" s="6">
        <v>-7000</v>
      </c>
      <c r="AX17" s="26">
        <f t="shared" si="0"/>
        <v>-7.9989612933417123E-2</v>
      </c>
      <c r="AY17" s="1">
        <f t="shared" si="1"/>
        <v>3.4782834068979029E-2</v>
      </c>
      <c r="AZ17" s="1">
        <f t="shared" si="2"/>
        <v>-0.11477244700239615</v>
      </c>
      <c r="BA17" s="1">
        <f t="shared" si="3"/>
        <v>2.504755872565112E-2</v>
      </c>
      <c r="BB17" s="1">
        <f t="shared" si="4"/>
        <v>-0.29705747382783637</v>
      </c>
      <c r="BC17" s="1">
        <f t="shared" si="5"/>
        <v>-2.9927049268638468</v>
      </c>
      <c r="BD17" s="1">
        <f t="shared" si="6"/>
        <v>-13.408116878727228</v>
      </c>
      <c r="BE17" s="1">
        <f t="shared" si="7"/>
        <v>4.589216843276807</v>
      </c>
      <c r="BF17" s="1">
        <f t="shared" si="7"/>
        <v>4.589220020719039</v>
      </c>
      <c r="BG17" s="1">
        <f t="shared" si="7"/>
        <v>4.5891937897655861</v>
      </c>
      <c r="BH17" s="1">
        <f t="shared" si="7"/>
        <v>4.5894105026366354</v>
      </c>
      <c r="BI17" s="1">
        <f t="shared" si="7"/>
        <v>4.5876313156366439</v>
      </c>
      <c r="BJ17" s="1">
        <f t="shared" si="7"/>
        <v>4.6030876852657574</v>
      </c>
      <c r="BK17" s="1">
        <f t="shared" si="7"/>
        <v>4.9208310691502781</v>
      </c>
      <c r="BL17" s="1">
        <f t="shared" si="8"/>
        <v>5.5676075733974901</v>
      </c>
    </row>
    <row r="18" spans="1:64" ht="15.75" x14ac:dyDescent="0.3">
      <c r="A18" s="55" t="s">
        <v>74</v>
      </c>
      <c r="B18"/>
      <c r="C18" s="60">
        <f ca="1">+C15</f>
        <v>59499.371210448429</v>
      </c>
      <c r="D18" s="61">
        <f ca="1">+C16</f>
        <v>3.0921042886647343</v>
      </c>
      <c r="E18" s="57" t="s">
        <v>75</v>
      </c>
      <c r="F18" s="43">
        <f ca="1">ROUND(2*(F16-$C$15)/$C$16,0)/2+F15</f>
        <v>152</v>
      </c>
      <c r="R18" s="1" t="s">
        <v>76</v>
      </c>
      <c r="S18" s="19">
        <v>1</v>
      </c>
      <c r="AA18" s="62" t="s">
        <v>77</v>
      </c>
      <c r="AB18" s="63">
        <f>2*PI()/(AB8*365.2422)*AD2</f>
        <v>9.0016476365283388E-5</v>
      </c>
      <c r="AC18" s="64" t="s">
        <v>78</v>
      </c>
      <c r="AD18" s="64"/>
      <c r="AE18" s="65"/>
      <c r="AW18" s="6">
        <v>-6800</v>
      </c>
      <c r="AX18" s="26">
        <f t="shared" si="0"/>
        <v>-7.1192447924295646E-2</v>
      </c>
      <c r="AY18" s="1">
        <f t="shared" si="1"/>
        <v>4.2240535838752258E-2</v>
      </c>
      <c r="AZ18" s="1">
        <f t="shared" si="2"/>
        <v>-0.1134329837630479</v>
      </c>
      <c r="BA18" s="1">
        <f t="shared" si="3"/>
        <v>2.5406478262235854E-2</v>
      </c>
      <c r="BB18" s="1">
        <f t="shared" si="4"/>
        <v>-0.29938124734666743</v>
      </c>
      <c r="BC18" s="1">
        <f t="shared" si="5"/>
        <v>-2.9902703740251702</v>
      </c>
      <c r="BD18" s="1">
        <f t="shared" si="6"/>
        <v>-13.191594410761375</v>
      </c>
      <c r="BE18" s="1">
        <f t="shared" ref="BE18:BK33" si="10">$BL18+$AB$7*SIN(BF18)</f>
        <v>4.6053893872532576</v>
      </c>
      <c r="BF18" s="1">
        <f t="shared" si="10"/>
        <v>4.6053921586858912</v>
      </c>
      <c r="BG18" s="1">
        <f t="shared" si="10"/>
        <v>4.605365838177816</v>
      </c>
      <c r="BH18" s="1">
        <f t="shared" si="10"/>
        <v>4.6056160668517441</v>
      </c>
      <c r="BI18" s="1">
        <f t="shared" si="10"/>
        <v>4.6032602576189223</v>
      </c>
      <c r="BJ18" s="1">
        <f t="shared" si="10"/>
        <v>4.6279953158728198</v>
      </c>
      <c r="BK18" s="1">
        <f t="shared" si="10"/>
        <v>4.9523336649670586</v>
      </c>
      <c r="BL18" s="1">
        <f t="shared" si="8"/>
        <v>5.585610868670547</v>
      </c>
    </row>
    <row r="19" spans="1:64" x14ac:dyDescent="0.2">
      <c r="E19" s="57" t="s">
        <v>79</v>
      </c>
      <c r="F19" s="66">
        <f ca="1">+$C$15+$C$16*F18-15018.5-$C$5/24</f>
        <v>44951.266895658802</v>
      </c>
      <c r="AA19" s="67"/>
      <c r="AB19" s="6"/>
      <c r="AC19" s="67"/>
      <c r="AD19" s="6"/>
      <c r="AE19" s="26"/>
      <c r="AW19" s="6">
        <v>-6600</v>
      </c>
      <c r="AX19" s="26">
        <f t="shared" si="0"/>
        <v>-6.2887153878241814E-2</v>
      </c>
      <c r="AY19" s="1">
        <f t="shared" si="1"/>
        <v>4.9156554247992534E-2</v>
      </c>
      <c r="AZ19" s="1">
        <f t="shared" si="2"/>
        <v>-0.11204370812623435</v>
      </c>
      <c r="BA19" s="1">
        <f t="shared" si="3"/>
        <v>2.5781954394168638E-2</v>
      </c>
      <c r="BB19" s="1">
        <f t="shared" si="4"/>
        <v>-0.30177130118262097</v>
      </c>
      <c r="BC19" s="1">
        <f t="shared" si="5"/>
        <v>-2.9877644393977438</v>
      </c>
      <c r="BD19" s="1">
        <f t="shared" si="6"/>
        <v>-12.975867924894359</v>
      </c>
      <c r="BE19" s="1">
        <f t="shared" si="10"/>
        <v>4.6217973170634492</v>
      </c>
      <c r="BF19" s="1">
        <f t="shared" si="10"/>
        <v>4.6217991602331594</v>
      </c>
      <c r="BG19" s="1">
        <f t="shared" si="10"/>
        <v>4.6217784961681989</v>
      </c>
      <c r="BH19" s="1">
        <f t="shared" si="10"/>
        <v>4.6220104339377217</v>
      </c>
      <c r="BI19" s="1">
        <f t="shared" si="10"/>
        <v>4.6194402284176785</v>
      </c>
      <c r="BJ19" s="1">
        <f t="shared" si="10"/>
        <v>4.6539074935672948</v>
      </c>
      <c r="BK19" s="1">
        <f t="shared" si="10"/>
        <v>4.9840415121863755</v>
      </c>
      <c r="BL19" s="1">
        <f t="shared" si="8"/>
        <v>5.6036141639436039</v>
      </c>
    </row>
    <row r="20" spans="1:64" ht="14.25" x14ac:dyDescent="0.2">
      <c r="A20" s="44" t="s">
        <v>80</v>
      </c>
      <c r="B20" s="44" t="s">
        <v>81</v>
      </c>
      <c r="C20" s="44" t="s">
        <v>82</v>
      </c>
      <c r="D20" s="44" t="s">
        <v>83</v>
      </c>
      <c r="E20" s="44" t="s">
        <v>84</v>
      </c>
      <c r="F20" s="44" t="s">
        <v>5</v>
      </c>
      <c r="G20" s="44" t="s">
        <v>85</v>
      </c>
      <c r="H20" s="9" t="s">
        <v>63</v>
      </c>
      <c r="I20" s="9" t="s">
        <v>68</v>
      </c>
      <c r="J20" s="9" t="s">
        <v>72</v>
      </c>
      <c r="K20" s="9" t="s">
        <v>76</v>
      </c>
      <c r="L20" s="9" t="s">
        <v>86</v>
      </c>
      <c r="M20" s="9" t="s">
        <v>87</v>
      </c>
      <c r="N20" s="9" t="s">
        <v>88</v>
      </c>
      <c r="O20" s="9" t="s">
        <v>89</v>
      </c>
      <c r="P20" s="9" t="s">
        <v>90</v>
      </c>
      <c r="Q20" s="44" t="s">
        <v>91</v>
      </c>
      <c r="S20" s="68" t="s">
        <v>92</v>
      </c>
      <c r="U20" s="69" t="s">
        <v>93</v>
      </c>
      <c r="Z20" s="44" t="s">
        <v>5</v>
      </c>
      <c r="AA20" s="9" t="s">
        <v>94</v>
      </c>
      <c r="AB20" s="9" t="s">
        <v>95</v>
      </c>
      <c r="AC20" s="9" t="s">
        <v>96</v>
      </c>
      <c r="AD20" s="9" t="s">
        <v>97</v>
      </c>
      <c r="AE20" s="68" t="s">
        <v>98</v>
      </c>
      <c r="AF20" s="68" t="s">
        <v>99</v>
      </c>
      <c r="AG20" s="13"/>
      <c r="AH20" s="9" t="s">
        <v>8</v>
      </c>
      <c r="AI20" s="9" t="s">
        <v>9</v>
      </c>
      <c r="AJ20" s="9" t="s">
        <v>10</v>
      </c>
      <c r="AK20" s="9" t="s">
        <v>100</v>
      </c>
      <c r="AL20" s="9" t="s">
        <v>11</v>
      </c>
      <c r="AM20" s="9" t="s">
        <v>12</v>
      </c>
      <c r="AN20" s="44" t="s">
        <v>13</v>
      </c>
      <c r="AO20" s="44" t="s">
        <v>14</v>
      </c>
      <c r="AP20" s="44" t="s">
        <v>15</v>
      </c>
      <c r="AQ20" s="44" t="s">
        <v>16</v>
      </c>
      <c r="AR20" s="44" t="s">
        <v>17</v>
      </c>
      <c r="AS20" s="44" t="s">
        <v>18</v>
      </c>
      <c r="AT20" s="44" t="s">
        <v>19</v>
      </c>
      <c r="AU20" s="70" t="s">
        <v>20</v>
      </c>
      <c r="AV20" s="71"/>
      <c r="AW20" s="6">
        <v>-6400</v>
      </c>
      <c r="AX20" s="26">
        <f t="shared" si="0"/>
        <v>-5.5071842568460247E-2</v>
      </c>
      <c r="AY20" s="1">
        <f t="shared" si="1"/>
        <v>5.5530889296699859E-2</v>
      </c>
      <c r="AZ20" s="1">
        <f t="shared" si="2"/>
        <v>-0.11060273186516011</v>
      </c>
      <c r="BA20" s="1">
        <f t="shared" si="3"/>
        <v>2.6175187944854295E-2</v>
      </c>
      <c r="BB20" s="1">
        <f t="shared" si="4"/>
        <v>-0.30423167888962338</v>
      </c>
      <c r="BC20" s="1">
        <f t="shared" si="5"/>
        <v>-2.9851826931202754</v>
      </c>
      <c r="BD20" s="1">
        <f t="shared" si="6"/>
        <v>-12.760830477860448</v>
      </c>
      <c r="BE20" s="1">
        <f t="shared" si="10"/>
        <v>4.6384515671666753</v>
      </c>
      <c r="BF20" s="1">
        <f t="shared" si="10"/>
        <v>4.6384524925022674</v>
      </c>
      <c r="BG20" s="1">
        <f t="shared" si="10"/>
        <v>4.6384397872287693</v>
      </c>
      <c r="BH20" s="1">
        <f t="shared" si="10"/>
        <v>4.6386144272262264</v>
      </c>
      <c r="BI20" s="1">
        <f t="shared" si="10"/>
        <v>4.636248934028993</v>
      </c>
      <c r="BJ20" s="1">
        <f t="shared" si="10"/>
        <v>4.6808335728791475</v>
      </c>
      <c r="BK20" s="1">
        <f t="shared" si="10"/>
        <v>5.0159501690274535</v>
      </c>
      <c r="BL20" s="1">
        <f t="shared" si="8"/>
        <v>5.6216174592166599</v>
      </c>
    </row>
    <row r="21" spans="1:64" x14ac:dyDescent="0.2">
      <c r="A21" s="72" t="s">
        <v>101</v>
      </c>
      <c r="B21" s="73" t="s">
        <v>102</v>
      </c>
      <c r="C21" s="74">
        <v>12358.757</v>
      </c>
      <c r="D21" s="75"/>
      <c r="E21" s="76">
        <f>+(C21-C$7)/C$8</f>
        <v>-9085.0673626068001</v>
      </c>
      <c r="F21" s="1">
        <f>ROUND(2*E21,0)/2</f>
        <v>-9085</v>
      </c>
      <c r="G21" s="1">
        <f>+C21-(C$7+F21*C$8)</f>
        <v>-0.20829999999659776</v>
      </c>
      <c r="H21" s="1">
        <f>+G21</f>
        <v>-0.20829999999659776</v>
      </c>
      <c r="Q21" s="114">
        <f>+C21-15018.5</f>
        <v>-2659.7430000000004</v>
      </c>
      <c r="S21" s="19">
        <f>S$15</f>
        <v>1</v>
      </c>
      <c r="Z21" s="1">
        <f>F21</f>
        <v>-9085</v>
      </c>
      <c r="AA21" s="77">
        <f>AB$3+AB$4*Z21+AB$5*Z21^2+AH21</f>
        <v>-0.20137119437911738</v>
      </c>
      <c r="AB21" s="77">
        <f>IF(S21&lt;&gt;0,G21-AH21,-9999)</f>
        <v>-8.2151280102575719E-2</v>
      </c>
      <c r="AC21" s="77">
        <f>+G21-P21</f>
        <v>-0.20829999999659776</v>
      </c>
      <c r="AD21" s="77">
        <f>IF(S21&lt;&gt;0,G21-AA21,-9999)</f>
        <v>-6.9288056174803825E-3</v>
      </c>
      <c r="AE21" s="77">
        <f>+(G21-AA21)^2*S21</f>
        <v>4.8008347284827704E-5</v>
      </c>
      <c r="AF21" s="1">
        <f>IF(S21&lt;&gt;0,G21-P21,-9999)</f>
        <v>-0.20829999999659776</v>
      </c>
      <c r="AG21" s="78"/>
      <c r="AH21" s="1">
        <f>$AB$6*($AB$11/AI21*AJ21+$AB$12)</f>
        <v>-0.12614871989402204</v>
      </c>
      <c r="AI21" s="1">
        <f>1+$AB$7*COS(AL21)</f>
        <v>2.2070541160882695E-2</v>
      </c>
      <c r="AJ21" s="1">
        <f>SIN(AL21+RADIANS($AB$9))</f>
        <v>-0.27601186498480096</v>
      </c>
      <c r="AK21" s="1">
        <f>$AB$7*SIN(AL21)</f>
        <v>-0.12479008230836998</v>
      </c>
      <c r="AL21" s="1">
        <f>2*ATAN(AM21)</f>
        <v>-3.0146721613427072</v>
      </c>
      <c r="AM21" s="1">
        <f>SQRT((1+$AB$7)/(1-$AB$7))*TAN(AN21/2)</f>
        <v>-15.736737556350937</v>
      </c>
      <c r="AN21" s="77">
        <f>$AU21+$AB$7*SIN(AO21)</f>
        <v>4.4324943032335167</v>
      </c>
      <c r="AO21" s="77">
        <f>$AU21+$AB$7*SIN(AP21)</f>
        <v>4.4322548935150134</v>
      </c>
      <c r="AP21" s="77">
        <f>$AU21+$AB$7*SIN(AQ21)</f>
        <v>4.4331345650506115</v>
      </c>
      <c r="AQ21" s="77">
        <f>$AU21+$AB$7*SIN(AR21)</f>
        <v>4.4299154633116684</v>
      </c>
      <c r="AR21" s="77">
        <f>$AU21+$AB$7*SIN(AS21)</f>
        <v>4.4418769803666045</v>
      </c>
      <c r="AS21" s="77">
        <f>$AU21+$AB$7*SIN(AT21)</f>
        <v>4.3996716711165886</v>
      </c>
      <c r="AT21" s="77">
        <f>$AU21+$AB$7*SIN(AU21)</f>
        <v>4.6056781290748585</v>
      </c>
      <c r="AU21" s="77">
        <f>RADIANS($AB$9)+$AB$18*(F21-AB$15)</f>
        <v>5.3799232201758747</v>
      </c>
      <c r="AW21" s="6">
        <v>-6200</v>
      </c>
      <c r="AX21" s="26">
        <f t="shared" si="0"/>
        <v>-4.774449127136314E-2</v>
      </c>
      <c r="AY21" s="1">
        <f t="shared" si="1"/>
        <v>6.1363540984874176E-2</v>
      </c>
      <c r="AZ21" s="1">
        <f t="shared" si="2"/>
        <v>-0.10910803225623732</v>
      </c>
      <c r="BA21" s="1">
        <f t="shared" si="3"/>
        <v>2.6587504373583926E-2</v>
      </c>
      <c r="BB21" s="1">
        <f t="shared" si="4"/>
        <v>-0.3067667948735619</v>
      </c>
      <c r="BC21" s="1">
        <f t="shared" si="5"/>
        <v>-2.9825202929854897</v>
      </c>
      <c r="BD21" s="1">
        <f t="shared" si="6"/>
        <v>-12.546371203450809</v>
      </c>
      <c r="BE21" s="1">
        <f t="shared" si="10"/>
        <v>4.6553639238472382</v>
      </c>
      <c r="BF21" s="1">
        <f t="shared" si="10"/>
        <v>4.6553642268420345</v>
      </c>
      <c r="BG21" s="1">
        <f t="shared" si="10"/>
        <v>4.6553588345711958</v>
      </c>
      <c r="BH21" s="1">
        <f t="shared" si="10"/>
        <v>4.6554548747931159</v>
      </c>
      <c r="BI21" s="1">
        <f t="shared" si="10"/>
        <v>4.6537678545137107</v>
      </c>
      <c r="BJ21" s="1">
        <f t="shared" si="10"/>
        <v>4.708781171163972</v>
      </c>
      <c r="BK21" s="1">
        <f t="shared" si="10"/>
        <v>5.0480551286251369</v>
      </c>
      <c r="BL21" s="1">
        <f t="shared" si="8"/>
        <v>5.6396207544897168</v>
      </c>
    </row>
    <row r="22" spans="1:64" x14ac:dyDescent="0.2">
      <c r="A22" s="72" t="s">
        <v>101</v>
      </c>
      <c r="B22" s="73" t="s">
        <v>102</v>
      </c>
      <c r="C22" s="74">
        <v>14217.223</v>
      </c>
      <c r="D22" s="79"/>
      <c r="E22" s="76">
        <f>+(C22-C$7)/C$8</f>
        <v>-8484.0538512783696</v>
      </c>
      <c r="F22" s="1">
        <f>ROUND(2*E22,0)/2</f>
        <v>-8484</v>
      </c>
      <c r="G22" s="1">
        <f>+C22-(C$7+F22*C$8)</f>
        <v>-0.16651999999703548</v>
      </c>
      <c r="H22" s="1">
        <f>+G22</f>
        <v>-0.16651999999703548</v>
      </c>
      <c r="Q22" s="114">
        <f>+C22-15018.5</f>
        <v>-801.27700000000004</v>
      </c>
      <c r="S22" s="19">
        <f>S$15</f>
        <v>1</v>
      </c>
      <c r="Z22" s="1">
        <f>F22</f>
        <v>-8484</v>
      </c>
      <c r="AA22" s="77">
        <f>AB$3+AB$4*Z22+AB$5*Z22^2+AH22</f>
        <v>-0.16078671684823431</v>
      </c>
      <c r="AB22" s="77">
        <f>IF(S22&lt;&gt;0,G22-AH22,-9999)</f>
        <v>-4.3207809364539732E-2</v>
      </c>
      <c r="AC22" s="77">
        <f>+G22-P22</f>
        <v>-0.16651999999703548</v>
      </c>
      <c r="AD22" s="77">
        <f>IF(S22&lt;&gt;0,G22-AA22,-9999)</f>
        <v>-5.7332831488011715E-3</v>
      </c>
      <c r="AE22" s="77">
        <f>+(G22-AA22)^2*S22</f>
        <v>3.2870535664327479E-5</v>
      </c>
      <c r="AF22" s="1">
        <f>IF(S22&lt;&gt;0,G22-P22,-9999)</f>
        <v>-0.16651999999703548</v>
      </c>
      <c r="AG22" s="78"/>
      <c r="AH22" s="1">
        <f>$AB$6*($AB$11/AI22*AJ22+$AB$12)</f>
        <v>-0.12331219063249575</v>
      </c>
      <c r="AI22" s="1">
        <f>1+$AB$7*COS(AL22)</f>
        <v>2.2808340205256572E-2</v>
      </c>
      <c r="AJ22" s="1">
        <f>SIN(AL22+RADIANS($AB$9))</f>
        <v>-0.28156402567895744</v>
      </c>
      <c r="AK22" s="1">
        <f>$AB$7*SIN(AL22)</f>
        <v>-0.13044175380411344</v>
      </c>
      <c r="AL22" s="1">
        <f>2*ATAN(AM22)</f>
        <v>-3.0088907745018854</v>
      </c>
      <c r="AM22" s="1">
        <f>SQRT((1+$AB$7)/(1-$AB$7))*TAN(AN22/2)</f>
        <v>-15.049253161881152</v>
      </c>
      <c r="AN22" s="77">
        <f>$AU22+$AB$7*SIN(AO22)</f>
        <v>4.4756781459379988</v>
      </c>
      <c r="AO22" s="77">
        <f>$AU22+$AB$7*SIN(AP22)</f>
        <v>4.4755777250186046</v>
      </c>
      <c r="AP22" s="77">
        <f>$AU22+$AB$7*SIN(AQ22)</f>
        <v>4.4760123001802237</v>
      </c>
      <c r="AQ22" s="77">
        <f>$AU22+$AB$7*SIN(AR22)</f>
        <v>4.4741372607336078</v>
      </c>
      <c r="AR22" s="77">
        <f>$AU22+$AB$7*SIN(AS22)</f>
        <v>4.4823345959085259</v>
      </c>
      <c r="AS22" s="77">
        <f>$AU22+$AB$7*SIN(AT22)</f>
        <v>4.4483320922797613</v>
      </c>
      <c r="AT22" s="77">
        <f>$AU22+$AB$7*SIN(AU22)</f>
        <v>4.693911720921653</v>
      </c>
      <c r="AU22" s="77">
        <f>RADIANS($AB$9)+$AB$18*(F22-AB$15)</f>
        <v>5.4340231224714097</v>
      </c>
      <c r="AW22" s="6">
        <v>-6000</v>
      </c>
      <c r="AX22" s="26">
        <f t="shared" si="0"/>
        <v>-4.0902930715018979E-2</v>
      </c>
      <c r="AY22" s="1">
        <f t="shared" si="1"/>
        <v>6.6654509312515625E-2</v>
      </c>
      <c r="AZ22" s="1">
        <f t="shared" si="2"/>
        <v>-0.1075574400275346</v>
      </c>
      <c r="BA22" s="1">
        <f t="shared" si="3"/>
        <v>2.7020370176180974E-2</v>
      </c>
      <c r="BB22" s="1">
        <f t="shared" si="4"/>
        <v>-0.30938147668974808</v>
      </c>
      <c r="BC22" s="1">
        <f t="shared" si="5"/>
        <v>-2.9797719364949211</v>
      </c>
      <c r="BD22" s="1">
        <f t="shared" si="6"/>
        <v>-12.332375024818493</v>
      </c>
      <c r="BE22" s="1">
        <f t="shared" si="10"/>
        <v>4.6725470937003095</v>
      </c>
      <c r="BF22" s="1">
        <f t="shared" si="10"/>
        <v>4.6725471231378153</v>
      </c>
      <c r="BG22" s="1">
        <f t="shared" si="10"/>
        <v>4.672546373489963</v>
      </c>
      <c r="BH22" s="1">
        <f t="shared" si="10"/>
        <v>4.672565468220955</v>
      </c>
      <c r="BI22" s="1">
        <f t="shared" si="10"/>
        <v>4.6720819125180757</v>
      </c>
      <c r="BJ22" s="1">
        <f t="shared" si="10"/>
        <v>4.7377561067327267</v>
      </c>
      <c r="BK22" s="1">
        <f t="shared" si="10"/>
        <v>5.0803518204906037</v>
      </c>
      <c r="BL22" s="1">
        <f t="shared" si="8"/>
        <v>5.6576240497627737</v>
      </c>
    </row>
    <row r="23" spans="1:64" x14ac:dyDescent="0.2">
      <c r="A23" s="72" t="s">
        <v>101</v>
      </c>
      <c r="B23" s="73" t="s">
        <v>102</v>
      </c>
      <c r="C23" s="74">
        <v>15587.093999999999</v>
      </c>
      <c r="D23" s="79"/>
      <c r="E23" s="76">
        <f>+(C23-C$7)/C$8</f>
        <v>-8041.0481789782098</v>
      </c>
      <c r="F23" s="1">
        <f>ROUND(2*E23,0)/2</f>
        <v>-8041</v>
      </c>
      <c r="G23" s="1">
        <f>+C23-(C$7+F23*C$8)</f>
        <v>-0.14897999999993772</v>
      </c>
      <c r="H23" s="1">
        <f>+G23</f>
        <v>-0.14897999999993772</v>
      </c>
      <c r="Q23" s="114">
        <f>+C23-15018.5</f>
        <v>568.59399999999914</v>
      </c>
      <c r="S23" s="19">
        <f>S$15</f>
        <v>1</v>
      </c>
      <c r="Z23" s="1">
        <f>F23</f>
        <v>-8041</v>
      </c>
      <c r="AA23" s="77">
        <f>AB$3+AB$4*Z23+AB$5*Z23^2+AH23</f>
        <v>-0.13378594082175332</v>
      </c>
      <c r="AB23" s="77">
        <f>IF(S23&lt;&gt;0,G23-AH23,-9999)</f>
        <v>-2.7975943339483292E-2</v>
      </c>
      <c r="AC23" s="77">
        <f>+G23-P23</f>
        <v>-0.14897999999993772</v>
      </c>
      <c r="AD23" s="77">
        <f>IF(S23&lt;&gt;0,G23-AA23,-9999)</f>
        <v>-1.5194059178184394E-2</v>
      </c>
      <c r="AE23" s="77">
        <f>+(G23-AA23)^2*S23</f>
        <v>2.3085943431016941E-4</v>
      </c>
      <c r="AF23" s="1">
        <f>IF(S23&lt;&gt;0,G23-P23,-9999)</f>
        <v>-0.14897999999993772</v>
      </c>
      <c r="AG23" s="78"/>
      <c r="AH23" s="1">
        <f>$AB$6*($AB$11/AI23*AJ23+$AB$12)</f>
        <v>-0.12100405666045443</v>
      </c>
      <c r="AI23" s="1">
        <f>1+$AB$7*COS(AL23)</f>
        <v>2.3408180756647856E-2</v>
      </c>
      <c r="AJ23" s="1">
        <f>SIN(AL23+RADIANS($AB$9))</f>
        <v>-0.28590013986953461</v>
      </c>
      <c r="AK23" s="1">
        <f>$AB$7*SIN(AL23)</f>
        <v>-0.1348592217642467</v>
      </c>
      <c r="AL23" s="1">
        <f>2*ATAN(AM23)</f>
        <v>-3.0043688195563845</v>
      </c>
      <c r="AM23" s="1">
        <f>SQRT((1+$AB$7)/(1-$AB$7))*TAN(AN23/2)</f>
        <v>-14.551849770845694</v>
      </c>
      <c r="AN23" s="77">
        <f>$AU23+$AB$7*SIN(AO23)</f>
        <v>4.5084743891907451</v>
      </c>
      <c r="AO23" s="77">
        <f>$AU23+$AB$7*SIN(AP23)</f>
        <v>4.5084362199799521</v>
      </c>
      <c r="AP23" s="77">
        <f>$AU23+$AB$7*SIN(AQ23)</f>
        <v>4.5086274625353218</v>
      </c>
      <c r="AQ23" s="77">
        <f>$AU23+$AB$7*SIN(AR23)</f>
        <v>4.5076710330932741</v>
      </c>
      <c r="AR23" s="77">
        <f>$AU23+$AB$7*SIN(AS23)</f>
        <v>4.5124994069716058</v>
      </c>
      <c r="AS23" s="77">
        <f>$AU23+$AB$7*SIN(AT23)</f>
        <v>4.4891743497832213</v>
      </c>
      <c r="AT23" s="77">
        <f>$AU23+$AB$7*SIN(AU23)</f>
        <v>4.7603414435189721</v>
      </c>
      <c r="AU23" s="77">
        <f>RADIANS($AB$9)+$AB$18*(F23-AB$15)</f>
        <v>5.4739004215012299</v>
      </c>
      <c r="AW23" s="6">
        <v>-5800</v>
      </c>
      <c r="AX23" s="26">
        <f t="shared" si="0"/>
        <v>-3.4544831630938702E-2</v>
      </c>
      <c r="AY23" s="1">
        <f t="shared" si="1"/>
        <v>7.1403794279624122E-2</v>
      </c>
      <c r="AZ23" s="1">
        <f t="shared" si="2"/>
        <v>-0.10594862591056282</v>
      </c>
      <c r="BA23" s="1">
        <f t="shared" si="3"/>
        <v>2.747541198297776E-2</v>
      </c>
      <c r="BB23" s="1">
        <f t="shared" si="4"/>
        <v>-0.3120810137375496</v>
      </c>
      <c r="BC23" s="1">
        <f t="shared" si="5"/>
        <v>-2.9769318055572191</v>
      </c>
      <c r="BD23" s="1">
        <f t="shared" si="6"/>
        <v>-12.118722299176016</v>
      </c>
      <c r="BE23" s="1">
        <f t="shared" si="10"/>
        <v>4.6900147818883253</v>
      </c>
      <c r="BF23" s="1">
        <f t="shared" si="10"/>
        <v>4.6900147684076714</v>
      </c>
      <c r="BG23" s="1">
        <f t="shared" si="10"/>
        <v>4.6900153796176696</v>
      </c>
      <c r="BH23" s="1">
        <f t="shared" si="10"/>
        <v>4.6899876842468311</v>
      </c>
      <c r="BI23" s="1">
        <f t="shared" si="10"/>
        <v>4.6912790681872805</v>
      </c>
      <c r="BJ23" s="1">
        <f t="shared" si="10"/>
        <v>4.7677623410792522</v>
      </c>
      <c r="BK23" s="1">
        <f t="shared" si="10"/>
        <v>5.1128356119927076</v>
      </c>
      <c r="BL23" s="1">
        <f t="shared" si="8"/>
        <v>5.6756273450358306</v>
      </c>
    </row>
    <row r="24" spans="1:64" x14ac:dyDescent="0.2">
      <c r="A24" s="72" t="s">
        <v>101</v>
      </c>
      <c r="B24" s="73" t="s">
        <v>102</v>
      </c>
      <c r="C24" s="74">
        <v>16353.98</v>
      </c>
      <c r="D24" s="79"/>
      <c r="E24" s="76">
        <f>+(C24-C$7)/C$8</f>
        <v>-7793.0431858017855</v>
      </c>
      <c r="F24" s="1">
        <f>ROUND(2*E24,0)/2</f>
        <v>-7793</v>
      </c>
      <c r="G24" s="1">
        <f>+C24-(C$7+F24*C$8)</f>
        <v>-0.1335399999989022</v>
      </c>
      <c r="H24" s="1">
        <f>+G24</f>
        <v>-0.1335399999989022</v>
      </c>
      <c r="Q24" s="114">
        <f>+C24-15018.5</f>
        <v>1335.4799999999996</v>
      </c>
      <c r="S24" s="19">
        <f>S$15</f>
        <v>1</v>
      </c>
      <c r="Z24" s="1">
        <f>F24</f>
        <v>-7793</v>
      </c>
      <c r="AA24" s="77">
        <f>AB$3+AB$4*Z24+AB$5*Z24^2+AH24</f>
        <v>-0.11974487255040027</v>
      </c>
      <c r="AB24" s="77">
        <f>IF(S24&lt;&gt;0,G24-AH24,-9999)</f>
        <v>-1.3913931153777551E-2</v>
      </c>
      <c r="AC24" s="77">
        <f>+G24-P24</f>
        <v>-0.1335399999989022</v>
      </c>
      <c r="AD24" s="77">
        <f>IF(S24&lt;&gt;0,G24-AA24,-9999)</f>
        <v>-1.3795127448501934E-2</v>
      </c>
      <c r="AE24" s="77">
        <f>+(G24-AA24)^2*S24</f>
        <v>1.903055413204115E-4</v>
      </c>
      <c r="AF24" s="1">
        <f>IF(S24&lt;&gt;0,G24-P24,-9999)</f>
        <v>-0.1335399999989022</v>
      </c>
      <c r="AG24" s="78"/>
      <c r="AH24" s="1">
        <f>$AB$6*($AB$11/AI24*AJ24+$AB$12)</f>
        <v>-0.11962606884512465</v>
      </c>
      <c r="AI24" s="1">
        <f>1+$AB$7*COS(AL24)</f>
        <v>2.3767431446777509E-2</v>
      </c>
      <c r="AJ24" s="1">
        <f>SIN(AL24+RADIANS($AB$9))</f>
        <v>-0.28842768819660403</v>
      </c>
      <c r="AK24" s="1">
        <f>$AB$7*SIN(AL24)</f>
        <v>-0.13743566932887616</v>
      </c>
      <c r="AL24" s="1">
        <f>2*ATAN(AM24)</f>
        <v>-3.0017301326515944</v>
      </c>
      <c r="AM24" s="1">
        <f>SQRT((1+$AB$7)/(1-$AB$7))*TAN(AN24/2)</f>
        <v>-14.276438527331432</v>
      </c>
      <c r="AN24" s="77">
        <f>$AU24+$AB$7*SIN(AO24)</f>
        <v>4.5272212513387249</v>
      </c>
      <c r="AO24" s="77">
        <f>$AU24+$AB$7*SIN(AP24)</f>
        <v>4.5272037709565423</v>
      </c>
      <c r="AP24" s="77">
        <f>$AU24+$AB$7*SIN(AQ24)</f>
        <v>4.5273000931678213</v>
      </c>
      <c r="AQ24" s="77">
        <f>$AU24+$AB$7*SIN(AR24)</f>
        <v>4.5267699425637975</v>
      </c>
      <c r="AR24" s="77">
        <f>$AU24+$AB$7*SIN(AS24)</f>
        <v>4.5297067033499072</v>
      </c>
      <c r="AS24" s="77">
        <f>$AU24+$AB$7*SIN(AT24)</f>
        <v>4.5139781682995928</v>
      </c>
      <c r="AT24" s="77">
        <f>$AU24+$AB$7*SIN(AU24)</f>
        <v>4.7980282256392339</v>
      </c>
      <c r="AU24" s="77">
        <f>RADIANS($AB$9)+$AB$18*(F24-AB$15)</f>
        <v>5.4962245076398206</v>
      </c>
      <c r="AW24" s="6">
        <v>-5600</v>
      </c>
      <c r="AX24" s="26">
        <f t="shared" si="0"/>
        <v>-2.8667689159293949E-2</v>
      </c>
      <c r="AY24" s="1">
        <f t="shared" si="1"/>
        <v>7.5611395886199667E-2</v>
      </c>
      <c r="AZ24" s="1">
        <f t="shared" si="2"/>
        <v>-0.10427908504549362</v>
      </c>
      <c r="BA24" s="1">
        <f t="shared" si="3"/>
        <v>2.7954439041420809E-2</v>
      </c>
      <c r="BB24" s="1">
        <f t="shared" si="4"/>
        <v>-0.31487121439435506</v>
      </c>
      <c r="BC24" s="1">
        <f t="shared" si="5"/>
        <v>-2.9739935015448005</v>
      </c>
      <c r="BD24" s="1">
        <f t="shared" si="6"/>
        <v>-11.905288321415075</v>
      </c>
      <c r="BE24" s="1">
        <f t="shared" si="10"/>
        <v>4.7077817872458088</v>
      </c>
      <c r="BF24" s="1">
        <f t="shared" si="10"/>
        <v>4.707781787037761</v>
      </c>
      <c r="BG24" s="1">
        <f t="shared" si="10"/>
        <v>4.7077818328430805</v>
      </c>
      <c r="BH24" s="1">
        <f t="shared" si="10"/>
        <v>4.7077717589846548</v>
      </c>
      <c r="BI24" s="1">
        <f t="shared" si="10"/>
        <v>4.7114498372648663</v>
      </c>
      <c r="BJ24" s="1">
        <f t="shared" si="10"/>
        <v>4.7988019255498404</v>
      </c>
      <c r="BK24" s="1">
        <f t="shared" si="10"/>
        <v>5.1455018098594616</v>
      </c>
      <c r="BL24" s="1">
        <f t="shared" si="8"/>
        <v>5.6936306403088874</v>
      </c>
    </row>
    <row r="25" spans="1:64" x14ac:dyDescent="0.2">
      <c r="A25" s="72" t="s">
        <v>101</v>
      </c>
      <c r="B25" s="73" t="s">
        <v>102</v>
      </c>
      <c r="C25" s="74">
        <v>16953.875</v>
      </c>
      <c r="D25" s="79"/>
      <c r="E25" s="76">
        <f>+(C25-C$7)/C$8</f>
        <v>-7599.0417887472422</v>
      </c>
      <c r="F25" s="1">
        <f>ROUND(2*E25,0)/2</f>
        <v>-7599</v>
      </c>
      <c r="G25" s="1">
        <f>+C25-(C$7+F25*C$8)</f>
        <v>-0.12921999999889522</v>
      </c>
      <c r="H25" s="1">
        <f>+G25</f>
        <v>-0.12921999999889522</v>
      </c>
      <c r="Q25" s="114">
        <f>+C25-15018.5</f>
        <v>1935.375</v>
      </c>
      <c r="S25" s="19">
        <f>S$15</f>
        <v>1</v>
      </c>
      <c r="Z25" s="1">
        <f>F25</f>
        <v>-7599</v>
      </c>
      <c r="AA25" s="77">
        <f>AB$3+AB$4*Z25+AB$5*Z25^2+AH25</f>
        <v>-0.10929677479644302</v>
      </c>
      <c r="AB25" s="77">
        <f>IF(S25&lt;&gt;0,G25-AH25,-9999)</f>
        <v>-1.0716835409374334E-2</v>
      </c>
      <c r="AC25" s="77">
        <f>+G25-P25</f>
        <v>-0.12921999999889522</v>
      </c>
      <c r="AD25" s="77">
        <f>IF(S25&lt;&gt;0,G25-AA25,-9999)</f>
        <v>-1.9923225202452197E-2</v>
      </c>
      <c r="AE25" s="77">
        <f>+(G25-AA25)^2*S25</f>
        <v>3.9693490246762639E-4</v>
      </c>
      <c r="AF25" s="1">
        <f>IF(S25&lt;&gt;0,G25-P25,-9999)</f>
        <v>-0.12921999999889522</v>
      </c>
      <c r="AG25" s="78"/>
      <c r="AH25" s="1">
        <f>$AB$6*($AB$11/AI25*AJ25+$AB$12)</f>
        <v>-0.11850316458952088</v>
      </c>
      <c r="AI25" s="1">
        <f>1+$AB$7*COS(AL25)</f>
        <v>2.4061259535727908E-2</v>
      </c>
      <c r="AJ25" s="1">
        <f>SIN(AL25+RADIANS($AB$9))</f>
        <v>-0.29045880021497067</v>
      </c>
      <c r="AK25" s="1">
        <f>$AB$7*SIN(AL25)</f>
        <v>-0.13950686710305221</v>
      </c>
      <c r="AL25" s="1">
        <f>2*ATAN(AM25)</f>
        <v>-2.9996081908041199</v>
      </c>
      <c r="AM25" s="1">
        <f>SQRT((1+$AB$7)/(1-$AB$7))*TAN(AN25/2)</f>
        <v>-14.062376263515736</v>
      </c>
      <c r="AN25" s="77">
        <f>$AU25+$AB$7*SIN(AO25)</f>
        <v>4.5420907573264468</v>
      </c>
      <c r="AO25" s="77">
        <f>$AU25+$AB$7*SIN(AP25)</f>
        <v>4.5420836130436841</v>
      </c>
      <c r="AP25" s="77">
        <f>$AU25+$AB$7*SIN(AQ25)</f>
        <v>4.5421263762994313</v>
      </c>
      <c r="AQ25" s="77">
        <f>$AU25+$AB$7*SIN(AR25)</f>
        <v>4.5418705684116061</v>
      </c>
      <c r="AR25" s="77">
        <f>$AU25+$AB$7*SIN(AS25)</f>
        <v>4.5434065140493125</v>
      </c>
      <c r="AS25" s="77">
        <f>$AU25+$AB$7*SIN(AT25)</f>
        <v>4.5343813272214426</v>
      </c>
      <c r="AT25" s="77">
        <f>$AU25+$AB$7*SIN(AU25)</f>
        <v>4.8277519562666793</v>
      </c>
      <c r="AU25" s="77">
        <f>RADIANS($AB$9)+$AB$18*(F25-AB$15)</f>
        <v>5.5136877040546857</v>
      </c>
      <c r="AW25" s="6">
        <v>-5400</v>
      </c>
      <c r="AX25" s="26">
        <f t="shared" si="0"/>
        <v>-2.3268803969412694E-2</v>
      </c>
      <c r="AY25" s="1">
        <f t="shared" si="1"/>
        <v>7.9277314132242177E-2</v>
      </c>
      <c r="AZ25" s="1">
        <f t="shared" si="2"/>
        <v>-0.10254611810165487</v>
      </c>
      <c r="BA25" s="1">
        <f t="shared" si="3"/>
        <v>2.8459470017617283E-2</v>
      </c>
      <c r="BB25" s="1">
        <f t="shared" si="4"/>
        <v>-0.31775847444197935</v>
      </c>
      <c r="BC25" s="1">
        <f t="shared" si="5"/>
        <v>-2.9709499675275381</v>
      </c>
      <c r="BD25" s="1">
        <f t="shared" si="6"/>
        <v>-11.691942588988557</v>
      </c>
      <c r="BE25" s="1">
        <f t="shared" si="10"/>
        <v>4.7258641243312871</v>
      </c>
      <c r="BF25" s="1">
        <f t="shared" si="10"/>
        <v>4.7258641441920162</v>
      </c>
      <c r="BG25" s="1">
        <f t="shared" si="10"/>
        <v>4.7258656391715714</v>
      </c>
      <c r="BH25" s="1">
        <f t="shared" si="10"/>
        <v>4.7259776988765934</v>
      </c>
      <c r="BI25" s="1">
        <f t="shared" si="10"/>
        <v>4.7326867300918591</v>
      </c>
      <c r="BJ25" s="1">
        <f t="shared" si="10"/>
        <v>4.8308749527883155</v>
      </c>
      <c r="BK25" s="1">
        <f t="shared" si="10"/>
        <v>5.1783456616991694</v>
      </c>
      <c r="BL25" s="1">
        <f t="shared" si="8"/>
        <v>5.7116339355819434</v>
      </c>
    </row>
    <row r="26" spans="1:64" x14ac:dyDescent="0.2">
      <c r="A26" s="72" t="s">
        <v>101</v>
      </c>
      <c r="B26" s="73" t="s">
        <v>102</v>
      </c>
      <c r="C26" s="74">
        <v>17306.404999999999</v>
      </c>
      <c r="D26" s="79"/>
      <c r="E26" s="76">
        <f>+(C26-C$7)/C$8</f>
        <v>-7485.0363169502816</v>
      </c>
      <c r="F26" s="1">
        <f>ROUND(2*E26,0)/2</f>
        <v>-7485</v>
      </c>
      <c r="G26" s="1">
        <f>+C26-(C$7+F26*C$8)</f>
        <v>-0.11230000000068685</v>
      </c>
      <c r="H26" s="1">
        <f>+G26</f>
        <v>-0.11230000000068685</v>
      </c>
      <c r="Q26" s="114">
        <f>+C26-15018.5</f>
        <v>2287.9049999999988</v>
      </c>
      <c r="S26" s="19">
        <f>S$15</f>
        <v>1</v>
      </c>
      <c r="Z26" s="1">
        <f>F26</f>
        <v>-7485</v>
      </c>
      <c r="AA26" s="77">
        <f>AB$3+AB$4*Z26+AB$5*Z26^2+AH26</f>
        <v>-0.10337595189439633</v>
      </c>
      <c r="AB26" s="77">
        <f>IF(S26&lt;&gt;0,G26-AH26,-9999)</f>
        <v>5.5243497403252018E-3</v>
      </c>
      <c r="AC26" s="77">
        <f>+G26-P26</f>
        <v>-0.11230000000068685</v>
      </c>
      <c r="AD26" s="77">
        <f>IF(S26&lt;&gt;0,G26-AA26,-9999)</f>
        <v>-8.9240481062905219E-3</v>
      </c>
      <c r="AE26" s="77">
        <f>+(G26-AA26)^2*S26</f>
        <v>7.9638634603387457E-5</v>
      </c>
      <c r="AF26" s="1">
        <f>IF(S26&lt;&gt;0,G26-P26,-9999)</f>
        <v>-0.11230000000068685</v>
      </c>
      <c r="AG26" s="78"/>
      <c r="AH26" s="1">
        <f>$AB$6*($AB$11/AI26*AJ26+$AB$12)</f>
        <v>-0.11782434974101205</v>
      </c>
      <c r="AI26" s="1">
        <f>1+$AB$7*COS(AL26)</f>
        <v>2.4239467975777473E-2</v>
      </c>
      <c r="AJ26" s="1">
        <f>SIN(AL26+RADIANS($AB$9))</f>
        <v>-0.29167549628268552</v>
      </c>
      <c r="AK26" s="1">
        <f>$AB$7*SIN(AL26)</f>
        <v>-0.14074791384494764</v>
      </c>
      <c r="AL26" s="1">
        <f>2*ATAN(AM26)</f>
        <v>-2.9983364307618636</v>
      </c>
      <c r="AM26" s="1">
        <f>SQRT((1+$AB$7)/(1-$AB$7))*TAN(AN26/2)</f>
        <v>-13.937114906501085</v>
      </c>
      <c r="AN26" s="77">
        <f>$AU26+$AB$7*SIN(AO26)</f>
        <v>4.550915362463428</v>
      </c>
      <c r="AO26" s="77">
        <f>$AU26+$AB$7*SIN(AP26)</f>
        <v>4.5509123117038577</v>
      </c>
      <c r="AP26" s="77">
        <f>$AU26+$AB$7*SIN(AQ26)</f>
        <v>4.5509315602490163</v>
      </c>
      <c r="AQ26" s="77">
        <f>$AU26+$AB$7*SIN(AR26)</f>
        <v>4.5508101510296042</v>
      </c>
      <c r="AR26" s="77">
        <f>$AU26+$AB$7*SIN(AS26)</f>
        <v>4.5515774543817145</v>
      </c>
      <c r="AS26" s="77">
        <f>$AU26+$AB$7*SIN(AT26)</f>
        <v>4.5467873538050849</v>
      </c>
      <c r="AT26" s="77">
        <f>$AU26+$AB$7*SIN(AU26)</f>
        <v>4.8453162965549268</v>
      </c>
      <c r="AU26" s="77">
        <f>RADIANS($AB$9)+$AB$18*(F26-AB$15)</f>
        <v>5.523949582360328</v>
      </c>
      <c r="AW26" s="6">
        <v>-5200</v>
      </c>
      <c r="AX26" s="26">
        <f t="shared" si="0"/>
        <v>-1.8345258425917804E-2</v>
      </c>
      <c r="AY26" s="1">
        <f t="shared" si="1"/>
        <v>8.2401549017751818E-2</v>
      </c>
      <c r="AZ26" s="1">
        <f t="shared" si="2"/>
        <v>-0.10074680744366962</v>
      </c>
      <c r="BA26" s="1">
        <f t="shared" si="3"/>
        <v>2.8992765397545806E-2</v>
      </c>
      <c r="BB26" s="1">
        <f t="shared" si="4"/>
        <v>-0.32074986075814177</v>
      </c>
      <c r="BC26" s="1">
        <f t="shared" si="5"/>
        <v>-2.9677933932633485</v>
      </c>
      <c r="BD26" s="1">
        <f t="shared" si="6"/>
        <v>-11.478547699983414</v>
      </c>
      <c r="BE26" s="1">
        <f t="shared" si="10"/>
        <v>4.7442791865020322</v>
      </c>
      <c r="BF26" s="1">
        <f t="shared" si="10"/>
        <v>4.7442795690106605</v>
      </c>
      <c r="BG26" s="1">
        <f t="shared" si="10"/>
        <v>4.7442917351998828</v>
      </c>
      <c r="BH26" s="1">
        <f t="shared" si="10"/>
        <v>4.744676305962864</v>
      </c>
      <c r="BI26" s="1">
        <f t="shared" si="10"/>
        <v>4.7550836103261984</v>
      </c>
      <c r="BJ26" s="1">
        <f t="shared" si="10"/>
        <v>4.8639795132770516</v>
      </c>
      <c r="BK26" s="1">
        <f t="shared" si="10"/>
        <v>5.2113623575407333</v>
      </c>
      <c r="BL26" s="1">
        <f t="shared" si="8"/>
        <v>5.7296372308550003</v>
      </c>
    </row>
    <row r="27" spans="1:64" x14ac:dyDescent="0.2">
      <c r="A27" s="72" t="s">
        <v>101</v>
      </c>
      <c r="B27" s="73" t="s">
        <v>102</v>
      </c>
      <c r="C27" s="74">
        <v>17779.52</v>
      </c>
      <c r="D27" s="79"/>
      <c r="E27" s="76">
        <f>+(C27-C$7)/C$8</f>
        <v>-7332.0345900356369</v>
      </c>
      <c r="F27" s="1">
        <f>ROUND(2*E27,0)/2</f>
        <v>-7332</v>
      </c>
      <c r="G27" s="1">
        <f>+C27-(C$7+F27*C$8)</f>
        <v>-0.1069599999973434</v>
      </c>
      <c r="H27" s="1">
        <f>+G27</f>
        <v>-0.1069599999973434</v>
      </c>
      <c r="Q27" s="114">
        <f>+C27-15018.5</f>
        <v>2761.0200000000004</v>
      </c>
      <c r="S27" s="19">
        <f>S$15</f>
        <v>1</v>
      </c>
      <c r="Z27" s="1">
        <f>F27</f>
        <v>-7332</v>
      </c>
      <c r="AA27" s="77">
        <f>AB$3+AB$4*Z27+AB$5*Z27^2+AH27</f>
        <v>-9.5683562746640999E-2</v>
      </c>
      <c r="AB27" s="77">
        <f>IF(S27&lt;&gt;0,G27-AH27,-9999)</f>
        <v>9.9306833570684538E-3</v>
      </c>
      <c r="AC27" s="77">
        <f>+G27-P27</f>
        <v>-0.1069599999973434</v>
      </c>
      <c r="AD27" s="77">
        <f>IF(S27&lt;&gt;0,G27-AA27,-9999)</f>
        <v>-1.1276437250702404E-2</v>
      </c>
      <c r="AE27" s="77">
        <f>+(G27-AA27)^2*S27</f>
        <v>1.2715803706902877E-4</v>
      </c>
      <c r="AF27" s="1">
        <f>IF(S27&lt;&gt;0,G27-P27,-9999)</f>
        <v>-0.1069599999973434</v>
      </c>
      <c r="AG27" s="78"/>
      <c r="AH27" s="1">
        <f>$AB$6*($AB$11/AI27*AJ27+$AB$12)</f>
        <v>-0.11689068335441186</v>
      </c>
      <c r="AI27" s="1">
        <f>1+$AB$7*COS(AL27)</f>
        <v>2.4485412830451359E-2</v>
      </c>
      <c r="AJ27" s="1">
        <f>SIN(AL27+RADIANS($AB$9))</f>
        <v>-0.29333648465390616</v>
      </c>
      <c r="AK27" s="1">
        <f>$AB$7*SIN(AL27)</f>
        <v>-0.14244255448188012</v>
      </c>
      <c r="AL27" s="1">
        <f>2*ATAN(AM27)</f>
        <v>-2.9965994740465347</v>
      </c>
      <c r="AM27" s="1">
        <f>SQRT((1+$AB$7)/(1-$AB$7))*TAN(AN27/2)</f>
        <v>-13.7695782723567</v>
      </c>
      <c r="AN27" s="77">
        <f>$AU27+$AB$7*SIN(AO27)</f>
        <v>4.5628631011147984</v>
      </c>
      <c r="AO27" s="77">
        <f>$AU27+$AB$7*SIN(AP27)</f>
        <v>4.5628636677136818</v>
      </c>
      <c r="AP27" s="77">
        <f>$AU27+$AB$7*SIN(AQ27)</f>
        <v>4.5628598097333413</v>
      </c>
      <c r="AQ27" s="77">
        <f>$AU27+$AB$7*SIN(AR27)</f>
        <v>4.5628860807338656</v>
      </c>
      <c r="AR27" s="77">
        <f>$AU27+$AB$7*SIN(AS27)</f>
        <v>4.5627072783107341</v>
      </c>
      <c r="AS27" s="77">
        <f>$AU27+$AB$7*SIN(AT27)</f>
        <v>4.5639284441866304</v>
      </c>
      <c r="AT27" s="77">
        <f>$AU27+$AB$7*SIN(AU27)</f>
        <v>4.8690016688118822</v>
      </c>
      <c r="AU27" s="77">
        <f>RADIANS($AB$9)+$AB$18*(F27-AB$15)</f>
        <v>5.5377221032442163</v>
      </c>
      <c r="AW27" s="6">
        <v>-5000</v>
      </c>
      <c r="AX27" s="26">
        <f t="shared" si="0"/>
        <v>-1.3893885411463108E-2</v>
      </c>
      <c r="AY27" s="1">
        <f t="shared" si="1"/>
        <v>8.4984100542728508E-2</v>
      </c>
      <c r="AZ27" s="1">
        <f t="shared" si="2"/>
        <v>-9.8877985954191616E-2</v>
      </c>
      <c r="BA27" s="1">
        <f t="shared" si="3"/>
        <v>2.955686725633544E-2</v>
      </c>
      <c r="BB27" s="1">
        <f t="shared" si="4"/>
        <v>-0.32385321579015741</v>
      </c>
      <c r="BC27" s="1">
        <f t="shared" si="5"/>
        <v>-2.9645150968130358</v>
      </c>
      <c r="BD27" s="1">
        <f t="shared" si="6"/>
        <v>-11.264957718125158</v>
      </c>
      <c r="BE27" s="1">
        <f t="shared" si="10"/>
        <v>4.7630459692970577</v>
      </c>
      <c r="BF27" s="1">
        <f t="shared" si="10"/>
        <v>4.763048130392737</v>
      </c>
      <c r="BG27" s="1">
        <f t="shared" si="10"/>
        <v>4.7630914018622228</v>
      </c>
      <c r="BH27" s="1">
        <f t="shared" si="10"/>
        <v>4.7639501874891206</v>
      </c>
      <c r="BI27" s="1">
        <f t="shared" si="10"/>
        <v>4.7787349734957072</v>
      </c>
      <c r="BJ27" s="1">
        <f t="shared" si="10"/>
        <v>4.8981116572791148</v>
      </c>
      <c r="BK27" s="1">
        <f t="shared" si="10"/>
        <v>5.2445470313925977</v>
      </c>
      <c r="BL27" s="1">
        <f t="shared" si="8"/>
        <v>5.7476405261280572</v>
      </c>
    </row>
    <row r="28" spans="1:64" x14ac:dyDescent="0.2">
      <c r="A28" s="72" t="s">
        <v>101</v>
      </c>
      <c r="B28" s="73" t="s">
        <v>102</v>
      </c>
      <c r="C28" s="74">
        <v>18580.417000000001</v>
      </c>
      <c r="D28" s="79"/>
      <c r="E28" s="76">
        <f>+(C28-C$7)/C$8</f>
        <v>-7073.0307028607267</v>
      </c>
      <c r="F28" s="1">
        <f>ROUND(2*E28,0)/2</f>
        <v>-7073</v>
      </c>
      <c r="G28" s="1">
        <f>+C28-(C$7+F28*C$8)</f>
        <v>-9.4939999995403923E-2</v>
      </c>
      <c r="H28" s="1">
        <f>+G28</f>
        <v>-9.4939999995403923E-2</v>
      </c>
      <c r="Q28" s="114">
        <f>+C28-15018.5</f>
        <v>3561.9170000000013</v>
      </c>
      <c r="S28" s="19">
        <f>S$15</f>
        <v>1</v>
      </c>
      <c r="Z28" s="1">
        <f>F28</f>
        <v>-7073</v>
      </c>
      <c r="AA28" s="77">
        <f>AB$3+AB$4*Z28+AB$5*Z28^2+AH28</f>
        <v>-8.3323459579200149E-2</v>
      </c>
      <c r="AB28" s="77">
        <f>IF(S28&lt;&gt;0,G28-AH28,-9999)</f>
        <v>2.0309292410657293E-2</v>
      </c>
      <c r="AC28" s="77">
        <f>+G28-P28</f>
        <v>-9.4939999995403923E-2</v>
      </c>
      <c r="AD28" s="77">
        <f>IF(S28&lt;&gt;0,G28-AA28,-9999)</f>
        <v>-1.1616540416203774E-2</v>
      </c>
      <c r="AE28" s="77">
        <f>+(G28-AA28)^2*S28</f>
        <v>1.3494401124129575E-4</v>
      </c>
      <c r="AF28" s="1">
        <f>IF(S28&lt;&gt;0,G28-P28,-9999)</f>
        <v>-9.4939999995403923E-2</v>
      </c>
      <c r="AG28" s="78"/>
      <c r="AH28" s="1">
        <f>$AB$6*($AB$11/AI28*AJ28+$AB$12)</f>
        <v>-0.11524929240606122</v>
      </c>
      <c r="AI28" s="1">
        <f>1+$AB$7*COS(AL28)</f>
        <v>2.4920460239683084E-2</v>
      </c>
      <c r="AJ28" s="1">
        <f>SIN(AL28+RADIANS($AB$9))</f>
        <v>-0.2962250694782787</v>
      </c>
      <c r="AK28" s="1">
        <f>$AB$7*SIN(AL28)</f>
        <v>-0.14539079148524794</v>
      </c>
      <c r="AL28" s="1">
        <f>2*ATAN(AM28)</f>
        <v>-2.9935765645467201</v>
      </c>
      <c r="AM28" s="1">
        <f>SQRT((1+$AB$7)/(1-$AB$7))*TAN(AN28/2)</f>
        <v>-13.487366261723775</v>
      </c>
      <c r="AN28" s="77">
        <f>$AU28+$AB$7*SIN(AO28)</f>
        <v>4.5833704864606863</v>
      </c>
      <c r="AO28" s="77">
        <f>$AU28+$AB$7*SIN(AP28)</f>
        <v>4.5833735388465815</v>
      </c>
      <c r="AP28" s="77">
        <f>$AU28+$AB$7*SIN(AQ28)</f>
        <v>4.5833494759447166</v>
      </c>
      <c r="AQ28" s="77">
        <f>$AU28+$AB$7*SIN(AR28)</f>
        <v>4.5835392924871963</v>
      </c>
      <c r="AR28" s="77">
        <f>$AU28+$AB$7*SIN(AS28)</f>
        <v>4.5820494220667474</v>
      </c>
      <c r="AS28" s="77">
        <f>$AU28+$AB$7*SIN(AT28)</f>
        <v>4.5942445306691484</v>
      </c>
      <c r="AT28" s="77">
        <f>$AU28+$AB$7*SIN(AU28)</f>
        <v>4.9093846137000501</v>
      </c>
      <c r="AU28" s="77">
        <f>RADIANS($AB$9)+$AB$18*(F28-AB$15)</f>
        <v>5.5610363706228245</v>
      </c>
      <c r="AW28" s="6">
        <v>-4800</v>
      </c>
      <c r="AX28" s="26">
        <f t="shared" si="0"/>
        <v>-9.9112264513841614E-3</v>
      </c>
      <c r="AY28" s="1">
        <f t="shared" si="1"/>
        <v>8.7024968707172273E-2</v>
      </c>
      <c r="AZ28" s="1">
        <f t="shared" si="2"/>
        <v>-9.6936195158556435E-2</v>
      </c>
      <c r="BA28" s="1">
        <f t="shared" si="3"/>
        <v>3.0154648853522703E-2</v>
      </c>
      <c r="BB28" s="1">
        <f t="shared" si="4"/>
        <v>-0.32707729045988887</v>
      </c>
      <c r="BC28" s="1">
        <f t="shared" si="5"/>
        <v>-2.9611053742769267</v>
      </c>
      <c r="BD28" s="1">
        <f t="shared" si="6"/>
        <v>-11.051015790525202</v>
      </c>
      <c r="BE28" s="1">
        <f t="shared" si="10"/>
        <v>4.7821853802136127</v>
      </c>
      <c r="BF28" s="1">
        <f t="shared" si="10"/>
        <v>4.782193005637958</v>
      </c>
      <c r="BG28" s="1">
        <f t="shared" si="10"/>
        <v>4.7823038152265056</v>
      </c>
      <c r="BH28" s="1">
        <f t="shared" si="10"/>
        <v>4.783894711398089</v>
      </c>
      <c r="BI28" s="1">
        <f t="shared" si="10"/>
        <v>4.803735146970423</v>
      </c>
      <c r="BJ28" s="1">
        <f t="shared" si="10"/>
        <v>4.9332653624694149</v>
      </c>
      <c r="BK28" s="1">
        <f t="shared" si="10"/>
        <v>5.2778947628198765</v>
      </c>
      <c r="BL28" s="1">
        <f t="shared" si="8"/>
        <v>5.7656438214011132</v>
      </c>
    </row>
    <row r="29" spans="1:64" x14ac:dyDescent="0.2">
      <c r="A29" s="72" t="s">
        <v>103</v>
      </c>
      <c r="B29" s="73" t="s">
        <v>102</v>
      </c>
      <c r="C29" s="74">
        <v>19412.258999999998</v>
      </c>
      <c r="D29" s="79"/>
      <c r="E29" s="76">
        <f>+(C29-C$7)/C$8</f>
        <v>-6804.0194423423945</v>
      </c>
      <c r="F29" s="1">
        <f>ROUND(2*E29,0)/2</f>
        <v>-6804</v>
      </c>
      <c r="G29" s="1">
        <f>+C29-(C$7+F29*C$8)</f>
        <v>-6.0120000001916196E-2</v>
      </c>
      <c r="H29" s="1">
        <f>+G29</f>
        <v>-6.0120000001916196E-2</v>
      </c>
      <c r="Q29" s="114">
        <f>+C29-15018.5</f>
        <v>4393.7589999999982</v>
      </c>
      <c r="S29" s="19">
        <f>S$15</f>
        <v>1</v>
      </c>
      <c r="Z29" s="1">
        <f>F29</f>
        <v>-6804</v>
      </c>
      <c r="AA29" s="77">
        <f>AB$3+AB$4*Z29+AB$5*Z29^2+AH29</f>
        <v>-7.1363564812226707E-2</v>
      </c>
      <c r="AB29" s="77">
        <f>IF(S29&lt;&gt;0,G29-AH29,-9999)</f>
        <v>5.3340255110600518E-2</v>
      </c>
      <c r="AC29" s="77">
        <f>+G29-P29</f>
        <v>-6.0120000001916196E-2</v>
      </c>
      <c r="AD29" s="77">
        <f>IF(S29&lt;&gt;0,G29-AA29,-9999)</f>
        <v>1.1243564810310511E-2</v>
      </c>
      <c r="AE29" s="77">
        <f>+(G29-AA29)^2*S29</f>
        <v>1.2641774964365282E-4</v>
      </c>
      <c r="AF29" s="1">
        <f>IF(S29&lt;&gt;0,G29-P29,-9999)</f>
        <v>-6.0120000001916196E-2</v>
      </c>
      <c r="AG29" s="78"/>
      <c r="AH29" s="1">
        <f>$AB$6*($AB$11/AI29*AJ29+$AB$12)</f>
        <v>-0.11346025511251671</v>
      </c>
      <c r="AI29" s="1">
        <f>1+$AB$7*COS(AL29)</f>
        <v>2.5399141423391502E-2</v>
      </c>
      <c r="AJ29" s="1">
        <f>SIN(AL29+RADIANS($AB$9))</f>
        <v>-0.2993341352176862</v>
      </c>
      <c r="AK29" s="1">
        <f>$AB$7*SIN(AL29)</f>
        <v>-0.14856566753337039</v>
      </c>
      <c r="AL29" s="1">
        <f>2*ATAN(AM29)</f>
        <v>-2.990319750512433</v>
      </c>
      <c r="AM29" s="1">
        <f>SQRT((1+$AB$7)/(1-$AB$7))*TAN(AN29/2)</f>
        <v>-13.195916709487308</v>
      </c>
      <c r="AN29" s="77">
        <f>$AU29+$AB$7*SIN(AO29)</f>
        <v>4.6050636646583643</v>
      </c>
      <c r="AO29" s="77">
        <f>$AU29+$AB$7*SIN(AP29)</f>
        <v>4.6050664515112372</v>
      </c>
      <c r="AP29" s="77">
        <f>$AU29+$AB$7*SIN(AQ29)</f>
        <v>4.6050400645700824</v>
      </c>
      <c r="AQ29" s="77">
        <f>$AU29+$AB$7*SIN(AR29)</f>
        <v>4.6052901654053757</v>
      </c>
      <c r="AR29" s="77">
        <f>$AU29+$AB$7*SIN(AS29)</f>
        <v>4.6029425309741647</v>
      </c>
      <c r="AS29" s="77">
        <f>$AU29+$AB$7*SIN(AT29)</f>
        <v>4.6274873527260905</v>
      </c>
      <c r="AT29" s="77">
        <f>$AU29+$AB$7*SIN(AU29)</f>
        <v>4.9517015868979497</v>
      </c>
      <c r="AU29" s="77">
        <f>RADIANS($AB$9)+$AB$18*(F29-AB$15)</f>
        <v>5.5852508027650858</v>
      </c>
      <c r="AW29" s="6">
        <v>-4600</v>
      </c>
      <c r="AX29" s="26">
        <f t="shared" si="0"/>
        <v>-6.3934744981763714E-3</v>
      </c>
      <c r="AY29" s="1">
        <f t="shared" si="1"/>
        <v>8.8524153511083059E-2</v>
      </c>
      <c r="AZ29" s="1">
        <f t="shared" si="2"/>
        <v>-9.491762800925943E-2</v>
      </c>
      <c r="BA29" s="1">
        <f t="shared" si="3"/>
        <v>3.0789377491590164E-2</v>
      </c>
      <c r="BB29" s="1">
        <f t="shared" si="4"/>
        <v>-0.33043191609571243</v>
      </c>
      <c r="BC29" s="1">
        <f t="shared" si="5"/>
        <v>-2.9575533058651073</v>
      </c>
      <c r="BD29" s="1">
        <f t="shared" si="6"/>
        <v>-10.836550743846766</v>
      </c>
      <c r="BE29" s="1">
        <f t="shared" si="10"/>
        <v>4.8017206698136885</v>
      </c>
      <c r="BF29" s="1">
        <f t="shared" si="10"/>
        <v>4.8017414911915068</v>
      </c>
      <c r="BG29" s="1">
        <f t="shared" si="10"/>
        <v>4.801977861695554</v>
      </c>
      <c r="BH29" s="1">
        <f t="shared" si="10"/>
        <v>4.8046188600763671</v>
      </c>
      <c r="BI29" s="1">
        <f t="shared" si="10"/>
        <v>4.8301774145799783</v>
      </c>
      <c r="BJ29" s="1">
        <f t="shared" si="10"/>
        <v>4.9694325075232229</v>
      </c>
      <c r="BK29" s="1">
        <f t="shared" si="10"/>
        <v>5.3114005785391125</v>
      </c>
      <c r="BL29" s="1">
        <f t="shared" si="8"/>
        <v>5.7836471166741701</v>
      </c>
    </row>
    <row r="30" spans="1:64" x14ac:dyDescent="0.2">
      <c r="A30" s="72" t="s">
        <v>103</v>
      </c>
      <c r="B30" s="73" t="s">
        <v>102</v>
      </c>
      <c r="C30" s="74">
        <v>19415.356</v>
      </c>
      <c r="D30" s="79"/>
      <c r="E30" s="76">
        <f>+(C30-C$7)/C$8</f>
        <v>-6803.0178965274135</v>
      </c>
      <c r="F30" s="1">
        <f>ROUND(2*E30,0)/2</f>
        <v>-6803</v>
      </c>
      <c r="G30" s="1">
        <f>+C30-(C$7+F30*C$8)</f>
        <v>-5.5339999998977873E-2</v>
      </c>
      <c r="H30" s="1">
        <f>+G30</f>
        <v>-5.5339999998977873E-2</v>
      </c>
      <c r="Q30" s="114">
        <f>+C30-15018.5</f>
        <v>4396.8559999999998</v>
      </c>
      <c r="S30" s="19">
        <f>S$15</f>
        <v>1</v>
      </c>
      <c r="Z30" s="1">
        <f>F30</f>
        <v>-6803</v>
      </c>
      <c r="AA30" s="77">
        <f>AB$3+AB$4*Z30+AB$5*Z30^2+AH30</f>
        <v>-7.1320767143900052E-2</v>
      </c>
      <c r="AB30" s="77">
        <f>IF(S30&lt;&gt;0,G30-AH30,-9999)</f>
        <v>5.8113439142953791E-2</v>
      </c>
      <c r="AC30" s="77">
        <f>+G30-P30</f>
        <v>-5.5339999998977873E-2</v>
      </c>
      <c r="AD30" s="77">
        <f>IF(S30&lt;&gt;0,G30-AA30,-9999)</f>
        <v>1.5980767144922178E-2</v>
      </c>
      <c r="AE30" s="77">
        <f>+(G30-AA30)^2*S30</f>
        <v>2.5538491854022413E-4</v>
      </c>
      <c r="AF30" s="1">
        <f>IF(S30&lt;&gt;0,G30-P30,-9999)</f>
        <v>-5.5339999998977873E-2</v>
      </c>
      <c r="AG30" s="78"/>
      <c r="AH30" s="1">
        <f>$AB$6*($AB$11/AI30*AJ30+$AB$12)</f>
        <v>-0.11345343914193166</v>
      </c>
      <c r="AI30" s="1">
        <f>1+$AB$7*COS(AL30)</f>
        <v>2.5400975013074034E-2</v>
      </c>
      <c r="AJ30" s="1">
        <f>SIN(AL30+RADIANS($AB$9))</f>
        <v>-0.29934591076715172</v>
      </c>
      <c r="AK30" s="1">
        <f>$AB$7*SIN(AL30)</f>
        <v>-0.148577695507878</v>
      </c>
      <c r="AL30" s="1">
        <f>2*ATAN(AM30)</f>
        <v>-2.9903074090644277</v>
      </c>
      <c r="AM30" s="1">
        <f>SQRT((1+$AB$7)/(1-$AB$7))*TAN(AN30/2)</f>
        <v>-13.194836104899133</v>
      </c>
      <c r="AN30" s="77">
        <f>$AU30+$AB$7*SIN(AO30)</f>
        <v>4.6051450864871839</v>
      </c>
      <c r="AO30" s="77">
        <f>$AU30+$AB$7*SIN(AP30)</f>
        <v>4.6051478695041448</v>
      </c>
      <c r="AP30" s="77">
        <f>$AU30+$AB$7*SIN(AQ30)</f>
        <v>4.6051214989545839</v>
      </c>
      <c r="AQ30" s="77">
        <f>$AU30+$AB$7*SIN(AR30)</f>
        <v>4.6053716337109982</v>
      </c>
      <c r="AR30" s="77">
        <f>$AU30+$AB$7*SIN(AS30)</f>
        <v>4.6030219420175396</v>
      </c>
      <c r="AS30" s="77">
        <f>$AU30+$AB$7*SIN(AT30)</f>
        <v>4.6276143058415018</v>
      </c>
      <c r="AT30" s="77">
        <f>$AU30+$AB$7*SIN(AU30)</f>
        <v>4.9518595987161627</v>
      </c>
      <c r="AU30" s="77">
        <f>RADIANS($AB$9)+$AB$18*(F30-AB$15)</f>
        <v>5.5853408192414511</v>
      </c>
      <c r="AW30" s="6">
        <v>-4400</v>
      </c>
      <c r="AX30" s="26">
        <f t="shared" si="0"/>
        <v>-3.3363950272053411E-3</v>
      </c>
      <c r="AY30" s="1">
        <f t="shared" si="1"/>
        <v>8.9481654954460865E-2</v>
      </c>
      <c r="AZ30" s="1">
        <f t="shared" si="2"/>
        <v>-9.2818049981666206E-2</v>
      </c>
      <c r="BA30" s="1">
        <f t="shared" si="3"/>
        <v>3.1464795473304497E-2</v>
      </c>
      <c r="BB30" s="1">
        <f t="shared" si="4"/>
        <v>-0.3339282300686533</v>
      </c>
      <c r="BC30" s="1">
        <f t="shared" si="5"/>
        <v>-2.9538465019454954</v>
      </c>
      <c r="BD30" s="1">
        <f t="shared" si="6"/>
        <v>-10.621372309196616</v>
      </c>
      <c r="BE30" s="1">
        <f t="shared" si="10"/>
        <v>4.8216780305912401</v>
      </c>
      <c r="BF30" s="1">
        <f t="shared" si="10"/>
        <v>4.8217263153265932</v>
      </c>
      <c r="BG30" s="1">
        <f t="shared" si="10"/>
        <v>4.8221742420232916</v>
      </c>
      <c r="BH30" s="1">
        <f t="shared" si="10"/>
        <v>4.8262459251692889</v>
      </c>
      <c r="BI30" s="1">
        <f t="shared" si="10"/>
        <v>4.8581530708887346</v>
      </c>
      <c r="BJ30" s="1">
        <f t="shared" si="10"/>
        <v>5.0066028519089407</v>
      </c>
      <c r="BK30" s="1">
        <f t="shared" si="10"/>
        <v>5.3450594540301655</v>
      </c>
      <c r="BL30" s="1">
        <f t="shared" si="8"/>
        <v>5.801650411947227</v>
      </c>
    </row>
    <row r="31" spans="1:64" x14ac:dyDescent="0.2">
      <c r="A31" s="72" t="s">
        <v>101</v>
      </c>
      <c r="B31" s="73" t="s">
        <v>102</v>
      </c>
      <c r="C31" s="74">
        <v>19520.485000000001</v>
      </c>
      <c r="D31" s="79"/>
      <c r="E31" s="76">
        <f>+(C31-C$7)/C$8</f>
        <v>-6769.019992109228</v>
      </c>
      <c r="F31" s="1">
        <f>ROUND(2*E31,0)/2</f>
        <v>-6769</v>
      </c>
      <c r="G31" s="1">
        <f>+C31-(C$7+F31*C$8)</f>
        <v>-6.1819999998988351E-2</v>
      </c>
      <c r="H31" s="1">
        <f>+G31</f>
        <v>-6.1819999998988351E-2</v>
      </c>
      <c r="Q31" s="114">
        <f>+C31-15018.5</f>
        <v>4501.9850000000006</v>
      </c>
      <c r="S31" s="19">
        <f>S$15</f>
        <v>1</v>
      </c>
      <c r="Z31" s="1">
        <f>F31</f>
        <v>-6769</v>
      </c>
      <c r="AA31" s="77">
        <f>AB$3+AB$4*Z31+AB$5*Z31^2+AH31</f>
        <v>-6.9872962066004476E-2</v>
      </c>
      <c r="AB31" s="77">
        <f>IF(S31&lt;&gt;0,G31-AH31,-9999)</f>
        <v>5.1400954248273525E-2</v>
      </c>
      <c r="AC31" s="77">
        <f>+G31-P31</f>
        <v>-6.1819999998988351E-2</v>
      </c>
      <c r="AD31" s="77">
        <f>IF(S31&lt;&gt;0,G31-AA31,-9999)</f>
        <v>8.0529620670161256E-3</v>
      </c>
      <c r="AE31" s="77">
        <f>+(G31-AA31)^2*S31</f>
        <v>6.4850198052800631E-5</v>
      </c>
      <c r="AF31" s="1">
        <f>IF(S31&lt;&gt;0,G31-P31,-9999)</f>
        <v>-6.1819999998988351E-2</v>
      </c>
      <c r="AG31" s="78"/>
      <c r="AH31" s="1">
        <f>$AB$6*($AB$11/AI31*AJ31+$AB$12)</f>
        <v>-0.11322095424726188</v>
      </c>
      <c r="AI31" s="1">
        <f>1+$AB$7*COS(AL31)</f>
        <v>2.5463563887400231E-2</v>
      </c>
      <c r="AJ31" s="1">
        <f>SIN(AL31+RADIANS($AB$9))</f>
        <v>-0.29974726726547551</v>
      </c>
      <c r="AK31" s="1">
        <f>$AB$7*SIN(AL31)</f>
        <v>-0.14898766994906393</v>
      </c>
      <c r="AL31" s="1">
        <f>2*ATAN(AM31)</f>
        <v>-2.9898867359574814</v>
      </c>
      <c r="AM31" s="1">
        <f>SQRT((1+$AB$7)/(1-$AB$7))*TAN(AN31/2)</f>
        <v>-13.158107331069445</v>
      </c>
      <c r="AN31" s="77">
        <f>$AU31+$AB$7*SIN(AO31)</f>
        <v>4.607916935335802</v>
      </c>
      <c r="AO31" s="77">
        <f>$AU31+$AB$7*SIN(AP31)</f>
        <v>4.6079195808348423</v>
      </c>
      <c r="AP31" s="77">
        <f>$AU31+$AB$7*SIN(AQ31)</f>
        <v>4.6078938507901812</v>
      </c>
      <c r="AQ31" s="77">
        <f>$AU31+$AB$7*SIN(AR31)</f>
        <v>4.6081443689453874</v>
      </c>
      <c r="AR31" s="77">
        <f>$AU31+$AB$7*SIN(AS31)</f>
        <v>4.6057301541984357</v>
      </c>
      <c r="AS31" s="77">
        <f>$AU31+$AB$7*SIN(AT31)</f>
        <v>4.6319456625087714</v>
      </c>
      <c r="AT31" s="77">
        <f>$AU31+$AB$7*SIN(AU31)</f>
        <v>4.9572350511075935</v>
      </c>
      <c r="AU31" s="77">
        <f>RADIANS($AB$9)+$AB$18*(F31-AB$15)</f>
        <v>5.5884013794378706</v>
      </c>
      <c r="AW31" s="6">
        <v>-4200</v>
      </c>
      <c r="AX31" s="26">
        <f t="shared" si="0"/>
        <v>-7.3521684458735526E-4</v>
      </c>
      <c r="AY31" s="1">
        <f t="shared" si="1"/>
        <v>8.9897473037305747E-2</v>
      </c>
      <c r="AZ31" s="1">
        <f t="shared" si="2"/>
        <v>-9.0632689881893103E-2</v>
      </c>
      <c r="BA31" s="1">
        <f t="shared" si="3"/>
        <v>3.2185226000653766E-2</v>
      </c>
      <c r="BB31" s="1">
        <f t="shared" si="4"/>
        <v>-0.33757897547748233</v>
      </c>
      <c r="BC31" s="1">
        <f t="shared" si="5"/>
        <v>-2.9499707663442796</v>
      </c>
      <c r="BD31" s="1">
        <f t="shared" si="6"/>
        <v>-10.405264531868447</v>
      </c>
      <c r="BE31" s="1">
        <f t="shared" si="10"/>
        <v>4.8420874249155368</v>
      </c>
      <c r="BF31" s="1">
        <f t="shared" si="10"/>
        <v>4.8421873248146028</v>
      </c>
      <c r="BG31" s="1">
        <f t="shared" si="10"/>
        <v>4.8429678817583799</v>
      </c>
      <c r="BH31" s="1">
        <f t="shared" si="10"/>
        <v>4.8489139768005121</v>
      </c>
      <c r="BI31" s="1">
        <f t="shared" si="10"/>
        <v>4.8877504120476107</v>
      </c>
      <c r="BJ31" s="1">
        <f t="shared" si="10"/>
        <v>5.0447640221085717</v>
      </c>
      <c r="BK31" s="1">
        <f t="shared" si="10"/>
        <v>5.3788663151647089</v>
      </c>
      <c r="BL31" s="1">
        <f t="shared" si="8"/>
        <v>5.8196537072202839</v>
      </c>
    </row>
    <row r="32" spans="1:64" x14ac:dyDescent="0.2">
      <c r="A32" s="72" t="s">
        <v>104</v>
      </c>
      <c r="B32" s="73" t="s">
        <v>102</v>
      </c>
      <c r="C32" s="74">
        <v>19684.375</v>
      </c>
      <c r="D32" s="79"/>
      <c r="E32" s="76">
        <f>+(C32-C$7)/C$8</f>
        <v>-6716.019235371351</v>
      </c>
      <c r="F32" s="1">
        <f>ROUND(2*E32,0)/2</f>
        <v>-6716</v>
      </c>
      <c r="G32" s="1">
        <f>+C32-(C$7+F32*C$8)</f>
        <v>-5.9479999999894062E-2</v>
      </c>
      <c r="H32" s="1">
        <f>+G32</f>
        <v>-5.9479999999894062E-2</v>
      </c>
      <c r="Q32" s="114">
        <f>+C32-15018.5</f>
        <v>4665.875</v>
      </c>
      <c r="S32" s="19">
        <f>S$15</f>
        <v>1</v>
      </c>
      <c r="Z32" s="1">
        <f>F32</f>
        <v>-6716</v>
      </c>
      <c r="AA32" s="77">
        <f>AB$3+AB$4*Z32+AB$5*Z32^2+AH32</f>
        <v>-6.7644420473158745E-2</v>
      </c>
      <c r="AB32" s="77">
        <f>IF(S32&lt;&gt;0,G32-AH32,-9999)</f>
        <v>5.3375661077210784E-2</v>
      </c>
      <c r="AC32" s="77">
        <f>+G32-P32</f>
        <v>-5.9479999999894062E-2</v>
      </c>
      <c r="AD32" s="77">
        <f>IF(S32&lt;&gt;0,G32-AA32,-9999)</f>
        <v>8.164420473264683E-3</v>
      </c>
      <c r="AE32" s="77">
        <f>+(G32-AA32)^2*S32</f>
        <v>6.6657761664263516E-5</v>
      </c>
      <c r="AF32" s="1">
        <f>IF(S32&lt;&gt;0,G32-P32,-9999)</f>
        <v>-5.9479999999894062E-2</v>
      </c>
      <c r="AG32" s="78"/>
      <c r="AH32" s="1">
        <f>$AB$6*($AB$11/AI32*AJ32+$AB$12)</f>
        <v>-0.11285566107710485</v>
      </c>
      <c r="AI32" s="1">
        <f>1+$AB$7*COS(AL32)</f>
        <v>2.5562095076393065E-2</v>
      </c>
      <c r="AJ32" s="1">
        <f>SIN(AL32+RADIANS($AB$9))</f>
        <v>-0.30037677188190659</v>
      </c>
      <c r="AK32" s="1">
        <f>$AB$7*SIN(AL32)</f>
        <v>-0.14963074736159701</v>
      </c>
      <c r="AL32" s="1">
        <f>2*ATAN(AM32)</f>
        <v>-2.9892268223037659</v>
      </c>
      <c r="AM32" s="1">
        <f>SQRT((1+$AB$7)/(1-$AB$7))*TAN(AN32/2)</f>
        <v>-13.100898415413873</v>
      </c>
      <c r="AN32" s="77">
        <f>$AU32+$AB$7*SIN(AO32)</f>
        <v>4.6122514360228699</v>
      </c>
      <c r="AO32" s="77">
        <f>$AU32+$AB$7*SIN(AP32)</f>
        <v>4.6122538449286861</v>
      </c>
      <c r="AP32" s="77">
        <f>$AU32+$AB$7*SIN(AQ32)</f>
        <v>4.6122294054694208</v>
      </c>
      <c r="AQ32" s="77">
        <f>$AU32+$AB$7*SIN(AR32)</f>
        <v>4.6124776314566107</v>
      </c>
      <c r="AR32" s="77">
        <f>$AU32+$AB$7*SIN(AS32)</f>
        <v>4.6099843394797544</v>
      </c>
      <c r="AS32" s="77">
        <f>$AU32+$AB$7*SIN(AT32)</f>
        <v>4.6387554985561543</v>
      </c>
      <c r="AT32" s="77">
        <f>$AU32+$AB$7*SIN(AU32)</f>
        <v>4.9656262157567337</v>
      </c>
      <c r="AU32" s="77">
        <f>RADIANS($AB$9)+$AB$18*(F32-AB$15)</f>
        <v>5.593172252685231</v>
      </c>
      <c r="AW32" s="6">
        <v>-4000</v>
      </c>
      <c r="AX32" s="26">
        <f t="shared" si="0"/>
        <v>1.4155189427880466E-3</v>
      </c>
      <c r="AY32" s="1">
        <f t="shared" si="1"/>
        <v>8.9771607759617691E-2</v>
      </c>
      <c r="AZ32" s="1">
        <f t="shared" si="2"/>
        <v>-8.8356088816829645E-2</v>
      </c>
      <c r="BA32" s="1">
        <f t="shared" si="3"/>
        <v>3.2955713757334082E-2</v>
      </c>
      <c r="BB32" s="1">
        <f t="shared" si="4"/>
        <v>-0.34139890312117893</v>
      </c>
      <c r="BC32" s="1">
        <f t="shared" si="5"/>
        <v>-2.94590964525834</v>
      </c>
      <c r="BD32" s="1">
        <f t="shared" si="6"/>
        <v>-10.187976805100664</v>
      </c>
      <c r="BE32" s="1">
        <f t="shared" si="10"/>
        <v>4.862983722564973</v>
      </c>
      <c r="BF32" s="1">
        <f t="shared" si="10"/>
        <v>4.8631736312061831</v>
      </c>
      <c r="BG32" s="1">
        <f t="shared" si="10"/>
        <v>4.864450653342332</v>
      </c>
      <c r="BH32" s="1">
        <f t="shared" si="10"/>
        <v>4.8727760317642144</v>
      </c>
      <c r="BI32" s="1">
        <f t="shared" si="10"/>
        <v>4.9190536721308042</v>
      </c>
      <c r="BJ32" s="1">
        <f t="shared" si="10"/>
        <v>5.0839015044639648</v>
      </c>
      <c r="BK32" s="1">
        <f t="shared" si="10"/>
        <v>5.4128160398508074</v>
      </c>
      <c r="BL32" s="1">
        <f t="shared" si="8"/>
        <v>5.8376570024933407</v>
      </c>
    </row>
    <row r="33" spans="1:64" x14ac:dyDescent="0.2">
      <c r="A33" s="72" t="s">
        <v>104</v>
      </c>
      <c r="B33" s="73" t="s">
        <v>102</v>
      </c>
      <c r="C33" s="74">
        <v>19687.469000000001</v>
      </c>
      <c r="D33" s="79"/>
      <c r="E33" s="76">
        <f>+(C33-C$7)/C$8</f>
        <v>-6715.0186597331358</v>
      </c>
      <c r="F33" s="1">
        <f>ROUND(2*E33,0)/2</f>
        <v>-6715</v>
      </c>
      <c r="G33" s="1">
        <f>+C33-(C$7+F33*C$8)</f>
        <v>-5.769999999756692E-2</v>
      </c>
      <c r="H33" s="1">
        <f>+G33</f>
        <v>-5.769999999756692E-2</v>
      </c>
      <c r="Q33" s="114">
        <f>+C33-15018.5</f>
        <v>4668.969000000001</v>
      </c>
      <c r="S33" s="19">
        <f>S$15</f>
        <v>1</v>
      </c>
      <c r="Z33" s="1">
        <f>F33</f>
        <v>-6715</v>
      </c>
      <c r="AA33" s="77">
        <f>AB$3+AB$4*Z33+AB$5*Z33^2+AH33</f>
        <v>-6.7602704123207083E-2</v>
      </c>
      <c r="AB33" s="77">
        <f>IF(S33&lt;&gt;0,G33-AH33,-9999)</f>
        <v>5.5148734723934681E-2</v>
      </c>
      <c r="AC33" s="77">
        <f>+G33-P33</f>
        <v>-5.769999999756692E-2</v>
      </c>
      <c r="AD33" s="77">
        <f>IF(S33&lt;&gt;0,G33-AA33,-9999)</f>
        <v>9.9027041256401632E-3</v>
      </c>
      <c r="AE33" s="77">
        <f>+(G33-AA33)^2*S33</f>
        <v>9.8063548999970714E-5</v>
      </c>
      <c r="AF33" s="1">
        <f>IF(S33&lt;&gt;0,G33-P33,-9999)</f>
        <v>-5.769999999756692E-2</v>
      </c>
      <c r="AG33" s="78"/>
      <c r="AH33" s="1">
        <f>$AB$6*($AB$11/AI33*AJ33+$AB$12)</f>
        <v>-0.1128487347215016</v>
      </c>
      <c r="AI33" s="1">
        <f>1+$AB$7*COS(AL33)</f>
        <v>2.5563965586291926E-2</v>
      </c>
      <c r="AJ33" s="1">
        <f>SIN(AL33+RADIANS($AB$9))</f>
        <v>-0.30038869493137627</v>
      </c>
      <c r="AK33" s="1">
        <f>$AB$7*SIN(AL33)</f>
        <v>-0.14964292814558644</v>
      </c>
      <c r="AL33" s="1">
        <f>2*ATAN(AM33)</f>
        <v>-2.9892143219734537</v>
      </c>
      <c r="AM33" s="1">
        <f>SQRT((1+$AB$7)/(1-$AB$7))*TAN(AN33/2)</f>
        <v>-13.099819515625095</v>
      </c>
      <c r="AN33" s="77">
        <f>$AU33+$AB$7*SIN(AO33)</f>
        <v>4.6123333802947828</v>
      </c>
      <c r="AO33" s="77">
        <f>$AU33+$AB$7*SIN(AP33)</f>
        <v>4.6123357845353805</v>
      </c>
      <c r="AP33" s="77">
        <f>$AU33+$AB$7*SIN(AQ33)</f>
        <v>4.6123113724966078</v>
      </c>
      <c r="AQ33" s="77">
        <f>$AU33+$AB$7*SIN(AR33)</f>
        <v>4.612559522537512</v>
      </c>
      <c r="AR33" s="77">
        <f>$AU33+$AB$7*SIN(AS33)</f>
        <v>4.6100649960422704</v>
      </c>
      <c r="AS33" s="77">
        <f>$AU33+$AB$7*SIN(AT33)</f>
        <v>4.6388846664234347</v>
      </c>
      <c r="AT33" s="77">
        <f>$AU33+$AB$7*SIN(AU33)</f>
        <v>4.9657846771719028</v>
      </c>
      <c r="AU33" s="77">
        <f>RADIANS($AB$9)+$AB$18*(F33-AB$15)</f>
        <v>5.5932622691615963</v>
      </c>
      <c r="AW33" s="6">
        <v>-3800</v>
      </c>
      <c r="AX33" s="26">
        <f t="shared" si="0"/>
        <v>3.1221671887896596E-3</v>
      </c>
      <c r="AY33" s="1">
        <f t="shared" si="1"/>
        <v>8.910405912139667E-2</v>
      </c>
      <c r="AZ33" s="1">
        <f t="shared" si="2"/>
        <v>-8.598189193260701E-2</v>
      </c>
      <c r="BA33" s="1">
        <f t="shared" si="3"/>
        <v>3.3782214132239252E-2</v>
      </c>
      <c r="BB33" s="1">
        <f t="shared" si="4"/>
        <v>-0.34540531502674104</v>
      </c>
      <c r="BC33" s="1">
        <f t="shared" si="5"/>
        <v>-2.9416438176119075</v>
      </c>
      <c r="BD33" s="1">
        <f t="shared" si="6"/>
        <v>-9.9692118233861393</v>
      </c>
      <c r="BE33" s="1">
        <f t="shared" si="10"/>
        <v>4.8844082529782371</v>
      </c>
      <c r="BF33" s="1">
        <f t="shared" si="10"/>
        <v>4.8847463165345246</v>
      </c>
      <c r="BG33" s="1">
        <f t="shared" si="10"/>
        <v>4.8867343949763029</v>
      </c>
      <c r="BH33" s="1">
        <f t="shared" si="10"/>
        <v>4.8979998379942336</v>
      </c>
      <c r="BI33" s="1">
        <f t="shared" si="10"/>
        <v>4.9521419158938658</v>
      </c>
      <c r="BJ33" s="1">
        <f t="shared" si="10"/>
        <v>5.1239986448199142</v>
      </c>
      <c r="BK33" s="1">
        <f t="shared" si="10"/>
        <v>5.4469034596930337</v>
      </c>
      <c r="BL33" s="1">
        <f t="shared" si="8"/>
        <v>5.8556602977663967</v>
      </c>
    </row>
    <row r="34" spans="1:64" x14ac:dyDescent="0.2">
      <c r="A34" s="72" t="s">
        <v>104</v>
      </c>
      <c r="B34" s="73" t="s">
        <v>102</v>
      </c>
      <c r="C34" s="74">
        <v>19746.226999999999</v>
      </c>
      <c r="D34" s="79"/>
      <c r="E34" s="76">
        <f>+(C34-C$7)/C$8</f>
        <v>-6696.01677759021</v>
      </c>
      <c r="F34" s="1">
        <f>ROUND(2*E34,0)/2</f>
        <v>-6696</v>
      </c>
      <c r="G34" s="1">
        <f>+C34-(C$7+F34*C$8)</f>
        <v>-5.1879999999073334E-2</v>
      </c>
      <c r="H34" s="1">
        <f>+G34</f>
        <v>-5.1879999999073334E-2</v>
      </c>
      <c r="Q34" s="114">
        <f>+C34-15018.5</f>
        <v>4727.726999999999</v>
      </c>
      <c r="S34" s="19">
        <f>S$15</f>
        <v>1</v>
      </c>
      <c r="Z34" s="1">
        <f>F34</f>
        <v>-6696</v>
      </c>
      <c r="AA34" s="77">
        <f>AB$3+AB$4*Z34+AB$5*Z34^2+AH34</f>
        <v>-6.6812425906629364E-2</v>
      </c>
      <c r="AB34" s="77">
        <f>IF(S34&lt;&gt;0,G34-AH34,-9999)</f>
        <v>6.0836893402507725E-2</v>
      </c>
      <c r="AC34" s="77">
        <f>+G34-P34</f>
        <v>-5.1879999999073334E-2</v>
      </c>
      <c r="AD34" s="77">
        <f>IF(S34&lt;&gt;0,G34-AA34,-9999)</f>
        <v>1.4932425907556029E-2</v>
      </c>
      <c r="AE34" s="77">
        <f>+(G34-AA34)^2*S34</f>
        <v>2.2297734348465052E-4</v>
      </c>
      <c r="AF34" s="1">
        <f>IF(S34&lt;&gt;0,G34-P34,-9999)</f>
        <v>-5.1879999999073334E-2</v>
      </c>
      <c r="AG34" s="78"/>
      <c r="AH34" s="1">
        <f>$AB$6*($AB$11/AI34*AJ34+$AB$12)</f>
        <v>-0.11271689340158106</v>
      </c>
      <c r="AI34" s="1">
        <f>1+$AB$7*COS(AL34)</f>
        <v>2.5599586398679985E-2</v>
      </c>
      <c r="AJ34" s="1">
        <f>SIN(AL34+RADIANS($AB$9))</f>
        <v>-0.30061555609748347</v>
      </c>
      <c r="AK34" s="1">
        <f>$AB$7*SIN(AL34)</f>
        <v>-0.14987469793622585</v>
      </c>
      <c r="AL34" s="1">
        <f>2*ATAN(AM34)</f>
        <v>-2.9889764674425794</v>
      </c>
      <c r="AM34" s="1">
        <f>SQRT((1+$AB$7)/(1-$AB$7))*TAN(AN34/2)</f>
        <v>-13.079323973140385</v>
      </c>
      <c r="AN34" s="77">
        <f>$AU34+$AB$7*SIN(AO34)</f>
        <v>4.6138914623717167</v>
      </c>
      <c r="AO34" s="77">
        <f>$AU34+$AB$7*SIN(AP34)</f>
        <v>4.6138937768837192</v>
      </c>
      <c r="AP34" s="77">
        <f>$AU34+$AB$7*SIN(AQ34)</f>
        <v>4.6138699054014358</v>
      </c>
      <c r="AQ34" s="77">
        <f>$AU34+$AB$7*SIN(AR34)</f>
        <v>4.6141163894114179</v>
      </c>
      <c r="AR34" s="77">
        <f>$AU34+$AB$7*SIN(AS34)</f>
        <v>4.6116002521971771</v>
      </c>
      <c r="AS34" s="77">
        <f>$AU34+$AB$7*SIN(AT34)</f>
        <v>4.6413436493931783</v>
      </c>
      <c r="AT34" s="77">
        <f>$AU34+$AB$7*SIN(AU34)</f>
        <v>4.9687964094692347</v>
      </c>
      <c r="AU34" s="77">
        <f>RADIANS($AB$9)+$AB$18*(F34-AB$15)</f>
        <v>5.5949725822125362</v>
      </c>
      <c r="AW34" s="6">
        <v>-3600</v>
      </c>
      <c r="AX34" s="26">
        <f t="shared" si="0"/>
        <v>4.3922645558802792E-3</v>
      </c>
      <c r="AY34" s="1">
        <f t="shared" si="1"/>
        <v>8.7894827122642724E-2</v>
      </c>
      <c r="AZ34" s="1">
        <f t="shared" si="2"/>
        <v>-8.3502562566762445E-2</v>
      </c>
      <c r="BA34" s="1">
        <f t="shared" si="3"/>
        <v>3.4671851217003891E-2</v>
      </c>
      <c r="BB34" s="1">
        <f t="shared" si="4"/>
        <v>-0.3496188042657194</v>
      </c>
      <c r="BC34" s="1">
        <f t="shared" si="5"/>
        <v>-2.9371502650081407</v>
      </c>
      <c r="BD34" s="1">
        <f t="shared" si="6"/>
        <v>-9.7486095778635047</v>
      </c>
      <c r="BE34" s="1">
        <f t="shared" ref="BE34:BK70" si="11">$BL34+$AB$7*SIN(BF34)</f>
        <v>4.9064109086023295</v>
      </c>
      <c r="BF34" s="1">
        <f t="shared" si="11"/>
        <v>4.906981811501387</v>
      </c>
      <c r="BG34" s="1">
        <f t="shared" si="11"/>
        <v>4.9099541810634522</v>
      </c>
      <c r="BH34" s="1">
        <f t="shared" si="11"/>
        <v>4.924767187822674</v>
      </c>
      <c r="BI34" s="1">
        <f t="shared" si="11"/>
        <v>4.9870879009051281</v>
      </c>
      <c r="BJ34" s="1">
        <f t="shared" si="11"/>
        <v>5.1650366551064826</v>
      </c>
      <c r="BK34" s="1">
        <f t="shared" si="11"/>
        <v>5.4811233616676054</v>
      </c>
      <c r="BL34" s="1">
        <f t="shared" si="8"/>
        <v>5.8736635930394536</v>
      </c>
    </row>
    <row r="35" spans="1:64" x14ac:dyDescent="0.2">
      <c r="A35" s="72" t="s">
        <v>101</v>
      </c>
      <c r="B35" s="73" t="s">
        <v>102</v>
      </c>
      <c r="C35" s="74">
        <v>19888.473000000002</v>
      </c>
      <c r="D35" s="79"/>
      <c r="E35" s="76">
        <f>+(C35-C$7)/C$8</f>
        <v>-6650.0155228282583</v>
      </c>
      <c r="F35" s="1">
        <f>ROUND(2*E35,0)/2</f>
        <v>-6650</v>
      </c>
      <c r="G35" s="1">
        <f>+C35-(C$7+F35*C$8)</f>
        <v>-4.7999999995226972E-2</v>
      </c>
      <c r="H35" s="1">
        <f>+G35</f>
        <v>-4.7999999995226972E-2</v>
      </c>
      <c r="Q35" s="114">
        <f>+C35-15018.5</f>
        <v>4869.9730000000018</v>
      </c>
      <c r="S35" s="19">
        <f>S$15</f>
        <v>1</v>
      </c>
      <c r="Z35" s="1">
        <f>F35</f>
        <v>-6650</v>
      </c>
      <c r="AA35" s="77">
        <f>AB$3+AB$4*Z35+AB$5*Z35^2+AH35</f>
        <v>-6.4917465539092806E-2</v>
      </c>
      <c r="AB35" s="77">
        <f>IF(S35&lt;&gt;0,G35-AH35,-9999)</f>
        <v>6.4395798004598243E-2</v>
      </c>
      <c r="AC35" s="77">
        <f>+G35-P35</f>
        <v>-4.7999999995226972E-2</v>
      </c>
      <c r="AD35" s="77">
        <f>IF(S35&lt;&gt;0,G35-AA35,-9999)</f>
        <v>1.6917465543865834E-2</v>
      </c>
      <c r="AE35" s="77">
        <f>+(G35-AA35)^2*S35</f>
        <v>2.8620064042788771E-4</v>
      </c>
      <c r="AF35" s="1">
        <f>IF(S35&lt;&gt;0,G35-P35,-9999)</f>
        <v>-4.7999999995226972E-2</v>
      </c>
      <c r="AG35" s="78"/>
      <c r="AH35" s="1">
        <f>$AB$6*($AB$11/AI35*AJ35+$AB$12)</f>
        <v>-0.11239579799982521</v>
      </c>
      <c r="AI35" s="1">
        <f>1+$AB$7*COS(AL35)</f>
        <v>2.5686469524040967E-2</v>
      </c>
      <c r="AJ35" s="1">
        <f>SIN(AL35+RADIANS($AB$9))</f>
        <v>-0.30116735884711276</v>
      </c>
      <c r="AK35" s="1">
        <f>$AB$7*SIN(AL35)</f>
        <v>-0.15043847725688755</v>
      </c>
      <c r="AL35" s="1">
        <f>2*ATAN(AM35)</f>
        <v>-2.9883978506510838</v>
      </c>
      <c r="AM35" s="1">
        <f>SQRT((1+$AB$7)/(1-$AB$7))*TAN(AN35/2)</f>
        <v>-13.02973070653934</v>
      </c>
      <c r="AN35" s="77">
        <f>$AU35+$AB$7*SIN(AO35)</f>
        <v>4.6176726832685162</v>
      </c>
      <c r="AO35" s="77">
        <f>$AU35+$AB$7*SIN(AP35)</f>
        <v>4.6176747741417783</v>
      </c>
      <c r="AP35" s="77">
        <f>$AU35+$AB$7*SIN(AQ35)</f>
        <v>4.6176523510285721</v>
      </c>
      <c r="AQ35" s="77">
        <f>$AU35+$AB$7*SIN(AR35)</f>
        <v>4.6178930994170422</v>
      </c>
      <c r="AR35" s="77">
        <f>$AU35+$AB$7*SIN(AS35)</f>
        <v>4.615339393969986</v>
      </c>
      <c r="AS35" s="77">
        <f>$AU35+$AB$7*SIN(AT35)</f>
        <v>4.6473347320823271</v>
      </c>
      <c r="AT35" s="77">
        <f>$AU35+$AB$7*SIN(AU35)</f>
        <v>4.9760955498490151</v>
      </c>
      <c r="AU35" s="77">
        <f>RADIANS($AB$9)+$AB$18*(F35-AB$15)</f>
        <v>5.5991133401253395</v>
      </c>
      <c r="AW35" s="6">
        <v>-3400</v>
      </c>
      <c r="AX35" s="26">
        <f t="shared" si="0"/>
        <v>5.2349196241685131E-3</v>
      </c>
      <c r="AY35" s="1">
        <f t="shared" si="1"/>
        <v>8.6143911763355799E-2</v>
      </c>
      <c r="AZ35" s="1">
        <f t="shared" si="2"/>
        <v>-8.0908992139187286E-2</v>
      </c>
      <c r="BA35" s="1">
        <f t="shared" si="3"/>
        <v>3.563327383479642E-2</v>
      </c>
      <c r="BB35" s="1">
        <f t="shared" si="4"/>
        <v>-0.35406426756038584</v>
      </c>
      <c r="BC35" s="1">
        <f t="shared" si="5"/>
        <v>-2.932401134346573</v>
      </c>
      <c r="BD35" s="1">
        <f t="shared" si="6"/>
        <v>-9.5257263145106368</v>
      </c>
      <c r="BE35" s="1">
        <f t="shared" si="11"/>
        <v>4.9290529748132341</v>
      </c>
      <c r="BF35" s="1">
        <f t="shared" si="11"/>
        <v>4.9299760686639029</v>
      </c>
      <c r="BG35" s="1">
        <f t="shared" si="11"/>
        <v>4.9342717559417277</v>
      </c>
      <c r="BH35" s="1">
        <f t="shared" si="11"/>
        <v>4.9532726713335871</v>
      </c>
      <c r="BI35" s="1">
        <f t="shared" si="11"/>
        <v>5.0239569239469155</v>
      </c>
      <c r="BJ35" s="1">
        <f t="shared" si="11"/>
        <v>5.2069946269727838</v>
      </c>
      <c r="BK35" s="1">
        <f t="shared" si="11"/>
        <v>5.5154704898119649</v>
      </c>
      <c r="BL35" s="1">
        <f t="shared" si="8"/>
        <v>5.8916668883125105</v>
      </c>
    </row>
    <row r="36" spans="1:64" x14ac:dyDescent="0.2">
      <c r="A36" s="72" t="s">
        <v>104</v>
      </c>
      <c r="B36" s="73" t="s">
        <v>102</v>
      </c>
      <c r="C36" s="74">
        <v>20024.519</v>
      </c>
      <c r="D36" s="79"/>
      <c r="E36" s="76">
        <f>+(C36-C$7)/C$8</f>
        <v>-6606.019300049802</v>
      </c>
      <c r="F36" s="1">
        <f>ROUND(2*E36,0)/2</f>
        <v>-6606</v>
      </c>
      <c r="G36" s="1">
        <f>+C36-(C$7+F36*C$8)</f>
        <v>-5.9679999998479616E-2</v>
      </c>
      <c r="H36" s="1">
        <f>+G36</f>
        <v>-5.9679999998479616E-2</v>
      </c>
      <c r="Q36" s="114">
        <f>+C36-15018.5</f>
        <v>5006.0190000000002</v>
      </c>
      <c r="S36" s="19">
        <f>S$15</f>
        <v>1</v>
      </c>
      <c r="Z36" s="1">
        <f>F36</f>
        <v>-6606</v>
      </c>
      <c r="AA36" s="77">
        <f>AB$3+AB$4*Z36+AB$5*Z36^2+AH36</f>
        <v>-6.3129173698768026E-2</v>
      </c>
      <c r="AB36" s="77">
        <f>IF(S36&lt;&gt;0,G36-AH36,-9999)</f>
        <v>5.2406128888899506E-2</v>
      </c>
      <c r="AC36" s="77">
        <f>+G36-P36</f>
        <v>-5.9679999998479616E-2</v>
      </c>
      <c r="AD36" s="77">
        <f>IF(S36&lt;&gt;0,G36-AA36,-9999)</f>
        <v>3.4491737002884104E-3</v>
      </c>
      <c r="AE36" s="77">
        <f>+(G36-AA36)^2*S36</f>
        <v>1.1896799214761245E-5</v>
      </c>
      <c r="AF36" s="1">
        <f>IF(S36&lt;&gt;0,G36-P36,-9999)</f>
        <v>-5.9679999998479616E-2</v>
      </c>
      <c r="AG36" s="78"/>
      <c r="AH36" s="1">
        <f>$AB$6*($AB$11/AI36*AJ36+$AB$12)</f>
        <v>-0.11208612888737912</v>
      </c>
      <c r="AI36" s="1">
        <f>1+$AB$7*COS(AL36)</f>
        <v>2.5770438029935283E-2</v>
      </c>
      <c r="AJ36" s="1">
        <f>SIN(AL36+RADIANS($AB$9))</f>
        <v>-0.3016985974276955</v>
      </c>
      <c r="AK36" s="1">
        <f>$AB$7*SIN(AL36)</f>
        <v>-0.15098129583333886</v>
      </c>
      <c r="AL36" s="1">
        <f>2*ATAN(AM36)</f>
        <v>-2.987840697396928</v>
      </c>
      <c r="AM36" s="1">
        <f>SQRT((1+$AB$7)/(1-$AB$7))*TAN(AN36/2)</f>
        <v>-12.982329150339542</v>
      </c>
      <c r="AN36" s="77">
        <f>$AU36+$AB$7*SIN(AO36)</f>
        <v>4.6213015518626213</v>
      </c>
      <c r="AO36" s="77">
        <f>$AU36+$AB$7*SIN(AP36)</f>
        <v>4.6213034247841227</v>
      </c>
      <c r="AP36" s="77">
        <f>$AU36+$AB$7*SIN(AQ36)</f>
        <v>4.6212825411456802</v>
      </c>
      <c r="AQ36" s="77">
        <f>$AU36+$AB$7*SIN(AR36)</f>
        <v>4.6215156708362564</v>
      </c>
      <c r="AR36" s="77">
        <f>$AU36+$AB$7*SIN(AS36)</f>
        <v>4.6189460789628205</v>
      </c>
      <c r="AS36" s="77">
        <f>$AU36+$AB$7*SIN(AT36)</f>
        <v>4.6531154184883068</v>
      </c>
      <c r="AT36" s="77">
        <f>$AU36+$AB$7*SIN(AU36)</f>
        <v>4.9830873326393084</v>
      </c>
      <c r="AU36" s="77">
        <f>RADIANS($AB$9)+$AB$18*(F36-AB$15)</f>
        <v>5.6030740650854121</v>
      </c>
      <c r="AW36" s="6">
        <v>-3200</v>
      </c>
      <c r="AX36" s="26">
        <f t="shared" si="0"/>
        <v>5.6613418312316949E-3</v>
      </c>
      <c r="AY36" s="1">
        <f t="shared" si="1"/>
        <v>8.3851313043535949E-2</v>
      </c>
      <c r="AZ36" s="1">
        <f t="shared" si="2"/>
        <v>-7.8189971212304255E-2</v>
      </c>
      <c r="BA36" s="1">
        <f t="shared" si="3"/>
        <v>3.6677152470064645E-2</v>
      </c>
      <c r="BB36" s="1">
        <f t="shared" si="4"/>
        <v>-0.35877229794620391</v>
      </c>
      <c r="BC36" s="1">
        <f t="shared" si="5"/>
        <v>-2.9273621704045016</v>
      </c>
      <c r="BD36" s="1">
        <f t="shared" si="6"/>
        <v>-9.3000071531516149</v>
      </c>
      <c r="BE36" s="1">
        <f t="shared" si="11"/>
        <v>4.9524109096590765</v>
      </c>
      <c r="BF36" s="1">
        <f t="shared" si="11"/>
        <v>4.9538496539521146</v>
      </c>
      <c r="BG36" s="1">
        <f t="shared" si="11"/>
        <v>4.9598789844180491</v>
      </c>
      <c r="BH36" s="1">
        <f t="shared" si="11"/>
        <v>4.9837217847080941</v>
      </c>
      <c r="BI36" s="1">
        <f t="shared" si="11"/>
        <v>5.0628056683926346</v>
      </c>
      <c r="BJ36" s="1">
        <f t="shared" si="11"/>
        <v>5.2498495525530728</v>
      </c>
      <c r="BK36" s="1">
        <f t="shared" si="11"/>
        <v>5.5499395469282966</v>
      </c>
      <c r="BL36" s="1">
        <f t="shared" si="8"/>
        <v>5.9096701835855674</v>
      </c>
    </row>
    <row r="37" spans="1:64" x14ac:dyDescent="0.2">
      <c r="A37" s="72" t="s">
        <v>104</v>
      </c>
      <c r="B37" s="73" t="s">
        <v>102</v>
      </c>
      <c r="C37" s="74">
        <v>20058.539000000001</v>
      </c>
      <c r="D37" s="79"/>
      <c r="E37" s="76">
        <f>+(C37-C$7)/C$8</f>
        <v>-6595.0174955210168</v>
      </c>
      <c r="F37" s="1">
        <f>ROUND(2*E37,0)/2</f>
        <v>-6595</v>
      </c>
      <c r="G37" s="1">
        <f>+C37-(C$7+F37*C$8)</f>
        <v>-5.4099999997561099E-2</v>
      </c>
      <c r="H37" s="1">
        <f>+G37</f>
        <v>-5.4099999997561099E-2</v>
      </c>
      <c r="Q37" s="114">
        <f>+C37-15018.5</f>
        <v>5040.0390000000007</v>
      </c>
      <c r="S37" s="19">
        <f>S$15</f>
        <v>1</v>
      </c>
      <c r="Z37" s="1">
        <f>F37</f>
        <v>-6595</v>
      </c>
      <c r="AA37" s="77">
        <f>AB$3+AB$4*Z37+AB$5*Z37^2+AH37</f>
        <v>-6.2685807567531948E-2</v>
      </c>
      <c r="AB37" s="77">
        <f>IF(S37&lt;&gt;0,G37-AH37,-9999)</f>
        <v>5.7908321960137565E-2</v>
      </c>
      <c r="AC37" s="77">
        <f>+G37-P37</f>
        <v>-5.4099999997561099E-2</v>
      </c>
      <c r="AD37" s="77">
        <f>IF(S37&lt;&gt;0,G37-AA37,-9999)</f>
        <v>8.5858075699708492E-3</v>
      </c>
      <c r="AE37" s="77">
        <f>+(G37-AA37)^2*S37</f>
        <v>7.3716091628568743E-5</v>
      </c>
      <c r="AF37" s="1">
        <f>IF(S37&lt;&gt;0,G37-P37,-9999)</f>
        <v>-5.4099999997561099E-2</v>
      </c>
      <c r="AG37" s="78"/>
      <c r="AH37" s="1">
        <f>$AB$6*($AB$11/AI37*AJ37+$AB$12)</f>
        <v>-0.11200832195769866</v>
      </c>
      <c r="AI37" s="1">
        <f>1+$AB$7*COS(AL37)</f>
        <v>2.5791563564026898E-2</v>
      </c>
      <c r="AJ37" s="1">
        <f>SIN(AL37+RADIANS($AB$9))</f>
        <v>-0.30183193596669305</v>
      </c>
      <c r="AK37" s="1">
        <f>$AB$7*SIN(AL37)</f>
        <v>-0.15111754856691911</v>
      </c>
      <c r="AL37" s="1">
        <f>2*ATAN(AM37)</f>
        <v>-2.9877008389734425</v>
      </c>
      <c r="AM37" s="1">
        <f>SQRT((1+$AB$7)/(1-$AB$7))*TAN(AN37/2)</f>
        <v>-12.970484044420095</v>
      </c>
      <c r="AN37" s="77">
        <f>$AU37+$AB$7*SIN(AO37)</f>
        <v>4.6222106240142811</v>
      </c>
      <c r="AO37" s="77">
        <f>$AU37+$AB$7*SIN(AP37)</f>
        <v>4.6222124424119757</v>
      </c>
      <c r="AP37" s="77">
        <f>$AU37+$AB$7*SIN(AQ37)</f>
        <v>4.6221919628836359</v>
      </c>
      <c r="AQ37" s="77">
        <f>$AU37+$AB$7*SIN(AR37)</f>
        <v>4.6224228802699994</v>
      </c>
      <c r="AR37" s="77">
        <f>$AU37+$AB$7*SIN(AS37)</f>
        <v>4.6198524515773718</v>
      </c>
      <c r="AS37" s="77">
        <f>$AU37+$AB$7*SIN(AT37)</f>
        <v>4.6545682532802166</v>
      </c>
      <c r="AT37" s="77">
        <f>$AU37+$AB$7*SIN(AU37)</f>
        <v>4.9848367998743992</v>
      </c>
      <c r="AU37" s="77">
        <f>RADIANS($AB$9)+$AB$18*(F37-AB$15)</f>
        <v>5.6040642463254304</v>
      </c>
      <c r="AW37" s="6">
        <v>-3000</v>
      </c>
      <c r="AX37" s="26">
        <f t="shared" si="0"/>
        <v>5.6855533716780454E-3</v>
      </c>
      <c r="AY37" s="1">
        <f t="shared" si="1"/>
        <v>8.1017030963183134E-2</v>
      </c>
      <c r="AZ37" s="1">
        <f t="shared" si="2"/>
        <v>-7.5331477591505089E-2</v>
      </c>
      <c r="BA37" s="1">
        <f t="shared" si="3"/>
        <v>3.7816880509288331E-2</v>
      </c>
      <c r="BB37" s="1">
        <f t="shared" si="4"/>
        <v>-0.36378110844673817</v>
      </c>
      <c r="BC37" s="1">
        <f t="shared" si="5"/>
        <v>-2.9219905443208543</v>
      </c>
      <c r="BD37" s="1">
        <f t="shared" si="6"/>
        <v>-9.0707508440681881</v>
      </c>
      <c r="BE37" s="1">
        <f t="shared" si="11"/>
        <v>4.9765813528771892</v>
      </c>
      <c r="BF37" s="1">
        <f t="shared" si="11"/>
        <v>4.9787538642245943</v>
      </c>
      <c r="BG37" s="1">
        <f t="shared" si="11"/>
        <v>4.9870010978577843</v>
      </c>
      <c r="BH37" s="1">
        <f t="shared" si="11"/>
        <v>5.0163283180790419</v>
      </c>
      <c r="BI37" s="1">
        <f t="shared" si="11"/>
        <v>5.1036810708730673</v>
      </c>
      <c r="BJ37" s="1">
        <f t="shared" si="11"/>
        <v>5.293576352413357</v>
      </c>
      <c r="BK37" s="1">
        <f t="shared" si="11"/>
        <v>5.5845251963004001</v>
      </c>
      <c r="BL37" s="1">
        <f t="shared" si="8"/>
        <v>5.9276734788586234</v>
      </c>
    </row>
    <row r="38" spans="1:64" x14ac:dyDescent="0.2">
      <c r="A38" s="72" t="s">
        <v>101</v>
      </c>
      <c r="B38" s="73" t="s">
        <v>102</v>
      </c>
      <c r="C38" s="74">
        <v>21264.528999999999</v>
      </c>
      <c r="D38" s="79"/>
      <c r="E38" s="76">
        <f>+(C38-C$7)/C$8</f>
        <v>-6205.0096694284366</v>
      </c>
      <c r="F38" s="1">
        <f>ROUND(2*E38,0)/2</f>
        <v>-6205</v>
      </c>
      <c r="G38" s="1">
        <f>+C38-(C$7+F38*C$8)</f>
        <v>-2.9900000001362059E-2</v>
      </c>
      <c r="H38" s="1">
        <f>+G38</f>
        <v>-2.9900000001362059E-2</v>
      </c>
      <c r="Q38" s="114">
        <f>+C38-15018.5</f>
        <v>6246.0289999999986</v>
      </c>
      <c r="S38" s="19">
        <f>S$15</f>
        <v>1</v>
      </c>
      <c r="Z38" s="1">
        <f>F38</f>
        <v>-6205</v>
      </c>
      <c r="AA38" s="77">
        <f>AB$3+AB$4*Z38+AB$5*Z38^2+AH38</f>
        <v>-4.7921745129120605E-2</v>
      </c>
      <c r="AB38" s="77">
        <f>IF(S38&lt;&gt;0,G38-AH38,-9999)</f>
        <v>7.92460715863849E-2</v>
      </c>
      <c r="AC38" s="77">
        <f>+G38-P38</f>
        <v>-2.9900000001362059E-2</v>
      </c>
      <c r="AD38" s="77">
        <f>IF(S38&lt;&gt;0,G38-AA38,-9999)</f>
        <v>1.8021745127758546E-2</v>
      </c>
      <c r="AE38" s="77">
        <f>+(G38-AA38)^2*S38</f>
        <v>3.2478329744988887E-4</v>
      </c>
      <c r="AF38" s="1">
        <f>IF(S38&lt;&gt;0,G38-P38,-9999)</f>
        <v>-2.9900000001362059E-2</v>
      </c>
      <c r="AG38" s="78"/>
      <c r="AH38" s="1">
        <f>$AB$6*($AB$11/AI38*AJ38+$AB$12)</f>
        <v>-0.10914607158774696</v>
      </c>
      <c r="AI38" s="1">
        <f>1+$AB$7*COS(AL38)</f>
        <v>2.6576952436030754E-2</v>
      </c>
      <c r="AJ38" s="1">
        <f>SIN(AL38+RADIANS($AB$9))</f>
        <v>-0.30670246827357345</v>
      </c>
      <c r="AK38" s="1">
        <f>$AB$7*SIN(AL38)</f>
        <v>-0.15609664179338703</v>
      </c>
      <c r="AL38" s="1">
        <f>2*ATAN(AM38)</f>
        <v>-2.9825878774915022</v>
      </c>
      <c r="AM38" s="1">
        <f>SQRT((1+$AB$7)/(1-$AB$7))*TAN(AN38/2)</f>
        <v>-12.551726553095545</v>
      </c>
      <c r="AN38" s="77">
        <f>$AU38+$AB$7*SIN(AO38)</f>
        <v>4.6549378692881795</v>
      </c>
      <c r="AO38" s="77">
        <f>$AU38+$AB$7*SIN(AP38)</f>
        <v>4.6549381833892021</v>
      </c>
      <c r="AP38" s="77">
        <f>$AU38+$AB$7*SIN(AQ38)</f>
        <v>4.6549326348797351</v>
      </c>
      <c r="AQ38" s="77">
        <f>$AU38+$AB$7*SIN(AR38)</f>
        <v>4.655030726710006</v>
      </c>
      <c r="AR38" s="77">
        <f>$AU38+$AB$7*SIN(AS38)</f>
        <v>4.6533205509999185</v>
      </c>
      <c r="AS38" s="77">
        <f>$AU38+$AB$7*SIN(AT38)</f>
        <v>4.7080699809902198</v>
      </c>
      <c r="AT38" s="77">
        <f>$AU38+$AB$7*SIN(AU38)</f>
        <v>5.0472501487373727</v>
      </c>
      <c r="AU38" s="77">
        <f>RADIANS($AB$9)+$AB$18*(F38-AB$15)</f>
        <v>5.6391706721078902</v>
      </c>
      <c r="AW38" s="6">
        <v>-2800</v>
      </c>
      <c r="AX38" s="26">
        <f t="shared" si="0"/>
        <v>5.3253391719512155E-3</v>
      </c>
      <c r="AY38" s="1">
        <f t="shared" si="1"/>
        <v>7.7641065522297381E-2</v>
      </c>
      <c r="AZ38" s="1">
        <f t="shared" si="2"/>
        <v>-7.2315726350346166E-2</v>
      </c>
      <c r="BA38" s="1">
        <f t="shared" si="3"/>
        <v>3.9069574612729419E-2</v>
      </c>
      <c r="BB38" s="1">
        <f t="shared" si="4"/>
        <v>-0.36913920010570356</v>
      </c>
      <c r="BC38" s="1">
        <f t="shared" si="5"/>
        <v>-2.9162318296005356</v>
      </c>
      <c r="BD38" s="1">
        <f t="shared" si="6"/>
        <v>-8.837064968329825</v>
      </c>
      <c r="BE38" s="1">
        <f t="shared" si="11"/>
        <v>5.0016877055679467</v>
      </c>
      <c r="BF38" s="1">
        <f t="shared" si="11"/>
        <v>5.0048779346621535</v>
      </c>
      <c r="BG38" s="1">
        <f t="shared" si="11"/>
        <v>5.0158994236179124</v>
      </c>
      <c r="BH38" s="1">
        <f t="shared" si="11"/>
        <v>5.0513109642084277</v>
      </c>
      <c r="BI38" s="1">
        <f t="shared" si="11"/>
        <v>5.1466192268811479</v>
      </c>
      <c r="BJ38" s="1">
        <f t="shared" si="11"/>
        <v>5.3381479106933076</v>
      </c>
      <c r="BK38" s="1">
        <f t="shared" si="11"/>
        <v>5.6192220634233747</v>
      </c>
      <c r="BL38" s="1">
        <f t="shared" si="8"/>
        <v>5.9456767741316803</v>
      </c>
    </row>
    <row r="39" spans="1:64" x14ac:dyDescent="0.2">
      <c r="A39" s="72" t="s">
        <v>103</v>
      </c>
      <c r="B39" s="73" t="s">
        <v>102</v>
      </c>
      <c r="C39" s="74">
        <v>21459.337</v>
      </c>
      <c r="D39" s="79"/>
      <c r="E39" s="76">
        <f>+(C39-C$7)/C$8</f>
        <v>-6142.0102709380317</v>
      </c>
      <c r="F39" s="1">
        <f>ROUND(2*E39,0)/2</f>
        <v>-6142</v>
      </c>
      <c r="G39" s="1">
        <f>+C39-(C$7+F39*C$8)</f>
        <v>-3.1759999998030253E-2</v>
      </c>
      <c r="H39" s="1">
        <f>+G39</f>
        <v>-3.1759999998030253E-2</v>
      </c>
      <c r="Q39" s="114">
        <f>+C39-15018.5</f>
        <v>6440.8369999999995</v>
      </c>
      <c r="S39" s="19">
        <f>S$15</f>
        <v>1</v>
      </c>
      <c r="Z39" s="1">
        <f>F39</f>
        <v>-6142</v>
      </c>
      <c r="AA39" s="77">
        <f>AB$3+AB$4*Z39+AB$5*Z39^2+AH39</f>
        <v>-4.5710526513531441E-2</v>
      </c>
      <c r="AB39" s="77">
        <f>IF(S39&lt;&gt;0,G39-AH39,-9999)</f>
        <v>7.690421461735833E-2</v>
      </c>
      <c r="AC39" s="77">
        <f>+G39-P39</f>
        <v>-3.1759999998030253E-2</v>
      </c>
      <c r="AD39" s="77">
        <f>IF(S39&lt;&gt;0,G39-AA39,-9999)</f>
        <v>1.3950526515501188E-2</v>
      </c>
      <c r="AE39" s="77">
        <f>+(G39-AA39)^2*S39</f>
        <v>1.9461719005970171E-4</v>
      </c>
      <c r="AF39" s="1">
        <f>IF(S39&lt;&gt;0,G39-P39,-9999)</f>
        <v>-3.1759999998030253E-2</v>
      </c>
      <c r="AG39" s="78"/>
      <c r="AH39" s="1">
        <f>$AB$6*($AB$11/AI39*AJ39+$AB$12)</f>
        <v>-0.10866421461538858</v>
      </c>
      <c r="AI39" s="1">
        <f>1+$AB$7*COS(AL39)</f>
        <v>2.6710851100467892E-2</v>
      </c>
      <c r="AJ39" s="1">
        <f>SIN(AL39+RADIANS($AB$9))</f>
        <v>-0.3075166363420711</v>
      </c>
      <c r="AK39" s="1">
        <f>$AB$7*SIN(AL39)</f>
        <v>-0.15692935908338787</v>
      </c>
      <c r="AL39" s="1">
        <f>2*ATAN(AM39)</f>
        <v>-2.9817323660905619</v>
      </c>
      <c r="AM39" s="1">
        <f>SQRT((1+$AB$7)/(1-$AB$7))*TAN(AN39/2)</f>
        <v>-12.484269842341133</v>
      </c>
      <c r="AN39" s="77">
        <f>$AU39+$AB$7*SIN(AO39)</f>
        <v>4.6603185758219121</v>
      </c>
      <c r="AO39" s="77">
        <f>$AU39+$AB$7*SIN(AP39)</f>
        <v>4.6603187663268759</v>
      </c>
      <c r="AP39" s="77">
        <f>$AU39+$AB$7*SIN(AQ39)</f>
        <v>4.6603150536873184</v>
      </c>
      <c r="AQ39" s="77">
        <f>$AU39+$AB$7*SIN(AR39)</f>
        <v>4.6603874548525495</v>
      </c>
      <c r="AR39" s="77">
        <f>$AU39+$AB$7*SIN(AS39)</f>
        <v>4.6589932316765372</v>
      </c>
      <c r="AS39" s="77">
        <f>$AU39+$AB$7*SIN(AT39)</f>
        <v>4.717077927116021</v>
      </c>
      <c r="AT39" s="77">
        <f>$AU39+$AB$7*SIN(AU39)</f>
        <v>5.0574016343456929</v>
      </c>
      <c r="AU39" s="77">
        <f>RADIANS($AB$9)+$AB$18*(F39-AB$15)</f>
        <v>5.6448417101189037</v>
      </c>
      <c r="AW39" s="6">
        <v>-2600</v>
      </c>
      <c r="AX39" s="26">
        <f t="shared" si="0"/>
        <v>4.6035015113156247E-3</v>
      </c>
      <c r="AY39" s="1">
        <f t="shared" si="1"/>
        <v>7.3723416720878662E-2</v>
      </c>
      <c r="AZ39" s="1">
        <f t="shared" si="2"/>
        <v>-6.9119915209563038E-2</v>
      </c>
      <c r="BA39" s="1">
        <f t="shared" si="3"/>
        <v>4.0457517833114576E-2</v>
      </c>
      <c r="BB39" s="1">
        <f t="shared" si="4"/>
        <v>-0.3749090774283429</v>
      </c>
      <c r="BC39" s="1">
        <f t="shared" si="5"/>
        <v>-2.9100157686479524</v>
      </c>
      <c r="BD39" s="1">
        <f t="shared" si="6"/>
        <v>-8.5978098631844873</v>
      </c>
      <c r="BE39" s="1">
        <f t="shared" si="11"/>
        <v>5.0278886819646109</v>
      </c>
      <c r="BF39" s="1">
        <f t="shared" si="11"/>
        <v>5.032457310576075</v>
      </c>
      <c r="BG39" s="1">
        <f t="shared" si="11"/>
        <v>5.0468731817428027</v>
      </c>
      <c r="BH39" s="1">
        <f t="shared" si="11"/>
        <v>5.0888891141731261</v>
      </c>
      <c r="BI39" s="1">
        <f t="shared" si="11"/>
        <v>5.1916443559608574</v>
      </c>
      <c r="BJ39" s="1">
        <f t="shared" si="11"/>
        <v>5.3835351174239321</v>
      </c>
      <c r="BK39" s="1">
        <f t="shared" si="11"/>
        <v>5.6540247377455444</v>
      </c>
      <c r="BL39" s="1">
        <f t="shared" si="8"/>
        <v>5.9636800694047372</v>
      </c>
    </row>
    <row r="40" spans="1:64" x14ac:dyDescent="0.2">
      <c r="A40" s="72" t="s">
        <v>103</v>
      </c>
      <c r="B40" s="73" t="s">
        <v>102</v>
      </c>
      <c r="C40" s="74">
        <v>21462.421999999999</v>
      </c>
      <c r="D40" s="79"/>
      <c r="E40" s="76">
        <f>+(C40-C$7)/C$8</f>
        <v>-6141.0126058301157</v>
      </c>
      <c r="F40" s="1">
        <f>ROUND(2*E40,0)/2</f>
        <v>-6141</v>
      </c>
      <c r="G40" s="1">
        <f>+C40-(C$7+F40*C$8)</f>
        <v>-3.8980000001174631E-2</v>
      </c>
      <c r="H40" s="1">
        <f>+G40</f>
        <v>-3.8980000001174631E-2</v>
      </c>
      <c r="Q40" s="114">
        <f>+C40-15018.5</f>
        <v>6443.9219999999987</v>
      </c>
      <c r="S40" s="19">
        <f>S$15</f>
        <v>1</v>
      </c>
      <c r="Z40" s="1">
        <f>F40</f>
        <v>-6141</v>
      </c>
      <c r="AA40" s="77">
        <f>AB$3+AB$4*Z40+AB$5*Z40^2+AH40</f>
        <v>-4.5675816110630471E-2</v>
      </c>
      <c r="AB40" s="77">
        <f>IF(S40&lt;&gt;0,G40-AH40,-9999)</f>
        <v>6.9676521049437709E-2</v>
      </c>
      <c r="AC40" s="77">
        <f>+G40-P40</f>
        <v>-3.8980000001174631E-2</v>
      </c>
      <c r="AD40" s="77">
        <f>IF(S40&lt;&gt;0,G40-AA40,-9999)</f>
        <v>6.6958161094558405E-3</v>
      </c>
      <c r="AE40" s="77">
        <f>+(G40-AA40)^2*S40</f>
        <v>4.4833953371648346E-5</v>
      </c>
      <c r="AF40" s="1">
        <f>IF(S40&lt;&gt;0,G40-P40,-9999)</f>
        <v>-3.8980000001174631E-2</v>
      </c>
      <c r="AG40" s="78"/>
      <c r="AH40" s="1">
        <f>$AB$6*($AB$11/AI40*AJ40+$AB$12)</f>
        <v>-0.10865652105061234</v>
      </c>
      <c r="AI40" s="1">
        <f>1+$AB$7*COS(AL40)</f>
        <v>2.6712993137738894E-2</v>
      </c>
      <c r="AJ40" s="1">
        <f>SIN(AL40+RADIANS($AB$9))</f>
        <v>-0.30752962402765582</v>
      </c>
      <c r="AK40" s="1">
        <f>$AB$7*SIN(AL40)</f>
        <v>-0.15694264360268506</v>
      </c>
      <c r="AL40" s="1">
        <f>2*ATAN(AM40)</f>
        <v>-2.9817187169772121</v>
      </c>
      <c r="AM40" s="1">
        <f>SQRT((1+$AB$7)/(1-$AB$7))*TAN(AN40/2)</f>
        <v>-12.483199454095812</v>
      </c>
      <c r="AN40" s="77">
        <f>$AU40+$AB$7*SIN(AO40)</f>
        <v>4.6604042024313745</v>
      </c>
      <c r="AO40" s="77">
        <f>$AU40+$AB$7*SIN(AP40)</f>
        <v>4.6604043912546027</v>
      </c>
      <c r="AP40" s="77">
        <f>$AU40+$AB$7*SIN(AQ40)</f>
        <v>4.6604007053329601</v>
      </c>
      <c r="AQ40" s="77">
        <f>$AU40+$AB$7*SIN(AR40)</f>
        <v>4.6604727035856079</v>
      </c>
      <c r="AR40" s="77">
        <f>$AU40+$AB$7*SIN(AS40)</f>
        <v>4.6590839231076941</v>
      </c>
      <c r="AS40" s="77">
        <f>$AU40+$AB$7*SIN(AT40)</f>
        <v>4.7172217330836945</v>
      </c>
      <c r="AT40" s="77">
        <f>$AU40+$AB$7*SIN(AU40)</f>
        <v>5.0575629217396205</v>
      </c>
      <c r="AU40" s="77">
        <f>RADIANS($AB$9)+$AB$18*(F40-AB$15)</f>
        <v>5.644931726595269</v>
      </c>
      <c r="AW40" s="6">
        <v>-2400</v>
      </c>
      <c r="AX40" s="26">
        <f t="shared" si="0"/>
        <v>3.5494953835737836E-3</v>
      </c>
      <c r="AY40" s="1">
        <f t="shared" si="1"/>
        <v>6.9264084558927019E-2</v>
      </c>
      <c r="AZ40" s="1">
        <f t="shared" si="2"/>
        <v>-6.5714589175353236E-2</v>
      </c>
      <c r="BA40" s="1">
        <f t="shared" si="3"/>
        <v>4.2010266338954216E-2</v>
      </c>
      <c r="BB40" s="1">
        <f t="shared" si="4"/>
        <v>-0.3811724444336051</v>
      </c>
      <c r="BC40" s="1">
        <f t="shared" si="5"/>
        <v>-2.9032503120993471</v>
      </c>
      <c r="BD40" s="1">
        <f t="shared" si="6"/>
        <v>-8.3515298461463026</v>
      </c>
      <c r="BE40" s="1">
        <f t="shared" si="11"/>
        <v>5.0553892762128294</v>
      </c>
      <c r="BF40" s="1">
        <f t="shared" si="11"/>
        <v>5.0617828008328001</v>
      </c>
      <c r="BG40" s="1">
        <f t="shared" si="11"/>
        <v>5.0802598237008807</v>
      </c>
      <c r="BH40" s="1">
        <f t="shared" si="11"/>
        <v>5.1292778396846401</v>
      </c>
      <c r="BI40" s="1">
        <f t="shared" si="11"/>
        <v>5.2387678477183055</v>
      </c>
      <c r="BJ40" s="1">
        <f t="shared" si="11"/>
        <v>5.4297069179667741</v>
      </c>
      <c r="BK40" s="1">
        <f t="shared" si="11"/>
        <v>5.6889277744220736</v>
      </c>
      <c r="BL40" s="1">
        <f t="shared" si="8"/>
        <v>5.981683364677794</v>
      </c>
    </row>
    <row r="41" spans="1:64" x14ac:dyDescent="0.2">
      <c r="A41" s="72" t="s">
        <v>105</v>
      </c>
      <c r="B41" s="73" t="s">
        <v>102</v>
      </c>
      <c r="C41" s="74">
        <v>22201.475999999999</v>
      </c>
      <c r="D41" s="79"/>
      <c r="E41" s="76">
        <f>+(C41-C$7)/C$8</f>
        <v>-5902.0082659060481</v>
      </c>
      <c r="F41" s="1">
        <f>ROUND(2*E41,0)/2</f>
        <v>-5902</v>
      </c>
      <c r="G41" s="1">
        <f>+C41-(C$7+F41*C$8)</f>
        <v>-2.5559999998222338E-2</v>
      </c>
      <c r="H41" s="1">
        <f>+G41</f>
        <v>-2.5559999998222338E-2</v>
      </c>
      <c r="Q41" s="114">
        <f>+C41-15018.5</f>
        <v>7182.9759999999987</v>
      </c>
      <c r="S41" s="19">
        <f>S$15</f>
        <v>1</v>
      </c>
      <c r="Z41" s="1">
        <f>F41</f>
        <v>-5902</v>
      </c>
      <c r="AA41" s="77">
        <f>AB$3+AB$4*Z41+AB$5*Z41^2+AH41</f>
        <v>-3.7727204786288535E-2</v>
      </c>
      <c r="AB41" s="77">
        <f>IF(S41&lt;&gt;0,G41-AH41,-9999)</f>
        <v>8.121654707036359E-2</v>
      </c>
      <c r="AC41" s="77">
        <f>+G41-P41</f>
        <v>-2.5559999998222338E-2</v>
      </c>
      <c r="AD41" s="77">
        <f>IF(S41&lt;&gt;0,G41-AA41,-9999)</f>
        <v>1.2167204788066197E-2</v>
      </c>
      <c r="AE41" s="77">
        <f>+(G41-AA41)^2*S41</f>
        <v>1.4804087235474099E-4</v>
      </c>
      <c r="AF41" s="1">
        <f>IF(S41&lt;&gt;0,G41-P41,-9999)</f>
        <v>-2.5559999998222338E-2</v>
      </c>
      <c r="AG41" s="78"/>
      <c r="AH41" s="1">
        <f>$AB$6*($AB$11/AI41*AJ41+$AB$12)</f>
        <v>-0.10677654706858593</v>
      </c>
      <c r="AI41" s="1">
        <f>1+$AB$7*COS(AL41)</f>
        <v>2.7240462057713577E-2</v>
      </c>
      <c r="AJ41" s="1">
        <f>SIN(AL41+RADIANS($AB$9))</f>
        <v>-0.3106932996158524</v>
      </c>
      <c r="AK41" s="1">
        <f>$AB$7*SIN(AL41)</f>
        <v>-0.16017950071781326</v>
      </c>
      <c r="AL41" s="1">
        <f>2*ATAN(AM41)</f>
        <v>-2.9783921222061007</v>
      </c>
      <c r="AM41" s="1">
        <f>SQRT((1+$AB$7)/(1-$AB$7))*TAN(AN41/2)</f>
        <v>-12.227649888083361</v>
      </c>
      <c r="AN41" s="77">
        <f>$AU41+$AB$7*SIN(AO41)</f>
        <v>4.6810698188375639</v>
      </c>
      <c r="AO41" s="77">
        <f>$AU41+$AB$7*SIN(AP41)</f>
        <v>4.6810698096970187</v>
      </c>
      <c r="AP41" s="77">
        <f>$AU41+$AB$7*SIN(AQ41)</f>
        <v>4.6810701057844151</v>
      </c>
      <c r="AQ41" s="77">
        <f>$AU41+$AB$7*SIN(AR41)</f>
        <v>4.6810605161209589</v>
      </c>
      <c r="AR41" s="77">
        <f>$AU41+$AB$7*SIN(AS41)</f>
        <v>4.6813726121868946</v>
      </c>
      <c r="AS41" s="77">
        <f>$AU41+$AB$7*SIN(AT41)</f>
        <v>4.7523301281370056</v>
      </c>
      <c r="AT41" s="77">
        <f>$AU41+$AB$7*SIN(AU41)</f>
        <v>5.096245790081471</v>
      </c>
      <c r="AU41" s="77">
        <f>RADIANS($AB$9)+$AB$18*(F41-AB$15)</f>
        <v>5.6664456644465719</v>
      </c>
      <c r="AW41" s="6">
        <v>-2200</v>
      </c>
      <c r="AX41" s="26">
        <f t="shared" si="0"/>
        <v>2.2015231764966406E-3</v>
      </c>
      <c r="AY41" s="1">
        <f t="shared" si="1"/>
        <v>6.4263069036442438E-2</v>
      </c>
      <c r="AZ41" s="1">
        <f t="shared" si="2"/>
        <v>-6.2061545859945798E-2</v>
      </c>
      <c r="BA41" s="1">
        <f t="shared" si="3"/>
        <v>4.376776562564566E-2</v>
      </c>
      <c r="BB41" s="1">
        <f t="shared" si="4"/>
        <v>-0.38803750563107797</v>
      </c>
      <c r="BC41" s="1">
        <f t="shared" si="5"/>
        <v>-2.8958131713471609</v>
      </c>
      <c r="BD41" s="1">
        <f t="shared" si="6"/>
        <v>-8.096371207558489</v>
      </c>
      <c r="BE41" s="1">
        <f t="shared" si="11"/>
        <v>5.0844545774356602</v>
      </c>
      <c r="BF41" s="1">
        <f t="shared" si="11"/>
        <v>5.093210176772164</v>
      </c>
      <c r="BG41" s="1">
        <f t="shared" si="11"/>
        <v>5.1164332868458029</v>
      </c>
      <c r="BH41" s="1">
        <f t="shared" si="11"/>
        <v>5.1726821035613755</v>
      </c>
      <c r="BI41" s="1">
        <f t="shared" si="11"/>
        <v>5.2879874100235291</v>
      </c>
      <c r="BJ41" s="1">
        <f t="shared" si="11"/>
        <v>5.4766303694852434</v>
      </c>
      <c r="BK41" s="1">
        <f t="shared" si="11"/>
        <v>5.7239256960796947</v>
      </c>
      <c r="BL41" s="1">
        <f t="shared" si="8"/>
        <v>5.99968665995085</v>
      </c>
    </row>
    <row r="42" spans="1:64" x14ac:dyDescent="0.2">
      <c r="A42" s="72" t="s">
        <v>106</v>
      </c>
      <c r="B42" s="73" t="s">
        <v>102</v>
      </c>
      <c r="C42" s="74">
        <v>22362.260999999999</v>
      </c>
      <c r="D42" s="79"/>
      <c r="E42" s="76">
        <f>+(C42-C$7)/C$8</f>
        <v>-5850.0116421211942</v>
      </c>
      <c r="F42" s="1">
        <f>ROUND(2*E42,0)/2</f>
        <v>-5850</v>
      </c>
      <c r="G42" s="1">
        <f>+C42-(C$7+F42*C$8)</f>
        <v>-3.6000000000058208E-2</v>
      </c>
      <c r="H42" s="1">
        <f>+G42</f>
        <v>-3.6000000000058208E-2</v>
      </c>
      <c r="Q42" s="114">
        <f>+C42-15018.5</f>
        <v>7343.7609999999986</v>
      </c>
      <c r="S42" s="19">
        <f>S$15</f>
        <v>1</v>
      </c>
      <c r="Z42" s="1">
        <f>F42</f>
        <v>-5850</v>
      </c>
      <c r="AA42" s="77">
        <f>AB$3+AB$4*Z42+AB$5*Z42^2+AH42</f>
        <v>-3.6089165709426732E-2</v>
      </c>
      <c r="AB42" s="77">
        <f>IF(S42&lt;&gt;0,G42-AH42,-9999)</f>
        <v>7.0356421562265473E-2</v>
      </c>
      <c r="AC42" s="77">
        <f>+G42-P42</f>
        <v>-3.6000000000058208E-2</v>
      </c>
      <c r="AD42" s="77">
        <f>IF(S42&lt;&gt;0,G42-AA42,-9999)</f>
        <v>8.9165709368524415E-5</v>
      </c>
      <c r="AE42" s="77">
        <f>+(G42-AA42)^2*S42</f>
        <v>7.9505237271921629E-9</v>
      </c>
      <c r="AF42" s="1">
        <f>IF(S42&lt;&gt;0,G42-P42,-9999)</f>
        <v>-3.6000000000058208E-2</v>
      </c>
      <c r="AG42" s="78"/>
      <c r="AH42" s="1">
        <f>$AB$6*($AB$11/AI42*AJ42+$AB$12)</f>
        <v>-0.10635642156232368</v>
      </c>
      <c r="AI42" s="1">
        <f>1+$AB$7*COS(AL42)</f>
        <v>2.7359476943154548E-2</v>
      </c>
      <c r="AJ42" s="1">
        <f>SIN(AL42+RADIANS($AB$9))</f>
        <v>-0.31139786611812087</v>
      </c>
      <c r="AK42" s="1">
        <f>$AB$7*SIN(AL42)</f>
        <v>-0.16090060290628064</v>
      </c>
      <c r="AL42" s="1">
        <f>2*ATAN(AM42)</f>
        <v>-2.977650781471207</v>
      </c>
      <c r="AM42" s="1">
        <f>SQRT((1+$AB$7)/(1-$AB$7))*TAN(AN42/2)</f>
        <v>-12.172110009312652</v>
      </c>
      <c r="AN42" s="77">
        <f>$AU42+$AB$7*SIN(AO42)</f>
        <v>4.6856203966559935</v>
      </c>
      <c r="AO42" s="77">
        <f>$AU42+$AB$7*SIN(AP42)</f>
        <v>4.685620382308735</v>
      </c>
      <c r="AP42" s="77">
        <f>$AU42+$AB$7*SIN(AQ42)</f>
        <v>4.6856209260403876</v>
      </c>
      <c r="AQ42" s="77">
        <f>$AU42+$AB$7*SIN(AR42)</f>
        <v>4.6856003274404507</v>
      </c>
      <c r="AR42" s="77">
        <f>$AU42+$AB$7*SIN(AS42)</f>
        <v>4.6863920774678354</v>
      </c>
      <c r="AS42" s="77">
        <f>$AU42+$AB$7*SIN(AT42)</f>
        <v>4.7601639529312454</v>
      </c>
      <c r="AT42" s="77">
        <f>$AU42+$AB$7*SIN(AU42)</f>
        <v>5.1046973791674457</v>
      </c>
      <c r="AU42" s="77">
        <f>RADIANS($AB$9)+$AB$18*(F42-AB$15)</f>
        <v>5.6711265212175661</v>
      </c>
      <c r="AW42" s="6">
        <v>-2000</v>
      </c>
      <c r="AX42" s="26">
        <f t="shared" si="0"/>
        <v>6.0915277233960369E-4</v>
      </c>
      <c r="AY42" s="1">
        <f t="shared" si="1"/>
        <v>5.8720370153424864E-2</v>
      </c>
      <c r="AZ42" s="1">
        <f t="shared" si="2"/>
        <v>-5.811121738108526E-2</v>
      </c>
      <c r="BA42" s="1">
        <f t="shared" si="3"/>
        <v>4.5785029856209358E-2</v>
      </c>
      <c r="BB42" s="1">
        <f t="shared" si="4"/>
        <v>-0.39564928152646006</v>
      </c>
      <c r="BC42" s="1">
        <f t="shared" si="5"/>
        <v>-2.8875397526121618</v>
      </c>
      <c r="BD42" s="1">
        <f t="shared" si="6"/>
        <v>-7.8299883875846099</v>
      </c>
      <c r="BE42" s="1">
        <f t="shared" si="11"/>
        <v>5.1154267473617185</v>
      </c>
      <c r="BF42" s="1">
        <f t="shared" si="11"/>
        <v>5.1271694023547267</v>
      </c>
      <c r="BG42" s="1">
        <f t="shared" si="11"/>
        <v>5.1557994652143835</v>
      </c>
      <c r="BH42" s="1">
        <f t="shared" si="11"/>
        <v>5.2192902893096491</v>
      </c>
      <c r="BI42" s="1">
        <f t="shared" si="11"/>
        <v>5.3392863403920519</v>
      </c>
      <c r="BJ42" s="1">
        <f t="shared" si="11"/>
        <v>5.5242707043235351</v>
      </c>
      <c r="BK42" s="1">
        <f t="shared" si="11"/>
        <v>5.7590129945919841</v>
      </c>
      <c r="BL42" s="1">
        <f t="shared" si="8"/>
        <v>6.0176899552239069</v>
      </c>
    </row>
    <row r="43" spans="1:64" x14ac:dyDescent="0.2">
      <c r="A43" s="72" t="s">
        <v>101</v>
      </c>
      <c r="B43" s="73" t="s">
        <v>102</v>
      </c>
      <c r="C43" s="74">
        <v>22479.771000000001</v>
      </c>
      <c r="D43" s="79"/>
      <c r="E43" s="76">
        <f>+(C43-C$7)/C$8</f>
        <v>-5812.0098181888734</v>
      </c>
      <c r="F43" s="1">
        <f>ROUND(2*E43,0)/2</f>
        <v>-5812</v>
      </c>
      <c r="G43" s="1">
        <f>+C43-(C$7+F43*C$8)</f>
        <v>-3.0359999997017439E-2</v>
      </c>
      <c r="H43" s="1">
        <f>+G43</f>
        <v>-3.0359999997017439E-2</v>
      </c>
      <c r="Q43" s="114">
        <f>+C43-15018.5</f>
        <v>7461.2710000000006</v>
      </c>
      <c r="S43" s="19">
        <f>S$15</f>
        <v>1</v>
      </c>
      <c r="Z43" s="1">
        <f>F43</f>
        <v>-5812</v>
      </c>
      <c r="AA43" s="77">
        <f>AB$3+AB$4*Z43+AB$5*Z43^2+AH43</f>
        <v>-3.4912728742880872E-2</v>
      </c>
      <c r="AB43" s="77">
        <f>IF(S43&lt;&gt;0,G43-AH43,-9999)</f>
        <v>7.5686841398228094E-2</v>
      </c>
      <c r="AC43" s="77">
        <f>+G43-P43</f>
        <v>-3.0359999997017439E-2</v>
      </c>
      <c r="AD43" s="77">
        <f>IF(S43&lt;&gt;0,G43-AA43,-9999)</f>
        <v>4.5527287458634325E-3</v>
      </c>
      <c r="AE43" s="77">
        <f>+(G43-AA43)^2*S43</f>
        <v>2.0727339033411222E-5</v>
      </c>
      <c r="AF43" s="1">
        <f>IF(S43&lt;&gt;0,G43-P43,-9999)</f>
        <v>-3.0359999997017439E-2</v>
      </c>
      <c r="AG43" s="78"/>
      <c r="AH43" s="1">
        <f>$AB$6*($AB$11/AI43*AJ43+$AB$12)</f>
        <v>-0.10604684139524553</v>
      </c>
      <c r="AI43" s="1">
        <f>1+$AB$7*COS(AL43)</f>
        <v>2.7447452071647005E-2</v>
      </c>
      <c r="AJ43" s="1">
        <f>SIN(AL43+RADIANS($AB$9))</f>
        <v>-0.31191654536507724</v>
      </c>
      <c r="AK43" s="1">
        <f>$AB$7*SIN(AL43)</f>
        <v>-0.16143151063521363</v>
      </c>
      <c r="AL43" s="1">
        <f>2*ATAN(AM43)</f>
        <v>-2.9771049151264526</v>
      </c>
      <c r="AM43" s="1">
        <f>SQRT((1+$AB$7)/(1-$AB$7))*TAN(AN43/2)</f>
        <v>-12.131534025205916</v>
      </c>
      <c r="AN43" s="77">
        <f>$AU43+$AB$7*SIN(AO43)</f>
        <v>4.688958432907425</v>
      </c>
      <c r="AO43" s="77">
        <f>$AU43+$AB$7*SIN(AP43)</f>
        <v>4.6889584188510458</v>
      </c>
      <c r="AP43" s="77">
        <f>$AU43+$AB$7*SIN(AQ43)</f>
        <v>4.6889590274359856</v>
      </c>
      <c r="AQ43" s="77">
        <f>$AU43+$AB$7*SIN(AR43)</f>
        <v>4.6889326925999075</v>
      </c>
      <c r="AR43" s="77">
        <f>$AU43+$AB$7*SIN(AS43)</f>
        <v>4.6901006956818803</v>
      </c>
      <c r="AS43" s="77">
        <f>$AU43+$AB$7*SIN(AT43)</f>
        <v>4.7659328376109036</v>
      </c>
      <c r="AT43" s="77">
        <f>$AU43+$AB$7*SIN(AU43)</f>
        <v>5.1108813935905903</v>
      </c>
      <c r="AU43" s="77">
        <f>RADIANS($AB$9)+$AB$18*(F43-AB$15)</f>
        <v>5.6745471473194469</v>
      </c>
      <c r="AW43" s="6">
        <v>-1800</v>
      </c>
      <c r="AX43" s="26">
        <f t="shared" si="0"/>
        <v>-1.1635261986752132E-3</v>
      </c>
      <c r="AY43" s="1">
        <f t="shared" si="1"/>
        <v>5.2635987909874379E-2</v>
      </c>
      <c r="AZ43" s="1">
        <f t="shared" si="2"/>
        <v>-5.3799514108549593E-2</v>
      </c>
      <c r="BA43" s="1">
        <f t="shared" si="3"/>
        <v>4.8139293953716189E-2</v>
      </c>
      <c r="BB43" s="1">
        <f t="shared" si="4"/>
        <v>-0.40420428372093292</v>
      </c>
      <c r="BC43" s="1">
        <f t="shared" si="5"/>
        <v>-2.8782057521217195</v>
      </c>
      <c r="BD43" s="1">
        <f t="shared" si="6"/>
        <v>-7.5494433799918372</v>
      </c>
      <c r="BE43" s="1">
        <f t="shared" si="11"/>
        <v>5.1487451497473185</v>
      </c>
      <c r="BF43" s="1">
        <f t="shared" si="11"/>
        <v>5.1641721575652015</v>
      </c>
      <c r="BG43" s="1">
        <f t="shared" si="11"/>
        <v>5.1987881788951329</v>
      </c>
      <c r="BH43" s="1">
        <f t="shared" si="11"/>
        <v>5.269267195894729</v>
      </c>
      <c r="BI43" s="1">
        <f t="shared" si="11"/>
        <v>5.3926329406098699</v>
      </c>
      <c r="BJ43" s="1">
        <f t="shared" si="11"/>
        <v>5.572591400133498</v>
      </c>
      <c r="BK43" s="1">
        <f t="shared" si="11"/>
        <v>5.7941841328645927</v>
      </c>
      <c r="BL43" s="1">
        <f t="shared" si="8"/>
        <v>6.0356932504969638</v>
      </c>
    </row>
    <row r="44" spans="1:64" x14ac:dyDescent="0.2">
      <c r="A44" s="72" t="s">
        <v>106</v>
      </c>
      <c r="B44" s="73" t="s">
        <v>102</v>
      </c>
      <c r="C44" s="74">
        <v>22541.623</v>
      </c>
      <c r="D44" s="79"/>
      <c r="E44" s="76">
        <f>+(C44-C$7)/C$8</f>
        <v>-5792.0073604077324</v>
      </c>
      <c r="F44" s="1">
        <f>ROUND(2*E44,0)/2</f>
        <v>-5792</v>
      </c>
      <c r="G44" s="1">
        <f>+C44-(C$7+F44*C$8)</f>
        <v>-2.275999999983469E-2</v>
      </c>
      <c r="H44" s="1">
        <f>+G44</f>
        <v>-2.275999999983469E-2</v>
      </c>
      <c r="Q44" s="114">
        <f>+C44-15018.5</f>
        <v>7523.1229999999996</v>
      </c>
      <c r="S44" s="19">
        <f>S$15</f>
        <v>1</v>
      </c>
      <c r="Z44" s="1">
        <f>F44</f>
        <v>-5792</v>
      </c>
      <c r="AA44" s="77">
        <f>AB$3+AB$4*Z44+AB$5*Z44^2+AH44</f>
        <v>-3.4300528869707192E-2</v>
      </c>
      <c r="AB44" s="77">
        <f>IF(S44&lt;&gt;0,G44-AH44,-9999)</f>
        <v>8.3123027534281857E-2</v>
      </c>
      <c r="AC44" s="77">
        <f>+G44-P44</f>
        <v>-2.275999999983469E-2</v>
      </c>
      <c r="AD44" s="77">
        <f>IF(S44&lt;&gt;0,G44-AA44,-9999)</f>
        <v>1.1540528869872502E-2</v>
      </c>
      <c r="AE44" s="77">
        <f>+(G44-AA44)^2*S44</f>
        <v>1.3318380659636068E-4</v>
      </c>
      <c r="AF44" s="1">
        <f>IF(S44&lt;&gt;0,G44-P44,-9999)</f>
        <v>-2.275999999983469E-2</v>
      </c>
      <c r="AG44" s="78"/>
      <c r="AH44" s="1">
        <f>$AB$6*($AB$11/AI44*AJ44+$AB$12)</f>
        <v>-0.10588302753411655</v>
      </c>
      <c r="AI44" s="1">
        <f>1+$AB$7*COS(AL44)</f>
        <v>2.7494099834263208E-2</v>
      </c>
      <c r="AJ44" s="1">
        <f>SIN(AL44+RADIANS($AB$9))</f>
        <v>-0.31219084046801043</v>
      </c>
      <c r="AK44" s="1">
        <f>$AB$7*SIN(AL44)</f>
        <v>-0.16171229158826608</v>
      </c>
      <c r="AL44" s="1">
        <f>2*ATAN(AM44)</f>
        <v>-2.9768162030300349</v>
      </c>
      <c r="AM44" s="1">
        <f>SQRT((1+$AB$7)/(1-$AB$7))*TAN(AN44/2)</f>
        <v>-12.110181588639163</v>
      </c>
      <c r="AN44" s="77">
        <f>$AU44+$AB$7*SIN(AO44)</f>
        <v>4.690719612770474</v>
      </c>
      <c r="AO44" s="77">
        <f>$AU44+$AB$7*SIN(AP44)</f>
        <v>4.6907195997691913</v>
      </c>
      <c r="AP44" s="77">
        <f>$AU44+$AB$7*SIN(AQ44)</f>
        <v>4.6907202084152839</v>
      </c>
      <c r="AQ44" s="77">
        <f>$AU44+$AB$7*SIN(AR44)</f>
        <v>4.6906917333738463</v>
      </c>
      <c r="AR44" s="77">
        <f>$AU44+$AB$7*SIN(AS44)</f>
        <v>4.692066595528904</v>
      </c>
      <c r="AS44" s="77">
        <f>$AU44+$AB$7*SIN(AT44)</f>
        <v>4.7689840770696019</v>
      </c>
      <c r="AT44" s="77">
        <f>$AU44+$AB$7*SIN(AU44)</f>
        <v>5.1141387891463177</v>
      </c>
      <c r="AU44" s="77">
        <f>RADIANS($AB$9)+$AB$18*(F44-AB$15)</f>
        <v>5.676347476846753</v>
      </c>
      <c r="AW44" s="6">
        <v>-1600</v>
      </c>
      <c r="AX44" s="26">
        <f t="shared" si="0"/>
        <v>-3.0343078243977376E-3</v>
      </c>
      <c r="AY44" s="1">
        <f t="shared" si="1"/>
        <v>4.6009922305790915E-2</v>
      </c>
      <c r="AZ44" s="1">
        <f t="shared" si="2"/>
        <v>-4.9044230130188653E-2</v>
      </c>
      <c r="BA44" s="1">
        <f t="shared" si="3"/>
        <v>5.0941179847824092E-2</v>
      </c>
      <c r="BB44" s="1">
        <f t="shared" si="4"/>
        <v>-0.41397157890418956</v>
      </c>
      <c r="BC44" s="1">
        <f t="shared" si="5"/>
        <v>-2.8675017260345164</v>
      </c>
      <c r="BD44" s="1">
        <f t="shared" si="6"/>
        <v>-7.2511094744889339</v>
      </c>
      <c r="BE44" s="1">
        <f t="shared" si="11"/>
        <v>5.1849689423757885</v>
      </c>
      <c r="BF44" s="1">
        <f t="shared" si="11"/>
        <v>5.2048156520650695</v>
      </c>
      <c r="BG44" s="1">
        <f t="shared" si="11"/>
        <v>5.2458409922599412</v>
      </c>
      <c r="BH44" s="1">
        <f t="shared" si="11"/>
        <v>5.3227467017002095</v>
      </c>
      <c r="BI44" s="1">
        <f t="shared" si="11"/>
        <v>5.4479800931742632</v>
      </c>
      <c r="BJ44" s="1">
        <f t="shared" si="11"/>
        <v>5.6215542565552008</v>
      </c>
      <c r="BK44" s="1">
        <f t="shared" si="11"/>
        <v>5.8294335466298755</v>
      </c>
      <c r="BL44" s="1">
        <f t="shared" si="8"/>
        <v>6.0536965457700207</v>
      </c>
    </row>
    <row r="45" spans="1:64" x14ac:dyDescent="0.2">
      <c r="A45" s="72" t="s">
        <v>106</v>
      </c>
      <c r="B45" s="73" t="s">
        <v>102</v>
      </c>
      <c r="C45" s="74">
        <v>22940.508999999998</v>
      </c>
      <c r="D45" s="79"/>
      <c r="E45" s="76">
        <f>+(C45-C$7)/C$8</f>
        <v>-5663.0107172193439</v>
      </c>
      <c r="F45" s="1">
        <f>ROUND(2*E45,0)/2</f>
        <v>-5663</v>
      </c>
      <c r="G45" s="1">
        <f>+C45-(C$7+F45*C$8)</f>
        <v>-3.3139999999548309E-2</v>
      </c>
      <c r="H45" s="1">
        <f>+G45</f>
        <v>-3.3139999999548309E-2</v>
      </c>
      <c r="Q45" s="114">
        <f>+C45-15018.5</f>
        <v>7922.0089999999982</v>
      </c>
      <c r="S45" s="19">
        <f>S$15</f>
        <v>1</v>
      </c>
      <c r="Z45" s="1">
        <f>F45</f>
        <v>-5663</v>
      </c>
      <c r="AA45" s="77">
        <f>AB$3+AB$4*Z45+AB$5*Z45^2+AH45</f>
        <v>-3.0467259298002689E-2</v>
      </c>
      <c r="AB45" s="77">
        <f>IF(S45&lt;&gt;0,G45-AH45,-9999)</f>
        <v>7.1671701542142266E-2</v>
      </c>
      <c r="AC45" s="77">
        <f>+G45-P45</f>
        <v>-3.3139999999548309E-2</v>
      </c>
      <c r="AD45" s="77">
        <f>IF(S45&lt;&gt;0,G45-AA45,-9999)</f>
        <v>-2.67274070154562E-3</v>
      </c>
      <c r="AE45" s="77">
        <f>+(G45-AA45)^2*S45</f>
        <v>7.1435428576985729E-6</v>
      </c>
      <c r="AF45" s="1">
        <f>IF(S45&lt;&gt;0,G45-P45,-9999)</f>
        <v>-3.3139999999548309E-2</v>
      </c>
      <c r="AG45" s="78"/>
      <c r="AH45" s="1">
        <f>$AB$6*($AB$11/AI45*AJ45+$AB$12)</f>
        <v>-0.10481170154169057</v>
      </c>
      <c r="AI45" s="1">
        <f>1+$AB$7*COS(AL45)</f>
        <v>2.7800839976495961E-2</v>
      </c>
      <c r="AJ45" s="1">
        <f>SIN(AL45+RADIANS($AB$9))</f>
        <v>-0.31398214467709329</v>
      </c>
      <c r="AK45" s="1">
        <f>$AB$7*SIN(AL45)</f>
        <v>-0.16354627589001108</v>
      </c>
      <c r="AL45" s="1">
        <f>2*ATAN(AM45)</f>
        <v>-2.9749300725359142</v>
      </c>
      <c r="AM45" s="1">
        <f>SQRT((1+$AB$7)/(1-$AB$7))*TAN(AN45/2)</f>
        <v>-11.972504206842835</v>
      </c>
      <c r="AN45" s="77">
        <f>$AU45+$AB$7*SIN(AO45)</f>
        <v>4.7021519433032122</v>
      </c>
      <c r="AO45" s="77">
        <f>$AU45+$AB$7*SIN(AP45)</f>
        <v>4.7021519407654271</v>
      </c>
      <c r="AP45" s="77">
        <f>$AU45+$AB$7*SIN(AQ45)</f>
        <v>4.7021521922309617</v>
      </c>
      <c r="AQ45" s="77">
        <f>$AU45+$AB$7*SIN(AR45)</f>
        <v>4.7021273048148036</v>
      </c>
      <c r="AR45" s="77">
        <f>$AU45+$AB$7*SIN(AS45)</f>
        <v>4.7049854316639621</v>
      </c>
      <c r="AS45" s="77">
        <f>$AU45+$AB$7*SIN(AT45)</f>
        <v>4.7889129257598437</v>
      </c>
      <c r="AT45" s="77">
        <f>$AU45+$AB$7*SIN(AU45)</f>
        <v>5.1351925649832193</v>
      </c>
      <c r="AU45" s="77">
        <f>RADIANS($AB$9)+$AB$18*(F45-AB$15)</f>
        <v>5.687959602297874</v>
      </c>
      <c r="AW45" s="6">
        <v>-1400</v>
      </c>
      <c r="AX45" s="26">
        <f t="shared" si="0"/>
        <v>-4.8991640657659874E-3</v>
      </c>
      <c r="AY45" s="1">
        <f t="shared" si="1"/>
        <v>3.8842173341174527E-2</v>
      </c>
      <c r="AZ45" s="1">
        <f t="shared" si="2"/>
        <v>-4.3741337406940514E-2</v>
      </c>
      <c r="BA45" s="1">
        <f t="shared" si="3"/>
        <v>5.4352584973019202E-2</v>
      </c>
      <c r="BB45" s="1">
        <f t="shared" si="4"/>
        <v>-0.4253233849491464</v>
      </c>
      <c r="BC45" s="1">
        <f t="shared" si="5"/>
        <v>-2.8549952944184578</v>
      </c>
      <c r="BD45" s="1">
        <f t="shared" si="6"/>
        <v>-6.9305996186356316</v>
      </c>
      <c r="BE45" s="1">
        <f t="shared" si="11"/>
        <v>5.2248002108367855</v>
      </c>
      <c r="BF45" s="1">
        <f t="shared" si="11"/>
        <v>5.2497799748001981</v>
      </c>
      <c r="BG45" s="1">
        <f t="shared" si="11"/>
        <v>5.2973944186603346</v>
      </c>
      <c r="BH45" s="1">
        <f t="shared" si="11"/>
        <v>5.3798243584600556</v>
      </c>
      <c r="BI45" s="1">
        <f t="shared" si="11"/>
        <v>5.505265016062487</v>
      </c>
      <c r="BJ45" s="1">
        <f t="shared" si="11"/>
        <v>5.6711194782227841</v>
      </c>
      <c r="BK45" s="1">
        <f t="shared" si="11"/>
        <v>5.8647556462503276</v>
      </c>
      <c r="BL45" s="1">
        <f t="shared" si="8"/>
        <v>6.0716998410430776</v>
      </c>
    </row>
    <row r="46" spans="1:64" x14ac:dyDescent="0.2">
      <c r="A46" s="72" t="s">
        <v>107</v>
      </c>
      <c r="B46" s="73" t="s">
        <v>102</v>
      </c>
      <c r="C46" s="74">
        <v>23348.69</v>
      </c>
      <c r="D46" s="79"/>
      <c r="E46" s="76">
        <f>+(C46-C$7)/C$8</f>
        <v>-5531.0081430169912</v>
      </c>
      <c r="F46" s="1">
        <f>ROUND(2*E46,0)/2</f>
        <v>-5531</v>
      </c>
      <c r="G46" s="1">
        <f>+C46-(C$7+F46*C$8)</f>
        <v>-2.5180000000545988E-2</v>
      </c>
      <c r="H46" s="1">
        <f>+G46</f>
        <v>-2.5180000000545988E-2</v>
      </c>
      <c r="Q46" s="114">
        <f>+C46-15018.5</f>
        <v>8330.1899999999987</v>
      </c>
      <c r="S46" s="19">
        <f>S$15</f>
        <v>1</v>
      </c>
      <c r="Z46" s="1">
        <f>F46</f>
        <v>-5531</v>
      </c>
      <c r="AA46" s="77">
        <f>AB$3+AB$4*Z46+AB$5*Z46^2+AH46</f>
        <v>-2.675117962604788E-2</v>
      </c>
      <c r="AB46" s="77">
        <f>IF(S46&lt;&gt;0,G46-AH46,-9999)</f>
        <v>7.8508520755284431E-2</v>
      </c>
      <c r="AC46" s="77">
        <f>+G46-P46</f>
        <v>-2.5180000000545988E-2</v>
      </c>
      <c r="AD46" s="77">
        <f>IF(S46&lt;&gt;0,G46-AA46,-9999)</f>
        <v>1.5711796255018923E-3</v>
      </c>
      <c r="AE46" s="77">
        <f>+(G46-AA46)^2*S46</f>
        <v>2.4686054155922664E-6</v>
      </c>
      <c r="AF46" s="1">
        <f>IF(S46&lt;&gt;0,G46-P46,-9999)</f>
        <v>-2.5180000000545988E-2</v>
      </c>
      <c r="AG46" s="78"/>
      <c r="AH46" s="1">
        <f>$AB$6*($AB$11/AI46*AJ46+$AB$12)</f>
        <v>-0.10368852075583042</v>
      </c>
      <c r="AI46" s="1">
        <f>1+$AB$7*COS(AL46)</f>
        <v>2.8125627526051966E-2</v>
      </c>
      <c r="AJ46" s="1">
        <f>SIN(AL46+RADIANS($AB$9))</f>
        <v>-0.31585600962112553</v>
      </c>
      <c r="AK46" s="1">
        <f>$AB$7*SIN(AL46)</f>
        <v>-0.16546538984412421</v>
      </c>
      <c r="AL46" s="1">
        <f>2*ATAN(AM46)</f>
        <v>-2.9729557507845512</v>
      </c>
      <c r="AM46" s="1">
        <f>SQRT((1+$AB$7)/(1-$AB$7))*TAN(AN46/2)</f>
        <v>-11.831680875386407</v>
      </c>
      <c r="AN46" s="77">
        <f>$AU46+$AB$7*SIN(AO46)</f>
        <v>4.7139837147024028</v>
      </c>
      <c r="AO46" s="77">
        <f>$AU46+$AB$7*SIN(AP46)</f>
        <v>4.7139837147472701</v>
      </c>
      <c r="AP46" s="77">
        <f>$AU46+$AB$7*SIN(AQ46)</f>
        <v>4.7139837432850857</v>
      </c>
      <c r="AQ46" s="77">
        <f>$AU46+$AB$7*SIN(AR46)</f>
        <v>4.7140017925338675</v>
      </c>
      <c r="AR46" s="77">
        <f>$AU46+$AB$7*SIN(AS46)</f>
        <v>4.7186513734890543</v>
      </c>
      <c r="AS46" s="77">
        <f>$AU46+$AB$7*SIN(AT46)</f>
        <v>4.809750408199621</v>
      </c>
      <c r="AT46" s="77">
        <f>$AU46+$AB$7*SIN(AU46)</f>
        <v>5.1568131085285289</v>
      </c>
      <c r="AU46" s="77">
        <f>RADIANS($AB$9)+$AB$18*(F46-AB$15)</f>
        <v>5.6998417771780918</v>
      </c>
      <c r="AW46" s="6">
        <v>-1200</v>
      </c>
      <c r="AX46" s="26">
        <f t="shared" si="0"/>
        <v>-6.6291594044623689E-3</v>
      </c>
      <c r="AY46" s="1">
        <f t="shared" si="1"/>
        <v>3.113274101602518E-2</v>
      </c>
      <c r="AZ46" s="1">
        <f t="shared" si="2"/>
        <v>-3.7761900420487549E-2</v>
      </c>
      <c r="BA46" s="1">
        <f t="shared" si="3"/>
        <v>5.8616253212285585E-2</v>
      </c>
      <c r="BB46" s="1">
        <f t="shared" si="4"/>
        <v>-0.43878022891651519</v>
      </c>
      <c r="BC46" s="1">
        <f t="shared" si="5"/>
        <v>-2.840073663479548</v>
      </c>
      <c r="BD46" s="1">
        <f t="shared" si="6"/>
        <v>-6.5827519080223231</v>
      </c>
      <c r="BE46" s="1">
        <f t="shared" si="11"/>
        <v>5.2691037173905997</v>
      </c>
      <c r="BF46" s="1">
        <f t="shared" si="11"/>
        <v>5.2998155260342497</v>
      </c>
      <c r="BG46" s="1">
        <f t="shared" si="11"/>
        <v>5.3538583827497659</v>
      </c>
      <c r="BH46" s="1">
        <f t="shared" si="11"/>
        <v>5.4405502268009664</v>
      </c>
      <c r="BI46" s="1">
        <f t="shared" si="11"/>
        <v>5.5644092097277191</v>
      </c>
      <c r="BJ46" s="1">
        <f t="shared" si="11"/>
        <v>5.7212457638339744</v>
      </c>
      <c r="BK46" s="1">
        <f t="shared" si="11"/>
        <v>5.9001448185302392</v>
      </c>
      <c r="BL46" s="1">
        <f t="shared" si="8"/>
        <v>6.0897031363161336</v>
      </c>
    </row>
    <row r="47" spans="1:64" x14ac:dyDescent="0.2">
      <c r="A47" s="72" t="s">
        <v>106</v>
      </c>
      <c r="B47" s="73" t="s">
        <v>102</v>
      </c>
      <c r="C47" s="74">
        <v>23435.258999999998</v>
      </c>
      <c r="D47" s="79"/>
      <c r="E47" s="76">
        <f>+(C47-C$7)/C$8</f>
        <v>-5503.0123988590722</v>
      </c>
      <c r="F47" s="1">
        <f>ROUND(2*E47,0)/2</f>
        <v>-5503</v>
      </c>
      <c r="G47" s="1">
        <f>+C47-(C$7+F47*C$8)</f>
        <v>-3.8339999999152496E-2</v>
      </c>
      <c r="H47" s="1">
        <f>+G47</f>
        <v>-3.8339999999152496E-2</v>
      </c>
      <c r="Q47" s="114">
        <f>+C47-15018.5</f>
        <v>8416.7589999999982</v>
      </c>
      <c r="S47" s="19">
        <f>S$15</f>
        <v>1</v>
      </c>
      <c r="Z47" s="1">
        <f>F47</f>
        <v>-5503</v>
      </c>
      <c r="AA47" s="77">
        <f>AB$3+AB$4*Z47+AB$5*Z47^2+AH47</f>
        <v>-2.5989676420720281E-2</v>
      </c>
      <c r="AB47" s="77">
        <f>IF(S47&lt;&gt;0,G47-AH47,-9999)</f>
        <v>6.5106692137786665E-2</v>
      </c>
      <c r="AC47" s="77">
        <f>+G47-P47</f>
        <v>-3.8339999999152496E-2</v>
      </c>
      <c r="AD47" s="77">
        <f>IF(S47&lt;&gt;0,G47-AA47,-9999)</f>
        <v>-1.2350323578432215E-2</v>
      </c>
      <c r="AE47" s="77">
        <f>+(G47-AA47)^2*S47</f>
        <v>1.5253049249197871E-4</v>
      </c>
      <c r="AF47" s="1">
        <f>IF(S47&lt;&gt;0,G47-P47,-9999)</f>
        <v>-3.8339999999152496E-2</v>
      </c>
      <c r="AG47" s="78"/>
      <c r="AH47" s="1">
        <f>$AB$6*($AB$11/AI47*AJ47+$AB$12)</f>
        <v>-0.10344669213693916</v>
      </c>
      <c r="AI47" s="1">
        <f>1+$AB$7*COS(AL47)</f>
        <v>2.8195997842637488E-2</v>
      </c>
      <c r="AJ47" s="1">
        <f>SIN(AL47+RADIANS($AB$9))</f>
        <v>-0.31625899395477919</v>
      </c>
      <c r="AK47" s="1">
        <f>$AB$7*SIN(AL47)</f>
        <v>-0.16587818572323329</v>
      </c>
      <c r="AL47" s="1">
        <f>2*ATAN(AM47)</f>
        <v>-2.9725309933984625</v>
      </c>
      <c r="AM47" s="1">
        <f>SQRT((1+$AB$7)/(1-$AB$7))*TAN(AN47/2)</f>
        <v>-11.801812937035862</v>
      </c>
      <c r="AN47" s="77">
        <f>$AU47+$AB$7*SIN(AO47)</f>
        <v>4.7165112990291469</v>
      </c>
      <c r="AO47" s="77">
        <f>$AU47+$AB$7*SIN(AP47)</f>
        <v>4.7165112995831509</v>
      </c>
      <c r="AP47" s="77">
        <f>$AU47+$AB$7*SIN(AQ47)</f>
        <v>4.7165114359001867</v>
      </c>
      <c r="AQ47" s="77">
        <f>$AU47+$AB$7*SIN(AR47)</f>
        <v>4.7165448418920839</v>
      </c>
      <c r="AR47" s="77">
        <f>$AU47+$AB$7*SIN(AS47)</f>
        <v>4.7216108058495685</v>
      </c>
      <c r="AS47" s="77">
        <f>$AU47+$AB$7*SIN(AT47)</f>
        <v>4.8142283503732202</v>
      </c>
      <c r="AT47" s="77">
        <f>$AU47+$AB$7*SIN(AU47)</f>
        <v>5.1614091872601628</v>
      </c>
      <c r="AU47" s="77">
        <f>RADIANS($AB$9)+$AB$18*(F47-AB$15)</f>
        <v>5.7023622385163195</v>
      </c>
      <c r="AW47" s="6">
        <v>-1000</v>
      </c>
      <c r="AX47" s="26">
        <f t="shared" si="0"/>
        <v>-8.0693718413577357E-3</v>
      </c>
      <c r="AY47" s="1">
        <f t="shared" si="1"/>
        <v>2.2881625330342884E-2</v>
      </c>
      <c r="AZ47" s="1">
        <f t="shared" si="2"/>
        <v>-3.095099717170062E-2</v>
      </c>
      <c r="BA47" s="1">
        <f t="shared" si="3"/>
        <v>6.4106554847108477E-2</v>
      </c>
      <c r="BB47" s="1">
        <f t="shared" si="4"/>
        <v>-0.45507901970108533</v>
      </c>
      <c r="BC47" s="1">
        <f t="shared" si="5"/>
        <v>-2.8218535117894015</v>
      </c>
      <c r="BD47" s="1">
        <f t="shared" si="6"/>
        <v>-6.2017181650033146</v>
      </c>
      <c r="BE47" s="1">
        <f t="shared" si="11"/>
        <v>5.3189164174522388</v>
      </c>
      <c r="BF47" s="1">
        <f t="shared" si="11"/>
        <v>5.3557166818651165</v>
      </c>
      <c r="BG47" s="1">
        <f t="shared" si="11"/>
        <v>5.4155903029682682</v>
      </c>
      <c r="BH47" s="1">
        <f t="shared" si="11"/>
        <v>5.5049223045735305</v>
      </c>
      <c r="BI47" s="1">
        <f t="shared" si="11"/>
        <v>5.625318607093412</v>
      </c>
      <c r="BJ47" s="1">
        <f t="shared" si="11"/>
        <v>5.7718904009894363</v>
      </c>
      <c r="BK47" s="1">
        <f t="shared" si="11"/>
        <v>5.9355954285349908</v>
      </c>
      <c r="BL47" s="1">
        <f t="shared" si="8"/>
        <v>6.1077064315891905</v>
      </c>
    </row>
    <row r="48" spans="1:64" x14ac:dyDescent="0.2">
      <c r="A48" s="72" t="s">
        <v>106</v>
      </c>
      <c r="B48" s="73" t="s">
        <v>102</v>
      </c>
      <c r="C48" s="74">
        <v>23676.467000000001</v>
      </c>
      <c r="D48" s="79"/>
      <c r="E48" s="76">
        <f>+(C48-C$7)/C$8</f>
        <v>-5425.0075997180011</v>
      </c>
      <c r="F48" s="1">
        <f>ROUND(2*E48,0)/2</f>
        <v>-5425</v>
      </c>
      <c r="G48" s="1">
        <f>+C48-(C$7+F48*C$8)</f>
        <v>-2.3499999999330612E-2</v>
      </c>
      <c r="H48" s="1">
        <f>+G48</f>
        <v>-2.3499999999330612E-2</v>
      </c>
      <c r="Q48" s="114">
        <f>+C48-15018.5</f>
        <v>8657.9670000000006</v>
      </c>
      <c r="S48" s="19">
        <f>S$15</f>
        <v>1</v>
      </c>
      <c r="Z48" s="1">
        <f>F48</f>
        <v>-5425</v>
      </c>
      <c r="AA48" s="77">
        <f>AB$3+AB$4*Z48+AB$5*Z48^2+AH48</f>
        <v>-2.3917607393550075E-2</v>
      </c>
      <c r="AB48" s="77">
        <f>IF(S48&lt;&gt;0,G48-AH48,-9999)</f>
        <v>7.9266305054485495E-2</v>
      </c>
      <c r="AC48" s="77">
        <f>+G48-P48</f>
        <v>-2.3499999999330612E-2</v>
      </c>
      <c r="AD48" s="77">
        <f>IF(S48&lt;&gt;0,G48-AA48,-9999)</f>
        <v>4.1760739421946302E-4</v>
      </c>
      <c r="AE48" s="77">
        <f>+(G48-AA48)^2*S48</f>
        <v>1.7439593570677001E-7</v>
      </c>
      <c r="AF48" s="1">
        <f>IF(S48&lt;&gt;0,G48-P48,-9999)</f>
        <v>-2.3499999999330612E-2</v>
      </c>
      <c r="AG48" s="78"/>
      <c r="AH48" s="1">
        <f>$AB$6*($AB$11/AI48*AJ48+$AB$12)</f>
        <v>-0.10276630505381611</v>
      </c>
      <c r="AI48" s="1">
        <f>1+$AB$7*COS(AL48)</f>
        <v>2.8394844321344759E-2</v>
      </c>
      <c r="AJ48" s="1">
        <f>SIN(AL48+RADIANS($AB$9))</f>
        <v>-0.31739202443775694</v>
      </c>
      <c r="AK48" s="1">
        <f>$AB$7*SIN(AL48)</f>
        <v>-0.16703895523665863</v>
      </c>
      <c r="AL48" s="1">
        <f>2*ATAN(AM48)</f>
        <v>-2.9713364231550217</v>
      </c>
      <c r="AM48" s="1">
        <f>SQRT((1+$AB$7)/(1-$AB$7))*TAN(AN48/2)</f>
        <v>-11.718610601871152</v>
      </c>
      <c r="AN48" s="77">
        <f>$AU48+$AB$7*SIN(AO48)</f>
        <v>4.7235860073383718</v>
      </c>
      <c r="AO48" s="77">
        <f>$AU48+$AB$7*SIN(AP48)</f>
        <v>4.7235860182966656</v>
      </c>
      <c r="AP48" s="77">
        <f>$AU48+$AB$7*SIN(AQ48)</f>
        <v>4.7235870109890028</v>
      </c>
      <c r="AQ48" s="77">
        <f>$AU48+$AB$7*SIN(AR48)</f>
        <v>4.7236765750755243</v>
      </c>
      <c r="AR48" s="77">
        <f>$AU48+$AB$7*SIN(AS48)</f>
        <v>4.7299706157930164</v>
      </c>
      <c r="AS48" s="77">
        <f>$AU48+$AB$7*SIN(AT48)</f>
        <v>4.8268093537807424</v>
      </c>
      <c r="AT48" s="77">
        <f>$AU48+$AB$7*SIN(AU48)</f>
        <v>5.1742306286259376</v>
      </c>
      <c r="AU48" s="77">
        <f>RADIANS($AB$9)+$AB$18*(F48-AB$15)</f>
        <v>5.7093835236728117</v>
      </c>
      <c r="AW48" s="6">
        <v>-800</v>
      </c>
      <c r="AX48" s="26">
        <f t="shared" si="0"/>
        <v>-9.0421433999027627E-3</v>
      </c>
      <c r="AY48" s="1">
        <f t="shared" si="1"/>
        <v>1.408882628412764E-2</v>
      </c>
      <c r="AZ48" s="1">
        <f t="shared" si="2"/>
        <v>-2.3130969684030403E-2</v>
      </c>
      <c r="BA48" s="1">
        <f t="shared" si="3"/>
        <v>7.1420783638896812E-2</v>
      </c>
      <c r="BB48" s="1">
        <f t="shared" si="4"/>
        <v>-0.47527843312511125</v>
      </c>
      <c r="BC48" s="1">
        <f t="shared" si="5"/>
        <v>-2.7990339999803227</v>
      </c>
      <c r="BD48" s="1">
        <f t="shared" si="6"/>
        <v>-5.7812111383179969</v>
      </c>
      <c r="BE48" s="1">
        <f t="shared" si="11"/>
        <v>5.3754362225987729</v>
      </c>
      <c r="BF48" s="1">
        <f t="shared" si="11"/>
        <v>5.4182781165023686</v>
      </c>
      <c r="BG48" s="1">
        <f t="shared" si="11"/>
        <v>5.4828657908841114</v>
      </c>
      <c r="BH48" s="1">
        <f t="shared" si="11"/>
        <v>5.5728809218819491</v>
      </c>
      <c r="BI48" s="1">
        <f t="shared" si="11"/>
        <v>5.6878839337304967</v>
      </c>
      <c r="BJ48" s="1">
        <f t="shared" si="11"/>
        <v>5.823009366477196</v>
      </c>
      <c r="BK48" s="1">
        <f t="shared" si="11"/>
        <v>5.9711018214173865</v>
      </c>
      <c r="BL48" s="1">
        <f t="shared" si="8"/>
        <v>6.1257097268622474</v>
      </c>
    </row>
    <row r="49" spans="1:64" x14ac:dyDescent="0.2">
      <c r="A49" s="72" t="s">
        <v>106</v>
      </c>
      <c r="B49" s="73" t="s">
        <v>102</v>
      </c>
      <c r="C49" s="74">
        <v>23738.312000000002</v>
      </c>
      <c r="D49" s="79"/>
      <c r="E49" s="76">
        <f>+(C49-C$7)/C$8</f>
        <v>-5405.0074056826479</v>
      </c>
      <c r="F49" s="1">
        <f>ROUND(2*E49,0)/2</f>
        <v>-5405</v>
      </c>
      <c r="G49" s="1">
        <f>+C49-(C$7+F49*C$8)</f>
        <v>-2.2899999996297993E-2</v>
      </c>
      <c r="H49" s="1">
        <f>+G49</f>
        <v>-2.2899999996297993E-2</v>
      </c>
      <c r="Q49" s="114">
        <f>+C49-15018.5</f>
        <v>8719.8120000000017</v>
      </c>
      <c r="S49" s="19">
        <f>S$15</f>
        <v>1</v>
      </c>
      <c r="Z49" s="1">
        <f>F49</f>
        <v>-5405</v>
      </c>
      <c r="AA49" s="77">
        <f>AB$3+AB$4*Z49+AB$5*Z49^2+AH49</f>
        <v>-2.3397970264747006E-2</v>
      </c>
      <c r="AB49" s="77">
        <f>IF(S49&lt;&gt;0,G49-AH49,-9999)</f>
        <v>7.9690238210496631E-2</v>
      </c>
      <c r="AC49" s="77">
        <f>+G49-P49</f>
        <v>-2.2899999996297993E-2</v>
      </c>
      <c r="AD49" s="77">
        <f>IF(S49&lt;&gt;0,G49-AA49,-9999)</f>
        <v>4.9797026844901338E-4</v>
      </c>
      <c r="AE49" s="77">
        <f>+(G49-AA49)^2*S49</f>
        <v>2.4797438825918245E-7</v>
      </c>
      <c r="AF49" s="1">
        <f>IF(S49&lt;&gt;0,G49-P49,-9999)</f>
        <v>-2.2899999996297993E-2</v>
      </c>
      <c r="AG49" s="78"/>
      <c r="AH49" s="1">
        <f>$AB$6*($AB$11/AI49*AJ49+$AB$12)</f>
        <v>-0.10259023820679462</v>
      </c>
      <c r="AI49" s="1">
        <f>1+$AB$7*COS(AL49)</f>
        <v>2.8446509725885361E-2</v>
      </c>
      <c r="AJ49" s="1">
        <f>SIN(AL49+RADIANS($AB$9))</f>
        <v>-0.31768505482624348</v>
      </c>
      <c r="AK49" s="1">
        <f>$AB$7*SIN(AL49)</f>
        <v>-0.16733919637695271</v>
      </c>
      <c r="AL49" s="1">
        <f>2*ATAN(AM49)</f>
        <v>-2.9710273993514016</v>
      </c>
      <c r="AM49" s="1">
        <f>SQRT((1+$AB$7)/(1-$AB$7))*TAN(AN49/2)</f>
        <v>-11.697276243325121</v>
      </c>
      <c r="AN49" s="77">
        <f>$AU49+$AB$7*SIN(AO49)</f>
        <v>4.7254080863219654</v>
      </c>
      <c r="AO49" s="77">
        <f>$AU49+$AB$7*SIN(AP49)</f>
        <v>4.7254081040856546</v>
      </c>
      <c r="AP49" s="77">
        <f>$AU49+$AB$7*SIN(AQ49)</f>
        <v>4.7254094880523763</v>
      </c>
      <c r="AQ49" s="77">
        <f>$AU49+$AB$7*SIN(AR49)</f>
        <v>4.7255168642675658</v>
      </c>
      <c r="AR49" s="77">
        <f>$AU49+$AB$7*SIN(AS49)</f>
        <v>4.7321420632115254</v>
      </c>
      <c r="AS49" s="77">
        <f>$AU49+$AB$7*SIN(AT49)</f>
        <v>4.8300605431792025</v>
      </c>
      <c r="AT49" s="77">
        <f>$AU49+$AB$7*SIN(AU49)</f>
        <v>5.1775224387214003</v>
      </c>
      <c r="AU49" s="77">
        <f>RADIANS($AB$9)+$AB$18*(F49-AB$15)</f>
        <v>5.7111838532001169</v>
      </c>
      <c r="AW49" s="6">
        <v>-600</v>
      </c>
      <c r="AX49" s="26">
        <f t="shared" si="0"/>
        <v>-9.3580945991283884E-3</v>
      </c>
      <c r="AY49" s="1">
        <f t="shared" si="1"/>
        <v>4.754343877379448E-3</v>
      </c>
      <c r="AZ49" s="1">
        <f t="shared" si="2"/>
        <v>-1.4112438476507836E-2</v>
      </c>
      <c r="BA49" s="1">
        <f t="shared" si="3"/>
        <v>8.1552580233679506E-2</v>
      </c>
      <c r="BB49" s="1">
        <f t="shared" si="4"/>
        <v>-0.50092718551106863</v>
      </c>
      <c r="BC49" s="1">
        <f t="shared" si="5"/>
        <v>-2.7696447366076526</v>
      </c>
      <c r="BD49" s="1">
        <f t="shared" si="6"/>
        <v>-5.3149621945108834</v>
      </c>
      <c r="BE49" s="1">
        <f t="shared" si="11"/>
        <v>5.4399758920164141</v>
      </c>
      <c r="BF49" s="1">
        <f t="shared" si="11"/>
        <v>5.4882315923566454</v>
      </c>
      <c r="BG49" s="1">
        <f t="shared" si="11"/>
        <v>5.5558476893082105</v>
      </c>
      <c r="BH49" s="1">
        <f t="shared" si="11"/>
        <v>5.6443044776230735</v>
      </c>
      <c r="BI49" s="1">
        <f t="shared" si="11"/>
        <v>5.7519812814341673</v>
      </c>
      <c r="BJ49" s="1">
        <f t="shared" si="11"/>
        <v>5.8745574316480136</v>
      </c>
      <c r="BK49" s="1">
        <f t="shared" si="11"/>
        <v>6.0066583242504494</v>
      </c>
      <c r="BL49" s="1">
        <f t="shared" si="8"/>
        <v>6.1437130221353042</v>
      </c>
    </row>
    <row r="50" spans="1:64" x14ac:dyDescent="0.2">
      <c r="A50" s="72" t="s">
        <v>106</v>
      </c>
      <c r="B50" s="73" t="s">
        <v>102</v>
      </c>
      <c r="C50" s="74">
        <v>23800.159</v>
      </c>
      <c r="D50" s="79"/>
      <c r="E50" s="76">
        <f>+(C50-C$7)/C$8</f>
        <v>-5385.0065648627842</v>
      </c>
      <c r="F50" s="1">
        <f>ROUND(2*E50,0)/2</f>
        <v>-5385</v>
      </c>
      <c r="G50" s="1">
        <f>+C50-(C$7+F50*C$8)</f>
        <v>-2.0300000000133878E-2</v>
      </c>
      <c r="H50" s="1">
        <f>+G50</f>
        <v>-2.0300000000133878E-2</v>
      </c>
      <c r="Q50" s="114">
        <f>+C50-15018.5</f>
        <v>8781.6589999999997</v>
      </c>
      <c r="S50" s="19">
        <f>S$15</f>
        <v>1</v>
      </c>
      <c r="Z50" s="1">
        <f>F50</f>
        <v>-5385</v>
      </c>
      <c r="AA50" s="77">
        <f>AB$3+AB$4*Z50+AB$5*Z50^2+AH50</f>
        <v>-2.2883087494680071E-2</v>
      </c>
      <c r="AB50" s="77">
        <f>IF(S50&lt;&gt;0,G50-AH50,-9999)</f>
        <v>8.211350888477012E-2</v>
      </c>
      <c r="AC50" s="77">
        <f>+G50-P50</f>
        <v>-2.0300000000133878E-2</v>
      </c>
      <c r="AD50" s="77">
        <f>IF(S50&lt;&gt;0,G50-AA50,-9999)</f>
        <v>2.5830874945461935E-3</v>
      </c>
      <c r="AE50" s="77">
        <f>+(G50-AA50)^2*S50</f>
        <v>6.6723410044809306E-6</v>
      </c>
      <c r="AF50" s="1">
        <f>IF(S50&lt;&gt;0,G50-P50,-9999)</f>
        <v>-2.0300000000133878E-2</v>
      </c>
      <c r="AG50" s="78"/>
      <c r="AH50" s="1">
        <f>$AB$6*($AB$11/AI50*AJ50+$AB$12)</f>
        <v>-0.102413508884904</v>
      </c>
      <c r="AI50" s="1">
        <f>1+$AB$7*COS(AL50)</f>
        <v>2.8498456946509099E-2</v>
      </c>
      <c r="AJ50" s="1">
        <f>SIN(AL50+RADIANS($AB$9))</f>
        <v>-0.31797912398664396</v>
      </c>
      <c r="AK50" s="1">
        <f>$AB$7*SIN(AL50)</f>
        <v>-0.167640517037453</v>
      </c>
      <c r="AL50" s="1">
        <f>2*ATAN(AM50)</f>
        <v>-2.9707172479116157</v>
      </c>
      <c r="AM50" s="1">
        <f>SQRT((1+$AB$7)/(1-$AB$7))*TAN(AN50/2)</f>
        <v>-11.675941435442612</v>
      </c>
      <c r="AN50" s="77">
        <f>$AU50+$AB$7*SIN(AO50)</f>
        <v>4.7272334867164529</v>
      </c>
      <c r="AO50" s="77">
        <f>$AU50+$AB$7*SIN(AP50)</f>
        <v>4.7272335139656603</v>
      </c>
      <c r="AP50" s="77">
        <f>$AU50+$AB$7*SIN(AQ50)</f>
        <v>4.7272353758859724</v>
      </c>
      <c r="AQ50" s="77">
        <f>$AU50+$AB$7*SIN(AR50)</f>
        <v>4.7273620513090409</v>
      </c>
      <c r="AR50" s="77">
        <f>$AU50+$AB$7*SIN(AS50)</f>
        <v>4.7343250863838797</v>
      </c>
      <c r="AS50" s="77">
        <f>$AU50+$AB$7*SIN(AT50)</f>
        <v>4.833322050317804</v>
      </c>
      <c r="AT50" s="77">
        <f>$AU50+$AB$7*SIN(AU50)</f>
        <v>5.180815978512519</v>
      </c>
      <c r="AU50" s="77">
        <f>RADIANS($AB$9)+$AB$18*(F50-AB$15)</f>
        <v>5.712984182727423</v>
      </c>
      <c r="AW50" s="6">
        <v>-400</v>
      </c>
      <c r="AX50" s="26">
        <f t="shared" si="0"/>
        <v>-8.839176723204464E-3</v>
      </c>
      <c r="AY50" s="1">
        <f t="shared" si="1"/>
        <v>-5.1218218899016935E-3</v>
      </c>
      <c r="AZ50" s="1">
        <f t="shared" si="2"/>
        <v>-3.7173548333027709E-3</v>
      </c>
      <c r="BA50" s="1">
        <f t="shared" si="3"/>
        <v>9.6243743812864602E-2</v>
      </c>
      <c r="BB50" s="1">
        <f t="shared" si="4"/>
        <v>-0.53434104223934697</v>
      </c>
      <c r="BC50" s="1">
        <f t="shared" si="5"/>
        <v>-2.7305864937599327</v>
      </c>
      <c r="BD50" s="1">
        <f t="shared" si="6"/>
        <v>-4.7974124525004402</v>
      </c>
      <c r="BE50" s="1">
        <f t="shared" si="11"/>
        <v>5.5138663294292396</v>
      </c>
      <c r="BF50" s="1">
        <f t="shared" si="11"/>
        <v>5.5661638943119103</v>
      </c>
      <c r="BG50" s="1">
        <f t="shared" si="11"/>
        <v>5.634555893849762</v>
      </c>
      <c r="BH50" s="1">
        <f t="shared" si="11"/>
        <v>5.7190068675447048</v>
      </c>
      <c r="BI50" s="1">
        <f t="shared" si="11"/>
        <v>5.8174728941630063</v>
      </c>
      <c r="BJ50" s="1">
        <f t="shared" si="11"/>
        <v>5.9264882724998227</v>
      </c>
      <c r="BK50" s="1">
        <f t="shared" si="11"/>
        <v>6.0422592478660686</v>
      </c>
      <c r="BL50" s="1">
        <f t="shared" si="8"/>
        <v>6.1617163174083602</v>
      </c>
    </row>
    <row r="51" spans="1:64" x14ac:dyDescent="0.2">
      <c r="A51" s="72" t="s">
        <v>101</v>
      </c>
      <c r="B51" s="73" t="s">
        <v>102</v>
      </c>
      <c r="C51" s="74">
        <v>23892.923999999999</v>
      </c>
      <c r="D51" s="79"/>
      <c r="E51" s="76">
        <f>+(C51-C$7)/C$8</f>
        <v>-5355.0070822903936</v>
      </c>
      <c r="F51" s="1">
        <f>ROUND(2*E51,0)/2</f>
        <v>-5355</v>
      </c>
      <c r="G51" s="1">
        <f>+C51-(C$7+F51*C$8)</f>
        <v>-2.1899999999732245E-2</v>
      </c>
      <c r="H51" s="1">
        <f>+G51</f>
        <v>-2.1899999999732245E-2</v>
      </c>
      <c r="Q51" s="114">
        <f>+C51-15018.5</f>
        <v>8874.4239999999991</v>
      </c>
      <c r="S51" s="19">
        <f>S$15</f>
        <v>1</v>
      </c>
      <c r="Z51" s="1">
        <f>F51</f>
        <v>-5355</v>
      </c>
      <c r="AA51" s="77">
        <f>AB$3+AB$4*Z51+AB$5*Z51^2+AH51</f>
        <v>-2.2119671105984021E-2</v>
      </c>
      <c r="AB51" s="77">
        <f>IF(S51&lt;&gt;0,G51-AH51,-9999)</f>
        <v>8.0247166105730114E-2</v>
      </c>
      <c r="AC51" s="77">
        <f>+G51-P51</f>
        <v>-2.1899999999732245E-2</v>
      </c>
      <c r="AD51" s="77">
        <f>IF(S51&lt;&gt;0,G51-AA51,-9999)</f>
        <v>2.1967110625177588E-4</v>
      </c>
      <c r="AE51" s="77">
        <f>+(G51-AA51)^2*S51</f>
        <v>4.8255394921879006E-8</v>
      </c>
      <c r="AF51" s="1">
        <f>IF(S51&lt;&gt;0,G51-P51,-9999)</f>
        <v>-2.1899999999732245E-2</v>
      </c>
      <c r="AG51" s="78"/>
      <c r="AH51" s="1">
        <f>$AB$6*($AB$11/AI51*AJ51+$AB$12)</f>
        <v>-0.10214716610546236</v>
      </c>
      <c r="AI51" s="1">
        <f>1+$AB$7*COS(AL51)</f>
        <v>2.8576911434527563E-2</v>
      </c>
      <c r="AJ51" s="1">
        <f>SIN(AL51+RADIANS($AB$9))</f>
        <v>-0.31842219173173048</v>
      </c>
      <c r="AK51" s="1">
        <f>$AB$7*SIN(AL51)</f>
        <v>-0.16809453920284523</v>
      </c>
      <c r="AL51" s="1">
        <f>2*ATAN(AM51)</f>
        <v>-2.9702498883962343</v>
      </c>
      <c r="AM51" s="1">
        <f>SQRT((1+$AB$7)/(1-$AB$7))*TAN(AN51/2)</f>
        <v>-11.643938071579379</v>
      </c>
      <c r="AN51" s="77">
        <f>$AU51+$AB$7*SIN(AO51)</f>
        <v>4.7299778547436189</v>
      </c>
      <c r="AO51" s="77">
        <f>$AU51+$AB$7*SIN(AP51)</f>
        <v>4.729977902628745</v>
      </c>
      <c r="AP51" s="77">
        <f>$AU51+$AB$7*SIN(AQ51)</f>
        <v>4.7299806640633815</v>
      </c>
      <c r="AQ51" s="77">
        <f>$AU51+$AB$7*SIN(AR51)</f>
        <v>4.7301391835618212</v>
      </c>
      <c r="AR51" s="77">
        <f>$AU51+$AB$7*SIN(AS51)</f>
        <v>4.7376215321640007</v>
      </c>
      <c r="AS51" s="77">
        <f>$AU51+$AB$7*SIN(AT51)</f>
        <v>4.8382336502315777</v>
      </c>
      <c r="AT51" s="77">
        <f>$AU51+$AB$7*SIN(AU51)</f>
        <v>5.18575952079002</v>
      </c>
      <c r="AU51" s="77">
        <f>RADIANS($AB$9)+$AB$18*(F51-AB$15)</f>
        <v>5.7156846770183813</v>
      </c>
      <c r="AW51" s="6">
        <v>-200</v>
      </c>
      <c r="AX51" s="26">
        <f t="shared" si="0"/>
        <v>-7.3575794596170713E-3</v>
      </c>
      <c r="AY51" s="1">
        <f t="shared" si="1"/>
        <v>-1.5539671017715783E-2</v>
      </c>
      <c r="AZ51" s="1">
        <f t="shared" si="2"/>
        <v>8.1820915580987121E-3</v>
      </c>
      <c r="BA51" s="1">
        <f t="shared" si="3"/>
        <v>0.11875651519311281</v>
      </c>
      <c r="BB51" s="1">
        <f t="shared" si="4"/>
        <v>-0.57906667176553306</v>
      </c>
      <c r="BC51" s="1">
        <f t="shared" si="5"/>
        <v>-2.676731034937426</v>
      </c>
      <c r="BD51" s="1">
        <f t="shared" si="6"/>
        <v>-4.2245982040065941</v>
      </c>
      <c r="BE51" s="1">
        <f t="shared" si="11"/>
        <v>5.5982970930717766</v>
      </c>
      <c r="BF51" s="1">
        <f t="shared" si="11"/>
        <v>5.6524210088290587</v>
      </c>
      <c r="BG51" s="1">
        <f t="shared" si="11"/>
        <v>5.7188409918464771</v>
      </c>
      <c r="BH51" s="1">
        <f t="shared" si="11"/>
        <v>5.7967369012824639</v>
      </c>
      <c r="BI51" s="1">
        <f t="shared" si="11"/>
        <v>5.8842081608740324</v>
      </c>
      <c r="BJ51" s="1">
        <f t="shared" si="11"/>
        <v>5.9787545840636076</v>
      </c>
      <c r="BK51" s="1">
        <f t="shared" si="11"/>
        <v>6.0778988886989254</v>
      </c>
      <c r="BL51" s="1">
        <f t="shared" si="8"/>
        <v>6.1797196126814171</v>
      </c>
    </row>
    <row r="52" spans="1:64" x14ac:dyDescent="0.2">
      <c r="A52" s="72" t="s">
        <v>106</v>
      </c>
      <c r="B52" s="73" t="s">
        <v>102</v>
      </c>
      <c r="C52" s="74">
        <v>23976.401000000002</v>
      </c>
      <c r="D52" s="79"/>
      <c r="E52" s="76">
        <f>+(C52-C$7)/C$8</f>
        <v>-5328.0112669861774</v>
      </c>
      <c r="F52" s="1">
        <f>ROUND(2*E52,0)/2</f>
        <v>-5328</v>
      </c>
      <c r="G52" s="1">
        <f>+C52-(C$7+F52*C$8)</f>
        <v>-3.4839999996620463E-2</v>
      </c>
      <c r="H52" s="1">
        <f>+G52</f>
        <v>-3.4839999996620463E-2</v>
      </c>
      <c r="Q52" s="114">
        <f>+C52-15018.5</f>
        <v>8957.9010000000017</v>
      </c>
      <c r="S52" s="19">
        <f>S$15</f>
        <v>1</v>
      </c>
      <c r="Z52" s="1">
        <f>F52</f>
        <v>-5328</v>
      </c>
      <c r="AA52" s="77">
        <f>AB$3+AB$4*Z52+AB$5*Z52^2+AH52</f>
        <v>-2.1441728137007718E-2</v>
      </c>
      <c r="AB52" s="77">
        <f>IF(S52&lt;&gt;0,G52-AH52,-9999)</f>
        <v>6.7066168754546338E-2</v>
      </c>
      <c r="AC52" s="77">
        <f>+G52-P52</f>
        <v>-3.4839999996620463E-2</v>
      </c>
      <c r="AD52" s="77">
        <f>IF(S52&lt;&gt;0,G52-AA52,-9999)</f>
        <v>-1.3398271859612745E-2</v>
      </c>
      <c r="AE52" s="77">
        <f>+(G52-AA52)^2*S52</f>
        <v>1.7951368882409077E-4</v>
      </c>
      <c r="AF52" s="1">
        <f>IF(S52&lt;&gt;0,G52-P52,-9999)</f>
        <v>-3.4839999996620463E-2</v>
      </c>
      <c r="AG52" s="78"/>
      <c r="AH52" s="1">
        <f>$AB$6*($AB$11/AI52*AJ52+$AB$12)</f>
        <v>-0.1019061687511668</v>
      </c>
      <c r="AI52" s="1">
        <f>1+$AB$7*COS(AL52)</f>
        <v>2.8648074018404523E-2</v>
      </c>
      <c r="AJ52" s="1">
        <f>SIN(AL52+RADIANS($AB$9))</f>
        <v>-0.318822986409524</v>
      </c>
      <c r="AK52" s="1">
        <f>$AB$7*SIN(AL52)</f>
        <v>-0.1685052729137681</v>
      </c>
      <c r="AL52" s="1">
        <f>2*ATAN(AM52)</f>
        <v>-2.9698270564144269</v>
      </c>
      <c r="AM52" s="1">
        <f>SQRT((1+$AB$7)/(1-$AB$7))*TAN(AN52/2)</f>
        <v>-11.615133510191813</v>
      </c>
      <c r="AN52" s="77">
        <f>$AU52+$AB$7*SIN(AO52)</f>
        <v>4.7324542617472325</v>
      </c>
      <c r="AO52" s="77">
        <f>$AU52+$AB$7*SIN(AP52)</f>
        <v>4.732454336567077</v>
      </c>
      <c r="AP52" s="77">
        <f>$AU52+$AB$7*SIN(AQ52)</f>
        <v>4.7324581187558694</v>
      </c>
      <c r="AQ52" s="77">
        <f>$AU52+$AB$7*SIN(AR52)</f>
        <v>4.7326483908469363</v>
      </c>
      <c r="AR52" s="77">
        <f>$AU52+$AB$7*SIN(AS52)</f>
        <v>4.7406110472807708</v>
      </c>
      <c r="AS52" s="77">
        <f>$AU52+$AB$7*SIN(AT52)</f>
        <v>4.8426739241670189</v>
      </c>
      <c r="AT52" s="77">
        <f>$AU52+$AB$7*SIN(AU52)</f>
        <v>5.1902120135110197</v>
      </c>
      <c r="AU52" s="77">
        <f>RADIANS($AB$9)+$AB$18*(F52-AB$15)</f>
        <v>5.7181151218802437</v>
      </c>
      <c r="AW52" s="6">
        <v>0</v>
      </c>
      <c r="AX52" s="26">
        <f t="shared" si="0"/>
        <v>-4.8909080498084137E-3</v>
      </c>
      <c r="AY52" s="1">
        <f t="shared" si="1"/>
        <v>-2.6499203506062823E-2</v>
      </c>
      <c r="AZ52" s="1">
        <f t="shared" si="2"/>
        <v>2.1608295456254409E-2</v>
      </c>
      <c r="BA52" s="1">
        <f t="shared" si="3"/>
        <v>0.15573856773971917</v>
      </c>
      <c r="BB52" s="1">
        <f t="shared" si="4"/>
        <v>-0.64062948909520001</v>
      </c>
      <c r="BC52" s="1">
        <f t="shared" si="5"/>
        <v>-2.5989966723532993</v>
      </c>
      <c r="BD52" s="1">
        <f t="shared" si="6"/>
        <v>-3.5951042702089531</v>
      </c>
      <c r="BE52" s="1">
        <f t="shared" si="11"/>
        <v>5.694094202449743</v>
      </c>
      <c r="BF52" s="1">
        <f t="shared" si="11"/>
        <v>5.7470091364006883</v>
      </c>
      <c r="BG52" s="1">
        <f t="shared" si="11"/>
        <v>5.8083650571161582</v>
      </c>
      <c r="BH52" s="1">
        <f t="shared" si="11"/>
        <v>5.8771799258783251</v>
      </c>
      <c r="BI52" s="1">
        <f t="shared" si="11"/>
        <v>5.9520248053052525</v>
      </c>
      <c r="BJ52" s="1">
        <f t="shared" si="11"/>
        <v>6.0313081986593389</v>
      </c>
      <c r="BK52" s="1">
        <f t="shared" si="11"/>
        <v>6.1135715306350633</v>
      </c>
      <c r="BL52" s="1">
        <f t="shared" si="8"/>
        <v>6.197722907954474</v>
      </c>
    </row>
    <row r="53" spans="1:64" x14ac:dyDescent="0.2">
      <c r="A53" s="72" t="s">
        <v>106</v>
      </c>
      <c r="B53" s="73" t="s">
        <v>102</v>
      </c>
      <c r="C53" s="74">
        <v>24106.284</v>
      </c>
      <c r="D53" s="79"/>
      <c r="E53" s="76">
        <f>+(C53-C$7)/C$8</f>
        <v>-5286.0081106777652</v>
      </c>
      <c r="F53" s="1">
        <f>ROUND(2*E53,0)/2</f>
        <v>-5286</v>
      </c>
      <c r="G53" s="1">
        <f>+C53-(C$7+F53*C$8)</f>
        <v>-2.5079999999434222E-2</v>
      </c>
      <c r="H53" s="1">
        <f>+G53</f>
        <v>-2.5079999999434222E-2</v>
      </c>
      <c r="Q53" s="114">
        <f>+C53-15018.5</f>
        <v>9087.7839999999997</v>
      </c>
      <c r="S53" s="19">
        <f>S$15</f>
        <v>1</v>
      </c>
      <c r="Z53" s="1">
        <f>F53</f>
        <v>-5286</v>
      </c>
      <c r="AA53" s="77">
        <f>AB$3+AB$4*Z53+AB$5*Z53^2+AH53</f>
        <v>-2.0404327104618286E-2</v>
      </c>
      <c r="AB53" s="77">
        <f>IF(S53&lt;&gt;0,G53-AH53,-9999)</f>
        <v>7.6448838418000098E-2</v>
      </c>
      <c r="AC53" s="77">
        <f>+G53-P53</f>
        <v>-2.5079999999434222E-2</v>
      </c>
      <c r="AD53" s="77">
        <f>IF(S53&lt;&gt;0,G53-AA53,-9999)</f>
        <v>-4.6756728948159354E-3</v>
      </c>
      <c r="AE53" s="77">
        <f>+(G53-AA53)^2*S53</f>
        <v>2.1861917019316429E-5</v>
      </c>
      <c r="AF53" s="1">
        <f>IF(S53&lt;&gt;0,G53-P53,-9999)</f>
        <v>-2.5079999999434222E-2</v>
      </c>
      <c r="AG53" s="78"/>
      <c r="AH53" s="1">
        <f>$AB$6*($AB$11/AI53*AJ53+$AB$12)</f>
        <v>-0.10152883841743432</v>
      </c>
      <c r="AI53" s="1">
        <f>1+$AB$7*COS(AL53)</f>
        <v>2.8759828533505338E-2</v>
      </c>
      <c r="AJ53" s="1">
        <f>SIN(AL53+RADIANS($AB$9))</f>
        <v>-0.31945032018725505</v>
      </c>
      <c r="AK53" s="1">
        <f>$AB$7*SIN(AL53)</f>
        <v>-0.16914822032061833</v>
      </c>
      <c r="AL53" s="1">
        <f>2*ATAN(AM53)</f>
        <v>-2.9691651085106772</v>
      </c>
      <c r="AM53" s="1">
        <f>SQRT((1+$AB$7)/(1-$AB$7))*TAN(AN53/2)</f>
        <v>-11.570322666357173</v>
      </c>
      <c r="AN53" s="77">
        <f>$AU53+$AB$7*SIN(AO53)</f>
        <v>4.7363187559387878</v>
      </c>
      <c r="AO53" s="77">
        <f>$AU53+$AB$7*SIN(AP53)</f>
        <v>4.7363188934620482</v>
      </c>
      <c r="AP53" s="77">
        <f>$AU53+$AB$7*SIN(AQ53)</f>
        <v>4.7363247226580869</v>
      </c>
      <c r="AQ53" s="77">
        <f>$AU53+$AB$7*SIN(AR53)</f>
        <v>4.7365705128723068</v>
      </c>
      <c r="AR53" s="77">
        <f>$AU53+$AB$7*SIN(AS53)</f>
        <v>4.7453047403734478</v>
      </c>
      <c r="AS53" s="77">
        <f>$AU53+$AB$7*SIN(AT53)</f>
        <v>4.8496183439938632</v>
      </c>
      <c r="AT53" s="77">
        <f>$AU53+$AB$7*SIN(AU53)</f>
        <v>5.1971443071084282</v>
      </c>
      <c r="AU53" s="77">
        <f>RADIANS($AB$9)+$AB$18*(F53-AB$15)</f>
        <v>5.7218958138875857</v>
      </c>
      <c r="AW53" s="6">
        <v>200</v>
      </c>
      <c r="AX53" s="26">
        <f t="shared" si="0"/>
        <v>-1.5861124901958359E-3</v>
      </c>
      <c r="AY53" s="1">
        <f t="shared" si="1"/>
        <v>-3.8000419354942812E-2</v>
      </c>
      <c r="AZ53" s="1">
        <f t="shared" si="2"/>
        <v>3.6414306864746976E-2</v>
      </c>
      <c r="BA53" s="1">
        <f t="shared" si="3"/>
        <v>0.22227665415766606</v>
      </c>
      <c r="BB53" s="1">
        <f t="shared" si="4"/>
        <v>-0.72740726991351656</v>
      </c>
      <c r="BC53" s="1">
        <f t="shared" si="5"/>
        <v>-2.4797784759324517</v>
      </c>
      <c r="BD53" s="1">
        <f t="shared" si="6"/>
        <v>-2.9108802492030015</v>
      </c>
      <c r="BE53" s="1">
        <f t="shared" si="11"/>
        <v>5.801458123929045</v>
      </c>
      <c r="BF53" s="1">
        <f t="shared" si="11"/>
        <v>5.8495084237820043</v>
      </c>
      <c r="BG53" s="1">
        <f t="shared" si="11"/>
        <v>5.9025928178289346</v>
      </c>
      <c r="BH53" s="1">
        <f t="shared" si="11"/>
        <v>5.9599617690214579</v>
      </c>
      <c r="BI53" s="1">
        <f t="shared" si="11"/>
        <v>6.0207502583531971</v>
      </c>
      <c r="BJ53" s="1">
        <f t="shared" si="11"/>
        <v>6.0841002075692137</v>
      </c>
      <c r="BK53" s="1">
        <f t="shared" si="11"/>
        <v>6.1492714468645424</v>
      </c>
      <c r="BL53" s="1">
        <f t="shared" si="8"/>
        <v>6.2157262032275309</v>
      </c>
    </row>
    <row r="54" spans="1:64" x14ac:dyDescent="0.2">
      <c r="A54" s="72" t="s">
        <v>108</v>
      </c>
      <c r="B54" s="73" t="s">
        <v>102</v>
      </c>
      <c r="C54" s="74">
        <v>24449.52</v>
      </c>
      <c r="D54" s="79"/>
      <c r="E54" s="76">
        <f>+(C54-C$7)/C$8</f>
        <v>-5175.0082465025125</v>
      </c>
      <c r="F54" s="1">
        <f>ROUND(2*E54,0)/2</f>
        <v>-5175</v>
      </c>
      <c r="G54" s="1">
        <f>+C54-(C$7+F54*C$8)</f>
        <v>-2.5499999999738066E-2</v>
      </c>
      <c r="H54" s="1">
        <f>+G54</f>
        <v>-2.5499999999738066E-2</v>
      </c>
      <c r="Q54" s="114">
        <f>+C54-15018.5</f>
        <v>9431.02</v>
      </c>
      <c r="S54" s="19">
        <f>S$15</f>
        <v>1</v>
      </c>
      <c r="Z54" s="1">
        <f>F54</f>
        <v>-5175</v>
      </c>
      <c r="AA54" s="77">
        <f>AB$3+AB$4*Z54+AB$5*Z54^2+AH54</f>
        <v>-1.7763082789858345E-2</v>
      </c>
      <c r="AB54" s="77">
        <f>IF(S54&lt;&gt;0,G54-AH54,-9999)</f>
        <v>7.5017074057273356E-2</v>
      </c>
      <c r="AC54" s="77">
        <f>+G54-P54</f>
        <v>-2.5499999999738066E-2</v>
      </c>
      <c r="AD54" s="77">
        <f>IF(S54&lt;&gt;0,G54-AA54,-9999)</f>
        <v>-7.7369172098797206E-3</v>
      </c>
      <c r="AE54" s="77">
        <f>+(G54-AA54)^2*S54</f>
        <v>5.9859887912532999E-5</v>
      </c>
      <c r="AF54" s="1">
        <f>IF(S54&lt;&gt;0,G54-P54,-9999)</f>
        <v>-2.5499999999738066E-2</v>
      </c>
      <c r="AG54" s="78"/>
      <c r="AH54" s="1">
        <f>$AB$6*($AB$11/AI54*AJ54+$AB$12)</f>
        <v>-0.10051707405701142</v>
      </c>
      <c r="AI54" s="1">
        <f>1+$AB$7*COS(AL54)</f>
        <v>2.9061537887310918E-2</v>
      </c>
      <c r="AJ54" s="1">
        <f>SIN(AL54+RADIANS($AB$9))</f>
        <v>-0.32113148673412262</v>
      </c>
      <c r="AK54" s="1">
        <f>$AB$7*SIN(AL54)</f>
        <v>-0.17087157135739336</v>
      </c>
      <c r="AL54" s="1">
        <f>2*ATAN(AM54)</f>
        <v>-2.9673904513759681</v>
      </c>
      <c r="AM54" s="1">
        <f>SQRT((1+$AB$7)/(1-$AB$7))*TAN(AN54/2)</f>
        <v>-11.45186272152317</v>
      </c>
      <c r="AN54" s="77">
        <f>$AU54+$AB$7*SIN(AO54)</f>
        <v>4.7466053907311103</v>
      </c>
      <c r="AO54" s="77">
        <f>$AU54+$AB$7*SIN(AP54)</f>
        <v>4.7466058852010597</v>
      </c>
      <c r="AP54" s="77">
        <f>$AU54+$AB$7*SIN(AQ54)</f>
        <v>4.7466205432446653</v>
      </c>
      <c r="AQ54" s="77">
        <f>$AU54+$AB$7*SIN(AR54)</f>
        <v>4.7470522514469717</v>
      </c>
      <c r="AR54" s="77">
        <f>$AU54+$AB$7*SIN(AS54)</f>
        <v>4.7579694866898539</v>
      </c>
      <c r="AS54" s="77">
        <f>$AU54+$AB$7*SIN(AT54)</f>
        <v>4.868189938764977</v>
      </c>
      <c r="AT54" s="77">
        <f>$AU54+$AB$7*SIN(AU54)</f>
        <v>5.215501355865249</v>
      </c>
      <c r="AU54" s="77">
        <f>RADIANS($AB$9)+$AB$18*(F54-AB$15)</f>
        <v>5.7318876427641321</v>
      </c>
      <c r="AW54" s="6">
        <v>400</v>
      </c>
      <c r="AX54" s="26">
        <f t="shared" si="0"/>
        <v>2.1872618798814691E-3</v>
      </c>
      <c r="AY54" s="1">
        <f t="shared" si="1"/>
        <v>-5.0043318564355746E-2</v>
      </c>
      <c r="AZ54" s="1">
        <f t="shared" si="2"/>
        <v>5.2230580444237215E-2</v>
      </c>
      <c r="BA54" s="1">
        <f t="shared" si="3"/>
        <v>0.35750475784061575</v>
      </c>
      <c r="BB54" s="1">
        <f t="shared" si="4"/>
        <v>-0.84878344633793124</v>
      </c>
      <c r="BC54" s="1">
        <f t="shared" si="5"/>
        <v>-2.2806342897067045</v>
      </c>
      <c r="BD54" s="1">
        <f t="shared" si="6"/>
        <v>-2.1776950329629043</v>
      </c>
      <c r="BE54" s="1">
        <f t="shared" si="11"/>
        <v>5.9197144681056839</v>
      </c>
      <c r="BF54" s="1">
        <f t="shared" si="11"/>
        <v>5.9590184904047003</v>
      </c>
      <c r="BG54" s="1">
        <f t="shared" si="11"/>
        <v>6.0007957769201603</v>
      </c>
      <c r="BH54" s="1">
        <f t="shared" si="11"/>
        <v>6.0446549925934718</v>
      </c>
      <c r="BI54" s="1">
        <f t="shared" si="11"/>
        <v>6.090203194499848</v>
      </c>
      <c r="BJ54" s="1">
        <f t="shared" si="11"/>
        <v>6.1370810856563818</v>
      </c>
      <c r="BK54" s="1">
        <f t="shared" si="11"/>
        <v>6.1849929017375542</v>
      </c>
      <c r="BL54" s="1">
        <f t="shared" si="8"/>
        <v>6.2337294985005869</v>
      </c>
    </row>
    <row r="55" spans="1:64" x14ac:dyDescent="0.2">
      <c r="A55" s="72" t="s">
        <v>106</v>
      </c>
      <c r="B55" s="73" t="s">
        <v>102</v>
      </c>
      <c r="C55" s="74">
        <v>24449.528999999999</v>
      </c>
      <c r="D55" s="79"/>
      <c r="E55" s="76">
        <f>+(C55-C$7)/C$8</f>
        <v>-5175.0053359722142</v>
      </c>
      <c r="F55" s="1">
        <f>ROUND(2*E55,0)/2</f>
        <v>-5175</v>
      </c>
      <c r="G55" s="1">
        <f>+C55-(C$7+F55*C$8)</f>
        <v>-1.6500000001542503E-2</v>
      </c>
      <c r="H55" s="1">
        <f>+G55</f>
        <v>-1.6500000001542503E-2</v>
      </c>
      <c r="Q55" s="114">
        <f>+C55-15018.5</f>
        <v>9431.0289999999986</v>
      </c>
      <c r="S55" s="19">
        <f>S$15</f>
        <v>1</v>
      </c>
      <c r="Z55" s="1">
        <f>F55</f>
        <v>-5175</v>
      </c>
      <c r="AA55" s="77">
        <f>AB$3+AB$4*Z55+AB$5*Z55^2+AH55</f>
        <v>-1.7763082789858345E-2</v>
      </c>
      <c r="AB55" s="77">
        <f>IF(S55&lt;&gt;0,G55-AH55,-9999)</f>
        <v>8.4017074055468918E-2</v>
      </c>
      <c r="AC55" s="77">
        <f>+G55-P55</f>
        <v>-1.6500000001542503E-2</v>
      </c>
      <c r="AD55" s="77">
        <f>IF(S55&lt;&gt;0,G55-AA55,-9999)</f>
        <v>1.2630827883158419E-3</v>
      </c>
      <c r="AE55" s="77">
        <f>+(G55-AA55)^2*S55</f>
        <v>1.5953781301397218E-6</v>
      </c>
      <c r="AF55" s="1">
        <f>IF(S55&lt;&gt;0,G55-P55,-9999)</f>
        <v>-1.6500000001542503E-2</v>
      </c>
      <c r="AG55" s="78"/>
      <c r="AH55" s="1">
        <f>$AB$6*($AB$11/AI55*AJ55+$AB$12)</f>
        <v>-0.10051707405701142</v>
      </c>
      <c r="AI55" s="1">
        <f>1+$AB$7*COS(AL55)</f>
        <v>2.9061537887310918E-2</v>
      </c>
      <c r="AJ55" s="1">
        <f>SIN(AL55+RADIANS($AB$9))</f>
        <v>-0.32113148673412262</v>
      </c>
      <c r="AK55" s="1">
        <f>$AB$7*SIN(AL55)</f>
        <v>-0.17087157135739336</v>
      </c>
      <c r="AL55" s="1">
        <f>2*ATAN(AM55)</f>
        <v>-2.9673904513759681</v>
      </c>
      <c r="AM55" s="1">
        <f>SQRT((1+$AB$7)/(1-$AB$7))*TAN(AN55/2)</f>
        <v>-11.45186272152317</v>
      </c>
      <c r="AN55" s="77">
        <f>$AU55+$AB$7*SIN(AO55)</f>
        <v>4.7466053907311103</v>
      </c>
      <c r="AO55" s="77">
        <f>$AU55+$AB$7*SIN(AP55)</f>
        <v>4.7466058852010597</v>
      </c>
      <c r="AP55" s="77">
        <f>$AU55+$AB$7*SIN(AQ55)</f>
        <v>4.7466205432446653</v>
      </c>
      <c r="AQ55" s="77">
        <f>$AU55+$AB$7*SIN(AR55)</f>
        <v>4.7470522514469717</v>
      </c>
      <c r="AR55" s="77">
        <f>$AU55+$AB$7*SIN(AS55)</f>
        <v>4.7579694866898539</v>
      </c>
      <c r="AS55" s="77">
        <f>$AU55+$AB$7*SIN(AT55)</f>
        <v>4.868189938764977</v>
      </c>
      <c r="AT55" s="77">
        <f>$AU55+$AB$7*SIN(AU55)</f>
        <v>5.215501355865249</v>
      </c>
      <c r="AU55" s="77">
        <f>RADIANS($AB$9)+$AB$18*(F55-AB$15)</f>
        <v>5.7318876427641321</v>
      </c>
      <c r="AW55" s="6">
        <v>600</v>
      </c>
      <c r="AX55" s="26">
        <f t="shared" si="0"/>
        <v>5.8243008976597566E-3</v>
      </c>
      <c r="AY55" s="1">
        <f t="shared" si="1"/>
        <v>-6.2627901134301625E-2</v>
      </c>
      <c r="AZ55" s="1">
        <f t="shared" si="2"/>
        <v>6.8452202031961382E-2</v>
      </c>
      <c r="BA55" s="1">
        <f t="shared" si="3"/>
        <v>0.67707191509424858</v>
      </c>
      <c r="BB55" s="1">
        <f t="shared" si="4"/>
        <v>-0.98366450661117333</v>
      </c>
      <c r="BC55" s="1">
        <f t="shared" si="5"/>
        <v>-1.904516275732494</v>
      </c>
      <c r="BD55" s="1">
        <f t="shared" si="6"/>
        <v>-1.4050776092538682</v>
      </c>
      <c r="BE55" s="1">
        <f t="shared" si="11"/>
        <v>6.0471546209394154</v>
      </c>
      <c r="BF55" s="1">
        <f t="shared" si="11"/>
        <v>6.0741538451925701</v>
      </c>
      <c r="BG55" s="1">
        <f t="shared" si="11"/>
        <v>6.1020707071726434</v>
      </c>
      <c r="BH55" s="1">
        <f t="shared" si="11"/>
        <v>6.130787314463225</v>
      </c>
      <c r="BI55" s="1">
        <f t="shared" si="11"/>
        <v>6.1601952098926702</v>
      </c>
      <c r="BJ55" s="1">
        <f t="shared" si="11"/>
        <v>6.1902008184409256</v>
      </c>
      <c r="BK55" s="1">
        <f t="shared" si="11"/>
        <v>6.220730152623406</v>
      </c>
      <c r="BL55" s="1">
        <f t="shared" si="8"/>
        <v>6.2517327937736438</v>
      </c>
    </row>
    <row r="56" spans="1:64" x14ac:dyDescent="0.2">
      <c r="A56" s="72" t="s">
        <v>106</v>
      </c>
      <c r="B56" s="73" t="s">
        <v>102</v>
      </c>
      <c r="C56" s="74">
        <v>24474.255000000001</v>
      </c>
      <c r="D56" s="79"/>
      <c r="E56" s="76">
        <f>+(C56-C$7)/C$8</f>
        <v>-5167.0091390651369</v>
      </c>
      <c r="F56" s="1">
        <f>ROUND(2*E56,0)/2</f>
        <v>-5167</v>
      </c>
      <c r="G56" s="1">
        <f>+C56-(C$7+F56*C$8)</f>
        <v>-2.825999999549822E-2</v>
      </c>
      <c r="H56" s="1">
        <f>+G56</f>
        <v>-2.825999999549822E-2</v>
      </c>
      <c r="Q56" s="114">
        <f>+C56-15018.5</f>
        <v>9455.755000000001</v>
      </c>
      <c r="S56" s="19">
        <f>S$15</f>
        <v>1</v>
      </c>
      <c r="Z56" s="1">
        <f>F56</f>
        <v>-5167</v>
      </c>
      <c r="AA56" s="77">
        <f>AB$3+AB$4*Z56+AB$5*Z56^2+AH56</f>
        <v>-1.7578343777229402E-2</v>
      </c>
      <c r="AB56" s="77">
        <f>IF(S56&lt;&gt;0,G56-AH56,-9999)</f>
        <v>7.2183329013602901E-2</v>
      </c>
      <c r="AC56" s="77">
        <f>+G56-P56</f>
        <v>-2.825999999549822E-2</v>
      </c>
      <c r="AD56" s="77">
        <f>IF(S56&lt;&gt;0,G56-AA56,-9999)</f>
        <v>-1.0681656218268817E-2</v>
      </c>
      <c r="AE56" s="77">
        <f>+(G56-AA56)^2*S56</f>
        <v>1.1409777956528089E-4</v>
      </c>
      <c r="AF56" s="1">
        <f>IF(S56&lt;&gt;0,G56-P56,-9999)</f>
        <v>-2.825999999549822E-2</v>
      </c>
      <c r="AG56" s="78"/>
      <c r="AH56" s="1">
        <f>$AB$6*($AB$11/AI56*AJ56+$AB$12)</f>
        <v>-0.10044332900910112</v>
      </c>
      <c r="AI56" s="1">
        <f>1+$AB$7*COS(AL56)</f>
        <v>2.9083647519936195E-2</v>
      </c>
      <c r="AJ56" s="1">
        <f>SIN(AL56+RADIANS($AB$9))</f>
        <v>-0.32125397894534097</v>
      </c>
      <c r="AK56" s="1">
        <f>$AB$7*SIN(AL56)</f>
        <v>-0.17099715668603058</v>
      </c>
      <c r="AL56" s="1">
        <f>2*ATAN(AM56)</f>
        <v>-2.9672611056313549</v>
      </c>
      <c r="AM56" s="1">
        <f>SQRT((1+$AB$7)/(1-$AB$7))*TAN(AN56/2)</f>
        <v>-11.443322839315098</v>
      </c>
      <c r="AN56" s="77">
        <f>$AU56+$AB$7*SIN(AO56)</f>
        <v>4.747350942610078</v>
      </c>
      <c r="AO56" s="77">
        <f>$AU56+$AB$7*SIN(AP56)</f>
        <v>4.7473514777686363</v>
      </c>
      <c r="AP56" s="77">
        <f>$AU56+$AB$7*SIN(AQ56)</f>
        <v>4.7473670036829985</v>
      </c>
      <c r="AQ56" s="77">
        <f>$AU56+$AB$7*SIN(AR56)</f>
        <v>4.7478144774322626</v>
      </c>
      <c r="AR56" s="77">
        <f>$AU56+$AB$7*SIN(AS56)</f>
        <v>4.7588971371442241</v>
      </c>
      <c r="AS56" s="77">
        <f>$AU56+$AB$7*SIN(AT56)</f>
        <v>4.8695406648924777</v>
      </c>
      <c r="AT56" s="77">
        <f>$AU56+$AB$7*SIN(AU56)</f>
        <v>5.2168263881094905</v>
      </c>
      <c r="AU56" s="77">
        <f>RADIANS($AB$9)+$AB$18*(F56-AB$15)</f>
        <v>5.7326077745750545</v>
      </c>
      <c r="AW56" s="6">
        <v>800</v>
      </c>
      <c r="AX56" s="26">
        <f t="shared" si="0"/>
        <v>8.5402781953599211E-3</v>
      </c>
      <c r="AY56" s="1">
        <f t="shared" si="1"/>
        <v>-7.575416706478047E-2</v>
      </c>
      <c r="AZ56" s="1">
        <f t="shared" si="2"/>
        <v>8.4294445260140391E-2</v>
      </c>
      <c r="BA56" s="1">
        <f t="shared" si="3"/>
        <v>1.4566017188125302</v>
      </c>
      <c r="BB56" s="1">
        <f t="shared" si="4"/>
        <v>-0.80550508075278582</v>
      </c>
      <c r="BC56" s="1">
        <f t="shared" si="5"/>
        <v>-1.0892491157967976</v>
      </c>
      <c r="BD56" s="1">
        <f t="shared" si="6"/>
        <v>-0.60573337767749136</v>
      </c>
      <c r="BE56" s="1">
        <f t="shared" si="11"/>
        <v>6.1810455847268297</v>
      </c>
      <c r="BF56" s="1">
        <f t="shared" si="11"/>
        <v>6.1931008768031974</v>
      </c>
      <c r="BG56" s="1">
        <f t="shared" si="11"/>
        <v>6.2053723763985227</v>
      </c>
      <c r="BH56" s="1">
        <f t="shared" si="11"/>
        <v>6.2178519241080181</v>
      </c>
      <c r="BI56" s="1">
        <f t="shared" si="11"/>
        <v>6.2305326162966637</v>
      </c>
      <c r="BJ56" s="1">
        <f t="shared" si="11"/>
        <v>6.2434090311310442</v>
      </c>
      <c r="BK56" s="1">
        <f t="shared" si="11"/>
        <v>6.256477451771759</v>
      </c>
      <c r="BL56" s="1">
        <f t="shared" si="8"/>
        <v>6.2697360890467007</v>
      </c>
    </row>
    <row r="57" spans="1:64" x14ac:dyDescent="0.2">
      <c r="A57" s="72" t="s">
        <v>101</v>
      </c>
      <c r="B57" s="73" t="s">
        <v>102</v>
      </c>
      <c r="C57" s="74">
        <v>24730.917000000001</v>
      </c>
      <c r="D57" s="79"/>
      <c r="E57" s="76">
        <f>+(C57-C$7)/C$8</f>
        <v>-5084.0066360090805</v>
      </c>
      <c r="F57" s="1">
        <f>ROUND(2*E57,0)/2</f>
        <v>-5084</v>
      </c>
      <c r="G57" s="1">
        <f>+C57-(C$7+F57*C$8)</f>
        <v>-2.0519999998214189E-2</v>
      </c>
      <c r="H57" s="1">
        <f>+G57</f>
        <v>-2.0519999998214189E-2</v>
      </c>
      <c r="Q57" s="114">
        <f>+C57-15018.5</f>
        <v>9712.4170000000013</v>
      </c>
      <c r="S57" s="19">
        <f>S$15</f>
        <v>1</v>
      </c>
      <c r="Z57" s="1">
        <f>F57</f>
        <v>-5084</v>
      </c>
      <c r="AA57" s="77">
        <f>AB$3+AB$4*Z57+AB$5*Z57^2+AH57</f>
        <v>-1.5706166096534399E-2</v>
      </c>
      <c r="AB57" s="77">
        <f>IF(S57&lt;&gt;0,G57-AH57,-9999)</f>
        <v>7.9151572033871423E-2</v>
      </c>
      <c r="AC57" s="77">
        <f>+G57-P57</f>
        <v>-2.0519999998214189E-2</v>
      </c>
      <c r="AD57" s="77">
        <f>IF(S57&lt;&gt;0,G57-AA57,-9999)</f>
        <v>-4.8138339016797899E-3</v>
      </c>
      <c r="AE57" s="77">
        <f>+(G57-AA57)^2*S57</f>
        <v>2.3172996832961669E-5</v>
      </c>
      <c r="AF57" s="1">
        <f>IF(S57&lt;&gt;0,G57-P57,-9999)</f>
        <v>-2.0519999998214189E-2</v>
      </c>
      <c r="AG57" s="78"/>
      <c r="AH57" s="1">
        <f>$AB$6*($AB$11/AI57*AJ57+$AB$12)</f>
        <v>-9.9671572032085612E-2</v>
      </c>
      <c r="AI57" s="1">
        <f>1+$AB$7*COS(AL57)</f>
        <v>2.9316016140339185E-2</v>
      </c>
      <c r="AJ57" s="1">
        <f>SIN(AL57+RADIANS($AB$9))</f>
        <v>-0.32253563002596691</v>
      </c>
      <c r="AK57" s="1">
        <f>$AB$7*SIN(AL57)</f>
        <v>-0.17231133040585636</v>
      </c>
      <c r="AL57" s="1">
        <f>2*ATAN(AM57)</f>
        <v>-2.9659074042598181</v>
      </c>
      <c r="AM57" s="1">
        <f>SQRT((1+$AB$7)/(1-$AB$7))*TAN(AN57/2)</f>
        <v>-11.3546990516202</v>
      </c>
      <c r="AN57" s="77">
        <f>$AU57+$AB$7*SIN(AO57)</f>
        <v>4.7551197877088223</v>
      </c>
      <c r="AO57" s="77">
        <f>$AU57+$AB$7*SIN(AP57)</f>
        <v>4.7551209171838771</v>
      </c>
      <c r="AP57" s="77">
        <f>$AU57+$AB$7*SIN(AQ57)</f>
        <v>4.7551477276993976</v>
      </c>
      <c r="AQ57" s="77">
        <f>$AU57+$AB$7*SIN(AR57)</f>
        <v>4.7557792723948982</v>
      </c>
      <c r="AR57" s="77">
        <f>$AU57+$AB$7*SIN(AS57)</f>
        <v>4.7686425402621095</v>
      </c>
      <c r="AS57" s="77">
        <f>$AU57+$AB$7*SIN(AT57)</f>
        <v>4.8836513359091303</v>
      </c>
      <c r="AT57" s="77">
        <f>$AU57+$AB$7*SIN(AU57)</f>
        <v>5.2305893230680613</v>
      </c>
      <c r="AU57" s="77">
        <f>RADIANS($AB$9)+$AB$18*(F57-AB$15)</f>
        <v>5.7400791421133732</v>
      </c>
      <c r="AW57" s="6">
        <v>1000</v>
      </c>
      <c r="AX57" s="26">
        <f t="shared" si="0"/>
        <v>9.499253519539258E-3</v>
      </c>
      <c r="AY57" s="1">
        <f t="shared" si="1"/>
        <v>-8.9422116355792239E-2</v>
      </c>
      <c r="AZ57" s="1">
        <f t="shared" si="2"/>
        <v>9.8921369875331497E-2</v>
      </c>
      <c r="BA57" s="1">
        <f t="shared" si="3"/>
        <v>1.906009555235562</v>
      </c>
      <c r="BB57" s="1">
        <f t="shared" si="4"/>
        <v>0.5294644552779354</v>
      </c>
      <c r="BC57" s="1">
        <f t="shared" si="5"/>
        <v>0.40524733802397522</v>
      </c>
      <c r="BD57" s="1">
        <f t="shared" si="6"/>
        <v>0.20544297441272816</v>
      </c>
      <c r="BE57" s="1">
        <f t="shared" si="11"/>
        <v>6.3178541028798083</v>
      </c>
      <c r="BF57" s="1">
        <f t="shared" si="11"/>
        <v>6.3137367290426871</v>
      </c>
      <c r="BG57" s="1">
        <f t="shared" si="11"/>
        <v>6.3095586023227641</v>
      </c>
      <c r="BH57" s="1">
        <f t="shared" si="11"/>
        <v>6.3053192966211418</v>
      </c>
      <c r="BI57" s="1">
        <f t="shared" si="11"/>
        <v>6.3010183223295533</v>
      </c>
      <c r="BJ57" s="1">
        <f t="shared" si="11"/>
        <v>6.2966551190964823</v>
      </c>
      <c r="BK57" s="1">
        <f t="shared" si="11"/>
        <v>6.2922290481755327</v>
      </c>
      <c r="BL57" s="1">
        <f t="shared" si="8"/>
        <v>6.2877393843197575</v>
      </c>
    </row>
    <row r="58" spans="1:64" x14ac:dyDescent="0.2">
      <c r="A58" s="72" t="s">
        <v>106</v>
      </c>
      <c r="B58" s="73" t="s">
        <v>102</v>
      </c>
      <c r="C58" s="74">
        <v>24851.52</v>
      </c>
      <c r="D58" s="79"/>
      <c r="E58" s="76">
        <f>+(C58-C$7)/C$8</f>
        <v>-5045.0045598308006</v>
      </c>
      <c r="F58" s="1">
        <f>ROUND(2*E58,0)/2</f>
        <v>-5045</v>
      </c>
      <c r="G58" s="1">
        <f>+C58-(C$7+F58*C$8)</f>
        <v>-1.4099999996687984E-2</v>
      </c>
      <c r="H58" s="1">
        <f>+G58</f>
        <v>-1.4099999996687984E-2</v>
      </c>
      <c r="Q58" s="114">
        <f>+C58-15018.5</f>
        <v>9833.02</v>
      </c>
      <c r="S58" s="19">
        <f>S$15</f>
        <v>1</v>
      </c>
      <c r="Z58" s="1">
        <f>F58</f>
        <v>-5045</v>
      </c>
      <c r="AA58" s="77">
        <f>AB$3+AB$4*Z58+AB$5*Z58^2+AH58</f>
        <v>-1.4854450161035454E-2</v>
      </c>
      <c r="AB58" s="77">
        <f>IF(S58&lt;&gt;0,G58-AH58,-9999)</f>
        <v>8.5204704631952705E-2</v>
      </c>
      <c r="AC58" s="77">
        <f>+G58-P58</f>
        <v>-1.4099999996687984E-2</v>
      </c>
      <c r="AD58" s="77">
        <f>IF(S58&lt;&gt;0,G58-AA58,-9999)</f>
        <v>7.5445016434746992E-4</v>
      </c>
      <c r="AE58" s="77">
        <f>+(G58-AA58)^2*S58</f>
        <v>5.6919505048392435E-7</v>
      </c>
      <c r="AF58" s="1">
        <f>IF(S58&lt;&gt;0,G58-P58,-9999)</f>
        <v>-1.4099999996687984E-2</v>
      </c>
      <c r="AG58" s="78"/>
      <c r="AH58" s="1">
        <f>$AB$6*($AB$11/AI58*AJ58+$AB$12)</f>
        <v>-9.9304704628640689E-2</v>
      </c>
      <c r="AI58" s="1">
        <f>1+$AB$7*COS(AL58)</f>
        <v>2.9427115911280222E-2</v>
      </c>
      <c r="AJ58" s="1">
        <f>SIN(AL58+RADIANS($AB$9))</f>
        <v>-0.32314476292155214</v>
      </c>
      <c r="AK58" s="1">
        <f>$AB$7*SIN(AL58)</f>
        <v>-0.17293602221516235</v>
      </c>
      <c r="AL58" s="1">
        <f>2*ATAN(AM58)</f>
        <v>-2.9652638090735683</v>
      </c>
      <c r="AM58" s="1">
        <f>SQRT((1+$AB$7)/(1-$AB$7))*TAN(AN58/2)</f>
        <v>-11.313040366672203</v>
      </c>
      <c r="AN58" s="77">
        <f>$AU58+$AB$7*SIN(AO58)</f>
        <v>4.7587917325121767</v>
      </c>
      <c r="AO58" s="77">
        <f>$AU58+$AB$7*SIN(AP58)</f>
        <v>4.7587932764502368</v>
      </c>
      <c r="AP58" s="77">
        <f>$AU58+$AB$7*SIN(AQ58)</f>
        <v>4.75882702497809</v>
      </c>
      <c r="AQ58" s="77">
        <f>$AU58+$AB$7*SIN(AR58)</f>
        <v>4.7595586972666357</v>
      </c>
      <c r="AR58" s="77">
        <f>$AU58+$AB$7*SIN(AS58)</f>
        <v>4.7732991654914381</v>
      </c>
      <c r="AS58" s="77">
        <f>$AU58+$AB$7*SIN(AT58)</f>
        <v>4.8903426101138248</v>
      </c>
      <c r="AT58" s="77">
        <f>$AU58+$AB$7*SIN(AU58)</f>
        <v>5.2370660871722219</v>
      </c>
      <c r="AU58" s="77">
        <f>RADIANS($AB$9)+$AB$18*(F58-AB$15)</f>
        <v>5.7435897846916193</v>
      </c>
      <c r="AW58" s="6">
        <v>1200</v>
      </c>
      <c r="AX58" s="26">
        <f t="shared" si="0"/>
        <v>7.9819467579293618E-3</v>
      </c>
      <c r="AY58" s="1">
        <f t="shared" si="1"/>
        <v>-0.10363174900733699</v>
      </c>
      <c r="AZ58" s="1">
        <f t="shared" si="2"/>
        <v>0.11161369576526635</v>
      </c>
      <c r="BA58" s="1">
        <f t="shared" si="3"/>
        <v>0.98767061053260186</v>
      </c>
      <c r="BB58" s="1">
        <f t="shared" si="4"/>
        <v>0.98638081870205063</v>
      </c>
      <c r="BC58" s="1">
        <f t="shared" si="5"/>
        <v>1.5833028890266228</v>
      </c>
      <c r="BD58" s="1">
        <f t="shared" si="6"/>
        <v>1.012585426486784</v>
      </c>
      <c r="BE58" s="1">
        <f t="shared" si="11"/>
        <v>6.4536635774273554</v>
      </c>
      <c r="BF58" s="1">
        <f t="shared" si="11"/>
        <v>6.4337966704774319</v>
      </c>
      <c r="BG58" s="1">
        <f t="shared" si="11"/>
        <v>6.413444087224744</v>
      </c>
      <c r="BH58" s="1">
        <f t="shared" si="11"/>
        <v>6.3926500107196711</v>
      </c>
      <c r="BI58" s="1">
        <f t="shared" si="11"/>
        <v>6.3714537712536838</v>
      </c>
      <c r="BJ58" s="1">
        <f t="shared" si="11"/>
        <v>6.3498883792630556</v>
      </c>
      <c r="BK58" s="1">
        <f t="shared" si="11"/>
        <v>6.3279791894348643</v>
      </c>
      <c r="BL58" s="1">
        <f t="shared" si="8"/>
        <v>6.3057426795928144</v>
      </c>
    </row>
    <row r="59" spans="1:64" x14ac:dyDescent="0.2">
      <c r="A59" s="72" t="s">
        <v>108</v>
      </c>
      <c r="B59" s="73" t="s">
        <v>102</v>
      </c>
      <c r="C59" s="74">
        <v>25117.458999999999</v>
      </c>
      <c r="D59" s="79"/>
      <c r="E59" s="76">
        <f>+(C59-C$7)/C$8</f>
        <v>-4959.0019468213777</v>
      </c>
      <c r="F59" s="1">
        <f>ROUND(2*E59,0)/2</f>
        <v>-4959</v>
      </c>
      <c r="G59" s="1">
        <f>+C59-(C$7+F59*C$8)</f>
        <v>-6.0199999970791396E-3</v>
      </c>
      <c r="H59" s="1">
        <f>+G59</f>
        <v>-6.0199999970791396E-3</v>
      </c>
      <c r="Q59" s="114">
        <f>+C59-15018.5</f>
        <v>10098.958999999999</v>
      </c>
      <c r="S59" s="19">
        <f>S$15</f>
        <v>1</v>
      </c>
      <c r="Z59" s="1">
        <f>F59</f>
        <v>-4959</v>
      </c>
      <c r="AA59" s="77">
        <f>AB$3+AB$4*Z59+AB$5*Z59^2+AH59</f>
        <v>-1.3039365040643625E-2</v>
      </c>
      <c r="AB59" s="77">
        <f>IF(S59&lt;&gt;0,G59-AH59,-9999)</f>
        <v>9.2465983982845418E-2</v>
      </c>
      <c r="AC59" s="77">
        <f>+G59-P59</f>
        <v>-6.0199999970791396E-3</v>
      </c>
      <c r="AD59" s="77">
        <f>IF(S59&lt;&gt;0,G59-AA59,-9999)</f>
        <v>7.019365043564485E-3</v>
      </c>
      <c r="AE59" s="77">
        <f>+(G59-AA59)^2*S59</f>
        <v>4.9271485614815046E-5</v>
      </c>
      <c r="AF59" s="1">
        <f>IF(S59&lt;&gt;0,G59-P59,-9999)</f>
        <v>-6.0199999970791396E-3</v>
      </c>
      <c r="AG59" s="78"/>
      <c r="AH59" s="1">
        <f>$AB$6*($AB$11/AI59*AJ59+$AB$12)</f>
        <v>-9.8485983979924557E-2</v>
      </c>
      <c r="AI59" s="1">
        <f>1+$AB$7*COS(AL59)</f>
        <v>2.9676567314161795E-2</v>
      </c>
      <c r="AJ59" s="1">
        <f>SIN(AL59+RADIANS($AB$9))</f>
        <v>-0.32450400931323359</v>
      </c>
      <c r="AK59" s="1">
        <f>$AB$7*SIN(AL59)</f>
        <v>-0.17433022425463146</v>
      </c>
      <c r="AL59" s="1">
        <f>2*ATAN(AM59)</f>
        <v>-2.9638271513936929</v>
      </c>
      <c r="AM59" s="1">
        <f>SQRT((1+$AB$7)/(1-$AB$7))*TAN(AN59/2)</f>
        <v>-11.221133668202683</v>
      </c>
      <c r="AN59" s="77">
        <f>$AU59+$AB$7*SIN(AO59)</f>
        <v>4.7669384607050516</v>
      </c>
      <c r="AO59" s="77">
        <f>$AU59+$AB$7*SIN(AP59)</f>
        <v>4.7669413395097031</v>
      </c>
      <c r="AP59" s="77">
        <f>$AU59+$AB$7*SIN(AQ59)</f>
        <v>4.7669948681651224</v>
      </c>
      <c r="AQ59" s="77">
        <f>$AU59+$AB$7*SIN(AR59)</f>
        <v>4.7679808038716791</v>
      </c>
      <c r="AR59" s="77">
        <f>$AU59+$AB$7*SIN(AS59)</f>
        <v>4.7837470233734161</v>
      </c>
      <c r="AS59" s="77">
        <f>$AU59+$AB$7*SIN(AT59)</f>
        <v>4.9052351572134167</v>
      </c>
      <c r="AT59" s="77">
        <f>$AU59+$AB$7*SIN(AU59)</f>
        <v>5.2513701911947752</v>
      </c>
      <c r="AU59" s="77">
        <f>RADIANS($AB$9)+$AB$18*(F59-AB$15)</f>
        <v>5.7513312016590339</v>
      </c>
      <c r="AW59" s="6">
        <v>1400</v>
      </c>
      <c r="AX59" s="26">
        <f t="shared" si="0"/>
        <v>3.5301015652415002E-3</v>
      </c>
      <c r="AY59" s="1">
        <f t="shared" si="1"/>
        <v>-0.11838306501941465</v>
      </c>
      <c r="AZ59" s="1">
        <f t="shared" si="2"/>
        <v>0.12191316658465615</v>
      </c>
      <c r="BA59" s="1">
        <f t="shared" si="3"/>
        <v>0.47910587908502511</v>
      </c>
      <c r="BB59" s="1">
        <f t="shared" si="4"/>
        <v>0.75875535556336504</v>
      </c>
      <c r="BC59" s="1">
        <f t="shared" si="5"/>
        <v>2.1274706529340817</v>
      </c>
      <c r="BD59" s="1">
        <f t="shared" si="6"/>
        <v>1.8001590279690263</v>
      </c>
      <c r="BE59" s="1">
        <f t="shared" si="11"/>
        <v>6.5846901624320742</v>
      </c>
      <c r="BF59" s="1">
        <f t="shared" si="11"/>
        <v>6.5510646838098765</v>
      </c>
      <c r="BG59" s="1">
        <f t="shared" si="11"/>
        <v>6.5158582466188539</v>
      </c>
      <c r="BH59" s="1">
        <f t="shared" si="11"/>
        <v>6.4793080086049688</v>
      </c>
      <c r="BI59" s="1">
        <f t="shared" si="11"/>
        <v>6.4416409032032709</v>
      </c>
      <c r="BJ59" s="1">
        <f t="shared" si="11"/>
        <v>6.4030581419019672</v>
      </c>
      <c r="BK59" s="1">
        <f t="shared" si="11"/>
        <v>6.3637221236215158</v>
      </c>
      <c r="BL59" s="1">
        <f t="shared" si="8"/>
        <v>6.3237459748658704</v>
      </c>
    </row>
    <row r="60" spans="1:64" x14ac:dyDescent="0.2">
      <c r="A60" s="72" t="s">
        <v>108</v>
      </c>
      <c r="B60" s="73" t="s">
        <v>102</v>
      </c>
      <c r="C60" s="74">
        <v>25182.398000000001</v>
      </c>
      <c r="D60" s="79"/>
      <c r="E60" s="76">
        <f>+(C60-C$7)/C$8</f>
        <v>-4938.0011771478094</v>
      </c>
      <c r="F60" s="1">
        <f>ROUND(2*E60,0)/2</f>
        <v>-4938</v>
      </c>
      <c r="G60" s="1">
        <f>+C60-(C$7+F60*C$8)</f>
        <v>-3.639999995357357E-3</v>
      </c>
      <c r="H60" s="1">
        <f>+G60</f>
        <v>-3.639999995357357E-3</v>
      </c>
      <c r="Q60" s="114">
        <f>+C60-15018.5</f>
        <v>10163.898000000001</v>
      </c>
      <c r="S60" s="19">
        <f>S$15</f>
        <v>1</v>
      </c>
      <c r="Z60" s="1">
        <f>F60</f>
        <v>-4938</v>
      </c>
      <c r="AA60" s="77">
        <f>AB$3+AB$4*Z60+AB$5*Z60^2+AH60</f>
        <v>-1.2609302466432701E-2</v>
      </c>
      <c r="AB60" s="77">
        <f>IF(S60&lt;&gt;0,G60-AH60,-9999)</f>
        <v>9.4644005180190408E-2</v>
      </c>
      <c r="AC60" s="77">
        <f>+G60-P60</f>
        <v>-3.639999995357357E-3</v>
      </c>
      <c r="AD60" s="77">
        <f>IF(S60&lt;&gt;0,G60-AA60,-9999)</f>
        <v>8.9693024710753438E-3</v>
      </c>
      <c r="AE60" s="77">
        <f>+(G60-AA60)^2*S60</f>
        <v>8.0448386817638263E-5</v>
      </c>
      <c r="AF60" s="1">
        <f>IF(S60&lt;&gt;0,G60-P60,-9999)</f>
        <v>-3.639999995357357E-3</v>
      </c>
      <c r="AG60" s="78"/>
      <c r="AH60" s="1">
        <f>$AB$6*($AB$11/AI60*AJ60+$AB$12)</f>
        <v>-9.8284005175547764E-2</v>
      </c>
      <c r="AI60" s="1">
        <f>1+$AB$7*COS(AL60)</f>
        <v>2.9738433343435844E-2</v>
      </c>
      <c r="AJ60" s="1">
        <f>SIN(AL60+RADIANS($AB$9))</f>
        <v>-0.32483933195657866</v>
      </c>
      <c r="AK60" s="1">
        <f>$AB$7*SIN(AL60)</f>
        <v>-0.17467422069970157</v>
      </c>
      <c r="AL60" s="1">
        <f>2*ATAN(AM60)</f>
        <v>-2.9634726227937258</v>
      </c>
      <c r="AM60" s="1">
        <f>SQRT((1+$AB$7)/(1-$AB$7))*TAN(AN60/2)</f>
        <v>-11.19868103549546</v>
      </c>
      <c r="AN60" s="77">
        <f>$AU60+$AB$7*SIN(AO60)</f>
        <v>4.768938299169375</v>
      </c>
      <c r="AO60" s="77">
        <f>$AU60+$AB$7*SIN(AP60)</f>
        <v>4.768941612047187</v>
      </c>
      <c r="AP60" s="77">
        <f>$AU60+$AB$7*SIN(AQ60)</f>
        <v>4.76900103323291</v>
      </c>
      <c r="AQ60" s="77">
        <f>$AU60+$AB$7*SIN(AR60)</f>
        <v>4.7700564507929126</v>
      </c>
      <c r="AR60" s="77">
        <f>$AU60+$AB$7*SIN(AS60)</f>
        <v>4.7863363865801869</v>
      </c>
      <c r="AS60" s="77">
        <f>$AU60+$AB$7*SIN(AT60)</f>
        <v>4.9089003875708883</v>
      </c>
      <c r="AT60" s="77">
        <f>$AU60+$AB$7*SIN(AU60)</f>
        <v>5.2548676203590103</v>
      </c>
      <c r="AU60" s="77">
        <f>RADIANS($AB$9)+$AB$18*(F60-AB$15)</f>
        <v>5.7532215476627044</v>
      </c>
      <c r="AW60" s="6">
        <v>1600</v>
      </c>
      <c r="AX60" s="26">
        <f t="shared" si="0"/>
        <v>-3.9893584739700561E-3</v>
      </c>
      <c r="AY60" s="1">
        <f t="shared" si="1"/>
        <v>-0.13367606439202528</v>
      </c>
      <c r="AZ60" s="1">
        <f t="shared" si="2"/>
        <v>0.12968670591805523</v>
      </c>
      <c r="BA60" s="1">
        <f t="shared" si="3"/>
        <v>0.27619387055941758</v>
      </c>
      <c r="BB60" s="1">
        <f t="shared" si="4"/>
        <v>0.55935253235601057</v>
      </c>
      <c r="BC60" s="1">
        <f t="shared" si="5"/>
        <v>2.3952663366561397</v>
      </c>
      <c r="BD60" s="1">
        <f t="shared" si="6"/>
        <v>2.5542349579036334</v>
      </c>
      <c r="BE60" s="1">
        <f t="shared" si="11"/>
        <v>6.7077640415595985</v>
      </c>
      <c r="BF60" s="1">
        <f t="shared" si="11"/>
        <v>6.6635560162375187</v>
      </c>
      <c r="BG60" s="1">
        <f t="shared" si="11"/>
        <v>6.6157016689025658</v>
      </c>
      <c r="BH60" s="1">
        <f t="shared" si="11"/>
        <v>6.5647737053528683</v>
      </c>
      <c r="BI60" s="1">
        <f t="shared" si="11"/>
        <v>6.5113841091205948</v>
      </c>
      <c r="BJ60" s="1">
        <f t="shared" si="11"/>
        <v>6.4561139022853933</v>
      </c>
      <c r="BK60" s="1">
        <f t="shared" si="11"/>
        <v>6.3994521011431376</v>
      </c>
      <c r="BL60" s="1">
        <f t="shared" si="8"/>
        <v>6.3417492701389273</v>
      </c>
    </row>
    <row r="61" spans="1:64" x14ac:dyDescent="0.2">
      <c r="A61" s="72" t="s">
        <v>106</v>
      </c>
      <c r="B61" s="73" t="s">
        <v>102</v>
      </c>
      <c r="C61" s="74">
        <v>25244.231</v>
      </c>
      <c r="D61" s="79"/>
      <c r="E61" s="76">
        <f>+(C61-C$7)/C$8</f>
        <v>-4918.0048638195212</v>
      </c>
      <c r="F61" s="1">
        <f>ROUND(2*E61,0)/2</f>
        <v>-4918</v>
      </c>
      <c r="G61" s="1">
        <f>+C61-(C$7+F61*C$8)</f>
        <v>-1.5039999998407438E-2</v>
      </c>
      <c r="H61" s="1">
        <f>+G61</f>
        <v>-1.5039999998407438E-2</v>
      </c>
      <c r="Q61" s="114">
        <f>+C61-15018.5</f>
        <v>10225.731</v>
      </c>
      <c r="S61" s="19">
        <f>S$15</f>
        <v>1</v>
      </c>
      <c r="Z61" s="1">
        <f>F61</f>
        <v>-4918</v>
      </c>
      <c r="AA61" s="77">
        <f>AB$3+AB$4*Z61+AB$5*Z61^2+AH61</f>
        <v>-1.2204512073411861E-2</v>
      </c>
      <c r="AB61" s="77">
        <f>IF(S61&lt;&gt;0,G61-AH61,-9999)</f>
        <v>8.305088516761136E-2</v>
      </c>
      <c r="AC61" s="77">
        <f>+G61-P61</f>
        <v>-1.5039999998407438E-2</v>
      </c>
      <c r="AD61" s="77">
        <f>IF(S61&lt;&gt;0,G61-AA61,-9999)</f>
        <v>-2.8354879249955778E-3</v>
      </c>
      <c r="AE61" s="77">
        <f>+(G61-AA61)^2*S61</f>
        <v>8.0399917727957268E-6</v>
      </c>
      <c r="AF61" s="1">
        <f>IF(S61&lt;&gt;0,G61-P61,-9999)</f>
        <v>-1.5039999998407438E-2</v>
      </c>
      <c r="AG61" s="78"/>
      <c r="AH61" s="1">
        <f>$AB$6*($AB$11/AI61*AJ61+$AB$12)</f>
        <v>-9.8090885166018799E-2</v>
      </c>
      <c r="AI61" s="1">
        <f>1+$AB$7*COS(AL61)</f>
        <v>2.9797708099514986E-2</v>
      </c>
      <c r="AJ61" s="1">
        <f>SIN(AL61+RADIANS($AB$9))</f>
        <v>-0.3251599530665491</v>
      </c>
      <c r="AK61" s="1">
        <f>$AB$7*SIN(AL61)</f>
        <v>-0.17500315396856314</v>
      </c>
      <c r="AL61" s="1">
        <f>2*ATAN(AM61)</f>
        <v>-2.9631335973959989</v>
      </c>
      <c r="AM61" s="1">
        <f>SQRT((1+$AB$7)/(1-$AB$7))*TAN(AN61/2)</f>
        <v>-11.177293458008151</v>
      </c>
      <c r="AN61" s="77">
        <f>$AU61+$AB$7*SIN(AO61)</f>
        <v>4.7708467952441431</v>
      </c>
      <c r="AO61" s="77">
        <f>$AU61+$AB$7*SIN(AP61)</f>
        <v>4.7708505681782167</v>
      </c>
      <c r="AP61" s="77">
        <f>$AU61+$AB$7*SIN(AQ61)</f>
        <v>4.7709160315348553</v>
      </c>
      <c r="AQ61" s="77">
        <f>$AU61+$AB$7*SIN(AR61)</f>
        <v>4.7720404489248587</v>
      </c>
      <c r="AR61" s="77">
        <f>$AU61+$AB$7*SIN(AS61)</f>
        <v>4.7888165695908729</v>
      </c>
      <c r="AS61" s="77">
        <f>$AU61+$AB$7*SIN(AT61)</f>
        <v>4.9124015325705042</v>
      </c>
      <c r="AT61" s="77">
        <f>$AU61+$AB$7*SIN(AU61)</f>
        <v>5.2582001610010796</v>
      </c>
      <c r="AU61" s="77">
        <f>RADIANS($AB$9)+$AB$18*(F61-AB$15)</f>
        <v>5.7550218771900106</v>
      </c>
      <c r="AW61" s="6">
        <v>1800</v>
      </c>
      <c r="AX61" s="26">
        <f t="shared" si="0"/>
        <v>-1.4416423448495724E-2</v>
      </c>
      <c r="AY61" s="1">
        <f t="shared" si="1"/>
        <v>-0.14951074712516885</v>
      </c>
      <c r="AZ61" s="1">
        <f t="shared" si="2"/>
        <v>0.13509432367667312</v>
      </c>
      <c r="BA61" s="1">
        <f t="shared" si="3"/>
        <v>0.18336994191827038</v>
      </c>
      <c r="BB61" s="1">
        <f t="shared" si="4"/>
        <v>0.42768518192732313</v>
      </c>
      <c r="BC61" s="1">
        <f t="shared" si="5"/>
        <v>2.5469404653488379</v>
      </c>
      <c r="BD61" s="1">
        <f t="shared" si="6"/>
        <v>3.2636128277506748</v>
      </c>
      <c r="BE61" s="1">
        <f t="shared" si="11"/>
        <v>6.8206562945835776</v>
      </c>
      <c r="BF61" s="1">
        <f t="shared" si="11"/>
        <v>6.7696625238324062</v>
      </c>
      <c r="BG61" s="1">
        <f t="shared" si="11"/>
        <v>6.7119960418228448</v>
      </c>
      <c r="BH61" s="1">
        <f t="shared" si="11"/>
        <v>6.6485563658102986</v>
      </c>
      <c r="BI61" s="1">
        <f t="shared" si="11"/>
        <v>6.5804921438800967</v>
      </c>
      <c r="BJ61" s="1">
        <f t="shared" si="11"/>
        <v>6.5090054516805145</v>
      </c>
      <c r="BK61" s="1">
        <f t="shared" si="11"/>
        <v>6.4351633766067593</v>
      </c>
      <c r="BL61" s="1">
        <f t="shared" si="8"/>
        <v>6.3597525654119842</v>
      </c>
    </row>
    <row r="62" spans="1:64" x14ac:dyDescent="0.2">
      <c r="A62" s="72" t="s">
        <v>101</v>
      </c>
      <c r="B62" s="73" t="s">
        <v>102</v>
      </c>
      <c r="C62" s="74">
        <v>25401.929</v>
      </c>
      <c r="D62" s="79"/>
      <c r="E62" s="76">
        <f>+(C62-C$7)/C$8</f>
        <v>-4867.0065519270938</v>
      </c>
      <c r="F62" s="1">
        <f>ROUND(2*E62,0)/2</f>
        <v>-4867</v>
      </c>
      <c r="G62" s="1">
        <f>+C62-(C$7+F62*C$8)</f>
        <v>-2.0260000001144363E-2</v>
      </c>
      <c r="H62" s="1">
        <f>+G62</f>
        <v>-2.0260000001144363E-2</v>
      </c>
      <c r="Q62" s="114">
        <f>+C62-15018.5</f>
        <v>10383.429</v>
      </c>
      <c r="S62" s="19">
        <f>S$15</f>
        <v>1</v>
      </c>
      <c r="Z62" s="1">
        <f>F62</f>
        <v>-4867</v>
      </c>
      <c r="AA62" s="77">
        <f>AB$3+AB$4*Z62+AB$5*Z62^2+AH62</f>
        <v>-1.1193435718249878E-2</v>
      </c>
      <c r="AB62" s="77">
        <f>IF(S62&lt;&gt;0,G62-AH62,-9999)</f>
        <v>7.733505034451052E-2</v>
      </c>
      <c r="AC62" s="77">
        <f>+G62-P62</f>
        <v>-2.0260000001144363E-2</v>
      </c>
      <c r="AD62" s="77">
        <f>IF(S62&lt;&gt;0,G62-AA62,-9999)</f>
        <v>-9.0665642828944848E-3</v>
      </c>
      <c r="AE62" s="77">
        <f>+(G62-AA62)^2*S62</f>
        <v>8.2202587895857982E-5</v>
      </c>
      <c r="AF62" s="1">
        <f>IF(S62&lt;&gt;0,G62-P62,-9999)</f>
        <v>-2.0260000001144363E-2</v>
      </c>
      <c r="AG62" s="78"/>
      <c r="AH62" s="1">
        <f>$AB$6*($AB$11/AI62*AJ62+$AB$12)</f>
        <v>-9.7595050345654882E-2</v>
      </c>
      <c r="AI62" s="1">
        <f>1+$AB$7*COS(AL62)</f>
        <v>2.9950447461570495E-2</v>
      </c>
      <c r="AJ62" s="1">
        <f>SIN(AL62+RADIANS($AB$9))</f>
        <v>-0.32598319551710675</v>
      </c>
      <c r="AK62" s="1">
        <f>$AB$7*SIN(AL62)</f>
        <v>-0.17584782264188281</v>
      </c>
      <c r="AL62" s="1">
        <f>2*ATAN(AM62)</f>
        <v>-2.9622629180330287</v>
      </c>
      <c r="AM62" s="1">
        <f>SQRT((1+$AB$7)/(1-$AB$7))*TAN(AN62/2)</f>
        <v>-11.122735779360779</v>
      </c>
      <c r="AN62" s="77">
        <f>$AU62+$AB$7*SIN(AO62)</f>
        <v>4.7757307881798621</v>
      </c>
      <c r="AO62" s="77">
        <f>$AU62+$AB$7*SIN(AP62)</f>
        <v>4.7757359662846843</v>
      </c>
      <c r="AP62" s="77">
        <f>$AU62+$AB$7*SIN(AQ62)</f>
        <v>4.7758188819675995</v>
      </c>
      <c r="AQ62" s="77">
        <f>$AU62+$AB$7*SIN(AR62)</f>
        <v>4.7771321467733463</v>
      </c>
      <c r="AR62" s="77">
        <f>$AU62+$AB$7*SIN(AS62)</f>
        <v>4.795204049792698</v>
      </c>
      <c r="AS62" s="77">
        <f>$AU62+$AB$7*SIN(AT62)</f>
        <v>4.9213755405878192</v>
      </c>
      <c r="AT62" s="77">
        <f>$AU62+$AB$7*SIN(AU62)</f>
        <v>5.2667054165920097</v>
      </c>
      <c r="AU62" s="77">
        <f>RADIANS($AB$9)+$AB$18*(F62-AB$15)</f>
        <v>5.7596127174846394</v>
      </c>
      <c r="AW62" s="6">
        <v>2000</v>
      </c>
      <c r="AX62" s="26">
        <f t="shared" si="0"/>
        <v>-2.7396704598324551E-2</v>
      </c>
      <c r="AY62" s="1">
        <f t="shared" si="1"/>
        <v>-0.16588711321884539</v>
      </c>
      <c r="AZ62" s="1">
        <f t="shared" si="2"/>
        <v>0.13849040862052084</v>
      </c>
      <c r="BA62" s="1">
        <f t="shared" si="3"/>
        <v>0.13457823078339304</v>
      </c>
      <c r="BB62" s="1">
        <f t="shared" si="4"/>
        <v>0.33984443600440989</v>
      </c>
      <c r="BC62" s="1">
        <f t="shared" si="5"/>
        <v>2.6421193583397526</v>
      </c>
      <c r="BD62" s="1">
        <f t="shared" si="6"/>
        <v>3.9206243372423986</v>
      </c>
      <c r="BE62" s="1">
        <f t="shared" si="11"/>
        <v>6.9221925747687001</v>
      </c>
      <c r="BF62" s="1">
        <f t="shared" si="11"/>
        <v>6.8682410417596662</v>
      </c>
      <c r="BG62" s="1">
        <f t="shared" si="11"/>
        <v>6.8039233159662933</v>
      </c>
      <c r="BH62" s="1">
        <f t="shared" si="11"/>
        <v>6.7302052167617719</v>
      </c>
      <c r="BI62" s="1">
        <f t="shared" si="11"/>
        <v>6.6487799670884877</v>
      </c>
      <c r="BJ62" s="1">
        <f t="shared" si="11"/>
        <v>6.5616830071579964</v>
      </c>
      <c r="BK62" s="1">
        <f t="shared" si="11"/>
        <v>6.4708502106809336</v>
      </c>
      <c r="BL62" s="1">
        <f t="shared" si="8"/>
        <v>6.3777558606850411</v>
      </c>
    </row>
    <row r="63" spans="1:64" x14ac:dyDescent="0.2">
      <c r="A63" s="72" t="s">
        <v>106</v>
      </c>
      <c r="B63" s="73" t="s">
        <v>102</v>
      </c>
      <c r="C63" s="74">
        <v>25516.35</v>
      </c>
      <c r="D63" s="79"/>
      <c r="E63" s="76">
        <f>+(C63-C$7)/C$8</f>
        <v>-4830.0036866717119</v>
      </c>
      <c r="F63" s="1">
        <f>ROUND(2*E63,0)/2</f>
        <v>-4830</v>
      </c>
      <c r="G63" s="1">
        <f>+C63-(C$7+F63*C$8)</f>
        <v>-1.1399999999412103E-2</v>
      </c>
      <c r="H63" s="1">
        <f>+G63</f>
        <v>-1.1399999999412103E-2</v>
      </c>
      <c r="Q63" s="114">
        <f>+C63-15018.5</f>
        <v>10497.849999999999</v>
      </c>
      <c r="S63" s="19">
        <f>S$15</f>
        <v>1</v>
      </c>
      <c r="Z63" s="1">
        <f>F63</f>
        <v>-4830</v>
      </c>
      <c r="AA63" s="77">
        <f>AB$3+AB$4*Z63+AB$5*Z63^2+AH63</f>
        <v>-1.0478890050658413E-2</v>
      </c>
      <c r="AB63" s="77">
        <f>IF(S63&lt;&gt;0,G63-AH63,-9999)</f>
        <v>8.5832260847985981E-2</v>
      </c>
      <c r="AC63" s="77">
        <f>+G63-P63</f>
        <v>-1.1399999999412103E-2</v>
      </c>
      <c r="AD63" s="77">
        <f>IF(S63&lt;&gt;0,G63-AA63,-9999)</f>
        <v>-9.2110994875369001E-4</v>
      </c>
      <c r="AE63" s="77">
        <f>+(G63-AA63)^2*S63</f>
        <v>8.4844353769302548E-7</v>
      </c>
      <c r="AF63" s="1">
        <f>IF(S63&lt;&gt;0,G63-P63,-9999)</f>
        <v>-1.1399999999412103E-2</v>
      </c>
      <c r="AG63" s="78"/>
      <c r="AH63" s="1">
        <f>$AB$6*($AB$11/AI63*AJ63+$AB$12)</f>
        <v>-9.7232260847398083E-2</v>
      </c>
      <c r="AI63" s="1">
        <f>1+$AB$7*COS(AL63)</f>
        <v>3.0062711010692245E-2</v>
      </c>
      <c r="AJ63" s="1">
        <f>SIN(AL63+RADIANS($AB$9))</f>
        <v>-0.32658561040671835</v>
      </c>
      <c r="AK63" s="1">
        <f>$AB$7*SIN(AL63)</f>
        <v>-0.17646599257639001</v>
      </c>
      <c r="AL63" s="1">
        <f>2*ATAN(AM63)</f>
        <v>-2.9616256251397446</v>
      </c>
      <c r="AM63" s="1">
        <f>SQRT((1+$AB$7)/(1-$AB$7))*TAN(AN63/2)</f>
        <v>-11.083136056516949</v>
      </c>
      <c r="AN63" s="77">
        <f>$AU63+$AB$7*SIN(AO63)</f>
        <v>4.7792898293792536</v>
      </c>
      <c r="AO63" s="77">
        <f>$AU63+$AB$7*SIN(AP63)</f>
        <v>4.7792962654816584</v>
      </c>
      <c r="AP63" s="77">
        <f>$AU63+$AB$7*SIN(AQ63)</f>
        <v>4.779393841383448</v>
      </c>
      <c r="AQ63" s="77">
        <f>$AU63+$AB$7*SIN(AR63)</f>
        <v>4.7808561537880374</v>
      </c>
      <c r="AR63" s="77">
        <f>$AU63+$AB$7*SIN(AS63)</f>
        <v>4.7998954493391572</v>
      </c>
      <c r="AS63" s="77">
        <f>$AU63+$AB$7*SIN(AT63)</f>
        <v>4.9279274775662838</v>
      </c>
      <c r="AT63" s="77">
        <f>$AU63+$AB$7*SIN(AU63)</f>
        <v>5.2728824031105912</v>
      </c>
      <c r="AU63" s="77">
        <f>RADIANS($AB$9)+$AB$18*(F63-AB$15)</f>
        <v>5.7629433271101549</v>
      </c>
      <c r="AW63" s="6">
        <v>2200</v>
      </c>
      <c r="AX63" s="26">
        <f t="shared" si="0"/>
        <v>-4.2496724953087761E-2</v>
      </c>
      <c r="AY63" s="1">
        <f t="shared" si="1"/>
        <v>-0.18280516267305486</v>
      </c>
      <c r="AZ63" s="1">
        <f t="shared" si="2"/>
        <v>0.14030843771996709</v>
      </c>
      <c r="BA63" s="1">
        <f t="shared" si="3"/>
        <v>0.10608974020227957</v>
      </c>
      <c r="BB63" s="1">
        <f t="shared" si="4"/>
        <v>0.27885871447124572</v>
      </c>
      <c r="BC63" s="1">
        <f t="shared" si="5"/>
        <v>2.7062653661905762</v>
      </c>
      <c r="BD63" s="1">
        <f t="shared" si="6"/>
        <v>4.5214597593763246</v>
      </c>
      <c r="BE63" s="1">
        <f t="shared" si="11"/>
        <v>7.012168645825156</v>
      </c>
      <c r="BF63" s="1">
        <f t="shared" si="11"/>
        <v>6.9586383754769479</v>
      </c>
      <c r="BG63" s="1">
        <f t="shared" si="11"/>
        <v>6.8908513568507059</v>
      </c>
      <c r="BH63" s="1">
        <f t="shared" si="11"/>
        <v>6.8093188466605126</v>
      </c>
      <c r="BI63" s="1">
        <f t="shared" si="11"/>
        <v>6.7160704818269519</v>
      </c>
      <c r="BJ63" s="1">
        <f t="shared" si="11"/>
        <v>6.6140973396974898</v>
      </c>
      <c r="BK63" s="1">
        <f t="shared" si="11"/>
        <v>6.5065068719559065</v>
      </c>
      <c r="BL63" s="1">
        <f t="shared" si="8"/>
        <v>6.3957591559580971</v>
      </c>
    </row>
    <row r="64" spans="1:64" x14ac:dyDescent="0.2">
      <c r="A64" s="72" t="s">
        <v>108</v>
      </c>
      <c r="B64" s="73" t="s">
        <v>102</v>
      </c>
      <c r="C64" s="74">
        <v>25859.584999999999</v>
      </c>
      <c r="D64" s="79"/>
      <c r="E64" s="76">
        <f>+(C64-C$7)/C$8</f>
        <v>-4719.0041458887144</v>
      </c>
      <c r="F64" s="1">
        <f>ROUND(2*E64,0)/2</f>
        <v>-4719</v>
      </c>
      <c r="G64" s="1">
        <f>+C64-(C$7+F64*C$8)</f>
        <v>-1.2819999999919673E-2</v>
      </c>
      <c r="H64" s="1">
        <f>+G64</f>
        <v>-1.2819999999919673E-2</v>
      </c>
      <c r="Q64" s="114">
        <f>+C64-15018.5</f>
        <v>10841.084999999999</v>
      </c>
      <c r="S64" s="19">
        <f>S$15</f>
        <v>1</v>
      </c>
      <c r="Z64" s="1">
        <f>F64</f>
        <v>-4719</v>
      </c>
      <c r="AA64" s="77">
        <f>AB$3+AB$4*Z64+AB$5*Z64^2+AH64</f>
        <v>-8.4307497387319102E-3</v>
      </c>
      <c r="AB64" s="77">
        <f>IF(S64&lt;&gt;0,G64-AH64,-9999)</f>
        <v>8.3308154365470552E-2</v>
      </c>
      <c r="AC64" s="77">
        <f>+G64-P64</f>
        <v>-1.2819999999919673E-2</v>
      </c>
      <c r="AD64" s="77">
        <f>IF(S64&lt;&gt;0,G64-AA64,-9999)</f>
        <v>-4.3892502611877632E-3</v>
      </c>
      <c r="AE64" s="77">
        <f>+(G64-AA64)^2*S64</f>
        <v>1.9265517855336849E-5</v>
      </c>
      <c r="AF64" s="1">
        <f>IF(S64&lt;&gt;0,G64-P64,-9999)</f>
        <v>-1.2819999999919673E-2</v>
      </c>
      <c r="AG64" s="78"/>
      <c r="AH64" s="1">
        <f>$AB$6*($AB$11/AI64*AJ64+$AB$12)</f>
        <v>-9.6128154365390225E-2</v>
      </c>
      <c r="AI64" s="1">
        <f>1+$AB$7*COS(AL64)</f>
        <v>3.0407062822112474E-2</v>
      </c>
      <c r="AJ64" s="1">
        <f>SIN(AL64+RADIANS($AB$9))</f>
        <v>-0.32841958784875341</v>
      </c>
      <c r="AK64" s="1">
        <f>$AB$7*SIN(AL64)</f>
        <v>-0.17834833131446873</v>
      </c>
      <c r="AL64" s="1">
        <f>2*ATAN(AM64)</f>
        <v>-2.9596846003269368</v>
      </c>
      <c r="AM64" s="1">
        <f>SQRT((1+$AB$7)/(1-$AB$7))*TAN(AN64/2)</f>
        <v>-10.96423072113363</v>
      </c>
      <c r="AN64" s="77">
        <f>$AU64+$AB$7*SIN(AO64)</f>
        <v>4.7900480699935297</v>
      </c>
      <c r="AO64" s="77">
        <f>$AU64+$AB$7*SIN(AP64)</f>
        <v>4.7900598040328237</v>
      </c>
      <c r="AP64" s="77">
        <f>$AU64+$AB$7*SIN(AQ64)</f>
        <v>4.7902130482445564</v>
      </c>
      <c r="AQ64" s="77">
        <f>$AU64+$AB$7*SIN(AR64)</f>
        <v>4.7921874277011547</v>
      </c>
      <c r="AR64" s="77">
        <f>$AU64+$AB$7*SIN(AS64)</f>
        <v>4.8142653040337464</v>
      </c>
      <c r="AS64" s="77">
        <f>$AU64+$AB$7*SIN(AT64)</f>
        <v>4.9477914793730431</v>
      </c>
      <c r="AT64" s="77">
        <f>$AU64+$AB$7*SIN(AU64)</f>
        <v>5.2914458533949151</v>
      </c>
      <c r="AU64" s="77">
        <f>RADIANS($AB$9)+$AB$18*(F64-AB$15)</f>
        <v>5.7729351559867013</v>
      </c>
      <c r="AW64" s="6">
        <v>2400</v>
      </c>
      <c r="AX64" s="26">
        <f t="shared" si="0"/>
        <v>-5.9295894907114483E-2</v>
      </c>
      <c r="AY64" s="1">
        <f t="shared" si="1"/>
        <v>-0.2002648954877973</v>
      </c>
      <c r="AZ64" s="1">
        <f t="shared" si="2"/>
        <v>0.14096900058068282</v>
      </c>
      <c r="BA64" s="1">
        <f t="shared" si="3"/>
        <v>8.808777149258662E-2</v>
      </c>
      <c r="BB64" s="1">
        <f t="shared" si="4"/>
        <v>0.23484520196106437</v>
      </c>
      <c r="BC64" s="1">
        <f t="shared" si="5"/>
        <v>2.7518115289076204</v>
      </c>
      <c r="BD64" s="1">
        <f t="shared" si="6"/>
        <v>5.0659561734380736</v>
      </c>
      <c r="BE64" s="1">
        <f t="shared" si="11"/>
        <v>7.0911349915203488</v>
      </c>
      <c r="BF64" s="1">
        <f t="shared" si="11"/>
        <v>7.040659482453429</v>
      </c>
      <c r="BG64" s="1">
        <f t="shared" si="11"/>
        <v>6.9723450799032252</v>
      </c>
      <c r="BH64" s="1">
        <f t="shared" si="11"/>
        <v>6.885552556599392</v>
      </c>
      <c r="BI64" s="1">
        <f t="shared" si="11"/>
        <v>6.7821961440887453</v>
      </c>
      <c r="BJ64" s="1">
        <f t="shared" si="11"/>
        <v>6.6661999000824004</v>
      </c>
      <c r="BK64" s="1">
        <f t="shared" si="11"/>
        <v>6.542127638801233</v>
      </c>
      <c r="BL64" s="1">
        <f t="shared" si="8"/>
        <v>6.413762451231154</v>
      </c>
    </row>
    <row r="65" spans="1:64" x14ac:dyDescent="0.2">
      <c r="A65" s="72" t="s">
        <v>106</v>
      </c>
      <c r="B65" s="73" t="s">
        <v>102</v>
      </c>
      <c r="C65" s="74">
        <v>25881.237000000001</v>
      </c>
      <c r="D65" s="79"/>
      <c r="E65" s="76">
        <f>+(C65-C$7)/C$8</f>
        <v>-4712.0020567747433</v>
      </c>
      <c r="F65" s="1">
        <f>ROUND(2*E65,0)/2</f>
        <v>-4712</v>
      </c>
      <c r="G65" s="1">
        <f>+C65-(C$7+F65*C$8)</f>
        <v>-6.3599999994039536E-3</v>
      </c>
      <c r="H65" s="1">
        <f>+G65</f>
        <v>-6.3599999994039536E-3</v>
      </c>
      <c r="Q65" s="114">
        <f>+C65-15018.5</f>
        <v>10862.737000000001</v>
      </c>
      <c r="S65" s="19">
        <f>S$15</f>
        <v>1</v>
      </c>
      <c r="Z65" s="1">
        <f>F65</f>
        <v>-4712</v>
      </c>
      <c r="AA65" s="77">
        <f>AB$3+AB$4*Z65+AB$5*Z65^2+AH65</f>
        <v>-8.3063785429088877E-3</v>
      </c>
      <c r="AB65" s="77">
        <f>IF(S65&lt;&gt;0,G65-AH65,-9999)</f>
        <v>8.9697723954415554E-2</v>
      </c>
      <c r="AC65" s="77">
        <f>+G65-P65</f>
        <v>-6.3599999994039536E-3</v>
      </c>
      <c r="AD65" s="77">
        <f>IF(S65&lt;&gt;0,G65-AA65,-9999)</f>
        <v>1.9463785435049341E-3</v>
      </c>
      <c r="AE65" s="77">
        <f>+(G65-AA65)^2*S65</f>
        <v>3.7883894346163889E-6</v>
      </c>
      <c r="AF65" s="1">
        <f>IF(S65&lt;&gt;0,G65-P65,-9999)</f>
        <v>-6.3599999994039536E-3</v>
      </c>
      <c r="AG65" s="78"/>
      <c r="AH65" s="1">
        <f>$AB$6*($AB$11/AI65*AJ65+$AB$12)</f>
        <v>-9.6057723953819507E-2</v>
      </c>
      <c r="AI65" s="1">
        <f>1+$AB$7*COS(AL65)</f>
        <v>3.0429168281683405E-2</v>
      </c>
      <c r="AJ65" s="1">
        <f>SIN(AL65+RADIANS($AB$9))</f>
        <v>-0.3285366163226916</v>
      </c>
      <c r="AK65" s="1">
        <f>$AB$7*SIN(AL65)</f>
        <v>-0.17846846609121264</v>
      </c>
      <c r="AL65" s="1">
        <f>2*ATAN(AM65)</f>
        <v>-2.9595606966334818</v>
      </c>
      <c r="AM65" s="1">
        <f>SQRT((1+$AB$7)/(1-$AB$7))*TAN(AN65/2)</f>
        <v>-10.956726365329176</v>
      </c>
      <c r="AN65" s="77">
        <f>$AU65+$AB$7*SIN(AO65)</f>
        <v>4.7907306623653696</v>
      </c>
      <c r="AO65" s="77">
        <f>$AU65+$AB$7*SIN(AP65)</f>
        <v>4.7907428213467718</v>
      </c>
      <c r="AP65" s="77">
        <f>$AU65+$AB$7*SIN(AQ65)</f>
        <v>4.7909002309781528</v>
      </c>
      <c r="AQ65" s="77">
        <f>$AU65+$AB$7*SIN(AR65)</f>
        <v>4.792910332618864</v>
      </c>
      <c r="AR65" s="77">
        <f>$AU65+$AB$7*SIN(AS65)</f>
        <v>4.815186622975288</v>
      </c>
      <c r="AS65" s="77">
        <f>$AU65+$AB$7*SIN(AT65)</f>
        <v>4.9490546070241841</v>
      </c>
      <c r="AT65" s="77">
        <f>$AU65+$AB$7*SIN(AU65)</f>
        <v>5.2926181417181706</v>
      </c>
      <c r="AU65" s="77">
        <f>RADIANS($AB$9)+$AB$18*(F65-AB$15)</f>
        <v>5.7735652713212584</v>
      </c>
      <c r="AW65" s="6">
        <v>2600</v>
      </c>
      <c r="AX65" s="26">
        <f t="shared" si="0"/>
        <v>-7.7439345669437665E-2</v>
      </c>
      <c r="AY65" s="1">
        <f t="shared" si="1"/>
        <v>-0.21826631166307264</v>
      </c>
      <c r="AZ65" s="1">
        <f t="shared" si="2"/>
        <v>0.14082696599363498</v>
      </c>
      <c r="BA65" s="1">
        <f t="shared" si="3"/>
        <v>7.5989758122040896E-2</v>
      </c>
      <c r="BB65" s="1">
        <f t="shared" si="4"/>
        <v>0.20197842047360157</v>
      </c>
      <c r="BC65" s="1">
        <f t="shared" si="5"/>
        <v>2.7854932866600128</v>
      </c>
      <c r="BD65" s="1">
        <f t="shared" si="6"/>
        <v>5.556934165259964</v>
      </c>
      <c r="BE65" s="1">
        <f t="shared" si="11"/>
        <v>7.1601326692570444</v>
      </c>
      <c r="BF65" s="1">
        <f t="shared" si="11"/>
        <v>7.1144944714284435</v>
      </c>
      <c r="BG65" s="1">
        <f t="shared" si="11"/>
        <v>7.0481637561650841</v>
      </c>
      <c r="BH65" s="1">
        <f t="shared" si="11"/>
        <v>6.9586234543484595</v>
      </c>
      <c r="BI65" s="1">
        <f t="shared" si="11"/>
        <v>6.8470004187779683</v>
      </c>
      <c r="BJ65" s="1">
        <f t="shared" si="11"/>
        <v>6.7179429420884826</v>
      </c>
      <c r="BK65" s="1">
        <f t="shared" si="11"/>
        <v>6.5777068012202013</v>
      </c>
      <c r="BL65" s="1">
        <f t="shared" si="8"/>
        <v>6.4317657465042108</v>
      </c>
    </row>
    <row r="66" spans="1:64" x14ac:dyDescent="0.2">
      <c r="A66" s="72" t="s">
        <v>107</v>
      </c>
      <c r="B66" s="73" t="s">
        <v>102</v>
      </c>
      <c r="C66" s="74">
        <v>25893.603999999999</v>
      </c>
      <c r="D66" s="79"/>
      <c r="E66" s="76">
        <f>+(C66-C$7)/C$8</f>
        <v>-4708.0026647521845</v>
      </c>
      <c r="F66" s="1">
        <f>ROUND(2*E66,0)/2</f>
        <v>-4708</v>
      </c>
      <c r="G66" s="1">
        <f>+C66-(C$7+F66*C$8)</f>
        <v>-8.2399999992048834E-3</v>
      </c>
      <c r="H66" s="1">
        <f>+G66</f>
        <v>-8.2399999992048834E-3</v>
      </c>
      <c r="Q66" s="114">
        <f>+C66-15018.5</f>
        <v>10875.103999999999</v>
      </c>
      <c r="S66" s="19">
        <f>S$15</f>
        <v>1</v>
      </c>
      <c r="Z66" s="1">
        <f>F66</f>
        <v>-4708</v>
      </c>
      <c r="AA66" s="77">
        <f>AB$3+AB$4*Z66+AB$5*Z66^2+AH66</f>
        <v>-8.2355640272180897E-3</v>
      </c>
      <c r="AB66" s="77">
        <f>IF(S66&lt;&gt;0,G66-AH66,-9999)</f>
        <v>8.7777434818362587E-2</v>
      </c>
      <c r="AC66" s="77">
        <f>+G66-P66</f>
        <v>-8.2399999992048834E-3</v>
      </c>
      <c r="AD66" s="77">
        <f>IF(S66&lt;&gt;0,G66-AA66,-9999)</f>
        <v>-4.4359719867936853E-6</v>
      </c>
      <c r="AE66" s="77">
        <f>+(G66-AA66)^2*S66</f>
        <v>1.9677847467618317E-11</v>
      </c>
      <c r="AF66" s="1">
        <f>IF(S66&lt;&gt;0,G66-P66,-9999)</f>
        <v>-8.2399999992048834E-3</v>
      </c>
      <c r="AG66" s="78"/>
      <c r="AH66" s="1">
        <f>$AB$6*($AB$11/AI66*AJ66+$AB$12)</f>
        <v>-9.6017434817567471E-2</v>
      </c>
      <c r="AI66" s="1">
        <f>1+$AB$7*COS(AL66)</f>
        <v>3.0441821130395286E-2</v>
      </c>
      <c r="AJ66" s="1">
        <f>SIN(AL66+RADIANS($AB$9))</f>
        <v>-0.32860356404235286</v>
      </c>
      <c r="AK66" s="1">
        <f>$AB$7*SIN(AL66)</f>
        <v>-0.17853719190956813</v>
      </c>
      <c r="AL66" s="1">
        <f>2*ATAN(AM66)</f>
        <v>-2.959489813450412</v>
      </c>
      <c r="AM66" s="1">
        <f>SQRT((1+$AB$7)/(1-$AB$7))*TAN(AN66/2)</f>
        <v>-10.952437831234537</v>
      </c>
      <c r="AN66" s="77">
        <f>$AU66+$AB$7*SIN(AO66)</f>
        <v>4.7911209387786675</v>
      </c>
      <c r="AO66" s="77">
        <f>$AU66+$AB$7*SIN(AP66)</f>
        <v>4.7911333460766539</v>
      </c>
      <c r="AP66" s="77">
        <f>$AU66+$AB$7*SIN(AQ66)</f>
        <v>4.79129317378887</v>
      </c>
      <c r="AQ66" s="77">
        <f>$AU66+$AB$7*SIN(AR66)</f>
        <v>4.7933238777811082</v>
      </c>
      <c r="AR66" s="77">
        <f>$AU66+$AB$7*SIN(AS66)</f>
        <v>4.8157139062127126</v>
      </c>
      <c r="AS66" s="77">
        <f>$AU66+$AB$7*SIN(AT66)</f>
        <v>4.949776949436453</v>
      </c>
      <c r="AT66" s="77">
        <f>$AU66+$AB$7*SIN(AU66)</f>
        <v>5.2932881065100004</v>
      </c>
      <c r="AU66" s="77">
        <f>RADIANS($AB$9)+$AB$18*(F66-AB$15)</f>
        <v>5.7739253372267196</v>
      </c>
      <c r="AW66" s="6">
        <v>2800</v>
      </c>
      <c r="AX66" s="26">
        <f t="shared" ref="AX66:AX82" si="12">AB$3+AB$4*AW66+AB$5*AW66^2+AZ66</f>
        <v>-9.665566651214616E-2</v>
      </c>
      <c r="AY66" s="1">
        <f t="shared" ref="AY66:AY82" si="13">AB$3+AB$4*AW66+AB$5*AW66^2</f>
        <v>-0.23680941119888099</v>
      </c>
      <c r="AZ66" s="1">
        <f t="shared" ref="AZ66:AZ82" si="14">$AB$6*($AB$11/BA66*BB66+$AB$12)</f>
        <v>0.14015374468673483</v>
      </c>
      <c r="BA66" s="1">
        <f t="shared" ref="BA66:BA82" si="15">1+$AB$7*COS(BC66)</f>
        <v>6.7442763966434782E-2</v>
      </c>
      <c r="BB66" s="1">
        <f t="shared" ref="BB66:BB82" si="16">SIN(BC66+RADIANS($AB$9))</f>
        <v>0.17668189363635975</v>
      </c>
      <c r="BC66" s="1">
        <f t="shared" ref="BC66:BC82" si="17">2*ATAN(BD66)</f>
        <v>2.811256558972131</v>
      </c>
      <c r="BD66" s="1">
        <f t="shared" ref="BD66:BD82" si="18">SQRT((1+$AB$7)/(1-$AB$7))*TAN(BE66/2)</f>
        <v>5.9992833971974715</v>
      </c>
      <c r="BE66" s="1">
        <f t="shared" si="11"/>
        <v>7.2204468007440186</v>
      </c>
      <c r="BF66" s="1">
        <f t="shared" si="11"/>
        <v>7.1806236407888129</v>
      </c>
      <c r="BG66" s="1">
        <f t="shared" si="11"/>
        <v>7.1182465571813935</v>
      </c>
      <c r="BH66" s="1">
        <f t="shared" si="11"/>
        <v>7.0283132171493801</v>
      </c>
      <c r="BI66" s="1">
        <f t="shared" si="11"/>
        <v>6.910339061770725</v>
      </c>
      <c r="BJ66" s="1">
        <f t="shared" si="11"/>
        <v>6.7692796424860537</v>
      </c>
      <c r="BK66" s="1">
        <f t="shared" si="11"/>
        <v>6.6132386627005078</v>
      </c>
      <c r="BL66" s="1">
        <f t="shared" ref="BL66:BL82" si="19">RADIANS($AB$9)+$AB$18*(AW66-AB$15)</f>
        <v>6.4497690417772677</v>
      </c>
    </row>
    <row r="67" spans="1:64" x14ac:dyDescent="0.2">
      <c r="A67" s="72" t="s">
        <v>106</v>
      </c>
      <c r="B67" s="73" t="s">
        <v>102</v>
      </c>
      <c r="C67" s="74">
        <v>25918.346000000001</v>
      </c>
      <c r="D67" s="79"/>
      <c r="E67" s="76">
        <f>+(C67-C$7)/C$8</f>
        <v>-4700.0012935690211</v>
      </c>
      <c r="F67" s="1">
        <f>ROUND(2*E67,0)/2</f>
        <v>-4700</v>
      </c>
      <c r="G67" s="1">
        <f>+C67-(C$7+F67*C$8)</f>
        <v>-3.9999999971769284E-3</v>
      </c>
      <c r="H67" s="1">
        <f>+G67</f>
        <v>-3.9999999971769284E-3</v>
      </c>
      <c r="Q67" s="114">
        <f>+C67-15018.5</f>
        <v>10899.846000000001</v>
      </c>
      <c r="S67" s="19">
        <f>S$15</f>
        <v>1</v>
      </c>
      <c r="Z67" s="1">
        <f>F67</f>
        <v>-4700</v>
      </c>
      <c r="AA67" s="77">
        <f>AB$3+AB$4*Z67+AB$5*Z67^2+AH67</f>
        <v>-8.0944906306303216E-3</v>
      </c>
      <c r="AB67" s="77">
        <f>IF(S67&lt;&gt;0,G67-AH67,-9999)</f>
        <v>9.1936762162647664E-2</v>
      </c>
      <c r="AC67" s="77">
        <f>+G67-P67</f>
        <v>-3.9999999971769284E-3</v>
      </c>
      <c r="AD67" s="77">
        <f>IF(S67&lt;&gt;0,G67-AA67,-9999)</f>
        <v>4.0944906334533931E-3</v>
      </c>
      <c r="AE67" s="77">
        <f>+(G67-AA67)^2*S67</f>
        <v>1.6764853547437567E-5</v>
      </c>
      <c r="AF67" s="1">
        <f>IF(S67&lt;&gt;0,G67-P67,-9999)</f>
        <v>-3.9999999971769284E-3</v>
      </c>
      <c r="AG67" s="78"/>
      <c r="AH67" s="1">
        <f>$AB$6*($AB$11/AI67*AJ67+$AB$12)</f>
        <v>-9.5936762159824593E-2</v>
      </c>
      <c r="AI67" s="1">
        <f>1+$AB$7*COS(AL67)</f>
        <v>3.0467173130453218E-2</v>
      </c>
      <c r="AJ67" s="1">
        <f>SIN(AL67+RADIANS($AB$9))</f>
        <v>-0.32873762202299939</v>
      </c>
      <c r="AK67" s="1">
        <f>$AB$7*SIN(AL67)</f>
        <v>-0.17867481280315922</v>
      </c>
      <c r="AL67" s="1">
        <f>2*ATAN(AM67)</f>
        <v>-2.9593478697325022</v>
      </c>
      <c r="AM67" s="1">
        <f>SQRT((1+$AB$7)/(1-$AB$7))*TAN(AN67/2)</f>
        <v>-10.943860034188903</v>
      </c>
      <c r="AN67" s="77">
        <f>$AU67+$AB$7*SIN(AO67)</f>
        <v>4.7919019805093406</v>
      </c>
      <c r="AO67" s="77">
        <f>$AU67+$AB$7*SIN(AP67)</f>
        <v>4.7919148966631795</v>
      </c>
      <c r="AP67" s="77">
        <f>$AU67+$AB$7*SIN(AQ67)</f>
        <v>4.7920796441462707</v>
      </c>
      <c r="AQ67" s="77">
        <f>$AU67+$AB$7*SIN(AR67)</f>
        <v>4.7941519690620753</v>
      </c>
      <c r="AR67" s="77">
        <f>$AU67+$AB$7*SIN(AS67)</f>
        <v>4.8167702549388069</v>
      </c>
      <c r="AS67" s="77">
        <f>$AU67+$AB$7*SIN(AT67)</f>
        <v>4.9512228451843194</v>
      </c>
      <c r="AT67" s="77">
        <f>$AU67+$AB$7*SIN(AU67)</f>
        <v>5.2946282229936541</v>
      </c>
      <c r="AU67" s="77">
        <f>RADIANS($AB$9)+$AB$18*(F67-AB$15)</f>
        <v>5.7746454690376421</v>
      </c>
      <c r="AW67" s="6">
        <v>3000</v>
      </c>
      <c r="AX67" s="26">
        <f t="shared" si="12"/>
        <v>-0.11675215980075765</v>
      </c>
      <c r="AY67" s="1">
        <f t="shared" si="13"/>
        <v>-0.25589419409522224</v>
      </c>
      <c r="AZ67" s="1">
        <f t="shared" si="14"/>
        <v>0.13914203429446459</v>
      </c>
      <c r="BA67" s="1">
        <f t="shared" si="15"/>
        <v>6.114513835448887E-2</v>
      </c>
      <c r="BB67" s="1">
        <f t="shared" si="16"/>
        <v>0.15667017688323426</v>
      </c>
      <c r="BC67" s="1">
        <f t="shared" si="17"/>
        <v>2.8315525548540394</v>
      </c>
      <c r="BD67" s="1">
        <f t="shared" si="18"/>
        <v>6.3990221655135402</v>
      </c>
      <c r="BE67" s="1">
        <f t="shared" si="11"/>
        <v>7.2734149115038358</v>
      </c>
      <c r="BF67" s="1">
        <f t="shared" si="11"/>
        <v>7.2397184155146626</v>
      </c>
      <c r="BG67" s="1">
        <f t="shared" si="11"/>
        <v>7.1826893084175722</v>
      </c>
      <c r="BH67" s="1">
        <f t="shared" si="11"/>
        <v>7.0944685777315115</v>
      </c>
      <c r="BI67" s="1">
        <f t="shared" si="11"/>
        <v>6.9720812115796766</v>
      </c>
      <c r="BJ67" s="1">
        <f t="shared" si="11"/>
        <v>6.8201642173933053</v>
      </c>
      <c r="BK67" s="1">
        <f t="shared" si="11"/>
        <v>6.6487175420605498</v>
      </c>
      <c r="BL67" s="1">
        <f t="shared" si="19"/>
        <v>6.4677723370503237</v>
      </c>
    </row>
    <row r="68" spans="1:64" x14ac:dyDescent="0.2">
      <c r="A68" s="72" t="s">
        <v>106</v>
      </c>
      <c r="B68" s="73" t="s">
        <v>102</v>
      </c>
      <c r="C68" s="74">
        <v>25921.434000000001</v>
      </c>
      <c r="D68" s="79"/>
      <c r="E68" s="76">
        <f>+(C68-C$7)/C$8</f>
        <v>-4699.0026582843384</v>
      </c>
      <c r="F68" s="1">
        <f>ROUND(2*E68,0)/2</f>
        <v>-4699</v>
      </c>
      <c r="G68" s="1">
        <f>+C68-(C$7+F68*C$8)</f>
        <v>-8.219999996072147E-3</v>
      </c>
      <c r="H68" s="1">
        <f>+G68</f>
        <v>-8.219999996072147E-3</v>
      </c>
      <c r="Q68" s="114">
        <f>+C68-15018.5</f>
        <v>10902.934000000001</v>
      </c>
      <c r="S68" s="19">
        <f>S$15</f>
        <v>1</v>
      </c>
      <c r="Z68" s="1">
        <f>F68</f>
        <v>-4699</v>
      </c>
      <c r="AA68" s="77">
        <f>AB$3+AB$4*Z68+AB$5*Z68^2+AH68</f>
        <v>-8.0769085365563764E-3</v>
      </c>
      <c r="AB68" s="77">
        <f>IF(S68&lt;&gt;0,G68-AH68,-9999)</f>
        <v>8.7706669222656047E-2</v>
      </c>
      <c r="AC68" s="77">
        <f>+G68-P68</f>
        <v>-8.219999996072147E-3</v>
      </c>
      <c r="AD68" s="77">
        <f>IF(S68&lt;&gt;0,G68-AA68,-9999)</f>
        <v>-1.4309145951577062E-4</v>
      </c>
      <c r="AE68" s="77">
        <f>+(G68-AA68)^2*S68</f>
        <v>2.0475165786353425E-8</v>
      </c>
      <c r="AF68" s="1">
        <f>IF(S68&lt;&gt;0,G68-P68,-9999)</f>
        <v>-8.219999996072147E-3</v>
      </c>
      <c r="AG68" s="78"/>
      <c r="AH68" s="1">
        <f>$AB$6*($AB$11/AI68*AJ68+$AB$12)</f>
        <v>-9.5926669218728194E-2</v>
      </c>
      <c r="AI68" s="1">
        <f>1+$AB$7*COS(AL68)</f>
        <v>3.0470346480392596E-2</v>
      </c>
      <c r="AJ68" s="1">
        <f>SIN(AL68+RADIANS($AB$9))</f>
        <v>-0.32875439453580424</v>
      </c>
      <c r="AK68" s="1">
        <f>$AB$7*SIN(AL68)</f>
        <v>-0.17869203131099176</v>
      </c>
      <c r="AL68" s="1">
        <f>2*ATAN(AM68)</f>
        <v>-2.9593301101110292</v>
      </c>
      <c r="AM68" s="1">
        <f>SQRT((1+$AB$7)/(1-$AB$7))*TAN(AN68/2)</f>
        <v>-10.942787740767374</v>
      </c>
      <c r="AN68" s="77">
        <f>$AU68+$AB$7*SIN(AO68)</f>
        <v>4.7919996566238385</v>
      </c>
      <c r="AO68" s="77">
        <f>$AU68+$AB$7*SIN(AP68)</f>
        <v>4.7920126375460388</v>
      </c>
      <c r="AP68" s="77">
        <f>$AU68+$AB$7*SIN(AQ68)</f>
        <v>4.7921780079064202</v>
      </c>
      <c r="AQ68" s="77">
        <f>$AU68+$AB$7*SIN(AR68)</f>
        <v>4.7942555746113973</v>
      </c>
      <c r="AR68" s="77">
        <f>$AU68+$AB$7*SIN(AS68)</f>
        <v>4.8169024658386039</v>
      </c>
      <c r="AS68" s="77">
        <f>$AU68+$AB$7*SIN(AT68)</f>
        <v>4.9514036956520311</v>
      </c>
      <c r="AT68" s="77">
        <f>$AU68+$AB$7*SIN(AU68)</f>
        <v>5.2947957550637401</v>
      </c>
      <c r="AU68" s="77">
        <f>RADIANS($AB$9)+$AB$18*(F68-AB$15)</f>
        <v>5.7747354855140074</v>
      </c>
      <c r="AW68" s="6">
        <v>3200</v>
      </c>
      <c r="AX68" s="26">
        <f t="shared" si="12"/>
        <v>-0.13759989983771576</v>
      </c>
      <c r="AY68" s="1">
        <f t="shared" si="13"/>
        <v>-0.27552066035209649</v>
      </c>
      <c r="AZ68" s="1">
        <f t="shared" si="14"/>
        <v>0.13792076051438074</v>
      </c>
      <c r="BA68" s="1">
        <f t="shared" si="15"/>
        <v>5.6333261277322411E-2</v>
      </c>
      <c r="BB68" s="1">
        <f t="shared" si="16"/>
        <v>0.14043320862770325</v>
      </c>
      <c r="BC68" s="1">
        <f t="shared" si="17"/>
        <v>2.8479718962921856</v>
      </c>
      <c r="BD68" s="1">
        <f t="shared" si="18"/>
        <v>6.7625002782775532</v>
      </c>
      <c r="BE68" s="1">
        <f t="shared" si="11"/>
        <v>7.3203002081385229</v>
      </c>
      <c r="BF68" s="1">
        <f t="shared" si="11"/>
        <v>7.2925515203208855</v>
      </c>
      <c r="BG68" s="1">
        <f t="shared" si="11"/>
        <v>7.2417157903146725</v>
      </c>
      <c r="BH68" s="1">
        <f t="shared" si="11"/>
        <v>7.1569997022724925</v>
      </c>
      <c r="BI68" s="1">
        <f t="shared" si="11"/>
        <v>7.0321102784795944</v>
      </c>
      <c r="BJ68" s="1">
        <f t="shared" si="11"/>
        <v>6.8705520345384921</v>
      </c>
      <c r="BK68" s="1">
        <f t="shared" si="11"/>
        <v>6.6841377752907567</v>
      </c>
      <c r="BL68" s="1">
        <f t="shared" si="19"/>
        <v>6.4857756323233806</v>
      </c>
    </row>
    <row r="69" spans="1:64" x14ac:dyDescent="0.2">
      <c r="A69" s="72" t="s">
        <v>108</v>
      </c>
      <c r="B69" s="73" t="s">
        <v>102</v>
      </c>
      <c r="C69" s="74">
        <v>25921.439999999999</v>
      </c>
      <c r="D69" s="79"/>
      <c r="E69" s="76">
        <f>+(C69-C$7)/C$8</f>
        <v>-4699.0007179308068</v>
      </c>
      <c r="F69" s="1">
        <f>ROUND(2*E69,0)/2</f>
        <v>-4699</v>
      </c>
      <c r="G69" s="1">
        <f>+C69-(C$7+F69*C$8)</f>
        <v>-2.219999998487765E-3</v>
      </c>
      <c r="H69" s="1">
        <f>+G69</f>
        <v>-2.219999998487765E-3</v>
      </c>
      <c r="Q69" s="114">
        <f>+C69-15018.5</f>
        <v>10902.939999999999</v>
      </c>
      <c r="S69" s="19">
        <f>S$15</f>
        <v>1</v>
      </c>
      <c r="Z69" s="1">
        <f>F69</f>
        <v>-4699</v>
      </c>
      <c r="AA69" s="77">
        <f>AB$3+AB$4*Z69+AB$5*Z69^2+AH69</f>
        <v>-8.0769085365563764E-3</v>
      </c>
      <c r="AB69" s="77">
        <f>IF(S69&lt;&gt;0,G69-AH69,-9999)</f>
        <v>9.3706669220240429E-2</v>
      </c>
      <c r="AC69" s="77">
        <f>+G69-P69</f>
        <v>-2.219999998487765E-3</v>
      </c>
      <c r="AD69" s="77">
        <f>IF(S69&lt;&gt;0,G69-AA69,-9999)</f>
        <v>5.8569085380686114E-3</v>
      </c>
      <c r="AE69" s="77">
        <f>+(G69-AA69)^2*S69</f>
        <v>3.4303377623300996E-5</v>
      </c>
      <c r="AF69" s="1">
        <f>IF(S69&lt;&gt;0,G69-P69,-9999)</f>
        <v>-2.219999998487765E-3</v>
      </c>
      <c r="AG69" s="78"/>
      <c r="AH69" s="1">
        <f>$AB$6*($AB$11/AI69*AJ69+$AB$12)</f>
        <v>-9.5926669218728194E-2</v>
      </c>
      <c r="AI69" s="1">
        <f>1+$AB$7*COS(AL69)</f>
        <v>3.0470346480392596E-2</v>
      </c>
      <c r="AJ69" s="1">
        <f>SIN(AL69+RADIANS($AB$9))</f>
        <v>-0.32875439453580424</v>
      </c>
      <c r="AK69" s="1">
        <f>$AB$7*SIN(AL69)</f>
        <v>-0.17869203131099176</v>
      </c>
      <c r="AL69" s="1">
        <f>2*ATAN(AM69)</f>
        <v>-2.9593301101110292</v>
      </c>
      <c r="AM69" s="1">
        <f>SQRT((1+$AB$7)/(1-$AB$7))*TAN(AN69/2)</f>
        <v>-10.942787740767374</v>
      </c>
      <c r="AN69" s="77">
        <f>$AU69+$AB$7*SIN(AO69)</f>
        <v>4.7919996566238385</v>
      </c>
      <c r="AO69" s="77">
        <f>$AU69+$AB$7*SIN(AP69)</f>
        <v>4.7920126375460388</v>
      </c>
      <c r="AP69" s="77">
        <f>$AU69+$AB$7*SIN(AQ69)</f>
        <v>4.7921780079064202</v>
      </c>
      <c r="AQ69" s="77">
        <f>$AU69+$AB$7*SIN(AR69)</f>
        <v>4.7942555746113973</v>
      </c>
      <c r="AR69" s="77">
        <f>$AU69+$AB$7*SIN(AS69)</f>
        <v>4.8169024658386039</v>
      </c>
      <c r="AS69" s="77">
        <f>$AU69+$AB$7*SIN(AT69)</f>
        <v>4.9514036956520311</v>
      </c>
      <c r="AT69" s="77">
        <f>$AU69+$AB$7*SIN(AU69)</f>
        <v>5.2947957550637401</v>
      </c>
      <c r="AU69" s="77">
        <f>RADIANS($AB$9)+$AB$18*(F69-AB$15)</f>
        <v>5.7747354855140074</v>
      </c>
      <c r="AW69" s="6">
        <v>3400</v>
      </c>
      <c r="AX69" s="26">
        <f t="shared" si="12"/>
        <v>-0.15911683045468356</v>
      </c>
      <c r="AY69" s="1">
        <f t="shared" si="13"/>
        <v>-0.29568880996950364</v>
      </c>
      <c r="AZ69" s="1">
        <f t="shared" si="14"/>
        <v>0.13657197951482009</v>
      </c>
      <c r="BA69" s="1">
        <f t="shared" si="15"/>
        <v>5.2537763996766684E-2</v>
      </c>
      <c r="BB69" s="1">
        <f t="shared" si="16"/>
        <v>0.12694654821570744</v>
      </c>
      <c r="BC69" s="1">
        <f t="shared" si="17"/>
        <v>2.8615808309151718</v>
      </c>
      <c r="BD69" s="1">
        <f t="shared" si="18"/>
        <v>7.0958258200613678</v>
      </c>
      <c r="BE69" s="1">
        <f t="shared" si="11"/>
        <v>7.3622223811631704</v>
      </c>
      <c r="BF69" s="1">
        <f t="shared" si="11"/>
        <v>7.3399241276298817</v>
      </c>
      <c r="BG69" s="1">
        <f t="shared" si="11"/>
        <v>7.2956468164113488</v>
      </c>
      <c r="BH69" s="1">
        <f t="shared" si="11"/>
        <v>7.2158767215567323</v>
      </c>
      <c r="BI69" s="1">
        <f t="shared" si="11"/>
        <v>7.0903246234115844</v>
      </c>
      <c r="BJ69" s="1">
        <f t="shared" si="11"/>
        <v>6.920399721011349</v>
      </c>
      <c r="BK69" s="1">
        <f t="shared" si="11"/>
        <v>6.7194937173893461</v>
      </c>
      <c r="BL69" s="1">
        <f t="shared" si="19"/>
        <v>6.5037789275964375</v>
      </c>
    </row>
    <row r="70" spans="1:64" x14ac:dyDescent="0.2">
      <c r="A70" s="72" t="s">
        <v>101</v>
      </c>
      <c r="B70" s="73" t="s">
        <v>102</v>
      </c>
      <c r="C70" s="74">
        <v>26051.309000000001</v>
      </c>
      <c r="D70" s="79"/>
      <c r="E70" s="76">
        <f>+(C70-C$7)/C$8</f>
        <v>-4657.0020891139693</v>
      </c>
      <c r="F70" s="1">
        <f>ROUND(2*E70,0)/2</f>
        <v>-4657</v>
      </c>
      <c r="G70" s="1">
        <f>+C70-(C$7+F70*C$8)</f>
        <v>-6.4599999968777411E-3</v>
      </c>
      <c r="H70" s="1">
        <f>+G70</f>
        <v>-6.4599999968777411E-3</v>
      </c>
      <c r="Q70" s="114">
        <f>+C70-15018.5</f>
        <v>11032.809000000001</v>
      </c>
      <c r="S70" s="19">
        <f>S$15</f>
        <v>1</v>
      </c>
      <c r="Z70" s="1">
        <f>F70</f>
        <v>-4657</v>
      </c>
      <c r="AA70" s="77">
        <f>AB$3+AB$4*Z70+AB$5*Z70^2+AH70</f>
        <v>-7.3489032649144137E-3</v>
      </c>
      <c r="AB70" s="77">
        <f>IF(S70&lt;&gt;0,G70-AH70,-9999)</f>
        <v>8.9040979873401399E-2</v>
      </c>
      <c r="AC70" s="77">
        <f>+G70-P70</f>
        <v>-6.4599999968777411E-3</v>
      </c>
      <c r="AD70" s="77">
        <f>IF(S70&lt;&gt;0,G70-AA70,-9999)</f>
        <v>8.8890326803667263E-4</v>
      </c>
      <c r="AE70" s="77">
        <f>+(G70-AA70)^2*S70</f>
        <v>7.901490199262767E-7</v>
      </c>
      <c r="AF70" s="1">
        <f>IF(S70&lt;&gt;0,G70-P70,-9999)</f>
        <v>-6.4599999968777411E-3</v>
      </c>
      <c r="AG70" s="78"/>
      <c r="AH70" s="1">
        <f>$AB$6*($AB$11/AI70*AJ70+$AB$12)</f>
        <v>-9.550097987027914E-2</v>
      </c>
      <c r="AI70" s="1">
        <f>1+$AB$7*COS(AL70)</f>
        <v>3.060450726542896E-2</v>
      </c>
      <c r="AJ70" s="1">
        <f>SIN(AL70+RADIANS($AB$9))</f>
        <v>-0.32946192472025121</v>
      </c>
      <c r="AK70" s="1">
        <f>$AB$7*SIN(AL70)</f>
        <v>-0.17941842094332608</v>
      </c>
      <c r="AL70" s="1">
        <f>2*ATAN(AM70)</f>
        <v>-2.9585808397229956</v>
      </c>
      <c r="AM70" s="1">
        <f>SQRT((1+$AB$7)/(1-$AB$7))*TAN(AN70/2)</f>
        <v>-10.897737247589072</v>
      </c>
      <c r="AN70" s="77">
        <f>$AU70+$AB$7*SIN(AO70)</f>
        <v>4.7961113140150191</v>
      </c>
      <c r="AO70" s="77">
        <f>$AU70+$AB$7*SIN(AP70)</f>
        <v>4.7961272608460082</v>
      </c>
      <c r="AP70" s="77">
        <f>$AU70+$AB$7*SIN(AQ70)</f>
        <v>4.7963204325961488</v>
      </c>
      <c r="AQ70" s="77">
        <f>$AU70+$AB$7*SIN(AR70)</f>
        <v>4.7986261360127154</v>
      </c>
      <c r="AR70" s="77">
        <f>$AU70+$AB$7*SIN(AS70)</f>
        <v>4.822489072184001</v>
      </c>
      <c r="AS70" s="77">
        <f>$AU70+$AB$7*SIN(AT70)</f>
        <v>4.95902217097691</v>
      </c>
      <c r="AT70" s="77">
        <f>$AU70+$AB$7*SIN(AU70)</f>
        <v>5.3018356059602363</v>
      </c>
      <c r="AU70" s="77">
        <f>RADIANS($AB$9)+$AB$18*(F70-AB$15)</f>
        <v>5.7785161775213494</v>
      </c>
      <c r="AW70" s="6">
        <v>3600</v>
      </c>
      <c r="AX70" s="26">
        <f t="shared" si="12"/>
        <v>-0.18125301326953241</v>
      </c>
      <c r="AY70" s="1">
        <f t="shared" si="13"/>
        <v>-0.31639864294744374</v>
      </c>
      <c r="AZ70" s="1">
        <f t="shared" si="14"/>
        <v>0.13514562967791133</v>
      </c>
      <c r="BA70" s="1">
        <f t="shared" si="15"/>
        <v>4.9459112565505947E-2</v>
      </c>
      <c r="BB70" s="1">
        <f t="shared" si="16"/>
        <v>0.11550071041082657</v>
      </c>
      <c r="BC70" s="1">
        <f t="shared" si="17"/>
        <v>2.873111773105558</v>
      </c>
      <c r="BD70" s="1">
        <f t="shared" si="18"/>
        <v>7.4045193643711453</v>
      </c>
      <c r="BE70" s="1">
        <f t="shared" si="11"/>
        <v>7.4001310808549015</v>
      </c>
      <c r="BF70" s="1">
        <f t="shared" si="11"/>
        <v>7.3826126623242025</v>
      </c>
      <c r="BG70" s="1">
        <f t="shared" si="11"/>
        <v>7.3448698502693794</v>
      </c>
      <c r="BH70" s="1">
        <f t="shared" ref="BH70:BK82" si="20">$BL70+$AB$7*SIN(BI70)</f>
        <v>7.27112474288574</v>
      </c>
      <c r="BI70" s="1">
        <f t="shared" si="20"/>
        <v>7.1466380234548978</v>
      </c>
      <c r="BJ70" s="1">
        <f t="shared" si="20"/>
        <v>6.9696652661089029</v>
      </c>
      <c r="BK70" s="1">
        <f t="shared" si="20"/>
        <v>6.7547797441919251</v>
      </c>
      <c r="BL70" s="1">
        <f t="shared" si="19"/>
        <v>6.5217822228694944</v>
      </c>
    </row>
    <row r="71" spans="1:64" x14ac:dyDescent="0.2">
      <c r="A71" s="72" t="s">
        <v>106</v>
      </c>
      <c r="B71" s="73" t="s">
        <v>102</v>
      </c>
      <c r="C71" s="74">
        <v>26314.151999999998</v>
      </c>
      <c r="D71" s="79"/>
      <c r="E71" s="76">
        <f>+(C71-C$7)/C$8</f>
        <v>-4572.0006985272721</v>
      </c>
      <c r="F71" s="1">
        <f>ROUND(2*E71,0)/2</f>
        <v>-4572</v>
      </c>
      <c r="G71" s="1">
        <f>+C71-(C$7+F71*C$8)</f>
        <v>-2.1600000000034925E-3</v>
      </c>
      <c r="H71" s="1">
        <f>+G71</f>
        <v>-2.1600000000034925E-3</v>
      </c>
      <c r="Q71" s="114">
        <f>+C71-15018.5</f>
        <v>11295.651999999998</v>
      </c>
      <c r="S71" s="19">
        <f>S$15</f>
        <v>1</v>
      </c>
      <c r="Z71" s="1">
        <f>F71</f>
        <v>-4572</v>
      </c>
      <c r="AA71" s="77">
        <f>AB$3+AB$4*Z71+AB$5*Z71^2+AH71</f>
        <v>-5.9378537420599342E-3</v>
      </c>
      <c r="AB71" s="77">
        <f>IF(S71&lt;&gt;0,G71-AH71,-9999)</f>
        <v>9.2468666793516452E-2</v>
      </c>
      <c r="AC71" s="77">
        <f>+G71-P71</f>
        <v>-2.1600000000034925E-3</v>
      </c>
      <c r="AD71" s="77">
        <f>IF(S71&lt;&gt;0,G71-AA71,-9999)</f>
        <v>3.7778537420564418E-3</v>
      </c>
      <c r="AE71" s="77">
        <f>+(G71-AA71)^2*S71</f>
        <v>1.427217889636986E-5</v>
      </c>
      <c r="AF71" s="1">
        <f>IF(S71&lt;&gt;0,G71-P71,-9999)</f>
        <v>-2.1600000000034925E-3</v>
      </c>
      <c r="AG71" s="78"/>
      <c r="AH71" s="1">
        <f>$AB$6*($AB$11/AI71*AJ71+$AB$12)</f>
        <v>-9.4628666793519944E-2</v>
      </c>
      <c r="AI71" s="1">
        <f>1+$AB$7*COS(AL71)</f>
        <v>3.0881394345704472E-2</v>
      </c>
      <c r="AJ71" s="1">
        <f>SIN(AL71+RADIANS($AB$9))</f>
        <v>-0.33091259755944058</v>
      </c>
      <c r="AK71" s="1">
        <f>$AB$7*SIN(AL71)</f>
        <v>-0.18090804095609608</v>
      </c>
      <c r="AL71" s="1">
        <f>2*ATAN(AM71)</f>
        <v>-2.9570439721595294</v>
      </c>
      <c r="AM71" s="1">
        <f>SQRT((1+$AB$7)/(1-$AB$7))*TAN(AN71/2)</f>
        <v>-10.806473340849855</v>
      </c>
      <c r="AN71" s="77">
        <f>$AU71+$AB$7*SIN(AO71)</f>
        <v>4.8044886507375546</v>
      </c>
      <c r="AO71" s="77">
        <f>$AU71+$AB$7*SIN(AP71)</f>
        <v>4.8045122718585844</v>
      </c>
      <c r="AP71" s="77">
        <f>$AU71+$AB$7*SIN(AQ71)</f>
        <v>4.8047723594801619</v>
      </c>
      <c r="AQ71" s="77">
        <f>$AU71+$AB$7*SIN(AR71)</f>
        <v>4.8075892938292988</v>
      </c>
      <c r="AR71" s="77">
        <f>$AU71+$AB$7*SIN(AS71)</f>
        <v>4.8339996399716103</v>
      </c>
      <c r="AS71" s="77">
        <f>$AU71+$AB$7*SIN(AT71)</f>
        <v>4.9745762234576096</v>
      </c>
      <c r="AT71" s="77">
        <f>$AU71+$AB$7*SIN(AU71)</f>
        <v>5.31610372246511</v>
      </c>
      <c r="AU71" s="77">
        <f>RADIANS($AB$9)+$AB$18*(F71-AB$15)</f>
        <v>5.7861675780123978</v>
      </c>
      <c r="AW71" s="6">
        <v>3800</v>
      </c>
      <c r="AX71" s="26">
        <f t="shared" si="12"/>
        <v>-0.20397934361257408</v>
      </c>
      <c r="AY71" s="1">
        <f t="shared" si="13"/>
        <v>-0.3376501592859168</v>
      </c>
      <c r="AZ71" s="1">
        <f t="shared" si="14"/>
        <v>0.13367081567334271</v>
      </c>
      <c r="BA71" s="1">
        <f t="shared" si="15"/>
        <v>4.6900179271811893E-2</v>
      </c>
      <c r="BB71" s="1">
        <f t="shared" si="16"/>
        <v>0.10559618374587665</v>
      </c>
      <c r="BC71" s="1">
        <f t="shared" si="17"/>
        <v>2.8830774243804758</v>
      </c>
      <c r="BD71" s="1">
        <f t="shared" si="18"/>
        <v>7.6933541828879646</v>
      </c>
      <c r="BE71" s="1">
        <f t="shared" ref="BE71:BG82" si="21">$BL71+$AB$7*SIN(BF71)</f>
        <v>7.4348067365966415</v>
      </c>
      <c r="BF71" s="1">
        <f t="shared" si="21"/>
        <v>7.421334289459903</v>
      </c>
      <c r="BG71" s="1">
        <f t="shared" si="21"/>
        <v>7.3898112479373612</v>
      </c>
      <c r="BH71" s="1">
        <f t="shared" si="20"/>
        <v>7.3228177086872428</v>
      </c>
      <c r="BI71" s="1">
        <f t="shared" si="20"/>
        <v>7.2009799250104241</v>
      </c>
      <c r="BJ71" s="1">
        <f t="shared" si="20"/>
        <v>7.0183081189076111</v>
      </c>
      <c r="BK71" s="1">
        <f t="shared" si="20"/>
        <v>6.7899902541943415</v>
      </c>
      <c r="BL71" s="1">
        <f t="shared" si="19"/>
        <v>6.5397855181425504</v>
      </c>
    </row>
    <row r="72" spans="1:64" x14ac:dyDescent="0.2">
      <c r="A72" s="72" t="s">
        <v>101</v>
      </c>
      <c r="B72" s="73" t="s">
        <v>102</v>
      </c>
      <c r="C72" s="74">
        <v>26660.483</v>
      </c>
      <c r="D72" s="79"/>
      <c r="E72" s="76">
        <f>+(C72-C$7)/C$8</f>
        <v>-4459.999935321548</v>
      </c>
      <c r="F72" s="1">
        <f>ROUND(2*E72,0)/2</f>
        <v>-4460</v>
      </c>
      <c r="G72" s="1">
        <f>+C72-(C$7+F72*C$8)</f>
        <v>2.0000000222353265E-4</v>
      </c>
      <c r="H72" s="1">
        <f>+G72</f>
        <v>2.0000000222353265E-4</v>
      </c>
      <c r="Q72" s="114">
        <f>+C72-15018.5</f>
        <v>11641.983</v>
      </c>
      <c r="S72" s="19">
        <f>S$15</f>
        <v>1</v>
      </c>
      <c r="Z72" s="1">
        <f>F72</f>
        <v>-4460</v>
      </c>
      <c r="AA72" s="77">
        <f>AB$3+AB$4*Z72+AB$5*Z72^2+AH72</f>
        <v>-4.2054203851884381E-3</v>
      </c>
      <c r="AB72" s="77">
        <f>IF(S72&lt;&gt;0,G72-AH72,-9999)</f>
        <v>9.3656701661715427E-2</v>
      </c>
      <c r="AC72" s="77">
        <f>+G72-P72</f>
        <v>2.0000000222353265E-4</v>
      </c>
      <c r="AD72" s="77">
        <f>IF(S72&lt;&gt;0,G72-AA72,-9999)</f>
        <v>4.4054203874119707E-3</v>
      </c>
      <c r="AE72" s="77">
        <f>+(G72-AA72)^2*S72</f>
        <v>1.9407728789825037E-5</v>
      </c>
      <c r="AF72" s="1">
        <f>IF(S72&lt;&gt;0,G72-P72,-9999)</f>
        <v>2.0000000222353265E-4</v>
      </c>
      <c r="AG72" s="78"/>
      <c r="AH72" s="1">
        <f>$AB$6*($AB$11/AI72*AJ72+$AB$12)</f>
        <v>-9.3456701659491895E-2</v>
      </c>
      <c r="AI72" s="1">
        <f>1+$AB$7*COS(AL72)</f>
        <v>3.1257653004378771E-2</v>
      </c>
      <c r="AJ72" s="1">
        <f>SIN(AL72+RADIANS($AB$9))</f>
        <v>-0.33286373515407386</v>
      </c>
      <c r="AK72" s="1">
        <f>$AB$7*SIN(AL72)</f>
        <v>-0.18291215444938019</v>
      </c>
      <c r="AL72" s="1">
        <f>2*ATAN(AM72)</f>
        <v>-2.9549755959160771</v>
      </c>
      <c r="AM72" s="1">
        <f>SQRT((1+$AB$7)/(1-$AB$7))*TAN(AN72/2)</f>
        <v>-10.686013015169387</v>
      </c>
      <c r="AN72" s="77">
        <f>$AU72+$AB$7*SIN(AO72)</f>
        <v>4.8156448054643288</v>
      </c>
      <c r="AO72" s="77">
        <f>$AU72+$AB$7*SIN(AP72)</f>
        <v>4.8156828396794964</v>
      </c>
      <c r="AP72" s="77">
        <f>$AU72+$AB$7*SIN(AQ72)</f>
        <v>4.816056327058754</v>
      </c>
      <c r="AQ72" s="77">
        <f>$AU72+$AB$7*SIN(AR72)</f>
        <v>4.8196550731551664</v>
      </c>
      <c r="AR72" s="77">
        <f>$AU72+$AB$7*SIN(AS72)</f>
        <v>4.8495940456697078</v>
      </c>
      <c r="AS72" s="77">
        <f>$AU72+$AB$7*SIN(AT72)</f>
        <v>4.9953471075394624</v>
      </c>
      <c r="AT72" s="77">
        <f>$AU72+$AB$7*SIN(AU72)</f>
        <v>5.3349460210752566</v>
      </c>
      <c r="AU72" s="77">
        <f>RADIANS($AB$9)+$AB$18*(F72-AB$15)</f>
        <v>5.7962494233653103</v>
      </c>
      <c r="AW72" s="6">
        <v>4000</v>
      </c>
      <c r="AX72" s="26">
        <f t="shared" si="12"/>
        <v>-0.22727960580501594</v>
      </c>
      <c r="AY72" s="1">
        <f t="shared" si="13"/>
        <v>-0.35944335898492286</v>
      </c>
      <c r="AZ72" s="1">
        <f t="shared" si="14"/>
        <v>0.13216375317990692</v>
      </c>
      <c r="BA72" s="1">
        <f t="shared" si="15"/>
        <v>4.4727816845301804E-2</v>
      </c>
      <c r="BB72" s="1">
        <f t="shared" si="16"/>
        <v>9.6876426964377357E-2</v>
      </c>
      <c r="BC72" s="1">
        <f t="shared" si="17"/>
        <v>2.8918422399885135</v>
      </c>
      <c r="BD72" s="1">
        <f t="shared" si="18"/>
        <v>7.9663263400645592</v>
      </c>
      <c r="BE72" s="1">
        <f t="shared" si="21"/>
        <v>7.466876322293639</v>
      </c>
      <c r="BF72" s="1">
        <f t="shared" si="21"/>
        <v>7.4567280287775706</v>
      </c>
      <c r="BG72" s="1">
        <f t="shared" si="21"/>
        <v>7.4309124744220458</v>
      </c>
      <c r="BH72" s="1">
        <f t="shared" si="20"/>
        <v>7.371071479182441</v>
      </c>
      <c r="BI72" s="1">
        <f t="shared" si="20"/>
        <v>7.2532954899620199</v>
      </c>
      <c r="BJ72" s="1">
        <f t="shared" si="20"/>
        <v>7.0662892802223372</v>
      </c>
      <c r="BK72" s="1">
        <f t="shared" si="20"/>
        <v>6.8251196703681867</v>
      </c>
      <c r="BL72" s="1">
        <f t="shared" si="19"/>
        <v>6.5577888134156073</v>
      </c>
    </row>
    <row r="73" spans="1:64" x14ac:dyDescent="0.2">
      <c r="A73" s="72" t="s">
        <v>101</v>
      </c>
      <c r="B73" s="73" t="s">
        <v>102</v>
      </c>
      <c r="C73" s="74">
        <v>26833.635999999999</v>
      </c>
      <c r="D73" s="79"/>
      <c r="E73" s="76">
        <f>+(C73-C$7)/C$8</f>
        <v>-4404.00359612188</v>
      </c>
      <c r="F73" s="1">
        <f>ROUND(2*E73,0)/2</f>
        <v>-4404</v>
      </c>
      <c r="G73" s="1">
        <f>+C73-(C$7+F73*C$8)</f>
        <v>-1.1120000002847519E-2</v>
      </c>
      <c r="H73" s="1">
        <f>+G73</f>
        <v>-1.1120000002847519E-2</v>
      </c>
      <c r="Q73" s="114">
        <f>+C73-15018.5</f>
        <v>11815.135999999999</v>
      </c>
      <c r="S73" s="19">
        <f>S$15</f>
        <v>1</v>
      </c>
      <c r="Z73" s="1">
        <f>F73</f>
        <v>-4404</v>
      </c>
      <c r="AA73" s="77">
        <f>AB$3+AB$4*Z73+AB$5*Z73^2+AH73</f>
        <v>-3.3930518691973749E-3</v>
      </c>
      <c r="AB73" s="77">
        <f>IF(S73&lt;&gt;0,G73-AH73,-9999)</f>
        <v>8.1740865288876377E-2</v>
      </c>
      <c r="AC73" s="77">
        <f>+G73-P73</f>
        <v>-1.1120000002847519E-2</v>
      </c>
      <c r="AD73" s="77">
        <f>IF(S73&lt;&gt;0,G73-AA73,-9999)</f>
        <v>-7.7269481336501439E-3</v>
      </c>
      <c r="AE73" s="77">
        <f>+(G73-AA73)^2*S73</f>
        <v>5.9705727460119444E-5</v>
      </c>
      <c r="AF73" s="1">
        <f>IF(S73&lt;&gt;0,G73-P73,-9999)</f>
        <v>-1.1120000002847519E-2</v>
      </c>
      <c r="AG73" s="78"/>
      <c r="AH73" s="1">
        <f>$AB$6*($AB$11/AI73*AJ73+$AB$12)</f>
        <v>-9.2860865291723896E-2</v>
      </c>
      <c r="AI73" s="1">
        <f>1+$AB$7*COS(AL73)</f>
        <v>3.1450861478184988E-2</v>
      </c>
      <c r="AJ73" s="1">
        <f>SIN(AL73+RADIANS($AB$9))</f>
        <v>-0.33385683582435316</v>
      </c>
      <c r="AK73" s="1">
        <f>$AB$7*SIN(AL73)</f>
        <v>-0.18393248048278055</v>
      </c>
      <c r="AL73" s="1">
        <f>2*ATAN(AM73)</f>
        <v>-2.9539222428747967</v>
      </c>
      <c r="AM73" s="1">
        <f>SQRT((1+$AB$7)/(1-$AB$7))*TAN(AN73/2)</f>
        <v>-10.625684215615822</v>
      </c>
      <c r="AN73" s="77">
        <f>$AU73+$AB$7*SIN(AO73)</f>
        <v>4.8212745604973044</v>
      </c>
      <c r="AO73" s="77">
        <f>$AU73+$AB$7*SIN(AP73)</f>
        <v>4.8213220986776246</v>
      </c>
      <c r="AP73" s="77">
        <f>$AU73+$AB$7*SIN(AQ73)</f>
        <v>4.8217647369617085</v>
      </c>
      <c r="AQ73" s="77">
        <f>$AU73+$AB$7*SIN(AR73)</f>
        <v>4.8258036669038251</v>
      </c>
      <c r="AR73" s="77">
        <f>$AU73+$AB$7*SIN(AS73)</f>
        <v>4.8575779534789403</v>
      </c>
      <c r="AS73" s="77">
        <f>$AU73+$AB$7*SIN(AT73)</f>
        <v>5.0058496901724094</v>
      </c>
      <c r="AT73" s="77">
        <f>$AU73+$AB$7*SIN(AU73)</f>
        <v>5.3443848092738335</v>
      </c>
      <c r="AU73" s="77">
        <f>RADIANS($AB$9)+$AB$18*(F73-AB$15)</f>
        <v>5.8012903460417657</v>
      </c>
      <c r="AW73" s="6">
        <v>4200</v>
      </c>
      <c r="AX73" s="26">
        <f t="shared" si="12"/>
        <v>-0.25114519841255467</v>
      </c>
      <c r="AY73" s="1">
        <f t="shared" si="13"/>
        <v>-0.38177824204446176</v>
      </c>
      <c r="AZ73" s="1">
        <f t="shared" si="14"/>
        <v>0.13063304363190706</v>
      </c>
      <c r="BA73" s="1">
        <f t="shared" si="15"/>
        <v>4.2850025856272289E-2</v>
      </c>
      <c r="BB73" s="1">
        <f t="shared" si="16"/>
        <v>8.908382230041674E-2</v>
      </c>
      <c r="BC73" s="1">
        <f t="shared" si="17"/>
        <v>2.8996687698634664</v>
      </c>
      <c r="BD73" s="1">
        <f t="shared" si="18"/>
        <v>8.2267030166630697</v>
      </c>
      <c r="BE73" s="1">
        <f t="shared" si="21"/>
        <v>7.4968354685259477</v>
      </c>
      <c r="BF73" s="1">
        <f t="shared" si="21"/>
        <v>7.489347671373598</v>
      </c>
      <c r="BG73" s="1">
        <f t="shared" si="21"/>
        <v>7.4686109544501935</v>
      </c>
      <c r="BH73" s="1">
        <f t="shared" si="20"/>
        <v>7.4160365039532872</v>
      </c>
      <c r="BI73" s="1">
        <f t="shared" si="20"/>
        <v>7.3035454438676437</v>
      </c>
      <c r="BJ73" s="1">
        <f t="shared" si="20"/>
        <v>7.1135713886428888</v>
      </c>
      <c r="BK73" s="1">
        <f t="shared" si="20"/>
        <v>6.8601624419683613</v>
      </c>
      <c r="BL73" s="1">
        <f t="shared" si="19"/>
        <v>6.5757921086886642</v>
      </c>
    </row>
    <row r="74" spans="1:64" x14ac:dyDescent="0.2">
      <c r="A74" s="72" t="s">
        <v>109</v>
      </c>
      <c r="B74" s="73" t="s">
        <v>102</v>
      </c>
      <c r="C74" s="74">
        <v>27693.286</v>
      </c>
      <c r="D74" s="79"/>
      <c r="E74" s="76">
        <f>+(C74-C$7)/C$8</f>
        <v>-4125.9994437653204</v>
      </c>
      <c r="F74" s="1">
        <f>ROUND(2*E74,0)/2</f>
        <v>-4126</v>
      </c>
      <c r="G74" s="1">
        <f>+C74-(C$7+F74*C$8)</f>
        <v>1.720000000204891E-3</v>
      </c>
      <c r="H74" s="1">
        <f>+G74</f>
        <v>1.720000000204891E-3</v>
      </c>
      <c r="Q74" s="114">
        <f>+C74-15018.5</f>
        <v>12674.786</v>
      </c>
      <c r="S74" s="19">
        <f>S$15</f>
        <v>1</v>
      </c>
      <c r="Z74" s="1">
        <f>F74</f>
        <v>-4126</v>
      </c>
      <c r="AA74" s="77">
        <f>AB$3+AB$4*Z74+AB$5*Z74^2+AH74</f>
        <v>1.1273819458054724E-4</v>
      </c>
      <c r="AB74" s="77">
        <f>IF(S74&lt;&gt;0,G74-AH74,-9999)</f>
        <v>9.1521297885855626E-2</v>
      </c>
      <c r="AC74" s="77">
        <f>+G74-P74</f>
        <v>1.720000000204891E-3</v>
      </c>
      <c r="AD74" s="77">
        <f>IF(S74&lt;&gt;0,G74-AA74,-9999)</f>
        <v>1.6072618056243437E-3</v>
      </c>
      <c r="AE74" s="77">
        <f>+(G74-AA74)^2*S74</f>
        <v>2.5832905118188258E-6</v>
      </c>
      <c r="AF74" s="1">
        <f>IF(S74&lt;&gt;0,G74-P74,-9999)</f>
        <v>1.720000000204891E-3</v>
      </c>
      <c r="AG74" s="78"/>
      <c r="AH74" s="1">
        <f>$AB$6*($AB$11/AI74*AJ74+$AB$12)</f>
        <v>-8.9801297885650735E-2</v>
      </c>
      <c r="AI74" s="1">
        <f>1+$AB$7*COS(AL74)</f>
        <v>3.2464177369905811E-2</v>
      </c>
      <c r="AJ74" s="1">
        <f>SIN(AL74+RADIANS($AB$9))</f>
        <v>-0.33897177153824287</v>
      </c>
      <c r="AK74" s="1">
        <f>$AB$7*SIN(AL74)</f>
        <v>-0.18919044118402356</v>
      </c>
      <c r="AL74" s="1">
        <f>2*ATAN(AM74)</f>
        <v>-2.9484907170065902</v>
      </c>
      <c r="AM74" s="1">
        <f>SQRT((1+$AB$7)/(1-$AB$7))*TAN(AN74/2)</f>
        <v>-10.325020262589163</v>
      </c>
      <c r="AN74" s="77">
        <f>$AU74+$AB$7*SIN(AO74)</f>
        <v>4.8497602656300849</v>
      </c>
      <c r="AO74" s="77">
        <f>$AU74+$AB$7*SIN(AP74)</f>
        <v>4.8498880748323021</v>
      </c>
      <c r="AP74" s="77">
        <f>$AU74+$AB$7*SIN(AQ74)</f>
        <v>4.8508307020628614</v>
      </c>
      <c r="AQ74" s="77">
        <f>$AU74+$AB$7*SIN(AR74)</f>
        <v>4.857595162508801</v>
      </c>
      <c r="AR74" s="77">
        <f>$AU74+$AB$7*SIN(AS74)</f>
        <v>4.8991294615380259</v>
      </c>
      <c r="AS74" s="77">
        <f>$AU74+$AB$7*SIN(AT74)</f>
        <v>5.0591319414183165</v>
      </c>
      <c r="AT74" s="77">
        <f>$AU74+$AB$7*SIN(AU74)</f>
        <v>5.3914113366497727</v>
      </c>
      <c r="AU74" s="77">
        <f>RADIANS($AB$9)+$AB$18*(F74-AB$15)</f>
        <v>5.8263149264713148</v>
      </c>
      <c r="AW74" s="6">
        <v>4400</v>
      </c>
      <c r="AX74" s="26">
        <f t="shared" si="12"/>
        <v>-0.27557178994078507</v>
      </c>
      <c r="AY74" s="1">
        <f t="shared" si="13"/>
        <v>-0.40465480846453372</v>
      </c>
      <c r="AZ74" s="1">
        <f t="shared" si="14"/>
        <v>0.12908301852374865</v>
      </c>
      <c r="BA74" s="1">
        <f t="shared" si="15"/>
        <v>4.1201910721692103E-2</v>
      </c>
      <c r="BB74" s="1">
        <f t="shared" si="16"/>
        <v>8.2030054061618479E-2</v>
      </c>
      <c r="BC74" s="1">
        <f t="shared" si="17"/>
        <v>2.9067485125742794</v>
      </c>
      <c r="BD74" s="1">
        <f t="shared" si="18"/>
        <v>8.4771098367769397</v>
      </c>
      <c r="BE74" s="1">
        <f t="shared" si="21"/>
        <v>7.5250716665862294</v>
      </c>
      <c r="BF74" s="1">
        <f t="shared" si="21"/>
        <v>7.5196627908823306</v>
      </c>
      <c r="BG74" s="1">
        <f t="shared" si="21"/>
        <v>7.5033256519197122</v>
      </c>
      <c r="BH74" s="1">
        <f t="shared" si="20"/>
        <v>7.4578904153435914</v>
      </c>
      <c r="BI74" s="1">
        <f t="shared" si="20"/>
        <v>7.3517057385954168</v>
      </c>
      <c r="BJ74" s="1">
        <f t="shared" si="20"/>
        <v>7.1601188003704408</v>
      </c>
      <c r="BK74" s="1">
        <f t="shared" si="20"/>
        <v>6.8951130463321268</v>
      </c>
      <c r="BL74" s="1">
        <f t="shared" si="19"/>
        <v>6.593795403961721</v>
      </c>
    </row>
    <row r="75" spans="1:64" x14ac:dyDescent="0.2">
      <c r="A75" s="72" t="s">
        <v>107</v>
      </c>
      <c r="B75" s="73" t="s">
        <v>102</v>
      </c>
      <c r="C75" s="74">
        <v>28073.63</v>
      </c>
      <c r="D75" s="79"/>
      <c r="E75" s="76">
        <f>+(C75-C$7)/C$8</f>
        <v>-4002.9991397765998</v>
      </c>
      <c r="F75" s="1">
        <f>ROUND(2*E75,0)/2</f>
        <v>-4003</v>
      </c>
      <c r="G75" s="1">
        <f>+C75-(C$7+F75*C$8)</f>
        <v>2.6600000019243453E-3</v>
      </c>
      <c r="H75" s="1">
        <f>+G75</f>
        <v>2.6600000019243453E-3</v>
      </c>
      <c r="Q75" s="114">
        <f>+C75-15018.5</f>
        <v>13055.130000000001</v>
      </c>
      <c r="S75" s="19">
        <f>S$15</f>
        <v>1</v>
      </c>
      <c r="Z75" s="1">
        <f>F75</f>
        <v>-4003</v>
      </c>
      <c r="AA75" s="77">
        <f>AB$3+AB$4*Z75+AB$5*Z75^2+AH75</f>
        <v>1.3865557865278683E-3</v>
      </c>
      <c r="AB75" s="77">
        <f>IF(S75&lt;&gt;0,G75-AH75,-9999)</f>
        <v>9.1050941640005406E-2</v>
      </c>
      <c r="AC75" s="77">
        <f>+G75-P75</f>
        <v>2.6600000019243453E-3</v>
      </c>
      <c r="AD75" s="77">
        <f>IF(S75&lt;&gt;0,G75-AA75,-9999)</f>
        <v>1.273444215396477E-3</v>
      </c>
      <c r="AE75" s="77">
        <f>+(G75-AA75)^2*S75</f>
        <v>1.6216601697267489E-6</v>
      </c>
      <c r="AF75" s="1">
        <f>IF(S75&lt;&gt;0,G75-P75,-9999)</f>
        <v>2.6600000019243453E-3</v>
      </c>
      <c r="AG75" s="78"/>
      <c r="AH75" s="1">
        <f>$AB$6*($AB$11/AI75*AJ75+$AB$12)</f>
        <v>-8.8390941638081061E-2</v>
      </c>
      <c r="AI75" s="1">
        <f>1+$AB$7*COS(AL75)</f>
        <v>3.2943758832874037E-2</v>
      </c>
      <c r="AJ75" s="1">
        <f>SIN(AL75+RADIANS($AB$9))</f>
        <v>-0.34134027345334855</v>
      </c>
      <c r="AK75" s="1">
        <f>$AB$7*SIN(AL75)</f>
        <v>-0.19162676620871116</v>
      </c>
      <c r="AL75" s="1">
        <f>2*ATAN(AM75)</f>
        <v>-2.9459720219469845</v>
      </c>
      <c r="AM75" s="1">
        <f>SQRT((1+$AB$7)/(1-$AB$7))*TAN(AN75/2)</f>
        <v>-10.191246222478275</v>
      </c>
      <c r="AN75" s="77">
        <f>$AU75+$AB$7*SIN(AO75)</f>
        <v>4.8626664884911994</v>
      </c>
      <c r="AO75" s="77">
        <f>$AU75+$AB$7*SIN(AP75)</f>
        <v>4.8628546745714223</v>
      </c>
      <c r="AP75" s="77">
        <f>$AU75+$AB$7*SIN(AQ75)</f>
        <v>4.8641228012683024</v>
      </c>
      <c r="AQ75" s="77">
        <f>$AU75+$AB$7*SIN(AR75)</f>
        <v>4.8724084781707395</v>
      </c>
      <c r="AR75" s="77">
        <f>$AU75+$AB$7*SIN(AS75)</f>
        <v>4.918571127031325</v>
      </c>
      <c r="AS75" s="77">
        <f>$AU75+$AB$7*SIN(AT75)</f>
        <v>5.083307308477309</v>
      </c>
      <c r="AT75" s="77">
        <f>$AU75+$AB$7*SIN(AU75)</f>
        <v>5.412305763783273</v>
      </c>
      <c r="AU75" s="77">
        <f>RADIANS($AB$9)+$AB$18*(F75-AB$15)</f>
        <v>5.8373869530642448</v>
      </c>
      <c r="AW75" s="6">
        <v>4600</v>
      </c>
      <c r="AX75" s="26">
        <f t="shared" si="12"/>
        <v>-0.30055728362117362</v>
      </c>
      <c r="AY75" s="1">
        <f t="shared" si="13"/>
        <v>-0.42807305824513858</v>
      </c>
      <c r="AZ75" s="1">
        <f t="shared" si="14"/>
        <v>0.12751577462396499</v>
      </c>
      <c r="BA75" s="1">
        <f t="shared" si="15"/>
        <v>3.9736792591934522E-2</v>
      </c>
      <c r="BB75" s="1">
        <f t="shared" si="16"/>
        <v>7.5575844072115567E-2</v>
      </c>
      <c r="BC75" s="1">
        <f t="shared" si="17"/>
        <v>2.913222867918877</v>
      </c>
      <c r="BD75" s="1">
        <f t="shared" si="18"/>
        <v>8.7196312022993823</v>
      </c>
      <c r="BE75" s="1">
        <f t="shared" si="21"/>
        <v>7.5518857618314659</v>
      </c>
      <c r="BF75" s="1">
        <f t="shared" si="21"/>
        <v>7.5480647301617498</v>
      </c>
      <c r="BG75" s="1">
        <f t="shared" si="21"/>
        <v>7.5354470609601041</v>
      </c>
      <c r="BH75" s="1">
        <f t="shared" si="20"/>
        <v>7.4968308306715468</v>
      </c>
      <c r="BI75" s="1">
        <f t="shared" si="20"/>
        <v>7.3977670446930217</v>
      </c>
      <c r="BJ75" s="1">
        <f t="shared" si="20"/>
        <v>7.205897662608912</v>
      </c>
      <c r="BK75" s="1">
        <f t="shared" si="20"/>
        <v>6.9299659906690616</v>
      </c>
      <c r="BL75" s="1">
        <f t="shared" si="19"/>
        <v>6.6117986992347779</v>
      </c>
    </row>
    <row r="76" spans="1:64" x14ac:dyDescent="0.2">
      <c r="A76" s="72" t="s">
        <v>110</v>
      </c>
      <c r="B76" s="73" t="s">
        <v>102</v>
      </c>
      <c r="C76" s="74">
        <v>28367.387999999999</v>
      </c>
      <c r="D76" s="79"/>
      <c r="E76" s="76">
        <f>+(C76-C$7)/C$8</f>
        <v>-3908.0000776141414</v>
      </c>
      <c r="F76" s="1">
        <f>ROUND(2*E76,0)/2</f>
        <v>-3908</v>
      </c>
      <c r="G76" s="1">
        <f>+C76-(C$7+F76*C$8)</f>
        <v>-2.4000000121304765E-4</v>
      </c>
      <c r="H76" s="1">
        <f>+G76</f>
        <v>-2.4000000121304765E-4</v>
      </c>
      <c r="Q76" s="114">
        <f>+C76-15018.5</f>
        <v>13348.887999999999</v>
      </c>
      <c r="S76" s="19">
        <f>S$15</f>
        <v>1</v>
      </c>
      <c r="Z76" s="1">
        <f>F76</f>
        <v>-3908</v>
      </c>
      <c r="AA76" s="77">
        <f>AB$3+AB$4*Z76+AB$5*Z76^2+AH76</f>
        <v>2.2553086519201404E-3</v>
      </c>
      <c r="AB76" s="77">
        <f>IF(S76&lt;&gt;0,G76-AH76,-9999)</f>
        <v>8.7036503806281029E-2</v>
      </c>
      <c r="AC76" s="77">
        <f>+G76-P76</f>
        <v>-2.4000000121304765E-4</v>
      </c>
      <c r="AD76" s="77">
        <f>IF(S76&lt;&gt;0,G76-AA76,-9999)</f>
        <v>-2.4953086531331881E-3</v>
      </c>
      <c r="AE76" s="77">
        <f>+(G76-AA76)^2*S76</f>
        <v>6.2265652744013647E-6</v>
      </c>
      <c r="AF76" s="1">
        <f>IF(S76&lt;&gt;0,G76-P76,-9999)</f>
        <v>-2.4000000121304765E-4</v>
      </c>
      <c r="AG76" s="78"/>
      <c r="AH76" s="1">
        <f>$AB$6*($AB$11/AI76*AJ76+$AB$12)</f>
        <v>-8.7276503807494077E-2</v>
      </c>
      <c r="AI76" s="1">
        <f>1+$AB$7*COS(AL76)</f>
        <v>3.3328547266607944E-2</v>
      </c>
      <c r="AJ76" s="1">
        <f>SIN(AL76+RADIANS($AB$9))</f>
        <v>-0.34321753316326298</v>
      </c>
      <c r="AK76" s="1">
        <f>$AB$7*SIN(AL76)</f>
        <v>-0.19355850169447986</v>
      </c>
      <c r="AL76" s="1">
        <f>2*ATAN(AM76)</f>
        <v>-2.9439740830962595</v>
      </c>
      <c r="AM76" s="1">
        <f>SQRT((1+$AB$7)/(1-$AB$7))*TAN(AN76/2)</f>
        <v>-10.087548476162882</v>
      </c>
      <c r="AN76" s="77">
        <f>$AU76+$AB$7*SIN(AO76)</f>
        <v>4.8727706120154837</v>
      </c>
      <c r="AO76" s="77">
        <f>$AU76+$AB$7*SIN(AP76)</f>
        <v>4.8730200192197275</v>
      </c>
      <c r="AP76" s="77">
        <f>$AU76+$AB$7*SIN(AQ76)</f>
        <v>4.8745941091079219</v>
      </c>
      <c r="AQ76" s="77">
        <f>$AU76+$AB$7*SIN(AR76)</f>
        <v>4.8841991803445008</v>
      </c>
      <c r="AR76" s="77">
        <f>$AU76+$AB$7*SIN(AS76)</f>
        <v>4.9340480115862828</v>
      </c>
      <c r="AS76" s="77">
        <f>$AU76+$AB$7*SIN(AT76)</f>
        <v>5.1022280855936213</v>
      </c>
      <c r="AT76" s="77">
        <f>$AU76+$AB$7*SIN(AU76)</f>
        <v>5.4284794653165811</v>
      </c>
      <c r="AU76" s="77">
        <f>RADIANS($AB$9)+$AB$18*(F76-AB$15)</f>
        <v>5.8459385183189463</v>
      </c>
      <c r="AW76" s="6">
        <v>4800</v>
      </c>
      <c r="AX76" s="26">
        <f t="shared" si="12"/>
        <v>-0.32610063047596838</v>
      </c>
      <c r="AY76" s="1">
        <f t="shared" si="13"/>
        <v>-0.45203299138627639</v>
      </c>
      <c r="AZ76" s="1">
        <f t="shared" si="14"/>
        <v>0.12593236091030802</v>
      </c>
      <c r="BA76" s="1">
        <f t="shared" si="15"/>
        <v>3.8420452675314576E-2</v>
      </c>
      <c r="BB76" s="1">
        <f t="shared" si="16"/>
        <v>6.9616908819728665E-2</v>
      </c>
      <c r="BC76" s="1">
        <f t="shared" si="17"/>
        <v>2.9191975770310892</v>
      </c>
      <c r="BD76" s="1">
        <f t="shared" si="18"/>
        <v>8.9559084040533126</v>
      </c>
      <c r="BE76" s="1">
        <f t="shared" si="21"/>
        <v>7.5775105217533696</v>
      </c>
      <c r="BF76" s="1">
        <f t="shared" si="21"/>
        <v>7.5748751937928818</v>
      </c>
      <c r="BG76" s="1">
        <f t="shared" si="21"/>
        <v>7.5653310346193612</v>
      </c>
      <c r="BH76" s="1">
        <f t="shared" si="20"/>
        <v>7.5330685957314083</v>
      </c>
      <c r="BI76" s="1">
        <f t="shared" si="20"/>
        <v>7.441734091115376</v>
      </c>
      <c r="BJ76" s="1">
        <f t="shared" si="20"/>
        <v>7.2508759803000498</v>
      </c>
      <c r="BK76" s="1">
        <f t="shared" si="20"/>
        <v>6.9647158138413188</v>
      </c>
      <c r="BL76" s="1">
        <f t="shared" si="19"/>
        <v>6.6298019945078339</v>
      </c>
    </row>
    <row r="77" spans="1:64" x14ac:dyDescent="0.2">
      <c r="A77" s="72" t="s">
        <v>110</v>
      </c>
      <c r="B77" s="73" t="s">
        <v>102</v>
      </c>
      <c r="C77" s="74">
        <v>28370.48</v>
      </c>
      <c r="D77" s="79"/>
      <c r="E77" s="76">
        <f>+(C77-C$7)/C$8</f>
        <v>-3907.0001487604372</v>
      </c>
      <c r="F77" s="1">
        <f>ROUND(2*E77,0)/2</f>
        <v>-3907</v>
      </c>
      <c r="G77" s="1">
        <f>+C77-(C$7+F77*C$8)</f>
        <v>-4.59999999293359E-4</v>
      </c>
      <c r="H77" s="1">
        <f>+G77</f>
        <v>-4.59999999293359E-4</v>
      </c>
      <c r="Q77" s="114">
        <f>+C77-15018.5</f>
        <v>13351.98</v>
      </c>
      <c r="S77" s="19">
        <f>S$15</f>
        <v>1</v>
      </c>
      <c r="Z77" s="1">
        <f>F77</f>
        <v>-3907</v>
      </c>
      <c r="AA77" s="77">
        <f>AB$3+AB$4*Z77+AB$5*Z77^2+AH77</f>
        <v>2.2639229709705E-3</v>
      </c>
      <c r="AB77" s="77">
        <f>IF(S77&lt;&gt;0,G77-AH77,-9999)</f>
        <v>8.6804653311589347E-2</v>
      </c>
      <c r="AC77" s="77">
        <f>+G77-P77</f>
        <v>-4.59999999293359E-4</v>
      </c>
      <c r="AD77" s="77">
        <f>IF(S77&lt;&gt;0,G77-AA77,-9999)</f>
        <v>-2.723922970263859E-3</v>
      </c>
      <c r="AE77" s="77">
        <f>+(G77-AA77)^2*S77</f>
        <v>7.4197563479310838E-6</v>
      </c>
      <c r="AF77" s="1">
        <f>IF(S77&lt;&gt;0,G77-P77,-9999)</f>
        <v>-4.59999999293359E-4</v>
      </c>
      <c r="AG77" s="78"/>
      <c r="AH77" s="1">
        <f>$AB$6*($AB$11/AI77*AJ77+$AB$12)</f>
        <v>-8.7264653310882706E-2</v>
      </c>
      <c r="AI77" s="1">
        <f>1+$AB$7*COS(AL77)</f>
        <v>3.3332667198746946E-2</v>
      </c>
      <c r="AJ77" s="1">
        <f>SIN(AL77+RADIANS($AB$9))</f>
        <v>-0.34323752427708731</v>
      </c>
      <c r="AK77" s="1">
        <f>$AB$7*SIN(AL77)</f>
        <v>-0.19357907635591681</v>
      </c>
      <c r="AL77" s="1">
        <f>2*ATAN(AM77)</f>
        <v>-2.9439527990237626</v>
      </c>
      <c r="AM77" s="1">
        <f>SQRT((1+$AB$7)/(1-$AB$7))*TAN(AN77/2)</f>
        <v>-10.086455032435653</v>
      </c>
      <c r="AN77" s="77">
        <f>$AU77+$AB$7*SIN(AO77)</f>
        <v>4.8728776211745828</v>
      </c>
      <c r="AO77" s="77">
        <f>$AU77+$AB$7*SIN(AP77)</f>
        <v>4.8731277506495942</v>
      </c>
      <c r="AP77" s="77">
        <f>$AU77+$AB$7*SIN(AQ77)</f>
        <v>4.874705338358261</v>
      </c>
      <c r="AQ77" s="77">
        <f>$AU77+$AB$7*SIN(AR77)</f>
        <v>4.884324990271292</v>
      </c>
      <c r="AR77" s="77">
        <f>$AU77+$AB$7*SIN(AS77)</f>
        <v>4.9342130961028525</v>
      </c>
      <c r="AS77" s="77">
        <f>$AU77+$AB$7*SIN(AT77)</f>
        <v>5.1024283968861974</v>
      </c>
      <c r="AT77" s="77">
        <f>$AU77+$AB$7*SIN(AU77)</f>
        <v>5.4286498781526946</v>
      </c>
      <c r="AU77" s="77">
        <f>RADIANS($AB$9)+$AB$18*(F77-AB$15)</f>
        <v>5.8460285347953116</v>
      </c>
      <c r="AW77" s="6">
        <v>5000</v>
      </c>
      <c r="AX77" s="26">
        <f t="shared" si="12"/>
        <v>-0.35220117262135392</v>
      </c>
      <c r="AY77" s="1">
        <f t="shared" si="13"/>
        <v>-0.4765346078879471</v>
      </c>
      <c r="AZ77" s="1">
        <f t="shared" si="14"/>
        <v>0.12433343526659317</v>
      </c>
      <c r="BA77" s="1">
        <f t="shared" si="15"/>
        <v>3.7227330513244894E-2</v>
      </c>
      <c r="BB77" s="1">
        <f t="shared" si="16"/>
        <v>6.4074132147574223E-2</v>
      </c>
      <c r="BC77" s="1">
        <f t="shared" si="17"/>
        <v>2.9247527860576263</v>
      </c>
      <c r="BD77" s="1">
        <f t="shared" si="18"/>
        <v>9.1872278218617094</v>
      </c>
      <c r="BE77" s="1">
        <f t="shared" si="21"/>
        <v>7.6021259882886278</v>
      </c>
      <c r="BF77" s="1">
        <f t="shared" si="21"/>
        <v>7.6003557956241208</v>
      </c>
      <c r="BG77" s="1">
        <f t="shared" si="21"/>
        <v>7.5932957541515327</v>
      </c>
      <c r="BH77" s="1">
        <f t="shared" si="20"/>
        <v>7.5668216441536726</v>
      </c>
      <c r="BI77" s="1">
        <f t="shared" si="20"/>
        <v>7.4836248717088196</v>
      </c>
      <c r="BJ77" s="1">
        <f t="shared" si="20"/>
        <v>7.2950236760254548</v>
      </c>
      <c r="BK77" s="1">
        <f t="shared" si="20"/>
        <v>6.9993570881336487</v>
      </c>
      <c r="BL77" s="1">
        <f t="shared" si="19"/>
        <v>6.6478052897808908</v>
      </c>
    </row>
    <row r="78" spans="1:64" x14ac:dyDescent="0.2">
      <c r="A78" s="72" t="s">
        <v>110</v>
      </c>
      <c r="B78" s="73" t="s">
        <v>102</v>
      </c>
      <c r="C78" s="74">
        <v>28803.396000000001</v>
      </c>
      <c r="D78" s="79"/>
      <c r="E78" s="76">
        <f>+(C78-C$7)/C$8</f>
        <v>-3766.9984671207089</v>
      </c>
      <c r="F78" s="1">
        <f>ROUND(2*E78,0)/2</f>
        <v>-3767</v>
      </c>
      <c r="G78" s="1">
        <f>+C78-(C$7+F78*C$8)</f>
        <v>4.7400000039488077E-3</v>
      </c>
      <c r="H78" s="1">
        <f>+G78</f>
        <v>4.7400000039488077E-3</v>
      </c>
      <c r="Q78" s="114">
        <f>+C78-15018.5</f>
        <v>13784.896000000001</v>
      </c>
      <c r="S78" s="19">
        <f>S$15</f>
        <v>1</v>
      </c>
      <c r="Z78" s="1">
        <f>F78</f>
        <v>-3767</v>
      </c>
      <c r="AA78" s="77">
        <f>AB$3+AB$4*Z78+AB$5*Z78^2+AH78</f>
        <v>3.3615841950408593E-3</v>
      </c>
      <c r="AB78" s="77">
        <f>IF(S78&lt;&gt;0,G78-AH78,-9999)</f>
        <v>9.0320266863008924E-2</v>
      </c>
      <c r="AC78" s="77">
        <f>+G78-P78</f>
        <v>4.7400000039488077E-3</v>
      </c>
      <c r="AD78" s="77">
        <f>IF(S78&lt;&gt;0,G78-AA78,-9999)</f>
        <v>1.3784158089079485E-3</v>
      </c>
      <c r="AE78" s="77">
        <f>+(G78-AA78)^2*S78</f>
        <v>1.9000301422473538E-6</v>
      </c>
      <c r="AF78" s="1">
        <f>IF(S78&lt;&gt;0,G78-P78,-9999)</f>
        <v>4.7400000039488077E-3</v>
      </c>
      <c r="AG78" s="78"/>
      <c r="AH78" s="1">
        <f>$AB$6*($AB$11/AI78*AJ78+$AB$12)</f>
        <v>-8.5580266859060117E-2</v>
      </c>
      <c r="AI78" s="1">
        <f>1+$AB$7*COS(AL78)</f>
        <v>3.3924444493686701E-2</v>
      </c>
      <c r="AJ78" s="1">
        <f>SIN(AL78+RADIANS($AB$9))</f>
        <v>-0.34608566880891467</v>
      </c>
      <c r="AK78" s="1">
        <f>$AB$7*SIN(AL78)</f>
        <v>-0.19651109933300587</v>
      </c>
      <c r="AL78" s="1">
        <f>2*ATAN(AM78)</f>
        <v>-2.9409187475256497</v>
      </c>
      <c r="AM78" s="1">
        <f>SQRT((1+$AB$7)/(1-$AB$7))*TAN(AN78/2)</f>
        <v>-9.9329497326851524</v>
      </c>
      <c r="AN78" s="77">
        <f>$AU78+$AB$7*SIN(AO78)</f>
        <v>4.8879973833228849</v>
      </c>
      <c r="AO78" s="77">
        <f>$AU78+$AB$7*SIN(AP78)</f>
        <v>4.8883672112372851</v>
      </c>
      <c r="AP78" s="77">
        <f>$AU78+$AB$7*SIN(AQ78)</f>
        <v>4.8904971968425688</v>
      </c>
      <c r="AQ78" s="77">
        <f>$AU78+$AB$7*SIN(AR78)</f>
        <v>4.902305063032383</v>
      </c>
      <c r="AR78" s="77">
        <f>$AU78+$AB$7*SIN(AS78)</f>
        <v>4.9577781837885802</v>
      </c>
      <c r="AS78" s="77">
        <f>$AU78+$AB$7*SIN(AT78)</f>
        <v>5.1307056357376135</v>
      </c>
      <c r="AT78" s="77">
        <f>$AU78+$AB$7*SIN(AU78)</f>
        <v>5.4525407572419109</v>
      </c>
      <c r="AU78" s="77">
        <f>RADIANS($AB$9)+$AB$18*(F78-AB$15)</f>
        <v>5.8586308414864519</v>
      </c>
      <c r="AW78" s="6">
        <v>5200</v>
      </c>
      <c r="AX78" s="26">
        <f t="shared" si="12"/>
        <v>-0.37885830728873532</v>
      </c>
      <c r="AY78" s="1">
        <f t="shared" si="13"/>
        <v>-0.50157790775015076</v>
      </c>
      <c r="AZ78" s="1">
        <f t="shared" si="14"/>
        <v>0.12271960046141546</v>
      </c>
      <c r="BA78" s="1">
        <f t="shared" si="15"/>
        <v>3.613797214321246E-2</v>
      </c>
      <c r="BB78" s="1">
        <f t="shared" si="16"/>
        <v>5.8886634709729997E-2</v>
      </c>
      <c r="BC78" s="1">
        <f t="shared" si="17"/>
        <v>2.9299501212413466</v>
      </c>
      <c r="BD78" s="1">
        <f t="shared" si="18"/>
        <v>9.4145962617412273</v>
      </c>
      <c r="BE78" s="1">
        <f t="shared" si="21"/>
        <v>7.6258718016741511</v>
      </c>
      <c r="BF78" s="1">
        <f t="shared" si="21"/>
        <v>7.6247175071133908</v>
      </c>
      <c r="BG78" s="1">
        <f t="shared" si="21"/>
        <v>7.6196211217105541</v>
      </c>
      <c r="BH78" s="1">
        <f t="shared" si="20"/>
        <v>7.5983095902610067</v>
      </c>
      <c r="BI78" s="1">
        <f t="shared" si="20"/>
        <v>7.5234697390534784</v>
      </c>
      <c r="BJ78" s="1">
        <f t="shared" si="20"/>
        <v>7.3383126429335856</v>
      </c>
      <c r="BK78" s="1">
        <f t="shared" si="20"/>
        <v>7.0338844210125586</v>
      </c>
      <c r="BL78" s="1">
        <f t="shared" si="19"/>
        <v>6.6658085850539477</v>
      </c>
    </row>
    <row r="79" spans="1:64" x14ac:dyDescent="0.2">
      <c r="A79" s="72" t="s">
        <v>101</v>
      </c>
      <c r="B79" s="73" t="s">
        <v>102</v>
      </c>
      <c r="C79" s="74">
        <v>29545.525000000001</v>
      </c>
      <c r="D79" s="79"/>
      <c r="E79" s="76">
        <f>+(C79-C$7)/C$8</f>
        <v>-3526.999696011279</v>
      </c>
      <c r="F79" s="1">
        <f>ROUND(2*E79,0)/2</f>
        <v>-3527</v>
      </c>
      <c r="G79" s="1">
        <f>+C79-(C$7+F79*C$8)</f>
        <v>9.400000017194543E-4</v>
      </c>
      <c r="H79" s="1">
        <f>+G79</f>
        <v>9.400000017194543E-4</v>
      </c>
      <c r="Q79" s="114">
        <f>+C79-15018.5</f>
        <v>14527.025000000001</v>
      </c>
      <c r="S79" s="19">
        <f>S$15</f>
        <v>1</v>
      </c>
      <c r="Z79" s="1">
        <f>F79</f>
        <v>-3527</v>
      </c>
      <c r="AA79" s="77">
        <f>AB$3+AB$4*Z79+AB$5*Z79^2+AH79</f>
        <v>4.7488294254640212E-3</v>
      </c>
      <c r="AB79" s="77">
        <f>IF(S79&lt;&gt;0,G79-AH79,-9999)</f>
        <v>8.3509687923202167E-2</v>
      </c>
      <c r="AC79" s="77">
        <f>+G79-P79</f>
        <v>9.400000017194543E-4</v>
      </c>
      <c r="AD79" s="77">
        <f>IF(S79&lt;&gt;0,G79-AA79,-9999)</f>
        <v>-3.8088294237445669E-3</v>
      </c>
      <c r="AE79" s="77">
        <f>+(G79-AA79)^2*S79</f>
        <v>1.450718157918237E-5</v>
      </c>
      <c r="AF79" s="1">
        <f>IF(S79&lt;&gt;0,G79-P79,-9999)</f>
        <v>9.400000017194543E-4</v>
      </c>
      <c r="AG79" s="78"/>
      <c r="AH79" s="1">
        <f>$AB$6*($AB$11/AI79*AJ79+$AB$12)</f>
        <v>-8.2569687921482712E-2</v>
      </c>
      <c r="AI79" s="1">
        <f>1+$AB$7*COS(AL79)</f>
        <v>3.5013938424427682E-2</v>
      </c>
      <c r="AJ79" s="1">
        <f>SIN(AL79+RADIANS($AB$9))</f>
        <v>-0.3512130419586319</v>
      </c>
      <c r="AK79" s="1">
        <f>$AB$7*SIN(AL79)</f>
        <v>-0.20179319134392085</v>
      </c>
      <c r="AL79" s="1">
        <f>2*ATAN(AM79)</f>
        <v>-2.9354480998874255</v>
      </c>
      <c r="AM79" s="1">
        <f>SQRT((1+$AB$7)/(1-$AB$7))*TAN(AN79/2)</f>
        <v>-9.6675480707068662</v>
      </c>
      <c r="AN79" s="77">
        <f>$AU79+$AB$7*SIN(AO79)</f>
        <v>4.9145975034362586</v>
      </c>
      <c r="AO79" s="77">
        <f>$AU79+$AB$7*SIN(AP79)</f>
        <v>4.9152810150775599</v>
      </c>
      <c r="AP79" s="77">
        <f>$AU79+$AB$7*SIN(AQ79)</f>
        <v>4.9186934428589808</v>
      </c>
      <c r="AQ79" s="77">
        <f>$AU79+$AB$7*SIN(AR79)</f>
        <v>4.9349596375679941</v>
      </c>
      <c r="AR79" s="77">
        <f>$AU79+$AB$7*SIN(AS79)</f>
        <v>5.0003190520734053</v>
      </c>
      <c r="AS79" s="77">
        <f>$AU79+$AB$7*SIN(AT79)</f>
        <v>5.1802458709696007</v>
      </c>
      <c r="AT79" s="77">
        <f>$AU79+$AB$7*SIN(AU79)</f>
        <v>5.4936455979611996</v>
      </c>
      <c r="AU79" s="77">
        <f>RADIANS($AB$9)+$AB$18*(F79-AB$15)</f>
        <v>5.8802347958141192</v>
      </c>
      <c r="AW79" s="6">
        <v>5400</v>
      </c>
      <c r="AX79" s="26">
        <f t="shared" si="12"/>
        <v>-0.40607133801302991</v>
      </c>
      <c r="AY79" s="1">
        <f t="shared" si="13"/>
        <v>-0.52716289097288749</v>
      </c>
      <c r="AZ79" s="1">
        <f t="shared" si="14"/>
        <v>0.12109155295985759</v>
      </c>
      <c r="BA79" s="1">
        <f t="shared" si="15"/>
        <v>3.5137293062263097E-2</v>
      </c>
      <c r="BB79" s="1">
        <f t="shared" si="16"/>
        <v>5.4006855197536334E-2</v>
      </c>
      <c r="BC79" s="1">
        <f t="shared" si="17"/>
        <v>2.9348376983541731</v>
      </c>
      <c r="BD79" s="1">
        <f t="shared" si="18"/>
        <v>9.6388031650448021</v>
      </c>
      <c r="BE79" s="1">
        <f t="shared" si="21"/>
        <v>7.6488568889537483</v>
      </c>
      <c r="BF79" s="1">
        <f t="shared" si="21"/>
        <v>7.6481294007476261</v>
      </c>
      <c r="BG79" s="1">
        <f t="shared" si="21"/>
        <v>7.6445499090159448</v>
      </c>
      <c r="BH79" s="1">
        <f t="shared" si="20"/>
        <v>7.6277491205137675</v>
      </c>
      <c r="BI79" s="1">
        <f t="shared" si="20"/>
        <v>7.5613104069111738</v>
      </c>
      <c r="BJ79" s="1">
        <f t="shared" si="20"/>
        <v>7.380716790585045</v>
      </c>
      <c r="BK79" s="1">
        <f t="shared" si="20"/>
        <v>7.0682924568740981</v>
      </c>
      <c r="BL79" s="1">
        <f t="shared" si="19"/>
        <v>6.6838118803270046</v>
      </c>
    </row>
    <row r="80" spans="1:64" x14ac:dyDescent="0.2">
      <c r="A80" s="72" t="s">
        <v>107</v>
      </c>
      <c r="B80" s="73" t="s">
        <v>102</v>
      </c>
      <c r="C80" s="74">
        <v>29548.616999999998</v>
      </c>
      <c r="D80" s="79"/>
      <c r="E80" s="76">
        <f>+(C80-C$7)/C$8</f>
        <v>-3525.9997671575761</v>
      </c>
      <c r="F80" s="1">
        <f>ROUND(2*E80,0)/2</f>
        <v>-3526</v>
      </c>
      <c r="G80" s="1">
        <f>+C80-(C$7+F80*C$8)</f>
        <v>7.2000000000116415E-4</v>
      </c>
      <c r="H80" s="1">
        <f>+G80</f>
        <v>7.2000000000116415E-4</v>
      </c>
      <c r="Q80" s="114">
        <f>+C80-15018.5</f>
        <v>14530.116999999998</v>
      </c>
      <c r="S80" s="19">
        <f>S$15</f>
        <v>1</v>
      </c>
      <c r="Z80" s="1">
        <f>F80</f>
        <v>-3526</v>
      </c>
      <c r="AA80" s="77">
        <f>AB$3+AB$4*Z80+AB$5*Z80^2+AH80</f>
        <v>4.7533206658784272E-3</v>
      </c>
      <c r="AB80" s="77">
        <f>IF(S80&lt;&gt;0,G80-AH80,-9999)</f>
        <v>8.3276800969499395E-2</v>
      </c>
      <c r="AC80" s="77">
        <f>+G80-P80</f>
        <v>7.2000000000116415E-4</v>
      </c>
      <c r="AD80" s="77">
        <f>IF(S80&lt;&gt;0,G80-AA80,-9999)</f>
        <v>-4.033320665877263E-3</v>
      </c>
      <c r="AE80" s="77">
        <f>+(G80-AA80)^2*S80</f>
        <v>1.6267675593792609E-5</v>
      </c>
      <c r="AF80" s="1">
        <f>IF(S80&lt;&gt;0,G80-P80,-9999)</f>
        <v>7.2000000000116415E-4</v>
      </c>
      <c r="AG80" s="78"/>
      <c r="AH80" s="1">
        <f>$AB$6*($AB$11/AI80*AJ80+$AB$12)</f>
        <v>-8.2556800969498231E-2</v>
      </c>
      <c r="AI80" s="1">
        <f>1+$AB$7*COS(AL80)</f>
        <v>3.5018693018479263E-2</v>
      </c>
      <c r="AJ80" s="1">
        <f>SIN(AL80+RADIANS($AB$9))</f>
        <v>-0.35123510134970187</v>
      </c>
      <c r="AK80" s="1">
        <f>$AB$7*SIN(AL80)</f>
        <v>-0.20181592673556356</v>
      </c>
      <c r="AL80" s="1">
        <f>2*ATAN(AM80)</f>
        <v>-2.9354245394977401</v>
      </c>
      <c r="AM80" s="1">
        <f>SQRT((1+$AB$7)/(1-$AB$7))*TAN(AN80/2)</f>
        <v>-9.6664354227147289</v>
      </c>
      <c r="AN80" s="77">
        <f>$AU80+$AB$7*SIN(AO80)</f>
        <v>4.914710254712868</v>
      </c>
      <c r="AO80" s="77">
        <f>$AU80+$AB$7*SIN(AP80)</f>
        <v>4.9153954277647607</v>
      </c>
      <c r="AP80" s="77">
        <f>$AU80+$AB$7*SIN(AQ80)</f>
        <v>4.9188142127322187</v>
      </c>
      <c r="AQ80" s="77">
        <f>$AU80+$AB$7*SIN(AR80)</f>
        <v>4.9351009128916337</v>
      </c>
      <c r="AR80" s="77">
        <f>$AU80+$AB$7*SIN(AS80)</f>
        <v>5.0005020938081275</v>
      </c>
      <c r="AS80" s="77">
        <f>$AU80+$AB$7*SIN(AT80)</f>
        <v>5.1804550624755858</v>
      </c>
      <c r="AT80" s="77">
        <f>$AU80+$AB$7*SIN(AU80)</f>
        <v>5.4938172519348747</v>
      </c>
      <c r="AU80" s="77">
        <f>RADIANS($AB$9)+$AB$18*(F80-AB$15)</f>
        <v>5.8803248122904845</v>
      </c>
      <c r="AW80" s="6">
        <v>5600</v>
      </c>
      <c r="AX80" s="26">
        <f t="shared" si="12"/>
        <v>-0.43383943004958248</v>
      </c>
      <c r="AY80" s="1">
        <f t="shared" si="13"/>
        <v>-0.55328955755615705</v>
      </c>
      <c r="AZ80" s="1">
        <f t="shared" si="14"/>
        <v>0.1194501275065746</v>
      </c>
      <c r="BA80" s="1">
        <f t="shared" si="15"/>
        <v>3.4213381018834754E-2</v>
      </c>
      <c r="BB80" s="1">
        <f t="shared" si="16"/>
        <v>4.939704015013871E-2</v>
      </c>
      <c r="BC80" s="1">
        <f t="shared" si="17"/>
        <v>2.939453691140824</v>
      </c>
      <c r="BD80" s="1">
        <f t="shared" si="18"/>
        <v>9.8604707721820084</v>
      </c>
      <c r="BE80" s="1">
        <f t="shared" si="21"/>
        <v>7.6711669645607463</v>
      </c>
      <c r="BF80" s="1">
        <f t="shared" si="21"/>
        <v>7.6707263944170272</v>
      </c>
      <c r="BG80" s="1">
        <f t="shared" si="21"/>
        <v>7.6682900847329574</v>
      </c>
      <c r="BH80" s="1">
        <f t="shared" si="20"/>
        <v>7.6553502028487994</v>
      </c>
      <c r="BI80" s="1">
        <f t="shared" si="20"/>
        <v>7.5971988826423562</v>
      </c>
      <c r="BJ80" s="1">
        <f t="shared" si="20"/>
        <v>7.4222120836445029</v>
      </c>
      <c r="BK80" s="1">
        <f t="shared" si="20"/>
        <v>7.1025758787796587</v>
      </c>
      <c r="BL80" s="1">
        <f t="shared" si="19"/>
        <v>6.7018151756000606</v>
      </c>
    </row>
    <row r="81" spans="1:64" x14ac:dyDescent="0.2">
      <c r="A81" s="72" t="s">
        <v>107</v>
      </c>
      <c r="B81" s="73" t="s">
        <v>102</v>
      </c>
      <c r="C81" s="74">
        <v>29551.710999999999</v>
      </c>
      <c r="D81" s="79"/>
      <c r="E81" s="76">
        <f>+(C81-C$7)/C$8</f>
        <v>-3524.9991915193614</v>
      </c>
      <c r="F81" s="1">
        <f>ROUND(2*E81,0)/2</f>
        <v>-3525</v>
      </c>
      <c r="G81" s="1">
        <f>+C81-(C$7+F81*C$8)</f>
        <v>2.4999999986903276E-3</v>
      </c>
      <c r="H81" s="1">
        <f>+G81</f>
        <v>2.4999999986903276E-3</v>
      </c>
      <c r="Q81" s="114">
        <f>+C81-15018.5</f>
        <v>14533.210999999999</v>
      </c>
      <c r="S81" s="19">
        <f>S$15</f>
        <v>1</v>
      </c>
      <c r="Z81" s="1">
        <f>F81</f>
        <v>-3525</v>
      </c>
      <c r="AA81" s="77">
        <f>AB$3+AB$4*Z81+AB$5*Z81^2+AH81</f>
        <v>4.757801312145607E-3</v>
      </c>
      <c r="AB81" s="77">
        <f>IF(S81&lt;&gt;0,G81-AH81,-9999)</f>
        <v>8.5043911068267281E-2</v>
      </c>
      <c r="AC81" s="77">
        <f>+G81-P81</f>
        <v>2.4999999986903276E-3</v>
      </c>
      <c r="AD81" s="77">
        <f>IF(S81&lt;&gt;0,G81-AA81,-9999)</f>
        <v>-2.2578013134552793E-3</v>
      </c>
      <c r="AE81" s="77">
        <f>+(G81-AA81)^2*S81</f>
        <v>5.0976667710403842E-6</v>
      </c>
      <c r="AF81" s="1">
        <f>IF(S81&lt;&gt;0,G81-P81,-9999)</f>
        <v>2.4999999986903276E-3</v>
      </c>
      <c r="AG81" s="78"/>
      <c r="AH81" s="1">
        <f>$AB$6*($AB$11/AI81*AJ81+$AB$12)</f>
        <v>-8.2543911069576953E-2</v>
      </c>
      <c r="AI81" s="1">
        <f>1+$AB$7*COS(AL81)</f>
        <v>3.5023449494548053E-2</v>
      </c>
      <c r="AJ81" s="1">
        <f>SIN(AL81+RADIANS($AB$9))</f>
        <v>-0.3512571667912493</v>
      </c>
      <c r="AK81" s="1">
        <f>$AB$7*SIN(AL81)</f>
        <v>-0.20183866845205184</v>
      </c>
      <c r="AL81" s="1">
        <f>2*ATAN(AM81)</f>
        <v>-2.9354009724375589</v>
      </c>
      <c r="AM81" s="1">
        <f>SQRT((1+$AB$7)/(1-$AB$7))*TAN(AN81/2)</f>
        <v>-9.6653227131847519</v>
      </c>
      <c r="AN81" s="77">
        <f>$AU81+$AB$7*SIN(AO81)</f>
        <v>4.9148230225970861</v>
      </c>
      <c r="AO81" s="77">
        <f>$AU81+$AB$7*SIN(AP81)</f>
        <v>4.9155098604015359</v>
      </c>
      <c r="AP81" s="77">
        <f>$AU81+$AB$7*SIN(AQ81)</f>
        <v>4.9189350116672506</v>
      </c>
      <c r="AQ81" s="77">
        <f>$AU81+$AB$7*SIN(AR81)</f>
        <v>4.9352422335196477</v>
      </c>
      <c r="AR81" s="77">
        <f>$AU81+$AB$7*SIN(AS81)</f>
        <v>5.0006851841885744</v>
      </c>
      <c r="AS81" s="77">
        <f>$AU81+$AB$7*SIN(AT81)</f>
        <v>5.1806642767782289</v>
      </c>
      <c r="AT81" s="77">
        <f>$AU81+$AB$7*SIN(AU81)</f>
        <v>5.4939889090404073</v>
      </c>
      <c r="AU81" s="77">
        <f>RADIANS($AB$9)+$AB$18*(F81-AB$15)</f>
        <v>5.8804148287668498</v>
      </c>
      <c r="AW81" s="6">
        <v>5800</v>
      </c>
      <c r="AX81" s="26">
        <f t="shared" si="12"/>
        <v>-0.4621616197353593</v>
      </c>
      <c r="AY81" s="1">
        <f t="shared" si="13"/>
        <v>-0.57995790749995968</v>
      </c>
      <c r="AZ81" s="1">
        <f t="shared" si="14"/>
        <v>0.11779628776460035</v>
      </c>
      <c r="BA81" s="1">
        <f t="shared" si="15"/>
        <v>3.3356661356322759E-2</v>
      </c>
      <c r="BB81" s="1">
        <f t="shared" si="16"/>
        <v>4.5026726393329275E-2</v>
      </c>
      <c r="BC81" s="1">
        <f t="shared" si="17"/>
        <v>2.9438288871996341</v>
      </c>
      <c r="BD81" s="1">
        <f t="shared" si="18"/>
        <v>10.080093869403035</v>
      </c>
      <c r="BE81" s="1">
        <f t="shared" si="21"/>
        <v>7.6928702687848904</v>
      </c>
      <c r="BF81" s="1">
        <f t="shared" si="21"/>
        <v>7.692615903721796</v>
      </c>
      <c r="BG81" s="1">
        <f t="shared" si="21"/>
        <v>7.6910178505389561</v>
      </c>
      <c r="BH81" s="1">
        <f t="shared" si="20"/>
        <v>7.6813130955391955</v>
      </c>
      <c r="BI81" s="1">
        <f t="shared" si="20"/>
        <v>7.6311963505847196</v>
      </c>
      <c r="BJ81" s="1">
        <f t="shared" si="20"/>
        <v>7.4627765733826763</v>
      </c>
      <c r="BK81" s="1">
        <f t="shared" si="20"/>
        <v>7.1367294101792487</v>
      </c>
      <c r="BL81" s="1">
        <f t="shared" si="19"/>
        <v>6.7198184708731175</v>
      </c>
    </row>
    <row r="82" spans="1:64" x14ac:dyDescent="0.2">
      <c r="A82" s="72" t="s">
        <v>107</v>
      </c>
      <c r="B82" s="73" t="s">
        <v>102</v>
      </c>
      <c r="C82" s="74">
        <v>29579.537</v>
      </c>
      <c r="D82" s="79"/>
      <c r="E82" s="76">
        <f>+(C82-C$7)/C$8</f>
        <v>-3516.0004786205377</v>
      </c>
      <c r="F82" s="1">
        <f>ROUND(2*E82,0)/2</f>
        <v>-3516</v>
      </c>
      <c r="G82" s="1">
        <f>+C82-(C$7+F82*C$8)</f>
        <v>-1.4799999989918433E-3</v>
      </c>
      <c r="H82" s="1">
        <f>+G82</f>
        <v>-1.4799999989918433E-3</v>
      </c>
      <c r="Q82" s="114">
        <f>+C82-15018.5</f>
        <v>14561.037</v>
      </c>
      <c r="S82" s="19">
        <f>S$15</f>
        <v>1</v>
      </c>
      <c r="Z82" s="1">
        <f>F82</f>
        <v>-3516</v>
      </c>
      <c r="AA82" s="77">
        <f>AB$3+AB$4*Z82+AB$5*Z82^2+AH82</f>
        <v>4.7976506156295479E-3</v>
      </c>
      <c r="AB82" s="77">
        <f>IF(S82&lt;&gt;0,G82-AH82,-9999)</f>
        <v>8.0947769090433733E-2</v>
      </c>
      <c r="AC82" s="77">
        <f>+G82-P82</f>
        <v>-1.4799999989918433E-3</v>
      </c>
      <c r="AD82" s="77">
        <f>IF(S82&lt;&gt;0,G82-AA82,-9999)</f>
        <v>-6.2776506146213912E-3</v>
      </c>
      <c r="AE82" s="77">
        <f>+(G82-AA82)^2*S82</f>
        <v>3.9408897239256328E-5</v>
      </c>
      <c r="AF82" s="1">
        <f>IF(S82&lt;&gt;0,G82-P82,-9999)</f>
        <v>-1.4799999989918433E-3</v>
      </c>
      <c r="AG82" s="78"/>
      <c r="AH82" s="1">
        <f>$AB$6*($AB$11/AI82*AJ82+$AB$12)</f>
        <v>-8.2427769089425576E-2</v>
      </c>
      <c r="AI82" s="1">
        <f>1+$AB$7*COS(AL82)</f>
        <v>3.506634268277431E-2</v>
      </c>
      <c r="AJ82" s="1">
        <f>SIN(AL82+RADIANS($AB$9))</f>
        <v>-0.35145602864734093</v>
      </c>
      <c r="AK82" s="1">
        <f>$AB$7*SIN(AL82)</f>
        <v>-0.20204362916039065</v>
      </c>
      <c r="AL82" s="1">
        <f>2*ATAN(AM82)</f>
        <v>-2.9351885680399477</v>
      </c>
      <c r="AM82" s="1">
        <f>SQRT((1+$AB$7)/(1-$AB$7))*TAN(AN82/2)</f>
        <v>-9.6553055471585036</v>
      </c>
      <c r="AN82" s="77">
        <f>$AU82+$AB$7*SIN(AO82)</f>
        <v>4.9158386824204836</v>
      </c>
      <c r="AO82" s="77">
        <f>$AU82+$AB$7*SIN(AP82)</f>
        <v>4.9165406542688865</v>
      </c>
      <c r="AP82" s="77">
        <f>$AU82+$AB$7*SIN(AQ82)</f>
        <v>4.9200235137352824</v>
      </c>
      <c r="AQ82" s="77">
        <f>$AU82+$AB$7*SIN(AR82)</f>
        <v>4.936516162089541</v>
      </c>
      <c r="AR82" s="77">
        <f>$AU82+$AB$7*SIN(AS82)</f>
        <v>5.0023351878643254</v>
      </c>
      <c r="AS82" s="77">
        <f>$AU82+$AB$7*SIN(AT82)</f>
        <v>5.1825482308820314</v>
      </c>
      <c r="AT82" s="77">
        <f>$AU82+$AB$7*SIN(AU82)</f>
        <v>5.4955339638146343</v>
      </c>
      <c r="AU82" s="77">
        <f>RADIANS($AB$9)+$AB$18*(F82-AB$15)</f>
        <v>5.8812249770541376</v>
      </c>
      <c r="AW82" s="6">
        <v>6000</v>
      </c>
      <c r="AX82" s="26">
        <f t="shared" si="12"/>
        <v>-0.49103684811474874</v>
      </c>
      <c r="AY82" s="1">
        <f t="shared" si="13"/>
        <v>-0.60716794080429515</v>
      </c>
      <c r="AZ82" s="1">
        <f t="shared" si="14"/>
        <v>0.1161310926895464</v>
      </c>
      <c r="BA82" s="1">
        <f t="shared" si="15"/>
        <v>3.2559308701980427E-2</v>
      </c>
      <c r="BB82" s="1">
        <f t="shared" si="16"/>
        <v>4.0870926674975827E-2</v>
      </c>
      <c r="BC82" s="1">
        <f t="shared" si="17"/>
        <v>2.9479885281418787</v>
      </c>
      <c r="BD82" s="1">
        <f t="shared" si="18"/>
        <v>10.298070851464765</v>
      </c>
      <c r="BE82" s="1">
        <f t="shared" si="21"/>
        <v>7.7140219161759713</v>
      </c>
      <c r="BF82" s="1">
        <f t="shared" si="21"/>
        <v>7.713883428875997</v>
      </c>
      <c r="BG82" s="1">
        <f t="shared" si="21"/>
        <v>7.7128810235999028</v>
      </c>
      <c r="BH82" s="1">
        <f t="shared" si="20"/>
        <v>7.7058261081252999</v>
      </c>
      <c r="BI82" s="1">
        <f t="shared" si="20"/>
        <v>7.6633720265815946</v>
      </c>
      <c r="BJ82" s="1">
        <f t="shared" si="20"/>
        <v>7.5023904219862159</v>
      </c>
      <c r="BK82" s="1">
        <f t="shared" si="20"/>
        <v>7.1707478166216712</v>
      </c>
      <c r="BL82" s="1">
        <f t="shared" si="19"/>
        <v>6.7378217661461743</v>
      </c>
    </row>
    <row r="83" spans="1:64" x14ac:dyDescent="0.2">
      <c r="A83" s="72" t="s">
        <v>111</v>
      </c>
      <c r="B83" s="73" t="s">
        <v>102</v>
      </c>
      <c r="C83" s="74">
        <v>31314.273000000001</v>
      </c>
      <c r="D83" s="79"/>
      <c r="E83" s="76">
        <f>+(C83-C$7)/C$8</f>
        <v>-2955.0002910530293</v>
      </c>
      <c r="F83" s="1">
        <f>ROUND(2*E83,0)/2</f>
        <v>-2955</v>
      </c>
      <c r="G83" s="1">
        <f>+C83-(C$7+F83*C$8)</f>
        <v>-8.9999999909196049E-4</v>
      </c>
      <c r="H83" s="1">
        <f>+G83</f>
        <v>-8.9999999909196049E-4</v>
      </c>
      <c r="Q83" s="114">
        <f>+C83-15018.5</f>
        <v>16295.773000000001</v>
      </c>
      <c r="S83" s="19">
        <f>S$15</f>
        <v>1</v>
      </c>
      <c r="Z83" s="1">
        <f>F83</f>
        <v>-2955</v>
      </c>
      <c r="AA83" s="77">
        <f>AB$3+AB$4*Z83+AB$5*Z83^2+AH83</f>
        <v>5.6372999037057475E-3</v>
      </c>
      <c r="AB83" s="77">
        <f>IF(S83&lt;&gt;0,G83-AH83,-9999)</f>
        <v>7.3767366854182601E-2</v>
      </c>
      <c r="AC83" s="77">
        <f>+G83-P83</f>
        <v>-8.9999999909196049E-4</v>
      </c>
      <c r="AD83" s="77">
        <f>IF(S83&lt;&gt;0,G83-AA83,-9999)</f>
        <v>-6.537299902797708E-3</v>
      </c>
      <c r="AE83" s="77">
        <f>+(G83-AA83)^2*S83</f>
        <v>4.2736290019118921E-5</v>
      </c>
      <c r="AF83" s="1">
        <f>IF(S83&lt;&gt;0,G83-P83,-9999)</f>
        <v>-8.9999999909196049E-4</v>
      </c>
      <c r="AG83" s="78"/>
      <c r="AH83" s="1">
        <f>$AB$6*($AB$11/AI83*AJ83+$AB$12)</f>
        <v>-7.4667366853274561E-2</v>
      </c>
      <c r="AI83" s="1">
        <f>1+$AB$7*COS(AL83)</f>
        <v>3.8088188005587775E-2</v>
      </c>
      <c r="AJ83" s="1">
        <f>SIN(AL83+RADIANS($AB$9))</f>
        <v>-0.36495425303008139</v>
      </c>
      <c r="AK83" s="1">
        <f>$AB$7*SIN(AL83)</f>
        <v>-0.2159728155428941</v>
      </c>
      <c r="AL83" s="1">
        <f>2*ATAN(AM83)</f>
        <v>-2.9207307986214324</v>
      </c>
      <c r="AM83" s="1">
        <f>SQRT((1+$AB$7)/(1-$AB$7))*TAN(AN83/2)</f>
        <v>-9.0185939521203249</v>
      </c>
      <c r="AN83" s="77">
        <f>$AU83+$AB$7*SIN(AO83)</f>
        <v>4.9821436586002354</v>
      </c>
      <c r="AO83" s="77">
        <f>$AU83+$AB$7*SIN(AP83)</f>
        <v>4.9845178332515729</v>
      </c>
      <c r="AP83" s="77">
        <f>$AU83+$AB$7*SIN(AQ83)</f>
        <v>4.9933383115712777</v>
      </c>
      <c r="AQ83" s="77">
        <f>$AU83+$AB$7*SIN(AR83)</f>
        <v>5.0239844138334941</v>
      </c>
      <c r="AR83" s="77">
        <f>$AU83+$AB$7*SIN(AS83)</f>
        <v>5.1131612527779469</v>
      </c>
      <c r="AS83" s="77">
        <f>$AU83+$AB$7*SIN(AT83)</f>
        <v>5.3035323058332189</v>
      </c>
      <c r="AT83" s="77">
        <f>$AU83+$AB$7*SIN(AU83)</f>
        <v>5.5923224866723267</v>
      </c>
      <c r="AU83" s="77">
        <f>RADIANS($AB$9)+$AB$18*(F83-AB$15)</f>
        <v>5.9317242202950613</v>
      </c>
      <c r="AW83" s="6"/>
      <c r="AX83" s="26"/>
    </row>
    <row r="84" spans="1:64" x14ac:dyDescent="0.2">
      <c r="A84" s="72" t="s">
        <v>112</v>
      </c>
      <c r="B84" s="73" t="s">
        <v>102</v>
      </c>
      <c r="C84" s="74">
        <v>32860.383000000002</v>
      </c>
      <c r="D84" s="79"/>
      <c r="E84" s="76">
        <f>+(C84-C$7)/C$8</f>
        <v>-2455.0002910530293</v>
      </c>
      <c r="F84" s="1">
        <f>ROUND(2*E84,0)/2</f>
        <v>-2455</v>
      </c>
      <c r="G84" s="1">
        <f>+C84-(C$7+F84*C$8)</f>
        <v>-8.9999999909196049E-4</v>
      </c>
      <c r="H84" s="1">
        <f>+G84</f>
        <v>-8.9999999909196049E-4</v>
      </c>
      <c r="Q84" s="114">
        <f>+C84-15018.5</f>
        <v>17841.883000000002</v>
      </c>
      <c r="S84" s="19">
        <f>S$15</f>
        <v>1</v>
      </c>
      <c r="Z84" s="1">
        <f>F84</f>
        <v>-2455</v>
      </c>
      <c r="AA84" s="77">
        <f>AB$3+AB$4*Z84+AB$5*Z84^2+AH84</f>
        <v>3.8704541647676949E-3</v>
      </c>
      <c r="AB84" s="77">
        <f>IF(S84&lt;&gt;0,G84-AH84,-9999)</f>
        <v>6.5773945799607214E-2</v>
      </c>
      <c r="AC84" s="77">
        <f>+G84-P84</f>
        <v>-8.9999999909196049E-4</v>
      </c>
      <c r="AD84" s="77">
        <f>IF(S84&lt;&gt;0,G84-AA84,-9999)</f>
        <v>-4.7704541638596554E-3</v>
      </c>
      <c r="AE84" s="77">
        <f>+(G84-AA84)^2*S84</f>
        <v>2.2757232929485923E-5</v>
      </c>
      <c r="AF84" s="1">
        <f>IF(S84&lt;&gt;0,G84-P84,-9999)</f>
        <v>-8.9999999909196049E-4</v>
      </c>
      <c r="AG84" s="78"/>
      <c r="AH84" s="1">
        <f>$AB$6*($AB$11/AI84*AJ84+$AB$12)</f>
        <v>-6.6673945798699175E-2</v>
      </c>
      <c r="AI84" s="1">
        <f>1+$AB$7*COS(AL84)</f>
        <v>4.1564770852103972E-2</v>
      </c>
      <c r="AJ84" s="1">
        <f>SIN(AL84+RADIANS($AB$9))</f>
        <v>-0.37939519470008981</v>
      </c>
      <c r="AK84" s="1">
        <f>$AB$7*SIN(AL84)</f>
        <v>-0.23091232673055487</v>
      </c>
      <c r="AL84" s="1">
        <f>2*ATAN(AM84)</f>
        <v>-2.9051719340112361</v>
      </c>
      <c r="AM84" s="1">
        <f>SQRT((1+$AB$7)/(1-$AB$7))*TAN(AN84/2)</f>
        <v>-8.4200552337761074</v>
      </c>
      <c r="AN84" s="77">
        <f>$AU84+$AB$7*SIN(AO84)</f>
        <v>5.0476831168852705</v>
      </c>
      <c r="AO84" s="77">
        <f>$AU84+$AB$7*SIN(AP84)</f>
        <v>5.053525114728461</v>
      </c>
      <c r="AP84" s="77">
        <f>$AU84+$AB$7*SIN(AQ84)</f>
        <v>5.0708171620955058</v>
      </c>
      <c r="AQ84" s="77">
        <f>$AU84+$AB$7*SIN(AR84)</f>
        <v>5.1178787655828053</v>
      </c>
      <c r="AR84" s="77">
        <f>$AU84+$AB$7*SIN(AS84)</f>
        <v>5.225599580602541</v>
      </c>
      <c r="AS84" s="77">
        <f>$AU84+$AB$7*SIN(AT84)</f>
        <v>5.416933313021854</v>
      </c>
      <c r="AT84" s="77">
        <f>$AU84+$AB$7*SIN(AU84)</f>
        <v>5.6793197478518911</v>
      </c>
      <c r="AU84" s="77">
        <f>RADIANS($AB$9)+$AB$18*(F84-AB$15)</f>
        <v>5.9767324584777031</v>
      </c>
      <c r="AW84" s="6"/>
      <c r="AX84" s="26"/>
    </row>
    <row r="85" spans="1:64" x14ac:dyDescent="0.2">
      <c r="A85" s="72" t="s">
        <v>112</v>
      </c>
      <c r="B85" s="73" t="s">
        <v>102</v>
      </c>
      <c r="C85" s="74">
        <v>33568.497000000003</v>
      </c>
      <c r="D85" s="79"/>
      <c r="E85" s="76">
        <f>+(C85-C$7)/C$8</f>
        <v>-2226.0017075111073</v>
      </c>
      <c r="F85" s="1">
        <f>ROUND(2*E85,0)/2</f>
        <v>-2226</v>
      </c>
      <c r="G85" s="1">
        <f>+C85-(C$7+F85*C$8)</f>
        <v>-5.2799999975832179E-3</v>
      </c>
      <c r="H85" s="1">
        <f>+G85</f>
        <v>-5.2799999975832179E-3</v>
      </c>
      <c r="Q85" s="114">
        <f>+C85-15018.5</f>
        <v>18549.997000000003</v>
      </c>
      <c r="S85" s="19">
        <f>S$15</f>
        <v>1</v>
      </c>
      <c r="Z85" s="1">
        <f>F85</f>
        <v>-2226</v>
      </c>
      <c r="AA85" s="77">
        <f>AB$3+AB$4*Z85+AB$5*Z85^2+AH85</f>
        <v>2.391766268990167E-3</v>
      </c>
      <c r="AB85" s="77">
        <f>IF(S85&lt;&gt;0,G85-AH85,-9999)</f>
        <v>5.7272066981830183E-2</v>
      </c>
      <c r="AC85" s="77">
        <f>+G85-P85</f>
        <v>-5.2799999975832179E-3</v>
      </c>
      <c r="AD85" s="77">
        <f>IF(S85&lt;&gt;0,G85-AA85,-9999)</f>
        <v>-7.6717662665733849E-3</v>
      </c>
      <c r="AE85" s="77">
        <f>+(G85-AA85)^2*S85</f>
        <v>5.8855997648933332E-5</v>
      </c>
      <c r="AF85" s="1">
        <f>IF(S85&lt;&gt;0,G85-P85,-9999)</f>
        <v>-5.2799999975832179E-3</v>
      </c>
      <c r="AG85" s="78"/>
      <c r="AH85" s="1">
        <f>$AB$6*($AB$11/AI85*AJ85+$AB$12)</f>
        <v>-6.2552066979413401E-2</v>
      </c>
      <c r="AI85" s="1">
        <f>1+$AB$7*COS(AL85)</f>
        <v>4.3525957396178483E-2</v>
      </c>
      <c r="AJ85" s="1">
        <f>SIN(AL85+RADIANS($AB$9))</f>
        <v>-0.38710634971861257</v>
      </c>
      <c r="AK85" s="1">
        <f>$AB$7*SIN(AL85)</f>
        <v>-0.2389058327730855</v>
      </c>
      <c r="AL85" s="1">
        <f>2*ATAN(AM85)</f>
        <v>-2.8968232777783731</v>
      </c>
      <c r="AM85" s="1">
        <f>SQRT((1+$AB$7)/(1-$AB$7))*TAN(AN85/2)</f>
        <v>-8.1301211282346308</v>
      </c>
      <c r="AN85" s="77">
        <f>$AU85+$AB$7*SIN(AO85)</f>
        <v>5.0805764195831999</v>
      </c>
      <c r="AO85" s="77">
        <f>$AU85+$AB$7*SIN(AP85)</f>
        <v>5.0889913874507364</v>
      </c>
      <c r="AP85" s="77">
        <f>$AU85+$AB$7*SIN(AQ85)</f>
        <v>5.1115591145478128</v>
      </c>
      <c r="AQ85" s="77">
        <f>$AU85+$AB$7*SIN(AR85)</f>
        <v>5.1668621758827955</v>
      </c>
      <c r="AR85" s="77">
        <f>$AU85+$AB$7*SIN(AS85)</f>
        <v>5.2814707757323038</v>
      </c>
      <c r="AS85" s="77">
        <f>$AU85+$AB$7*SIN(AT85)</f>
        <v>5.4704890226834815</v>
      </c>
      <c r="AT85" s="77">
        <f>$AU85+$AB$7*SIN(AU85)</f>
        <v>5.7193707943811711</v>
      </c>
      <c r="AU85" s="77">
        <f>RADIANS($AB$9)+$AB$18*(F85-AB$15)</f>
        <v>5.997346231565353</v>
      </c>
      <c r="AW85" s="6"/>
      <c r="AX85" s="26"/>
    </row>
    <row r="86" spans="1:64" x14ac:dyDescent="0.2">
      <c r="A86" s="1" t="s">
        <v>113</v>
      </c>
      <c r="C86" s="79">
        <v>34554.928</v>
      </c>
      <c r="D86" s="79" t="s">
        <v>56</v>
      </c>
      <c r="E86" s="1">
        <f>+(C86-C$7)/C$8</f>
        <v>-1906.9975616223942</v>
      </c>
      <c r="F86" s="1">
        <f>ROUND(2*E86,0)/2</f>
        <v>-1907</v>
      </c>
      <c r="G86" s="1">
        <f>+C86-(C$7+F86*C$8)</f>
        <v>7.5399999986984767E-3</v>
      </c>
      <c r="H86" s="1">
        <f>+G86</f>
        <v>7.5399999986984767E-3</v>
      </c>
      <c r="Q86" s="114">
        <f>+C86-15018.5</f>
        <v>19536.428</v>
      </c>
      <c r="S86" s="19">
        <f>S$15</f>
        <v>1</v>
      </c>
      <c r="V86" s="1" t="s">
        <v>114</v>
      </c>
      <c r="Z86" s="1">
        <f>F86</f>
        <v>-1907</v>
      </c>
      <c r="AA86" s="77">
        <f>AB$3+AB$4*Z86+AB$5*Z86^2+AH86</f>
        <v>-1.9724266505166677E-4</v>
      </c>
      <c r="AB86" s="77">
        <f>IF(S86&lt;&gt;0,G86-AH86,-9999)</f>
        <v>6.3695753712932332E-2</v>
      </c>
      <c r="AC86" s="77">
        <f>+G86-P86</f>
        <v>7.5399999986984767E-3</v>
      </c>
      <c r="AD86" s="77">
        <f>IF(S86&lt;&gt;0,G86-AA86,-9999)</f>
        <v>7.7372426637501435E-3</v>
      </c>
      <c r="AE86" s="77">
        <f>+(G86-AA86)^2*S86</f>
        <v>5.9864924037755419E-5</v>
      </c>
      <c r="AF86" s="1">
        <f>IF(S86&lt;&gt;0,G86-P86,-9999)</f>
        <v>7.5399999986984767E-3</v>
      </c>
      <c r="AG86" s="78"/>
      <c r="AH86" s="1">
        <f>$AB$6*($AB$11/AI86*AJ86+$AB$12)</f>
        <v>-5.6155753714233855E-2</v>
      </c>
      <c r="AI86" s="1">
        <f>1+$AB$7*COS(AL86)</f>
        <v>4.6832067091086227E-2</v>
      </c>
      <c r="AJ86" s="1">
        <f>SIN(AL86+RADIANS($AB$9))</f>
        <v>-0.39949567522582452</v>
      </c>
      <c r="AK86" s="1">
        <f>$AB$7*SIN(AL86)</f>
        <v>-0.25177268076987031</v>
      </c>
      <c r="AL86" s="1">
        <f>2*ATAN(AM86)</f>
        <v>-2.8833478164555815</v>
      </c>
      <c r="AM86" s="1">
        <f>SQRT((1+$AB$7)/(1-$AB$7))*TAN(AN86/2)</f>
        <v>-7.7014997936348264</v>
      </c>
      <c r="AN86" s="77">
        <f>$AU86+$AB$7*SIN(AO86)</f>
        <v>5.1305970602554485</v>
      </c>
      <c r="AO86" s="77">
        <f>$AU86+$AB$7*SIN(AP86)</f>
        <v>5.1439628327034317</v>
      </c>
      <c r="AP86" s="77">
        <f>$AU86+$AB$7*SIN(AQ86)</f>
        <v>5.1753119011105086</v>
      </c>
      <c r="AQ86" s="77">
        <f>$AU86+$AB$7*SIN(AR86)</f>
        <v>5.2421015857663438</v>
      </c>
      <c r="AR86" s="77">
        <f>$AU86+$AB$7*SIN(AS86)</f>
        <v>5.3638403038543867</v>
      </c>
      <c r="AS86" s="77">
        <f>$AU86+$AB$7*SIN(AT86)</f>
        <v>5.5466574816719412</v>
      </c>
      <c r="AT86" s="77">
        <f>$AU86+$AB$7*SIN(AU86)</f>
        <v>5.7753574826457115</v>
      </c>
      <c r="AU86" s="77">
        <f>RADIANS($AB$9)+$AB$18*(F86-AB$15)</f>
        <v>6.0260614875258787</v>
      </c>
      <c r="AW86" s="6"/>
      <c r="AX86" s="26"/>
    </row>
    <row r="87" spans="1:64" x14ac:dyDescent="0.2">
      <c r="A87" s="72" t="s">
        <v>115</v>
      </c>
      <c r="B87" s="73" t="s">
        <v>102</v>
      </c>
      <c r="C87" s="74">
        <v>34604.387000000002</v>
      </c>
      <c r="D87" s="79"/>
      <c r="E87" s="76">
        <f>+(C87-C$7)/C$8</f>
        <v>-1891.0029040624524</v>
      </c>
      <c r="F87" s="1">
        <f>ROUND(2*E87,0)/2</f>
        <v>-1891</v>
      </c>
      <c r="G87" s="1">
        <f>+C87-(C$7+F87*C$8)</f>
        <v>-8.979999998700805E-3</v>
      </c>
      <c r="H87" s="1">
        <f>+G87</f>
        <v>-8.979999998700805E-3</v>
      </c>
      <c r="Q87" s="114">
        <f>+C87-15018.5</f>
        <v>19585.887000000002</v>
      </c>
      <c r="S87" s="19">
        <f>S$15</f>
        <v>1</v>
      </c>
      <c r="Z87" s="1">
        <f>F87</f>
        <v>-1891</v>
      </c>
      <c r="AA87" s="77">
        <f>AB$3+AB$4*Z87+AB$5*Z87^2+AH87</f>
        <v>-3.3938509572178921E-4</v>
      </c>
      <c r="AB87" s="77">
        <f>IF(S87&lt;&gt;0,G87-AH87,-9999)</f>
        <v>4.683092889337491E-2</v>
      </c>
      <c r="AC87" s="77">
        <f>+G87-P87</f>
        <v>-8.979999998700805E-3</v>
      </c>
      <c r="AD87" s="77">
        <f>IF(S87&lt;&gt;0,G87-AA87,-9999)</f>
        <v>-8.6406149029790158E-3</v>
      </c>
      <c r="AE87" s="77">
        <f>+(G87-AA87)^2*S87</f>
        <v>7.4660225901583064E-5</v>
      </c>
      <c r="AF87" s="1">
        <f>IF(S87&lt;&gt;0,G87-P87,-9999)</f>
        <v>-8.979999998700805E-3</v>
      </c>
      <c r="AG87" s="78"/>
      <c r="AH87" s="1">
        <f>$AB$6*($AB$11/AI87*AJ87+$AB$12)</f>
        <v>-5.5810928892075715E-2</v>
      </c>
      <c r="AI87" s="1">
        <f>1+$AB$7*COS(AL87)</f>
        <v>4.7020201907142067E-2</v>
      </c>
      <c r="AJ87" s="1">
        <f>SIN(AL87+RADIANS($AB$9))</f>
        <v>-0.40017961964273602</v>
      </c>
      <c r="AK87" s="1">
        <f>$AB$7*SIN(AL87)</f>
        <v>-0.25248385202779622</v>
      </c>
      <c r="AL87" s="1">
        <f>2*ATAN(AM87)</f>
        <v>-2.8826016295642285</v>
      </c>
      <c r="AM87" s="1">
        <f>SQRT((1+$AB$7)/(1-$AB$7))*TAN(AN87/2)</f>
        <v>-7.6790618433789568</v>
      </c>
      <c r="AN87" s="77">
        <f>$AU87+$AB$7*SIN(AO87)</f>
        <v>5.133261729270151</v>
      </c>
      <c r="AO87" s="77">
        <f>$AU87+$AB$7*SIN(AP87)</f>
        <v>5.146922404667718</v>
      </c>
      <c r="AP87" s="77">
        <f>$AU87+$AB$7*SIN(AQ87)</f>
        <v>5.1787510669054519</v>
      </c>
      <c r="AQ87" s="77">
        <f>$AU87+$AB$7*SIN(AR87)</f>
        <v>5.2461006693947603</v>
      </c>
      <c r="AR87" s="77">
        <f>$AU87+$AB$7*SIN(AS87)</f>
        <v>5.3681089987270623</v>
      </c>
      <c r="AS87" s="77">
        <f>$AU87+$AB$7*SIN(AT87)</f>
        <v>5.5505235284896655</v>
      </c>
      <c r="AT87" s="77">
        <f>$AU87+$AB$7*SIN(AU87)</f>
        <v>5.7781712245567176</v>
      </c>
      <c r="AU87" s="77">
        <f>RADIANS($AB$9)+$AB$18*(F87-AB$15)</f>
        <v>6.0275017511477227</v>
      </c>
      <c r="AW87" s="6"/>
      <c r="AX87" s="26"/>
    </row>
    <row r="88" spans="1:64" x14ac:dyDescent="0.2">
      <c r="A88" s="72" t="s">
        <v>116</v>
      </c>
      <c r="B88" s="73" t="s">
        <v>102</v>
      </c>
      <c r="C88" s="74">
        <v>35037.300999999999</v>
      </c>
      <c r="D88" s="79"/>
      <c r="E88" s="76">
        <f>+(C88-C$7)/C$8</f>
        <v>-1751.0018692072363</v>
      </c>
      <c r="F88" s="1">
        <f>ROUND(2*E88,0)/2</f>
        <v>-1751</v>
      </c>
      <c r="G88" s="1">
        <f>+C88-(C$7+F88*C$8)</f>
        <v>-5.7799999995040707E-3</v>
      </c>
      <c r="H88" s="1">
        <f>+G88</f>
        <v>-5.7799999995040707E-3</v>
      </c>
      <c r="Q88" s="114">
        <f>+C88-15018.5</f>
        <v>20018.800999999999</v>
      </c>
      <c r="S88" s="19">
        <f>S$15</f>
        <v>1</v>
      </c>
      <c r="Z88" s="1">
        <f>F88</f>
        <v>-1751</v>
      </c>
      <c r="AA88" s="77">
        <f>AB$3+AB$4*Z88+AB$5*Z88^2+AH88</f>
        <v>-1.6163926558577651E-3</v>
      </c>
      <c r="AB88" s="77">
        <f>IF(S88&lt;&gt;0,G88-AH88,-9999)</f>
        <v>4.6899093433034902E-2</v>
      </c>
      <c r="AC88" s="77">
        <f>+G88-P88</f>
        <v>-5.7799999995040707E-3</v>
      </c>
      <c r="AD88" s="77">
        <f>IF(S88&lt;&gt;0,G88-AA88,-9999)</f>
        <v>-4.1636073436463056E-3</v>
      </c>
      <c r="AE88" s="77">
        <f>+(G88-AA88)^2*S88</f>
        <v>1.7335626112065446E-5</v>
      </c>
      <c r="AF88" s="1">
        <f>IF(S88&lt;&gt;0,G88-P88,-9999)</f>
        <v>-5.7799999995040707E-3</v>
      </c>
      <c r="AG88" s="78"/>
      <c r="AH88" s="1">
        <f>$AB$6*($AB$11/AI88*AJ88+$AB$12)</f>
        <v>-5.2679093432538973E-2</v>
      </c>
      <c r="AI88" s="1">
        <f>1+$AB$7*COS(AL88)</f>
        <v>4.8779178388232203E-2</v>
      </c>
      <c r="AJ88" s="1">
        <f>SIN(AL88+RADIANS($AB$9))</f>
        <v>-0.40647288024700673</v>
      </c>
      <c r="AK88" s="1">
        <f>$AB$7*SIN(AL88)</f>
        <v>-0.25903192783927609</v>
      </c>
      <c r="AL88" s="1">
        <f>2*ATAN(AM88)</f>
        <v>-2.8757241504440962</v>
      </c>
      <c r="AM88" s="1">
        <f>SQRT((1+$AB$7)/(1-$AB$7))*TAN(AN88/2)</f>
        <v>-7.4781520326591391</v>
      </c>
      <c r="AN88" s="77">
        <f>$AU88+$AB$7*SIN(AO88)</f>
        <v>5.1573268954910274</v>
      </c>
      <c r="AO88" s="77">
        <f>$AU88+$AB$7*SIN(AP88)</f>
        <v>5.1737683286309677</v>
      </c>
      <c r="AP88" s="77">
        <f>$AU88+$AB$7*SIN(AQ88)</f>
        <v>5.2099232537543028</v>
      </c>
      <c r="AQ88" s="77">
        <f>$AU88+$AB$7*SIN(AR88)</f>
        <v>5.2820413596935651</v>
      </c>
      <c r="AR88" s="77">
        <f>$AU88+$AB$7*SIN(AS88)</f>
        <v>5.4060101117398967</v>
      </c>
      <c r="AS88" s="77">
        <f>$AU88+$AB$7*SIN(AT88)</f>
        <v>5.5845294093579989</v>
      </c>
      <c r="AT88" s="77">
        <f>$AU88+$AB$7*SIN(AU88)</f>
        <v>5.802813213862108</v>
      </c>
      <c r="AU88" s="77">
        <f>RADIANS($AB$9)+$AB$18*(F88-AB$15)</f>
        <v>6.0401040578388629</v>
      </c>
      <c r="AW88" s="6"/>
      <c r="AX88" s="26"/>
    </row>
    <row r="89" spans="1:64" x14ac:dyDescent="0.2">
      <c r="A89" s="72" t="s">
        <v>116</v>
      </c>
      <c r="B89" s="73" t="s">
        <v>102</v>
      </c>
      <c r="C89" s="74">
        <v>35343.436999999998</v>
      </c>
      <c r="D89" s="79"/>
      <c r="E89" s="76">
        <f>+(C89-C$7)/C$8</f>
        <v>-1651.999857707408</v>
      </c>
      <c r="F89" s="1">
        <f>ROUND(2*E89,0)/2</f>
        <v>-1652</v>
      </c>
      <c r="G89" s="1">
        <f>+C89-(C$7+F89*C$8)</f>
        <v>4.3999999616062269E-4</v>
      </c>
      <c r="H89" s="1">
        <f>+G89</f>
        <v>4.3999999616062269E-4</v>
      </c>
      <c r="Q89" s="114">
        <f>+C89-15018.5</f>
        <v>20324.936999999998</v>
      </c>
      <c r="S89" s="19">
        <f>S$15</f>
        <v>1</v>
      </c>
      <c r="Z89" s="1">
        <f>F89</f>
        <v>-1652</v>
      </c>
      <c r="AA89" s="77">
        <f>AB$3+AB$4*Z89+AB$5*Z89^2+AH89</f>
        <v>-2.5438539165392182E-3</v>
      </c>
      <c r="AB89" s="77">
        <f>IF(S89&lt;&gt;0,G89-AH89,-9999)</f>
        <v>5.0768663214835724E-2</v>
      </c>
      <c r="AC89" s="77">
        <f>+G89-P89</f>
        <v>4.3999999616062269E-4</v>
      </c>
      <c r="AD89" s="77">
        <f>IF(S89&lt;&gt;0,G89-AA89,-9999)</f>
        <v>2.9838539126998409E-3</v>
      </c>
      <c r="AE89" s="77">
        <f>+(G89-AA89)^2*S89</f>
        <v>8.9033841723341502E-6</v>
      </c>
      <c r="AF89" s="1">
        <f>IF(S89&lt;&gt;0,G89-P89,-9999)</f>
        <v>4.3999999616062269E-4</v>
      </c>
      <c r="AG89" s="78"/>
      <c r="AH89" s="1">
        <f>$AB$6*($AB$11/AI89*AJ89+$AB$12)</f>
        <v>-5.0328663218675102E-2</v>
      </c>
      <c r="AI89" s="1">
        <f>1+$AB$7*COS(AL89)</f>
        <v>5.0161725263372259E-2</v>
      </c>
      <c r="AJ89" s="1">
        <f>SIN(AL89+RADIANS($AB$9))</f>
        <v>-0.41129687363161305</v>
      </c>
      <c r="AK89" s="1">
        <f>$AB$7*SIN(AL89)</f>
        <v>-0.26405651469570834</v>
      </c>
      <c r="AL89" s="1">
        <f>2*ATAN(AM89)</f>
        <v>-2.87043807052574</v>
      </c>
      <c r="AM89" s="1">
        <f>SQRT((1+$AB$7)/(1-$AB$7))*TAN(AN89/2)</f>
        <v>-7.3306185725067383</v>
      </c>
      <c r="AN89" s="77">
        <f>$AU89+$AB$7*SIN(AO89)</f>
        <v>5.1752348093162945</v>
      </c>
      <c r="AO89" s="77">
        <f>$AU89+$AB$7*SIN(AP89)</f>
        <v>5.1938615370820029</v>
      </c>
      <c r="AP89" s="77">
        <f>$AU89+$AB$7*SIN(AQ89)</f>
        <v>5.2331916594360584</v>
      </c>
      <c r="AQ89" s="77">
        <f>$AU89+$AB$7*SIN(AR89)</f>
        <v>5.3084990045854612</v>
      </c>
      <c r="AR89" s="77">
        <f>$AU89+$AB$7*SIN(AS89)</f>
        <v>5.4334006068105545</v>
      </c>
      <c r="AS89" s="77">
        <f>$AU89+$AB$7*SIN(AT89)</f>
        <v>5.6087643312599527</v>
      </c>
      <c r="AT89" s="77">
        <f>$AU89+$AB$7*SIN(AU89)</f>
        <v>5.8202614803994468</v>
      </c>
      <c r="AU89" s="77">
        <f>RADIANS($AB$9)+$AB$18*(F89-AB$15)</f>
        <v>6.0490156889990256</v>
      </c>
      <c r="AW89" s="6"/>
      <c r="AX89" s="26"/>
    </row>
    <row r="90" spans="1:64" x14ac:dyDescent="0.2">
      <c r="A90" s="72" t="s">
        <v>115</v>
      </c>
      <c r="B90" s="73" t="s">
        <v>102</v>
      </c>
      <c r="C90" s="74">
        <v>35346.523000000001</v>
      </c>
      <c r="D90" s="79"/>
      <c r="E90" s="76">
        <f>+(C90-C$7)/C$8</f>
        <v>-1651.0018692072356</v>
      </c>
      <c r="F90" s="1">
        <f>ROUND(2*E90,0)/2</f>
        <v>-1651</v>
      </c>
      <c r="G90" s="1">
        <f>+C90-(C$7+F90*C$8)</f>
        <v>-5.7799999995040707E-3</v>
      </c>
      <c r="H90" s="1">
        <f>+G90</f>
        <v>-5.7799999995040707E-3</v>
      </c>
      <c r="Q90" s="114">
        <f>+C90-15018.5</f>
        <v>20328.023000000001</v>
      </c>
      <c r="S90" s="19">
        <f>S$15</f>
        <v>1</v>
      </c>
      <c r="Z90" s="1">
        <f>F90</f>
        <v>-1651</v>
      </c>
      <c r="AA90" s="77">
        <f>AB$3+AB$4*Z90+AB$5*Z90^2+AH90</f>
        <v>-2.5532757489221125E-3</v>
      </c>
      <c r="AB90" s="77">
        <f>IF(S90&lt;&gt;0,G90-AH90,-9999)</f>
        <v>4.4524297932458864E-2</v>
      </c>
      <c r="AC90" s="77">
        <f>+G90-P90</f>
        <v>-5.7799999995040707E-3</v>
      </c>
      <c r="AD90" s="77">
        <f>IF(S90&lt;&gt;0,G90-AA90,-9999)</f>
        <v>-3.2267242505819582E-3</v>
      </c>
      <c r="AE90" s="77">
        <f>+(G90-AA90)^2*S90</f>
        <v>1.0411749389293699E-5</v>
      </c>
      <c r="AF90" s="1">
        <f>IF(S90&lt;&gt;0,G90-P90,-9999)</f>
        <v>-5.7799999995040707E-3</v>
      </c>
      <c r="AG90" s="78"/>
      <c r="AH90" s="1">
        <f>$AB$6*($AB$11/AI90*AJ90+$AB$12)</f>
        <v>-5.0304297931962935E-2</v>
      </c>
      <c r="AI90" s="1">
        <f>1+$AB$7*COS(AL90)</f>
        <v>5.0176350689897453E-2</v>
      </c>
      <c r="AJ90" s="1">
        <f>SIN(AL90+RADIANS($AB$9))</f>
        <v>-0.41134735374610243</v>
      </c>
      <c r="AK90" s="1">
        <f>$AB$7*SIN(AL90)</f>
        <v>-0.26410911820521782</v>
      </c>
      <c r="AL90" s="1">
        <f>2*ATAN(AM90)</f>
        <v>-2.8703826885561061</v>
      </c>
      <c r="AM90" s="1">
        <f>SQRT((1+$AB$7)/(1-$AB$7))*TAN(AN90/2)</f>
        <v>-7.3291031318698039</v>
      </c>
      <c r="AN90" s="77">
        <f>$AU90+$AB$7*SIN(AO90)</f>
        <v>5.1754197966853432</v>
      </c>
      <c r="AO90" s="77">
        <f>$AU90+$AB$7*SIN(AP90)</f>
        <v>5.1940695204461758</v>
      </c>
      <c r="AP90" s="77">
        <f>$AU90+$AB$7*SIN(AQ90)</f>
        <v>5.2334320925401672</v>
      </c>
      <c r="AQ90" s="77">
        <f>$AU90+$AB$7*SIN(AR90)</f>
        <v>5.3087707111532856</v>
      </c>
      <c r="AR90" s="77">
        <f>$AU90+$AB$7*SIN(AS90)</f>
        <v>5.4336797378177657</v>
      </c>
      <c r="AS90" s="77">
        <f>$AU90+$AB$7*SIN(AT90)</f>
        <v>5.609009902849861</v>
      </c>
      <c r="AT90" s="77">
        <f>$AU90+$AB$7*SIN(AU90)</f>
        <v>5.8204378193372044</v>
      </c>
      <c r="AU90" s="77">
        <f>RADIANS($AB$9)+$AB$18*(F90-AB$15)</f>
        <v>6.0491057054753909</v>
      </c>
      <c r="AW90" s="6"/>
      <c r="AX90" s="26"/>
    </row>
    <row r="91" spans="1:64" x14ac:dyDescent="0.2">
      <c r="A91" s="72" t="s">
        <v>117</v>
      </c>
      <c r="B91" s="73" t="s">
        <v>102</v>
      </c>
      <c r="C91" s="74">
        <v>35742.326000000001</v>
      </c>
      <c r="D91" s="79"/>
      <c r="E91" s="76">
        <f>+(C91-C$7)/C$8</f>
        <v>-1523.002244342252</v>
      </c>
      <c r="F91" s="1">
        <f>ROUND(2*E91,0)/2</f>
        <v>-1523</v>
      </c>
      <c r="G91" s="1">
        <f>+C91-(C$7+F91*C$8)</f>
        <v>-6.9399999993038364E-3</v>
      </c>
      <c r="H91" s="1">
        <f>+G91</f>
        <v>-6.9399999993038364E-3</v>
      </c>
      <c r="Q91" s="114">
        <f>+C91-15018.5</f>
        <v>20723.826000000001</v>
      </c>
      <c r="S91" s="19">
        <f>S$15</f>
        <v>1</v>
      </c>
      <c r="Z91" s="1">
        <f>F91</f>
        <v>-1523</v>
      </c>
      <c r="AA91" s="77">
        <f>AB$3+AB$4*Z91+AB$5*Z91^2+AH91</f>
        <v>-3.7594517324073748E-3</v>
      </c>
      <c r="AB91" s="77">
        <f>IF(S91&lt;&gt;0,G91-AH91,-9999)</f>
        <v>4.0133919226362232E-2</v>
      </c>
      <c r="AC91" s="77">
        <f>+G91-P91</f>
        <v>-6.9399999993038364E-3</v>
      </c>
      <c r="AD91" s="77">
        <f>IF(S91&lt;&gt;0,G91-AA91,-9999)</f>
        <v>-3.1805482668964616E-3</v>
      </c>
      <c r="AE91" s="77">
        <f>+(G91-AA91)^2*S91</f>
        <v>1.0115887278058086E-5</v>
      </c>
      <c r="AF91" s="1">
        <f>IF(S91&lt;&gt;0,G91-P91,-9999)</f>
        <v>-6.9399999993038364E-3</v>
      </c>
      <c r="AG91" s="78"/>
      <c r="AH91" s="1">
        <f>$AB$6*($AB$11/AI91*AJ91+$AB$12)</f>
        <v>-4.7073919225666068E-2</v>
      </c>
      <c r="AI91" s="1">
        <f>1+$AB$7*COS(AL91)</f>
        <v>5.2171336022602155E-2</v>
      </c>
      <c r="AJ91" s="1">
        <f>SIN(AL91+RADIANS($AB$9))</f>
        <v>-0.41812984835356704</v>
      </c>
      <c r="AK91" s="1">
        <f>$AB$7*SIN(AL91)</f>
        <v>-0.27118151642528915</v>
      </c>
      <c r="AL91" s="1">
        <f>2*ATAN(AM91)</f>
        <v>-2.8629288832138111</v>
      </c>
      <c r="AM91" s="1">
        <f>SQRT((1+$AB$7)/(1-$AB$7))*TAN(AN91/2)</f>
        <v>-7.1306039052748673</v>
      </c>
      <c r="AN91" s="77">
        <f>$AU91+$AB$7*SIN(AO91)</f>
        <v>5.1998333929580562</v>
      </c>
      <c r="AO91" s="77">
        <f>$AU91+$AB$7*SIN(AP91)</f>
        <v>5.2215757168881511</v>
      </c>
      <c r="AP91" s="77">
        <f>$AU91+$AB$7*SIN(AQ91)</f>
        <v>5.2651329994674141</v>
      </c>
      <c r="AQ91" s="77">
        <f>$AU91+$AB$7*SIN(AR91)</f>
        <v>5.3442918107948243</v>
      </c>
      <c r="AR91" s="77">
        <f>$AU91+$AB$7*SIN(AS91)</f>
        <v>5.4698093249252508</v>
      </c>
      <c r="AS91" s="77">
        <f>$AU91+$AB$7*SIN(AT91)</f>
        <v>5.6405677794683102</v>
      </c>
      <c r="AT91" s="77">
        <f>$AU91+$AB$7*SIN(AU91)</f>
        <v>5.8430242561786923</v>
      </c>
      <c r="AU91" s="77">
        <f>RADIANS($AB$9)+$AB$18*(F91-AB$15)</f>
        <v>6.0606278144501475</v>
      </c>
      <c r="AW91" s="6"/>
      <c r="AX91" s="26"/>
    </row>
    <row r="92" spans="1:64" x14ac:dyDescent="0.2">
      <c r="A92" s="72" t="s">
        <v>118</v>
      </c>
      <c r="B92" s="73" t="s">
        <v>102</v>
      </c>
      <c r="C92" s="74">
        <v>35838.231</v>
      </c>
      <c r="D92" s="79"/>
      <c r="E92" s="76">
        <f>+(C92-C$7)/C$8</f>
        <v>-1491.9873100878979</v>
      </c>
      <c r="F92" s="1">
        <f>ROUND(2*E92,0)/2</f>
        <v>-1492</v>
      </c>
      <c r="Q92" s="114">
        <f>+C92-15018.5</f>
        <v>20819.731</v>
      </c>
      <c r="U92" s="1">
        <f>+C92-(C$7+F92*C$8)</f>
        <v>3.9239999998244457E-2</v>
      </c>
      <c r="Z92" s="1">
        <f>F92</f>
        <v>-1492</v>
      </c>
      <c r="AA92" s="77">
        <f>AB$3+AB$4*Z92+AB$5*Z92^2+AH92</f>
        <v>-4.0496798855262778E-3</v>
      </c>
      <c r="AB92" s="77">
        <f>IF(S92&lt;&gt;0,G92-AH92,-9999)</f>
        <v>-9999</v>
      </c>
      <c r="AC92" s="77">
        <f>+G92-P92</f>
        <v>0</v>
      </c>
      <c r="AD92" s="77">
        <f>IF(S92&lt;&gt;0,G92-AA92,-9999)</f>
        <v>-9999</v>
      </c>
      <c r="AE92" s="77">
        <f>+(G92-AA92)^2*S92</f>
        <v>0</v>
      </c>
      <c r="AF92" s="1">
        <f>IF(S92&lt;&gt;0,G92-P92,-9999)</f>
        <v>-9999</v>
      </c>
      <c r="AG92" s="78"/>
      <c r="AH92" s="1">
        <f>$AB$6*($AB$11/AI92*AJ92+$AB$12)</f>
        <v>-4.6256294823802543E-2</v>
      </c>
      <c r="AI92" s="1">
        <f>1+$AB$7*COS(AL92)</f>
        <v>5.2694506000743324E-2</v>
      </c>
      <c r="AJ92" s="1">
        <f>SIN(AL92+RADIANS($AB$9))</f>
        <v>-0.41987568926782459</v>
      </c>
      <c r="AK92" s="1">
        <f>$AB$7*SIN(AL92)</f>
        <v>-0.27300346544819304</v>
      </c>
      <c r="AL92" s="1">
        <f>2*ATAN(AM92)</f>
        <v>-2.8610061185863893</v>
      </c>
      <c r="AM92" s="1">
        <f>SQRT((1+$AB$7)/(1-$AB$7))*TAN(AN92/2)</f>
        <v>-7.0810998933976421</v>
      </c>
      <c r="AN92" s="77">
        <f>$AU92+$AB$7*SIN(AO92)</f>
        <v>5.2059786144264262</v>
      </c>
      <c r="AO92" s="77">
        <f>$AU92+$AB$7*SIN(AP92)</f>
        <v>5.2285132981078872</v>
      </c>
      <c r="AP92" s="77">
        <f>$AU92+$AB$7*SIN(AQ92)</f>
        <v>5.2730938256131967</v>
      </c>
      <c r="AQ92" s="77">
        <f>$AU92+$AB$7*SIN(AR92)</f>
        <v>5.3531174142518108</v>
      </c>
      <c r="AR92" s="77">
        <f>$AU92+$AB$7*SIN(AS92)</f>
        <v>5.4786779202828662</v>
      </c>
      <c r="AS92" s="77">
        <f>$AU92+$AB$7*SIN(AT92)</f>
        <v>5.6482472617473833</v>
      </c>
      <c r="AT92" s="77">
        <f>$AU92+$AB$7*SIN(AU92)</f>
        <v>5.848498810189863</v>
      </c>
      <c r="AU92" s="77">
        <f>RADIANS($AB$9)+$AB$18*(F92-AB$15)</f>
        <v>6.0634183252174711</v>
      </c>
      <c r="AW92" s="6"/>
      <c r="AX92" s="26"/>
    </row>
    <row r="93" spans="1:64" x14ac:dyDescent="0.2">
      <c r="A93" s="72" t="s">
        <v>119</v>
      </c>
      <c r="B93" s="73" t="s">
        <v>102</v>
      </c>
      <c r="C93" s="74">
        <v>36048.455000000002</v>
      </c>
      <c r="D93" s="79"/>
      <c r="E93" s="76">
        <f>+(C93-C$7)/C$8</f>
        <v>-1424.002496588211</v>
      </c>
      <c r="F93" s="1">
        <f>ROUND(2*E93,0)/2</f>
        <v>-1424</v>
      </c>
      <c r="G93" s="1">
        <f>+C93-(C$7+F93*C$8)</f>
        <v>-7.7199999941512942E-3</v>
      </c>
      <c r="H93" s="1">
        <f>+G93</f>
        <v>-7.7199999941512942E-3</v>
      </c>
      <c r="Q93" s="114">
        <f>+C93-15018.5</f>
        <v>21029.955000000002</v>
      </c>
      <c r="S93" s="19">
        <f>S$15</f>
        <v>1</v>
      </c>
      <c r="Z93" s="1">
        <f>F93</f>
        <v>-1424</v>
      </c>
      <c r="AA93" s="77">
        <f>AB$3+AB$4*Z93+AB$5*Z93^2+AH93</f>
        <v>-4.6797181094269738E-3</v>
      </c>
      <c r="AB93" s="77">
        <f>IF(S93&lt;&gt;0,G93-AH93,-9999)</f>
        <v>3.6690622213640313E-2</v>
      </c>
      <c r="AC93" s="77">
        <f>+G93-P93</f>
        <v>-7.7199999941512942E-3</v>
      </c>
      <c r="AD93" s="77">
        <f>IF(S93&lt;&gt;0,G93-AA93,-9999)</f>
        <v>-3.0402818847243204E-3</v>
      </c>
      <c r="AE93" s="77">
        <f>+(G93-AA93)^2*S93</f>
        <v>9.2433139385828659E-6</v>
      </c>
      <c r="AF93" s="1">
        <f>IF(S93&lt;&gt;0,G93-P93,-9999)</f>
        <v>-7.7199999941512942E-3</v>
      </c>
      <c r="AG93" s="78"/>
      <c r="AH93" s="1">
        <f>$AB$6*($AB$11/AI93*AJ93+$AB$12)</f>
        <v>-4.4410622207791607E-2</v>
      </c>
      <c r="AI93" s="1">
        <f>1+$AB$7*COS(AL93)</f>
        <v>5.3903967406655373E-2</v>
      </c>
      <c r="AJ93" s="1">
        <f>SIN(AL93+RADIANS($AB$9))</f>
        <v>-0.4238619651998593</v>
      </c>
      <c r="AK93" s="1">
        <f>$AB$7*SIN(AL93)</f>
        <v>-0.27716581358282888</v>
      </c>
      <c r="AL93" s="1">
        <f>2*ATAN(AM93)</f>
        <v>-2.8566094374059365</v>
      </c>
      <c r="AM93" s="1">
        <f>SQRT((1+$AB$7)/(1-$AB$7))*TAN(AN93/2)</f>
        <v>-6.9703955322005271</v>
      </c>
      <c r="AN93" s="77">
        <f>$AU93+$AB$7*SIN(AO93)</f>
        <v>5.2198029572573592</v>
      </c>
      <c r="AO93" s="77">
        <f>$AU93+$AB$7*SIN(AP93)</f>
        <v>5.2441318279808158</v>
      </c>
      <c r="AP93" s="77">
        <f>$AU93+$AB$7*SIN(AQ93)</f>
        <v>5.2909564343972963</v>
      </c>
      <c r="AQ93" s="77">
        <f>$AU93+$AB$7*SIN(AR93)</f>
        <v>5.3727829428408125</v>
      </c>
      <c r="AR93" s="77">
        <f>$AU93+$AB$7*SIN(AS93)</f>
        <v>5.4982909632272143</v>
      </c>
      <c r="AS93" s="77">
        <f>$AU93+$AB$7*SIN(AT93)</f>
        <v>5.6651411998587733</v>
      </c>
      <c r="AT93" s="77">
        <f>$AU93+$AB$7*SIN(AU93)</f>
        <v>5.8605133420035758</v>
      </c>
      <c r="AU93" s="77">
        <f>RADIANS($AB$9)+$AB$18*(F93-AB$15)</f>
        <v>6.0695394456103102</v>
      </c>
      <c r="AW93" s="6"/>
      <c r="AX93" s="26"/>
    </row>
    <row r="94" spans="1:64" x14ac:dyDescent="0.2">
      <c r="A94" s="72" t="s">
        <v>119</v>
      </c>
      <c r="B94" s="73" t="s">
        <v>102</v>
      </c>
      <c r="C94" s="74">
        <v>36076.294000000002</v>
      </c>
      <c r="D94" s="79"/>
      <c r="E94" s="76">
        <f>+(C94-C$7)/C$8</f>
        <v>-1414.9995795900672</v>
      </c>
      <c r="F94" s="1">
        <f>ROUND(2*E94,0)/2</f>
        <v>-1415</v>
      </c>
      <c r="G94" s="1">
        <f>+C94-(C$7+F94*C$8)</f>
        <v>1.3000000035390258E-3</v>
      </c>
      <c r="H94" s="1">
        <f>+G94</f>
        <v>1.3000000035390258E-3</v>
      </c>
      <c r="Q94" s="114">
        <f>+C94-15018.5</f>
        <v>21057.794000000002</v>
      </c>
      <c r="S94" s="19">
        <f>S$15</f>
        <v>1</v>
      </c>
      <c r="Z94" s="1">
        <f>F94</f>
        <v>-1415</v>
      </c>
      <c r="AA94" s="77">
        <f>AB$3+AB$4*Z94+AB$5*Z94^2+AH94</f>
        <v>-4.7622187184859152E-3</v>
      </c>
      <c r="AB94" s="77">
        <f>IF(S94&lt;&gt;0,G94-AH94,-9999)</f>
        <v>4.5460762877114189E-2</v>
      </c>
      <c r="AC94" s="77">
        <f>+G94-P94</f>
        <v>1.3000000035390258E-3</v>
      </c>
      <c r="AD94" s="77">
        <f>IF(S94&lt;&gt;0,G94-AA94,-9999)</f>
        <v>6.062218722024941E-3</v>
      </c>
      <c r="AE94" s="77">
        <f>+(G94-AA94)^2*S94</f>
        <v>3.6750495833669708E-5</v>
      </c>
      <c r="AF94" s="1">
        <f>IF(S94&lt;&gt;0,G94-P94,-9999)</f>
        <v>1.3000000035390258E-3</v>
      </c>
      <c r="AG94" s="78"/>
      <c r="AH94" s="1">
        <f>$AB$6*($AB$11/AI94*AJ94+$AB$12)</f>
        <v>-4.4160762873575163E-2</v>
      </c>
      <c r="AI94" s="1">
        <f>1+$AB$7*COS(AL94)</f>
        <v>5.4070810168617811E-2</v>
      </c>
      <c r="AJ94" s="1">
        <f>SIN(AL94+RADIANS($AB$9))</f>
        <v>-0.42440654096678204</v>
      </c>
      <c r="AK94" s="1">
        <f>$AB$7*SIN(AL94)</f>
        <v>-0.27773469162645731</v>
      </c>
      <c r="AL94" s="1">
        <f>2*ATAN(AM94)</f>
        <v>-2.8560080944431228</v>
      </c>
      <c r="AM94" s="1">
        <f>SQRT((1+$AB$7)/(1-$AB$7))*TAN(AN94/2)</f>
        <v>-6.9555174926173615</v>
      </c>
      <c r="AN94" s="77">
        <f>$AU94+$AB$7*SIN(AO94)</f>
        <v>5.2216695085647444</v>
      </c>
      <c r="AO94" s="77">
        <f>$AU94+$AB$7*SIN(AP94)</f>
        <v>5.2462414173189291</v>
      </c>
      <c r="AP94" s="77">
        <f>$AU94+$AB$7*SIN(AQ94)</f>
        <v>5.2933624277040998</v>
      </c>
      <c r="AQ94" s="77">
        <f>$AU94+$AB$7*SIN(AR94)</f>
        <v>5.3754173130191019</v>
      </c>
      <c r="AR94" s="77">
        <f>$AU94+$AB$7*SIN(AS94)</f>
        <v>5.5009030839204183</v>
      </c>
      <c r="AS94" s="77">
        <f>$AU94+$AB$7*SIN(AT94)</f>
        <v>5.6673821026468048</v>
      </c>
      <c r="AT94" s="77">
        <f>$AU94+$AB$7*SIN(AU94)</f>
        <v>5.8621040922910872</v>
      </c>
      <c r="AU94" s="77">
        <f>RADIANS($AB$9)+$AB$18*(F94-AB$15)</f>
        <v>6.070349593897598</v>
      </c>
      <c r="AW94" s="6"/>
      <c r="AX94" s="26"/>
    </row>
    <row r="95" spans="1:64" x14ac:dyDescent="0.2">
      <c r="A95" s="72" t="s">
        <v>119</v>
      </c>
      <c r="B95" s="73" t="s">
        <v>102</v>
      </c>
      <c r="C95" s="74">
        <v>36079.383000000002</v>
      </c>
      <c r="D95" s="79"/>
      <c r="E95" s="76">
        <f>+(C95-C$7)/C$8</f>
        <v>-1414.0006209131298</v>
      </c>
      <c r="F95" s="1">
        <f>ROUND(2*E95,0)/2</f>
        <v>-1414</v>
      </c>
      <c r="G95" s="1">
        <f>+C95-(C$7+F95*C$8)</f>
        <v>-1.919999995152466E-3</v>
      </c>
      <c r="H95" s="1">
        <f>+G95</f>
        <v>-1.919999995152466E-3</v>
      </c>
      <c r="Q95" s="114">
        <f>+C95-15018.5</f>
        <v>21060.883000000002</v>
      </c>
      <c r="S95" s="19">
        <f>S$15</f>
        <v>1</v>
      </c>
      <c r="Z95" s="1">
        <f>F95</f>
        <v>-1414</v>
      </c>
      <c r="AA95" s="77">
        <f>AB$3+AB$4*Z95+AB$5*Z95^2+AH95</f>
        <v>-4.7713704267172002E-3</v>
      </c>
      <c r="AB95" s="77">
        <f>IF(S95&lt;&gt;0,G95-AH95,-9999)</f>
        <v>4.2212917993647757E-2</v>
      </c>
      <c r="AC95" s="77">
        <f>+G95-P95</f>
        <v>-1.919999995152466E-3</v>
      </c>
      <c r="AD95" s="77">
        <f>IF(S95&lt;&gt;0,G95-AA95,-9999)</f>
        <v>2.8513704315647342E-3</v>
      </c>
      <c r="AE95" s="77">
        <f>+(G95-AA95)^2*S95</f>
        <v>8.1303133380016583E-6</v>
      </c>
      <c r="AF95" s="1">
        <f>IF(S95&lt;&gt;0,G95-P95,-9999)</f>
        <v>-1.919999995152466E-3</v>
      </c>
      <c r="AG95" s="78"/>
      <c r="AH95" s="1">
        <f>$AB$6*($AB$11/AI95*AJ95+$AB$12)</f>
        <v>-4.4132917988800223E-2</v>
      </c>
      <c r="AI95" s="1">
        <f>1+$AB$7*COS(AL95)</f>
        <v>5.4089450300419339E-2</v>
      </c>
      <c r="AJ95" s="1">
        <f>SIN(AL95+RADIANS($AB$9))</f>
        <v>-0.4244673036991265</v>
      </c>
      <c r="AK95" s="1">
        <f>$AB$7*SIN(AL95)</f>
        <v>-0.27779816967527976</v>
      </c>
      <c r="AL95" s="1">
        <f>2*ATAN(AM95)</f>
        <v>-2.8559409872273558</v>
      </c>
      <c r="AM95" s="1">
        <f>SQRT((1+$AB$7)/(1-$AB$7))*TAN(AN95/2)</f>
        <v>-6.9538610281009836</v>
      </c>
      <c r="AN95" s="77">
        <f>$AU95+$AB$7*SIN(AO95)</f>
        <v>5.2218774499561285</v>
      </c>
      <c r="AO95" s="77">
        <f>$AU95+$AB$7*SIN(AP95)</f>
        <v>5.2464764409560978</v>
      </c>
      <c r="AP95" s="77">
        <f>$AU95+$AB$7*SIN(AQ95)</f>
        <v>5.2936303703142693</v>
      </c>
      <c r="AQ95" s="77">
        <f>$AU95+$AB$7*SIN(AR95)</f>
        <v>5.3757104770786404</v>
      </c>
      <c r="AR95" s="77">
        <f>$AU95+$AB$7*SIN(AS95)</f>
        <v>5.5011935530699745</v>
      </c>
      <c r="AS95" s="77">
        <f>$AU95+$AB$7*SIN(AT95)</f>
        <v>5.6676311624565683</v>
      </c>
      <c r="AT95" s="77">
        <f>$AU95+$AB$7*SIN(AU95)</f>
        <v>5.8622808507694346</v>
      </c>
      <c r="AU95" s="77">
        <f>RADIANS($AB$9)+$AB$18*(F95-AB$15)</f>
        <v>6.0704396103739633</v>
      </c>
      <c r="AW95" s="6"/>
      <c r="AX95" s="26"/>
    </row>
    <row r="96" spans="1:64" x14ac:dyDescent="0.2">
      <c r="A96" s="72" t="s">
        <v>119</v>
      </c>
      <c r="B96" s="73" t="s">
        <v>102</v>
      </c>
      <c r="C96" s="74">
        <v>36082.47</v>
      </c>
      <c r="D96" s="79"/>
      <c r="E96" s="76">
        <f>+(C96-C$7)/C$8</f>
        <v>-1413.002309020703</v>
      </c>
      <c r="F96" s="1">
        <f>ROUND(2*E96,0)/2</f>
        <v>-1413</v>
      </c>
      <c r="G96" s="1">
        <f>+C96-(C$7+F96*C$8)</f>
        <v>-7.140000001527369E-3</v>
      </c>
      <c r="H96" s="1">
        <f>+G96</f>
        <v>-7.140000001527369E-3</v>
      </c>
      <c r="Q96" s="114">
        <f>+C96-15018.5</f>
        <v>21063.97</v>
      </c>
      <c r="S96" s="19">
        <f>S$15</f>
        <v>1</v>
      </c>
      <c r="Z96" s="1">
        <f>F96</f>
        <v>-1413</v>
      </c>
      <c r="AA96" s="77">
        <f>AB$3+AB$4*Z96+AB$5*Z96^2+AH96</f>
        <v>-4.7805190656375202E-3</v>
      </c>
      <c r="AB96" s="77">
        <f>IF(S96&lt;&gt;0,G96-AH96,-9999)</f>
        <v>3.6965056491102939E-2</v>
      </c>
      <c r="AC96" s="77">
        <f>+G96-P96</f>
        <v>-7.140000001527369E-3</v>
      </c>
      <c r="AD96" s="77">
        <f>IF(S96&lt;&gt;0,G96-AA96,-9999)</f>
        <v>-2.3594809358898489E-3</v>
      </c>
      <c r="AE96" s="77">
        <f>+(G96-AA96)^2*S96</f>
        <v>5.5671502868276369E-6</v>
      </c>
      <c r="AF96" s="1">
        <f>IF(S96&lt;&gt;0,G96-P96,-9999)</f>
        <v>-7.140000001527369E-3</v>
      </c>
      <c r="AG96" s="78"/>
      <c r="AH96" s="1">
        <f>$AB$6*($AB$11/AI96*AJ96+$AB$12)</f>
        <v>-4.4105056492630308E-2</v>
      </c>
      <c r="AI96" s="1">
        <f>1+$AB$7*COS(AL96)</f>
        <v>5.4108110970987111E-2</v>
      </c>
      <c r="AJ96" s="1">
        <f>SIN(AL96+RADIANS($AB$9))</f>
        <v>-0.42452811756511488</v>
      </c>
      <c r="AK96" s="1">
        <f>$AB$7*SIN(AL96)</f>
        <v>-0.27786170188967052</v>
      </c>
      <c r="AL96" s="1">
        <f>2*ATAN(AM96)</f>
        <v>-2.8558738214249799</v>
      </c>
      <c r="AM96" s="1">
        <f>SQRT((1+$AB$7)/(1-$AB$7))*TAN(AN96/2)</f>
        <v>-6.9522038912695399</v>
      </c>
      <c r="AN96" s="77">
        <f>$AU96+$AB$7*SIN(AO96)</f>
        <v>5.2220855011367897</v>
      </c>
      <c r="AO96" s="77">
        <f>$AU96+$AB$7*SIN(AP96)</f>
        <v>5.2467115899137404</v>
      </c>
      <c r="AP96" s="77">
        <f>$AU96+$AB$7*SIN(AQ96)</f>
        <v>5.2938984351095106</v>
      </c>
      <c r="AQ96" s="77">
        <f>$AU96+$AB$7*SIN(AR96)</f>
        <v>5.3760037324042536</v>
      </c>
      <c r="AR96" s="77">
        <f>$AU96+$AB$7*SIN(AS96)</f>
        <v>5.5014840688839408</v>
      </c>
      <c r="AS96" s="77">
        <f>$AU96+$AB$7*SIN(AT96)</f>
        <v>5.6678802363693395</v>
      </c>
      <c r="AT96" s="77">
        <f>$AU96+$AB$7*SIN(AU96)</f>
        <v>5.8624576109344861</v>
      </c>
      <c r="AU96" s="77">
        <f>RADIANS($AB$9)+$AB$18*(F96-AB$15)</f>
        <v>6.0705296268503286</v>
      </c>
      <c r="AW96" s="6"/>
      <c r="AX96" s="26"/>
    </row>
    <row r="97" spans="1:50" x14ac:dyDescent="0.2">
      <c r="A97" s="72" t="s">
        <v>118</v>
      </c>
      <c r="B97" s="73" t="s">
        <v>102</v>
      </c>
      <c r="C97" s="74">
        <v>36818.410000000003</v>
      </c>
      <c r="D97" s="79"/>
      <c r="E97" s="76">
        <f>+(C97-C$7)/C$8</f>
        <v>-1175.0050125799573</v>
      </c>
      <c r="F97" s="1">
        <f>ROUND(2*E97,0)/2</f>
        <v>-1175</v>
      </c>
      <c r="G97" s="1">
        <f>+C97-(C$7+F97*C$8)</f>
        <v>-1.5499999994062819E-2</v>
      </c>
      <c r="I97" s="1">
        <f>+G97</f>
        <v>-1.5499999994062819E-2</v>
      </c>
      <c r="Q97" s="114">
        <f>+C97-15018.5</f>
        <v>21799.910000000003</v>
      </c>
      <c r="S97" s="19">
        <f>S$16</f>
        <v>0.1</v>
      </c>
      <c r="Z97" s="1">
        <f>F97</f>
        <v>-1175</v>
      </c>
      <c r="AA97" s="77">
        <f>AB$3+AB$4*Z97+AB$5*Z97^2+AH97</f>
        <v>-6.828484573331798E-3</v>
      </c>
      <c r="AB97" s="77">
        <f>IF(S97&lt;&gt;0,G97-AH97,-9999)</f>
        <v>2.145945944336302E-2</v>
      </c>
      <c r="AC97" s="77">
        <f>+G97-P97</f>
        <v>-1.5499999994062819E-2</v>
      </c>
      <c r="AD97" s="77">
        <f>IF(S97&lt;&gt;0,G97-AA97,-9999)</f>
        <v>-8.6715154207310206E-3</v>
      </c>
      <c r="AE97" s="77">
        <f>+(G97-AA97)^2*S97</f>
        <v>7.5195179691975891E-6</v>
      </c>
      <c r="AF97" s="1">
        <f>IF(S97&lt;&gt;0,G97-P97,-9999)</f>
        <v>-1.5499999994062819E-2</v>
      </c>
      <c r="AG97" s="78"/>
      <c r="AH97" s="1">
        <f>$AB$6*($AB$11/AI97*AJ97+$AB$12)</f>
        <v>-3.6959459437425839E-2</v>
      </c>
      <c r="AI97" s="1">
        <f>1+$AB$7*COS(AL97)</f>
        <v>5.922584936262365E-2</v>
      </c>
      <c r="AJ97" s="1">
        <f>SIN(AL97+RADIANS($AB$9))</f>
        <v>-0.4406440759610335</v>
      </c>
      <c r="AK97" s="1">
        <f>$AB$7*SIN(AL97)</f>
        <v>-0.2947245978883023</v>
      </c>
      <c r="AL97" s="1">
        <f>2*ATAN(AM97)</f>
        <v>-2.8379984299932302</v>
      </c>
      <c r="AM97" s="1">
        <f>SQRT((1+$AB$7)/(1-$AB$7))*TAN(AN97/2)</f>
        <v>-6.5370636876759161</v>
      </c>
      <c r="AN97" s="77">
        <f>$AU97+$AB$7*SIN(AO97)</f>
        <v>5.2750058952086931</v>
      </c>
      <c r="AO97" s="77">
        <f>$AU97+$AB$7*SIN(AP97)</f>
        <v>5.306465882024944</v>
      </c>
      <c r="AP97" s="77">
        <f>$AU97+$AB$7*SIN(AQ97)</f>
        <v>5.361280217736808</v>
      </c>
      <c r="AQ97" s="77">
        <f>$AU97+$AB$7*SIN(AR97)</f>
        <v>5.4483979834146616</v>
      </c>
      <c r="AR97" s="77">
        <f>$AU97+$AB$7*SIN(AS97)</f>
        <v>5.5719284465363907</v>
      </c>
      <c r="AS97" s="77">
        <f>$AU97+$AB$7*SIN(AT97)</f>
        <v>5.7275488867680888</v>
      </c>
      <c r="AT97" s="77">
        <f>$AU97+$AB$7*SIN(AU97)</f>
        <v>5.9045729006898586</v>
      </c>
      <c r="AU97" s="77">
        <f>RADIANS($AB$9)+$AB$18*(F97-AB$15)</f>
        <v>6.0919535482252662</v>
      </c>
      <c r="AW97" s="6"/>
      <c r="AX97" s="26"/>
    </row>
    <row r="98" spans="1:50" x14ac:dyDescent="0.2">
      <c r="A98" s="72" t="s">
        <v>118</v>
      </c>
      <c r="B98" s="73" t="s">
        <v>102</v>
      </c>
      <c r="C98" s="74">
        <v>37316.252</v>
      </c>
      <c r="D98" s="79"/>
      <c r="E98" s="76">
        <f>+(C98-C$7)/C$8</f>
        <v>-1014.0067653659827</v>
      </c>
      <c r="F98" s="1">
        <f>ROUND(2*E98,0)/2</f>
        <v>-1014</v>
      </c>
      <c r="G98" s="1">
        <f>+C98-(C$7+F98*C$8)</f>
        <v>-2.0920000002661254E-2</v>
      </c>
      <c r="I98" s="1">
        <f>+G98</f>
        <v>-2.0920000002661254E-2</v>
      </c>
      <c r="Q98" s="114">
        <f>+C98-15018.5</f>
        <v>22297.752</v>
      </c>
      <c r="S98" s="19">
        <f>S$16</f>
        <v>0.1</v>
      </c>
      <c r="Z98" s="1">
        <f>F98</f>
        <v>-1014</v>
      </c>
      <c r="AA98" s="77">
        <f>AB$3+AB$4*Z98+AB$5*Z98^2+AH98</f>
        <v>-7.9816070470750122E-3</v>
      </c>
      <c r="AB98" s="77">
        <f>IF(S98&lt;&gt;0,G98-AH98,-9999)</f>
        <v>1.0538442266139751E-2</v>
      </c>
      <c r="AC98" s="77">
        <f>+G98-P98</f>
        <v>-2.0920000002661254E-2</v>
      </c>
      <c r="AD98" s="77">
        <f>IF(S98&lt;&gt;0,G98-AA98,-9999)</f>
        <v>-1.2938392955586242E-2</v>
      </c>
      <c r="AE98" s="77">
        <f>+(G98-AA98)^2*S98</f>
        <v>1.6740201227316371E-5</v>
      </c>
      <c r="AF98" s="1">
        <f>IF(S98&lt;&gt;0,G98-P98,-9999)</f>
        <v>-2.0920000002661254E-2</v>
      </c>
      <c r="AG98" s="78"/>
      <c r="AH98" s="1">
        <f>$AB$6*($AB$11/AI98*AJ98+$AB$12)</f>
        <v>-3.1458442268801005E-2</v>
      </c>
      <c r="AI98" s="1">
        <f>1+$AB$7*COS(AL98)</f>
        <v>6.3671483338074708E-2</v>
      </c>
      <c r="AJ98" s="1">
        <f>SIN(AL98+RADIANS($AB$9))</f>
        <v>-0.45382569072111123</v>
      </c>
      <c r="AK98" s="1">
        <f>$AB$7*SIN(AL98)</f>
        <v>-0.3085571259808742</v>
      </c>
      <c r="AL98" s="1">
        <f>2*ATAN(AM98)</f>
        <v>-2.8232605278451617</v>
      </c>
      <c r="AM98" s="1">
        <f>SQRT((1+$AB$7)/(1-$AB$7))*TAN(AN98/2)</f>
        <v>-6.2296011691015156</v>
      </c>
      <c r="AN98" s="77">
        <f>$AU98+$AB$7*SIN(AO98)</f>
        <v>5.3152259191682685</v>
      </c>
      <c r="AO98" s="77">
        <f>$AU98+$AB$7*SIN(AP98)</f>
        <v>5.3515958514400639</v>
      </c>
      <c r="AP98" s="77">
        <f>$AU98+$AB$7*SIN(AQ98)</f>
        <v>5.4110912657491212</v>
      </c>
      <c r="AQ98" s="77">
        <f>$AU98+$AB$7*SIN(AR98)</f>
        <v>5.500298485752789</v>
      </c>
      <c r="AR98" s="77">
        <f>$AU98+$AB$7*SIN(AS98)</f>
        <v>5.6209996966139899</v>
      </c>
      <c r="AS98" s="77">
        <f>$AU98+$AB$7*SIN(AT98)</f>
        <v>5.7683293189115989</v>
      </c>
      <c r="AT98" s="77">
        <f>$AU98+$AB$7*SIN(AU98)</f>
        <v>5.9331120043465093</v>
      </c>
      <c r="AU98" s="77">
        <f>RADIANS($AB$9)+$AB$18*(F98-AB$15)</f>
        <v>6.1064462009200762</v>
      </c>
      <c r="AW98" s="6"/>
      <c r="AX98" s="26"/>
    </row>
    <row r="99" spans="1:50" x14ac:dyDescent="0.2">
      <c r="A99" s="80" t="s">
        <v>120</v>
      </c>
      <c r="B99" s="81"/>
      <c r="C99" s="82">
        <v>38293.398999999998</v>
      </c>
      <c r="D99" s="83"/>
      <c r="E99" s="1">
        <f>+(C99-C$7)/C$8</f>
        <v>-698.00499317642402</v>
      </c>
      <c r="F99" s="1">
        <f>ROUND(2*E99,0)/2</f>
        <v>-698</v>
      </c>
      <c r="G99" s="1">
        <f>+C99-(C$7+F99*C$8)</f>
        <v>-1.5440000002854504E-2</v>
      </c>
      <c r="I99" s="1">
        <f>+G99</f>
        <v>-1.5440000002854504E-2</v>
      </c>
      <c r="Q99" s="114">
        <f>+C99-15018.5</f>
        <v>23274.898999999998</v>
      </c>
      <c r="R99" s="1" t="s">
        <v>68</v>
      </c>
      <c r="S99" s="19">
        <f>S$16</f>
        <v>0.1</v>
      </c>
      <c r="Z99" s="1">
        <f>F99</f>
        <v>-698</v>
      </c>
      <c r="AA99" s="77">
        <f>AB$3+AB$4*Z99+AB$5*Z99^2+AH99</f>
        <v>-9.2971848095914668E-3</v>
      </c>
      <c r="AB99" s="77">
        <f>IF(S99&lt;&gt;0,G99-AH99,-9999)</f>
        <v>3.2531083993216151E-3</v>
      </c>
      <c r="AC99" s="77">
        <f>+G99-P99</f>
        <v>-1.5440000002854504E-2</v>
      </c>
      <c r="AD99" s="77">
        <f>IF(S99&lt;&gt;0,G99-AA99,-9999)</f>
        <v>-6.1428151932630369E-3</v>
      </c>
      <c r="AE99" s="77">
        <f>+(G99-AA99)^2*S99</f>
        <v>3.7734178498583201E-6</v>
      </c>
      <c r="AF99" s="1">
        <f>IF(S99&lt;&gt;0,G99-P99,-9999)</f>
        <v>-1.5440000002854504E-2</v>
      </c>
      <c r="AG99" s="78"/>
      <c r="AH99" s="1">
        <f>$AB$6*($AB$11/AI99*AJ99+$AB$12)</f>
        <v>-1.8693108402176119E-2</v>
      </c>
      <c r="AI99" s="1">
        <f>1+$AB$7*COS(AL99)</f>
        <v>7.6150025165358182E-2</v>
      </c>
      <c r="AJ99" s="1">
        <f>SIN(AL99+RADIANS($AB$9))</f>
        <v>-0.48755502858340699</v>
      </c>
      <c r="AK99" s="1">
        <f>$AB$7*SIN(AL99)</f>
        <v>-0.34412180271806403</v>
      </c>
      <c r="AL99" s="1">
        <f>2*ATAN(AM99)</f>
        <v>-2.7850272674601193</v>
      </c>
      <c r="AM99" s="1">
        <f>SQRT((1+$AB$7)/(1-$AB$7))*TAN(AN99/2)</f>
        <v>-5.5495155373296114</v>
      </c>
      <c r="AN99" s="77">
        <f>$AU99+$AB$7*SIN(AO99)</f>
        <v>5.4072645438140761</v>
      </c>
      <c r="AO99" s="77">
        <f>$AU99+$AB$7*SIN(AP99)</f>
        <v>5.4529893739388138</v>
      </c>
      <c r="AP99" s="77">
        <f>$AU99+$AB$7*SIN(AQ99)</f>
        <v>5.5193686062965632</v>
      </c>
      <c r="AQ99" s="77">
        <f>$AU99+$AB$7*SIN(AR99)</f>
        <v>5.6088841673127003</v>
      </c>
      <c r="AR99" s="77">
        <f>$AU99+$AB$7*SIN(AS99)</f>
        <v>5.7203905049826833</v>
      </c>
      <c r="AS99" s="77">
        <f>$AU99+$AB$7*SIN(AT99)</f>
        <v>5.8492481527592286</v>
      </c>
      <c r="AT99" s="77">
        <f>$AU99+$AB$7*SIN(AU99)</f>
        <v>5.9892297340654066</v>
      </c>
      <c r="AU99" s="77">
        <f>RADIANS($AB$9)+$AB$18*(F99-AB$15)</f>
        <v>6.134891407451506</v>
      </c>
      <c r="AW99" s="6"/>
      <c r="AX99" s="26"/>
    </row>
    <row r="100" spans="1:50" x14ac:dyDescent="0.2">
      <c r="A100" s="72" t="s">
        <v>118</v>
      </c>
      <c r="B100" s="73" t="s">
        <v>102</v>
      </c>
      <c r="C100" s="74">
        <v>38998.457000000002</v>
      </c>
      <c r="D100" s="79"/>
      <c r="E100" s="76">
        <f>+(C100-C$7)/C$8</f>
        <v>-469.99469636701059</v>
      </c>
      <c r="F100" s="1">
        <f>ROUND(2*E100,0)/2</f>
        <v>-470</v>
      </c>
      <c r="G100" s="1">
        <f>+C100-(C$7+F100*C$8)</f>
        <v>1.6400000000430737E-2</v>
      </c>
      <c r="I100" s="1">
        <f>+G100</f>
        <v>1.6400000000430737E-2</v>
      </c>
      <c r="Q100" s="114">
        <f>+C100-15018.5</f>
        <v>23979.957000000002</v>
      </c>
      <c r="S100" s="19">
        <f>S$16</f>
        <v>0.1</v>
      </c>
      <c r="Z100" s="1">
        <f>F100</f>
        <v>-470</v>
      </c>
      <c r="AA100" s="77">
        <f>AB$3+AB$4*Z100+AB$5*Z100^2+AH100</f>
        <v>-9.1253745027917756E-3</v>
      </c>
      <c r="AB100" s="77">
        <f>IF(S100&lt;&gt;0,G100-AH100,-9999)</f>
        <v>2.3921827114129844E-2</v>
      </c>
      <c r="AC100" s="77">
        <f>+G100-P100</f>
        <v>1.6400000000430737E-2</v>
      </c>
      <c r="AD100" s="77">
        <f>IF(S100&lt;&gt;0,G100-AA100,-9999)</f>
        <v>2.5525374503222512E-2</v>
      </c>
      <c r="AE100" s="77">
        <f>+(G100-AA100)^2*S100</f>
        <v>6.5154474352976203E-5</v>
      </c>
      <c r="AF100" s="1">
        <f>IF(S100&lt;&gt;0,G100-P100,-9999)</f>
        <v>1.6400000000430737E-2</v>
      </c>
      <c r="AG100" s="78"/>
      <c r="AH100" s="1">
        <f>$AB$6*($AB$11/AI100*AJ100+$AB$12)</f>
        <v>-7.5218271136991057E-3</v>
      </c>
      <c r="AI100" s="1">
        <f>1+$AB$7*COS(AL100)</f>
        <v>9.0424735335291606E-2</v>
      </c>
      <c r="AJ100" s="1">
        <f>SIN(AL100+RADIANS($AB$9))</f>
        <v>-0.52157394986994787</v>
      </c>
      <c r="AK100" s="1">
        <f>$AB$7*SIN(AL100)</f>
        <v>-0.38025179686363614</v>
      </c>
      <c r="AL100" s="1">
        <f>2*ATAN(AM100)</f>
        <v>-2.7456198047732618</v>
      </c>
      <c r="AM100" s="1">
        <f>SQRT((1+$AB$7)/(1-$AB$7))*TAN(AN100/2)</f>
        <v>-4.984682771736038</v>
      </c>
      <c r="AN100" s="77">
        <f>$AU100+$AB$7*SIN(AO100)</f>
        <v>5.4868613830899031</v>
      </c>
      <c r="AO100" s="77">
        <f>$AU100+$AB$7*SIN(AP100)</f>
        <v>5.5379521412681312</v>
      </c>
      <c r="AP100" s="77">
        <f>$AU100+$AB$7*SIN(AQ100)</f>
        <v>5.6063621736503908</v>
      </c>
      <c r="AQ100" s="77">
        <f>$AU100+$AB$7*SIN(AR100)</f>
        <v>5.6925024126262951</v>
      </c>
      <c r="AR100" s="77">
        <f>$AU100+$AB$7*SIN(AS100)</f>
        <v>5.7944013957134484</v>
      </c>
      <c r="AS100" s="77">
        <f>$AU100+$AB$7*SIN(AT100)</f>
        <v>5.9082718775795753</v>
      </c>
      <c r="AT100" s="77">
        <f>$AU100+$AB$7*SIN(AU100)</f>
        <v>6.0297942282825643</v>
      </c>
      <c r="AU100" s="77">
        <f>RADIANS($AB$9)+$AB$18*(F100-AB$15)</f>
        <v>6.1554151640627905</v>
      </c>
      <c r="AW100" s="6"/>
      <c r="AX100" s="26"/>
    </row>
    <row r="101" spans="1:50" x14ac:dyDescent="0.2">
      <c r="A101" s="72" t="s">
        <v>118</v>
      </c>
      <c r="B101" s="73" t="s">
        <v>102</v>
      </c>
      <c r="C101" s="74">
        <v>39029.440000000002</v>
      </c>
      <c r="D101" s="79"/>
      <c r="E101" s="76">
        <f>+(C101-C$7)/C$8</f>
        <v>-459.97503411788205</v>
      </c>
      <c r="F101" s="1">
        <f>ROUND(2*E101,0)/2</f>
        <v>-460</v>
      </c>
      <c r="Q101" s="114">
        <f>+C101-15018.5</f>
        <v>24010.940000000002</v>
      </c>
      <c r="U101" s="1">
        <f>+C101-(C$7+F101*C$8)</f>
        <v>7.7199999999720603E-2</v>
      </c>
      <c r="Z101" s="1">
        <f>F101</f>
        <v>-460</v>
      </c>
      <c r="AA101" s="77">
        <f>AB$3+AB$4*Z101+AB$5*Z101^2+AH101</f>
        <v>-9.0916072636838992E-3</v>
      </c>
      <c r="AB101" s="77">
        <f>IF(S101&lt;&gt;0,G101-AH101,-9999)</f>
        <v>-9999</v>
      </c>
      <c r="AC101" s="77">
        <f>+G101-P101</f>
        <v>0</v>
      </c>
      <c r="AD101" s="77">
        <f>IF(S101&lt;&gt;0,G101-AA101,-9999)</f>
        <v>-9999</v>
      </c>
      <c r="AE101" s="77">
        <f>+(G101-AA101)^2*S101</f>
        <v>0</v>
      </c>
      <c r="AF101" s="1">
        <f>IF(S101&lt;&gt;0,G101-P101,-9999)</f>
        <v>-9999</v>
      </c>
      <c r="AG101" s="78"/>
      <c r="AH101" s="1">
        <f>$AB$6*($AB$11/AI101*AJ101+$AB$12)</f>
        <v>-6.9895118568225091E-3</v>
      </c>
      <c r="AI101" s="1">
        <f>1+$AB$7*COS(AL101)</f>
        <v>9.1205668945636087E-2</v>
      </c>
      <c r="AJ101" s="1">
        <f>SIN(AL101+RADIANS($AB$9))</f>
        <v>-0.52332082513182576</v>
      </c>
      <c r="AK101" s="1">
        <f>$AB$7*SIN(AL101)</f>
        <v>-0.38211445268577543</v>
      </c>
      <c r="AL101" s="1">
        <f>2*ATAN(AM101)</f>
        <v>-2.743571095671407</v>
      </c>
      <c r="AM101" s="1">
        <f>SQRT((1+$AB$7)/(1-$AB$7))*TAN(AN101/2)</f>
        <v>-4.9583407113248521</v>
      </c>
      <c r="AN101" s="77">
        <f>$AU101+$AB$7*SIN(AO101)</f>
        <v>5.4906417624777033</v>
      </c>
      <c r="AO101" s="77">
        <f>$AU101+$AB$7*SIN(AP101)</f>
        <v>5.5419201338484854</v>
      </c>
      <c r="AP101" s="77">
        <f>$AU101+$AB$7*SIN(AQ101)</f>
        <v>5.6103475500719089</v>
      </c>
      <c r="AQ101" s="77">
        <f>$AU101+$AB$7*SIN(AR101)</f>
        <v>5.6962655679837813</v>
      </c>
      <c r="AR101" s="77">
        <f>$AU101+$AB$7*SIN(AS101)</f>
        <v>5.7976877369524233</v>
      </c>
      <c r="AS101" s="77">
        <f>$AU101+$AB$7*SIN(AT101)</f>
        <v>5.9108716256942913</v>
      </c>
      <c r="AT101" s="77">
        <f>$AU101+$AB$7*SIN(AU101)</f>
        <v>6.0315746457022312</v>
      </c>
      <c r="AU101" s="77">
        <f>RADIANS($AB$9)+$AB$18*(F101-AB$15)</f>
        <v>6.1563153288264436</v>
      </c>
      <c r="AW101" s="6"/>
      <c r="AX101" s="26"/>
    </row>
    <row r="102" spans="1:50" x14ac:dyDescent="0.2">
      <c r="A102" s="72" t="s">
        <v>118</v>
      </c>
      <c r="B102" s="73" t="s">
        <v>102</v>
      </c>
      <c r="C102" s="74">
        <v>39063.398999999998</v>
      </c>
      <c r="D102" s="79"/>
      <c r="E102" s="76">
        <f>+(C102-C$7)/C$8</f>
        <v>-448.99295651667796</v>
      </c>
      <c r="F102" s="1">
        <f>ROUND(2*E102,0)/2</f>
        <v>-449</v>
      </c>
      <c r="G102" s="1">
        <f>+C102-(C$7+F102*C$8)</f>
        <v>2.1779999995487742E-2</v>
      </c>
      <c r="I102" s="1">
        <f>+G102</f>
        <v>2.1779999995487742E-2</v>
      </c>
      <c r="Q102" s="114">
        <f>+C102-15018.5</f>
        <v>24044.898999999998</v>
      </c>
      <c r="S102" s="19">
        <f>S$16</f>
        <v>0.1</v>
      </c>
      <c r="Z102" s="1">
        <f>F102</f>
        <v>-449</v>
      </c>
      <c r="AA102" s="77">
        <f>AB$3+AB$4*Z102+AB$5*Z102^2+AH102</f>
        <v>-9.0517492758330261E-3</v>
      </c>
      <c r="AB102" s="77">
        <f>IF(S102&lt;&gt;0,G102-AH102,-9999)</f>
        <v>2.8179686934210246E-2</v>
      </c>
      <c r="AC102" s="77">
        <f>+G102-P102</f>
        <v>2.1779999995487742E-2</v>
      </c>
      <c r="AD102" s="77">
        <f>IF(S102&lt;&gt;0,G102-AA102,-9999)</f>
        <v>3.083174927132077E-2</v>
      </c>
      <c r="AE102" s="77">
        <f>+(G102-AA102)^2*S102</f>
        <v>9.5059676312958896E-5</v>
      </c>
      <c r="AF102" s="1">
        <f>IF(S102&lt;&gt;0,G102-P102,-9999)</f>
        <v>2.1779999995487742E-2</v>
      </c>
      <c r="AG102" s="78"/>
      <c r="AH102" s="1">
        <f>$AB$6*($AB$11/AI102*AJ102+$AB$12)</f>
        <v>-6.3996869387225024E-3</v>
      </c>
      <c r="AI102" s="1">
        <f>1+$AB$7*COS(AL102)</f>
        <v>9.2083214626955789E-2</v>
      </c>
      <c r="AJ102" s="1">
        <f>SIN(AL102+RADIANS($AB$9))</f>
        <v>-0.52527111107668256</v>
      </c>
      <c r="AK102" s="1">
        <f>$AB$7*SIN(AL102)</f>
        <v>-0.38419487496032012</v>
      </c>
      <c r="AL102" s="1">
        <f>2*ATAN(AM102)</f>
        <v>-2.7412807795652085</v>
      </c>
      <c r="AM102" s="1">
        <f>SQRT((1+$AB$7)/(1-$AB$7))*TAN(AN102/2)</f>
        <v>-4.9292070896358684</v>
      </c>
      <c r="AN102" s="77">
        <f>$AU102+$AB$7*SIN(AO102)</f>
        <v>5.4948297361587759</v>
      </c>
      <c r="AO102" s="77">
        <f>$AU102+$AB$7*SIN(AP102)</f>
        <v>5.5463088303205357</v>
      </c>
      <c r="AP102" s="77">
        <f>$AU102+$AB$7*SIN(AQ102)</f>
        <v>5.6147477954783795</v>
      </c>
      <c r="AQ102" s="77">
        <f>$AU102+$AB$7*SIN(AR102)</f>
        <v>5.7004140325793635</v>
      </c>
      <c r="AR102" s="77">
        <f>$AU102+$AB$7*SIN(AS102)</f>
        <v>5.8013064396949856</v>
      </c>
      <c r="AS102" s="77">
        <f>$AU102+$AB$7*SIN(AT102)</f>
        <v>5.9137323585345198</v>
      </c>
      <c r="AT102" s="77">
        <f>$AU102+$AB$7*SIN(AU102)</f>
        <v>6.0335332215802726</v>
      </c>
      <c r="AU102" s="77">
        <f>RADIANS($AB$9)+$AB$18*(F102-AB$15)</f>
        <v>6.157305510066462</v>
      </c>
      <c r="AW102" s="6"/>
      <c r="AX102" s="26"/>
    </row>
    <row r="103" spans="1:50" x14ac:dyDescent="0.2">
      <c r="A103" s="72" t="s">
        <v>121</v>
      </c>
      <c r="B103" s="73" t="s">
        <v>102</v>
      </c>
      <c r="C103" s="74">
        <v>40145.650999999998</v>
      </c>
      <c r="D103" s="79"/>
      <c r="E103" s="76">
        <f>+(C103-C$7)/C$8</f>
        <v>-99.001041323062921</v>
      </c>
      <c r="F103" s="1">
        <f>ROUND(2*E103,0)/2</f>
        <v>-99</v>
      </c>
      <c r="G103" s="1">
        <f>+C103-(C$7+F103*C$8)</f>
        <v>-3.2199999986914918E-3</v>
      </c>
      <c r="I103" s="1">
        <f>+G103</f>
        <v>-3.2199999986914918E-3</v>
      </c>
      <c r="Q103" s="114">
        <f>+C103-15018.5</f>
        <v>25127.150999999998</v>
      </c>
      <c r="S103" s="19">
        <f>S$16</f>
        <v>0.1</v>
      </c>
      <c r="Z103" s="1">
        <f>F103</f>
        <v>-99</v>
      </c>
      <c r="AA103" s="77">
        <f>AB$3+AB$4*Z103+AB$5*Z103^2+AH103</f>
        <v>-6.2305295495794985E-3</v>
      </c>
      <c r="AB103" s="77">
        <f>IF(S103&lt;&gt;0,G103-AH103,-9999)</f>
        <v>-1.7996001724418422E-2</v>
      </c>
      <c r="AC103" s="77">
        <f>+G103-P103</f>
        <v>-3.2199999986914918E-3</v>
      </c>
      <c r="AD103" s="77">
        <f>IF(S103&lt;&gt;0,G103-AA103,-9999)</f>
        <v>3.0105295508880067E-3</v>
      </c>
      <c r="AE103" s="77">
        <f>+(G103-AA103)^2*S103</f>
        <v>9.0632881767699441E-7</v>
      </c>
      <c r="AF103" s="1">
        <f>IF(S103&lt;&gt;0,G103-P103,-9999)</f>
        <v>-3.2199999986914918E-3</v>
      </c>
      <c r="AG103" s="78"/>
      <c r="AH103" s="1">
        <f>$AB$6*($AB$11/AI103*AJ103+$AB$12)</f>
        <v>1.477600172572693E-2</v>
      </c>
      <c r="AI103" s="1">
        <f>1+$AB$7*COS(AL103)</f>
        <v>0.13497560868948588</v>
      </c>
      <c r="AJ103" s="1">
        <f>SIN(AL103+RADIANS($AB$9))</f>
        <v>-0.60760054063172497</v>
      </c>
      <c r="AK103" s="1">
        <f>$AB$7*SIN(AL103)</f>
        <v>-0.47291795646366924</v>
      </c>
      <c r="AL103" s="1">
        <f>2*ATAN(AM103)</f>
        <v>-2.6412784433494738</v>
      </c>
      <c r="AM103" s="1">
        <f>SQRT((1+$AB$7)/(1-$AB$7))*TAN(AN103/2)</f>
        <v>-3.9137522314313604</v>
      </c>
      <c r="AN103" s="77">
        <f>$AU103+$AB$7*SIN(AO103)</f>
        <v>5.6452235936518678</v>
      </c>
      <c r="AO103" s="77">
        <f>$AU103+$AB$7*SIN(AP103)</f>
        <v>5.6991622390550631</v>
      </c>
      <c r="AP103" s="77">
        <f>$AU103+$AB$7*SIN(AQ103)</f>
        <v>5.7634247574262991</v>
      </c>
      <c r="AQ103" s="77">
        <f>$AU103+$AB$7*SIN(AR103)</f>
        <v>5.8370436676500734</v>
      </c>
      <c r="AR103" s="77">
        <f>$AU103+$AB$7*SIN(AS103)</f>
        <v>5.9183310041299775</v>
      </c>
      <c r="AS103" s="77">
        <f>$AU103+$AB$7*SIN(AT103)</f>
        <v>6.0052613009080158</v>
      </c>
      <c r="AT103" s="77">
        <f>$AU103+$AB$7*SIN(AU103)</f>
        <v>6.0959098070051922</v>
      </c>
      <c r="AU103" s="77">
        <f>RADIANS($AB$9)+$AB$18*(F103-AB$15)</f>
        <v>6.1888112767943113</v>
      </c>
      <c r="AW103" s="6"/>
      <c r="AX103" s="26"/>
    </row>
    <row r="104" spans="1:50" x14ac:dyDescent="0.2">
      <c r="A104" s="1" t="s">
        <v>122</v>
      </c>
      <c r="C104" s="79">
        <v>40451.777000000002</v>
      </c>
      <c r="D104" s="79"/>
      <c r="E104" s="1">
        <f>+(C104-C$7)/C$8</f>
        <v>-2.2637457871005646E-3</v>
      </c>
      <c r="F104" s="1">
        <f>ROUND(2*E104,0)/2</f>
        <v>0</v>
      </c>
      <c r="G104" s="1">
        <f>+C104-(C$7+F104*C$8)</f>
        <v>-6.9999999977881089E-3</v>
      </c>
      <c r="I104" s="1">
        <f>+G104</f>
        <v>-6.9999999977881089E-3</v>
      </c>
      <c r="Q104" s="114">
        <f>+C104-15018.5</f>
        <v>25433.277000000002</v>
      </c>
      <c r="S104" s="19">
        <f>S$16</f>
        <v>0.1</v>
      </c>
      <c r="Z104" s="1">
        <f>F104</f>
        <v>0</v>
      </c>
      <c r="AA104" s="77">
        <f>AB$3+AB$4*Z104+AB$5*Z104^2+AH104</f>
        <v>-4.8909080498084137E-3</v>
      </c>
      <c r="AB104" s="77">
        <f>IF(S104&lt;&gt;0,G104-AH104,-9999)</f>
        <v>-2.8608295454042518E-2</v>
      </c>
      <c r="AC104" s="77">
        <f>+G104-P104</f>
        <v>-6.9999999977881089E-3</v>
      </c>
      <c r="AD104" s="77">
        <f>IF(S104&lt;&gt;0,G104-AA104,-9999)</f>
        <v>-2.1090919479796952E-3</v>
      </c>
      <c r="AE104" s="77">
        <f>+(G104-AA104)^2*S104</f>
        <v>4.4482688450327852E-7</v>
      </c>
      <c r="AF104" s="1">
        <f>IF(S104&lt;&gt;0,G104-P104,-9999)</f>
        <v>-6.9999999977881089E-3</v>
      </c>
      <c r="AG104" s="78"/>
      <c r="AH104" s="1">
        <f>$AB$6*($AB$11/AI104*AJ104+$AB$12)</f>
        <v>2.1608295456254409E-2</v>
      </c>
      <c r="AI104" s="1">
        <f>1+$AB$7*COS(AL104)</f>
        <v>0.15573856773971917</v>
      </c>
      <c r="AJ104" s="1">
        <f>SIN(AL104+RADIANS($AB$9))</f>
        <v>-0.64062948909520001</v>
      </c>
      <c r="AK104" s="1">
        <f>$AB$7*SIN(AL104)</f>
        <v>-0.50905915678407909</v>
      </c>
      <c r="AL104" s="1">
        <f>2*ATAN(AM104)</f>
        <v>-2.5989966723532993</v>
      </c>
      <c r="AM104" s="1">
        <f>SQRT((1+$AB$7)/(1-$AB$7))*TAN(AN104/2)</f>
        <v>-3.5951042702089531</v>
      </c>
      <c r="AN104" s="77">
        <f>$AU104+$AB$7*SIN(AO104)</f>
        <v>5.694094202449743</v>
      </c>
      <c r="AO104" s="77">
        <f>$AU104+$AB$7*SIN(AP104)</f>
        <v>5.7470091364006883</v>
      </c>
      <c r="AP104" s="77">
        <f>$AU104+$AB$7*SIN(AQ104)</f>
        <v>5.8083650571161582</v>
      </c>
      <c r="AQ104" s="77">
        <f>$AU104+$AB$7*SIN(AR104)</f>
        <v>5.8771799258783251</v>
      </c>
      <c r="AR104" s="77">
        <f>$AU104+$AB$7*SIN(AS104)</f>
        <v>5.9520248053052525</v>
      </c>
      <c r="AS104" s="77">
        <f>$AU104+$AB$7*SIN(AT104)</f>
        <v>6.0313081986593389</v>
      </c>
      <c r="AT104" s="77">
        <f>$AU104+$AB$7*SIN(AU104)</f>
        <v>6.1135715306350633</v>
      </c>
      <c r="AU104" s="77">
        <f>RADIANS($AB$9)+$AB$18*(F104-AB$15)</f>
        <v>6.197722907954474</v>
      </c>
      <c r="AW104" s="6"/>
      <c r="AX104" s="26"/>
    </row>
    <row r="105" spans="1:50" x14ac:dyDescent="0.2">
      <c r="A105" s="1" t="s">
        <v>123</v>
      </c>
      <c r="C105" s="79">
        <v>40451.784</v>
      </c>
      <c r="D105" s="79" t="s">
        <v>56</v>
      </c>
      <c r="E105" s="1">
        <f>+(C105-C$7)/C$8</f>
        <v>0</v>
      </c>
      <c r="F105" s="1">
        <f>ROUND(2*E105,0)/2</f>
        <v>0</v>
      </c>
      <c r="G105" s="1">
        <f>+C105-(C$7+F105*C$8)</f>
        <v>0</v>
      </c>
      <c r="H105" s="1">
        <f>+G105</f>
        <v>0</v>
      </c>
      <c r="Q105" s="114">
        <f>+C105-15018.5</f>
        <v>25433.284</v>
      </c>
      <c r="S105" s="19">
        <f>S$15</f>
        <v>1</v>
      </c>
      <c r="Z105" s="1">
        <f>F105</f>
        <v>0</v>
      </c>
      <c r="AA105" s="77">
        <f>AB$3+AB$4*Z105+AB$5*Z105^2+AH105</f>
        <v>-4.8909080498084137E-3</v>
      </c>
      <c r="AB105" s="77">
        <f>IF(S105&lt;&gt;0,G105-AH105,-9999)</f>
        <v>-2.1608295456254409E-2</v>
      </c>
      <c r="AC105" s="77">
        <f>+G105-P105</f>
        <v>0</v>
      </c>
      <c r="AD105" s="77">
        <f>IF(S105&lt;&gt;0,G105-AA105,-9999)</f>
        <v>4.8909080498084137E-3</v>
      </c>
      <c r="AE105" s="77">
        <f>+(G105-AA105)^2*S105</f>
        <v>2.3920981551680739E-5</v>
      </c>
      <c r="AF105" s="1">
        <f>IF(S105&lt;&gt;0,G105-P105,-9999)</f>
        <v>0</v>
      </c>
      <c r="AG105" s="78"/>
      <c r="AH105" s="1">
        <f>$AB$6*($AB$11/AI105*AJ105+$AB$12)</f>
        <v>2.1608295456254409E-2</v>
      </c>
      <c r="AI105" s="1">
        <f>1+$AB$7*COS(AL105)</f>
        <v>0.15573856773971917</v>
      </c>
      <c r="AJ105" s="1">
        <f>SIN(AL105+RADIANS($AB$9))</f>
        <v>-0.64062948909520001</v>
      </c>
      <c r="AK105" s="1">
        <f>$AB$7*SIN(AL105)</f>
        <v>-0.50905915678407909</v>
      </c>
      <c r="AL105" s="1">
        <f>2*ATAN(AM105)</f>
        <v>-2.5989966723532993</v>
      </c>
      <c r="AM105" s="1">
        <f>SQRT((1+$AB$7)/(1-$AB$7))*TAN(AN105/2)</f>
        <v>-3.5951042702089531</v>
      </c>
      <c r="AN105" s="77">
        <f>$AU105+$AB$7*SIN(AO105)</f>
        <v>5.694094202449743</v>
      </c>
      <c r="AO105" s="77">
        <f>$AU105+$AB$7*SIN(AP105)</f>
        <v>5.7470091364006883</v>
      </c>
      <c r="AP105" s="77">
        <f>$AU105+$AB$7*SIN(AQ105)</f>
        <v>5.8083650571161582</v>
      </c>
      <c r="AQ105" s="77">
        <f>$AU105+$AB$7*SIN(AR105)</f>
        <v>5.8771799258783251</v>
      </c>
      <c r="AR105" s="77">
        <f>$AU105+$AB$7*SIN(AS105)</f>
        <v>5.9520248053052525</v>
      </c>
      <c r="AS105" s="77">
        <f>$AU105+$AB$7*SIN(AT105)</f>
        <v>6.0313081986593389</v>
      </c>
      <c r="AT105" s="77">
        <f>$AU105+$AB$7*SIN(AU105)</f>
        <v>6.1135715306350633</v>
      </c>
      <c r="AU105" s="77">
        <f>RADIANS($AB$9)+$AB$18*(F105-AB$15)</f>
        <v>6.197722907954474</v>
      </c>
      <c r="AW105" s="6"/>
      <c r="AX105" s="26"/>
    </row>
    <row r="106" spans="1:50" x14ac:dyDescent="0.2">
      <c r="A106" s="1" t="s">
        <v>122</v>
      </c>
      <c r="C106" s="79">
        <v>40513.624000000003</v>
      </c>
      <c r="D106" s="79"/>
      <c r="E106" s="1">
        <f>+(C106-C$7)/C$8</f>
        <v>19.998577074077453</v>
      </c>
      <c r="F106" s="1">
        <f>ROUND(2*E106,0)/2</f>
        <v>20</v>
      </c>
      <c r="G106" s="1">
        <f>+C106-(C$7+F106*C$8)</f>
        <v>-4.3999999979860149E-3</v>
      </c>
      <c r="I106" s="1">
        <f>+G106</f>
        <v>-4.3999999979860149E-3</v>
      </c>
      <c r="Q106" s="114">
        <f>+C106-15018.5</f>
        <v>25495.124000000003</v>
      </c>
      <c r="S106" s="19">
        <f>S$16</f>
        <v>0.1</v>
      </c>
      <c r="Z106" s="1">
        <f>F106</f>
        <v>20</v>
      </c>
      <c r="AA106" s="77">
        <f>AB$3+AB$4*Z106+AB$5*Z106^2+AH106</f>
        <v>-4.5939208371967438E-3</v>
      </c>
      <c r="AB106" s="77">
        <f>IF(S106&lt;&gt;0,G106-AH106,-9999)</f>
        <v>-2.7431028500516111E-2</v>
      </c>
      <c r="AC106" s="77">
        <f>+G106-P106</f>
        <v>-4.3999999979860149E-3</v>
      </c>
      <c r="AD106" s="77">
        <f>IF(S106&lt;&gt;0,G106-AA106,-9999)</f>
        <v>1.9392083921072889E-4</v>
      </c>
      <c r="AE106" s="77">
        <f>+(G106-AA106)^2*S106</f>
        <v>3.7605291880193371E-9</v>
      </c>
      <c r="AF106" s="1">
        <f>IF(S106&lt;&gt;0,G106-P106,-9999)</f>
        <v>-4.3999999979860149E-3</v>
      </c>
      <c r="AG106" s="78"/>
      <c r="AH106" s="1">
        <f>$AB$6*($AB$11/AI106*AJ106+$AB$12)</f>
        <v>2.3031028502530096E-2</v>
      </c>
      <c r="AI106" s="1">
        <f>1+$AB$7*COS(AL106)</f>
        <v>0.16068885002701583</v>
      </c>
      <c r="AJ106" s="1">
        <f>SIN(AL106+RADIANS($AB$9))</f>
        <v>-0.64800727945418846</v>
      </c>
      <c r="AK106" s="1">
        <f>$AB$7*SIN(AL106)</f>
        <v>-0.51718022452422263</v>
      </c>
      <c r="AL106" s="1">
        <f>2*ATAN(AM106)</f>
        <v>-2.5893493249930351</v>
      </c>
      <c r="AM106" s="1">
        <f>SQRT((1+$AB$7)/(1-$AB$7))*TAN(AN106/2)</f>
        <v>-3.5290801533163263</v>
      </c>
      <c r="AN106" s="77">
        <f>$AU106+$AB$7*SIN(AO106)</f>
        <v>5.7043136309312281</v>
      </c>
      <c r="AO106" s="77">
        <f>$AU106+$AB$7*SIN(AP106)</f>
        <v>5.7569140473073492</v>
      </c>
      <c r="AP106" s="77">
        <f>$AU106+$AB$7*SIN(AQ106)</f>
        <v>5.8175867102158705</v>
      </c>
      <c r="AQ106" s="77">
        <f>$AU106+$AB$7*SIN(AR106)</f>
        <v>5.8853595230377325</v>
      </c>
      <c r="AR106" s="77">
        <f>$AU106+$AB$7*SIN(AS106)</f>
        <v>5.9588593827804734</v>
      </c>
      <c r="AS106" s="77">
        <f>$AU106+$AB$7*SIN(AT106)</f>
        <v>6.0365774845545044</v>
      </c>
      <c r="AT106" s="77">
        <f>$AU106+$AB$7*SIN(AU106)</f>
        <v>6.1171403894898644</v>
      </c>
      <c r="AU106" s="77">
        <f>RADIANS($AB$9)+$AB$18*(F106-AB$15)</f>
        <v>6.1995232374817792</v>
      </c>
      <c r="AW106" s="6"/>
      <c r="AX106" s="26"/>
    </row>
    <row r="107" spans="1:50" x14ac:dyDescent="0.2">
      <c r="A107" s="1" t="s">
        <v>124</v>
      </c>
      <c r="C107" s="79">
        <v>41178.453000000001</v>
      </c>
      <c r="D107" s="79"/>
      <c r="E107" s="1">
        <f>+(C107-C$7)/C$8</f>
        <v>234.99912684091095</v>
      </c>
      <c r="F107" s="1">
        <f>ROUND(2*E107,0)/2</f>
        <v>235</v>
      </c>
      <c r="G107" s="1">
        <f>+C107-(C$7+F107*C$8)</f>
        <v>-2.6999999972758815E-3</v>
      </c>
      <c r="I107" s="1">
        <f>+G107</f>
        <v>-2.6999999972758815E-3</v>
      </c>
      <c r="Q107" s="114">
        <f>+C107-15018.5</f>
        <v>26159.953000000001</v>
      </c>
      <c r="S107" s="19">
        <f>S$16</f>
        <v>0.1</v>
      </c>
      <c r="Z107" s="1">
        <f>F107</f>
        <v>235</v>
      </c>
      <c r="AA107" s="77">
        <f>AB$3+AB$4*Z107+AB$5*Z107^2+AH107</f>
        <v>-9.4542450648660986E-4</v>
      </c>
      <c r="AB107" s="77">
        <f>IF(S107&lt;&gt;0,G107-AH107,-9999)</f>
        <v>-4.1823399439790875E-2</v>
      </c>
      <c r="AC107" s="77">
        <f>+G107-P107</f>
        <v>-2.6999999972758815E-3</v>
      </c>
      <c r="AD107" s="77">
        <f>IF(S107&lt;&gt;0,G107-AA107,-9999)</f>
        <v>-1.7545754907892716E-3</v>
      </c>
      <c r="AE107" s="77">
        <f>+(G107-AA107)^2*S107</f>
        <v>3.0785351528784137E-7</v>
      </c>
      <c r="AF107" s="1">
        <f>IF(S107&lt;&gt;0,G107-P107,-9999)</f>
        <v>-2.6999999972758815E-3</v>
      </c>
      <c r="AG107" s="78"/>
      <c r="AH107" s="1">
        <f>$AB$6*($AB$11/AI107*AJ107+$AB$12)</f>
        <v>3.9123399442514993E-2</v>
      </c>
      <c r="AI107" s="1">
        <f>1+$AB$7*COS(AL107)</f>
        <v>0.23919313569679002</v>
      </c>
      <c r="AJ107" s="1">
        <f>SIN(AL107+RADIANS($AB$9))</f>
        <v>-0.74596165190524677</v>
      </c>
      <c r="AK107" s="1">
        <f>$AB$7*SIN(AL107)</f>
        <v>-0.62697010003429621</v>
      </c>
      <c r="AL107" s="1">
        <f>2*ATAN(AM107)</f>
        <v>-2.4523368434560946</v>
      </c>
      <c r="AM107" s="1">
        <f>SQRT((1+$AB$7)/(1-$AB$7))*TAN(AN107/2)</f>
        <v>-2.785884335298916</v>
      </c>
      <c r="AN107" s="77">
        <f>$AU107+$AB$7*SIN(AO107)</f>
        <v>5.821401178558264</v>
      </c>
      <c r="AO107" s="77">
        <f>$AU107+$AB$7*SIN(AP107)</f>
        <v>5.8681996587465894</v>
      </c>
      <c r="AP107" s="77">
        <f>$AU107+$AB$7*SIN(AQ107)</f>
        <v>5.9195148066952372</v>
      </c>
      <c r="AQ107" s="77">
        <f>$AU107+$AB$7*SIN(AR107)</f>
        <v>5.9746579332249068</v>
      </c>
      <c r="AR107" s="77">
        <f>$AU107+$AB$7*SIN(AS107)</f>
        <v>6.0328572523016879</v>
      </c>
      <c r="AS107" s="77">
        <f>$AU107+$AB$7*SIN(AT107)</f>
        <v>6.0933596357290867</v>
      </c>
      <c r="AT107" s="77">
        <f>$AU107+$AB$7*SIN(AU107)</f>
        <v>6.155521308930787</v>
      </c>
      <c r="AU107" s="77">
        <f>RADIANS($AB$9)+$AB$18*(F107-AB$15)</f>
        <v>6.2188767799003157</v>
      </c>
      <c r="AW107" s="6"/>
      <c r="AX107" s="26"/>
    </row>
    <row r="108" spans="1:50" x14ac:dyDescent="0.2">
      <c r="A108" s="1" t="s">
        <v>125</v>
      </c>
      <c r="C108" s="79">
        <v>41178.453000000001</v>
      </c>
      <c r="D108" s="79"/>
      <c r="E108" s="1">
        <f>+(C108-C$7)/C$8</f>
        <v>234.99912684091095</v>
      </c>
      <c r="F108" s="1">
        <f>ROUND(2*E108,0)/2</f>
        <v>235</v>
      </c>
      <c r="G108" s="1">
        <f>+C108-(C$7+F108*C$8)</f>
        <v>-2.6999999972758815E-3</v>
      </c>
      <c r="I108" s="1">
        <f>+G108</f>
        <v>-2.6999999972758815E-3</v>
      </c>
      <c r="Q108" s="114">
        <f>+C108-15018.5</f>
        <v>26159.953000000001</v>
      </c>
      <c r="S108" s="19">
        <f>S$16</f>
        <v>0.1</v>
      </c>
      <c r="Z108" s="1">
        <f>F108</f>
        <v>235</v>
      </c>
      <c r="AA108" s="77">
        <f>AB$3+AB$4*Z108+AB$5*Z108^2+AH108</f>
        <v>-9.4542450648660986E-4</v>
      </c>
      <c r="AB108" s="77">
        <f>IF(S108&lt;&gt;0,G108-AH108,-9999)</f>
        <v>-4.1823399439790875E-2</v>
      </c>
      <c r="AC108" s="77">
        <f>+G108-P108</f>
        <v>-2.6999999972758815E-3</v>
      </c>
      <c r="AD108" s="77">
        <f>IF(S108&lt;&gt;0,G108-AA108,-9999)</f>
        <v>-1.7545754907892716E-3</v>
      </c>
      <c r="AE108" s="77">
        <f>+(G108-AA108)^2*S108</f>
        <v>3.0785351528784137E-7</v>
      </c>
      <c r="AF108" s="1">
        <f>IF(S108&lt;&gt;0,G108-P108,-9999)</f>
        <v>-2.6999999972758815E-3</v>
      </c>
      <c r="AG108" s="78"/>
      <c r="AH108" s="1">
        <f>$AB$6*($AB$11/AI108*AJ108+$AB$12)</f>
        <v>3.9123399442514993E-2</v>
      </c>
      <c r="AI108" s="1">
        <f>1+$AB$7*COS(AL108)</f>
        <v>0.23919313569679002</v>
      </c>
      <c r="AJ108" s="1">
        <f>SIN(AL108+RADIANS($AB$9))</f>
        <v>-0.74596165190524677</v>
      </c>
      <c r="AK108" s="1">
        <f>$AB$7*SIN(AL108)</f>
        <v>-0.62697010003429621</v>
      </c>
      <c r="AL108" s="1">
        <f>2*ATAN(AM108)</f>
        <v>-2.4523368434560946</v>
      </c>
      <c r="AM108" s="1">
        <f>SQRT((1+$AB$7)/(1-$AB$7))*TAN(AN108/2)</f>
        <v>-2.785884335298916</v>
      </c>
      <c r="AN108" s="77">
        <f>$AU108+$AB$7*SIN(AO108)</f>
        <v>5.821401178558264</v>
      </c>
      <c r="AO108" s="77">
        <f>$AU108+$AB$7*SIN(AP108)</f>
        <v>5.8681996587465894</v>
      </c>
      <c r="AP108" s="77">
        <f>$AU108+$AB$7*SIN(AQ108)</f>
        <v>5.9195148066952372</v>
      </c>
      <c r="AQ108" s="77">
        <f>$AU108+$AB$7*SIN(AR108)</f>
        <v>5.9746579332249068</v>
      </c>
      <c r="AR108" s="77">
        <f>$AU108+$AB$7*SIN(AS108)</f>
        <v>6.0328572523016879</v>
      </c>
      <c r="AS108" s="77">
        <f>$AU108+$AB$7*SIN(AT108)</f>
        <v>6.0933596357290867</v>
      </c>
      <c r="AT108" s="77">
        <f>$AU108+$AB$7*SIN(AU108)</f>
        <v>6.155521308930787</v>
      </c>
      <c r="AU108" s="77">
        <f>RADIANS($AB$9)+$AB$18*(F108-AB$15)</f>
        <v>6.2188767799003157</v>
      </c>
      <c r="AW108" s="6"/>
      <c r="AX108" s="26"/>
    </row>
    <row r="109" spans="1:50" x14ac:dyDescent="0.2">
      <c r="A109" s="1" t="s">
        <v>126</v>
      </c>
      <c r="C109" s="79">
        <v>42325.669000000002</v>
      </c>
      <c r="D109" s="79"/>
      <c r="E109" s="1">
        <f>+(C109-C$7)/C$8</f>
        <v>605.99989651447891</v>
      </c>
      <c r="F109" s="1">
        <f>ROUND(2*E109,0)/2</f>
        <v>606</v>
      </c>
      <c r="G109" s="1">
        <f>+C109-(C$7+F109*C$8)</f>
        <v>-3.1999999919207767E-4</v>
      </c>
      <c r="I109" s="1">
        <f>+G109</f>
        <v>-3.1999999919207767E-4</v>
      </c>
      <c r="Q109" s="114">
        <f>+C109-15018.5</f>
        <v>27307.169000000002</v>
      </c>
      <c r="S109" s="19">
        <f>S$16</f>
        <v>0.1</v>
      </c>
      <c r="Z109" s="1">
        <f>F109</f>
        <v>606</v>
      </c>
      <c r="AA109" s="77">
        <f>AB$3+AB$4*Z109+AB$5*Z109^2+AH109</f>
        <v>5.9233914447286429E-3</v>
      </c>
      <c r="AB109" s="77">
        <f>IF(S109&lt;&gt;0,G109-AH109,-9999)</f>
        <v>-6.925719906324096E-2</v>
      </c>
      <c r="AC109" s="77">
        <f>+G109-P109</f>
        <v>-3.1999999919207767E-4</v>
      </c>
      <c r="AD109" s="77">
        <f>IF(S109&lt;&gt;0,G109-AA109,-9999)</f>
        <v>-6.2433914439207205E-3</v>
      </c>
      <c r="AE109" s="77">
        <f>+(G109-AA109)^2*S109</f>
        <v>3.8979936722022458E-6</v>
      </c>
      <c r="AF109" s="1">
        <f>IF(S109&lt;&gt;0,G109-P109,-9999)</f>
        <v>-3.1999999919207767E-4</v>
      </c>
      <c r="AG109" s="78"/>
      <c r="AH109" s="1">
        <f>$AB$6*($AB$11/AI109*AJ109+$AB$12)</f>
        <v>6.8937199064048882E-2</v>
      </c>
      <c r="AI109" s="1">
        <f>1+$AB$7*COS(AL109)</f>
        <v>0.69210091635468696</v>
      </c>
      <c r="AJ109" s="1">
        <f>SIN(AL109+RADIANS($AB$9))</f>
        <v>-0.9864335271464888</v>
      </c>
      <c r="AK109" s="1">
        <f>$AB$7*SIN(AL109)</f>
        <v>-0.93654511124572914</v>
      </c>
      <c r="AL109" s="1">
        <f>2*ATAN(AM109)</f>
        <v>-1.888425743826375</v>
      </c>
      <c r="AM109" s="1">
        <f>SQRT((1+$AB$7)/(1-$AB$7))*TAN(AN109/2)</f>
        <v>-1.381415998218787</v>
      </c>
      <c r="AN109" s="77">
        <f>$AU109+$AB$7*SIN(AO109)</f>
        <v>6.0510935062109077</v>
      </c>
      <c r="AO109" s="77">
        <f>$AU109+$AB$7*SIN(AP109)</f>
        <v>6.0776767876876132</v>
      </c>
      <c r="AP109" s="77">
        <f>$AU109+$AB$7*SIN(AQ109)</f>
        <v>6.1051457857968048</v>
      </c>
      <c r="AQ109" s="77">
        <f>$AU109+$AB$7*SIN(AR109)</f>
        <v>6.1333882897452394</v>
      </c>
      <c r="AR109" s="77">
        <f>$AU109+$AB$7*SIN(AS109)</f>
        <v>6.162301284757282</v>
      </c>
      <c r="AS109" s="77">
        <f>$AU109+$AB$7*SIN(AT109)</f>
        <v>6.1917960297998693</v>
      </c>
      <c r="AT109" s="77">
        <f>$AU109+$AB$7*SIN(AU109)</f>
        <v>6.2218024541186425</v>
      </c>
      <c r="AU109" s="77">
        <f>RADIANS($AB$9)+$AB$18*(F109-AB$15)</f>
        <v>6.2522728926318356</v>
      </c>
      <c r="AW109" s="6"/>
      <c r="AX109" s="26"/>
    </row>
    <row r="110" spans="1:50" x14ac:dyDescent="0.2">
      <c r="A110" s="1" t="s">
        <v>126</v>
      </c>
      <c r="C110" s="79">
        <v>42359.684000000001</v>
      </c>
      <c r="D110" s="79"/>
      <c r="E110" s="1">
        <f>+(C110-C$7)/C$8</f>
        <v>617.00008408198687</v>
      </c>
      <c r="F110" s="1">
        <f>ROUND(2*E110,0)/2</f>
        <v>617</v>
      </c>
      <c r="G110" s="1">
        <f>+C110-(C$7+F110*C$8)</f>
        <v>2.6000000070780516E-4</v>
      </c>
      <c r="I110" s="1">
        <f>+G110</f>
        <v>2.6000000070780516E-4</v>
      </c>
      <c r="Q110" s="114">
        <f>+C110-15018.5</f>
        <v>27341.184000000001</v>
      </c>
      <c r="S110" s="19">
        <f>S$16</f>
        <v>0.1</v>
      </c>
      <c r="Z110" s="1">
        <f>F110</f>
        <v>617</v>
      </c>
      <c r="AA110" s="77">
        <f>AB$3+AB$4*Z110+AB$5*Z110^2+AH110</f>
        <v>6.1028392777937729E-3</v>
      </c>
      <c r="AB110" s="77">
        <f>IF(S110&lt;&gt;0,G110-AH110,-9999)</f>
        <v>-6.9565408303795567E-2</v>
      </c>
      <c r="AC110" s="77">
        <f>+G110-P110</f>
        <v>2.6000000070780516E-4</v>
      </c>
      <c r="AD110" s="77">
        <f>IF(S110&lt;&gt;0,G110-AA110,-9999)</f>
        <v>-5.8428392770859677E-3</v>
      </c>
      <c r="AE110" s="77">
        <f>+(G110-AA110)^2*S110</f>
        <v>3.4138770817858473E-6</v>
      </c>
      <c r="AF110" s="1">
        <f>IF(S110&lt;&gt;0,G110-P110,-9999)</f>
        <v>2.6000000070780516E-4</v>
      </c>
      <c r="AG110" s="78"/>
      <c r="AH110" s="1">
        <f>$AB$6*($AB$11/AI110*AJ110+$AB$12)</f>
        <v>6.9825408304503372E-2</v>
      </c>
      <c r="AI110" s="1">
        <f>1+$AB$7*COS(AL110)</f>
        <v>0.72080519140533794</v>
      </c>
      <c r="AJ110" s="1">
        <f>SIN(AL110+RADIANS($AB$9))</f>
        <v>-0.99098101221246038</v>
      </c>
      <c r="AK110" s="1">
        <f>$AB$7*SIN(AL110)</f>
        <v>-0.94549925963042847</v>
      </c>
      <c r="AL110" s="1">
        <f>2*ATAN(AM110)</f>
        <v>-1.8579248160633517</v>
      </c>
      <c r="AM110" s="1">
        <f>SQRT((1+$AB$7)/(1-$AB$7))*TAN(AN110/2)</f>
        <v>-1.3379747385230847</v>
      </c>
      <c r="AN110" s="77">
        <f>$AU110+$AB$7*SIN(AO110)</f>
        <v>6.0583297459084129</v>
      </c>
      <c r="AO110" s="77">
        <f>$AU110+$AB$7*SIN(AP110)</f>
        <v>6.0841443066112957</v>
      </c>
      <c r="AP110" s="77">
        <f>$AU110+$AB$7*SIN(AQ110)</f>
        <v>6.1107880872282339</v>
      </c>
      <c r="AQ110" s="77">
        <f>$AU110+$AB$7*SIN(AR110)</f>
        <v>6.138158881346734</v>
      </c>
      <c r="AR110" s="77">
        <f>$AU110+$AB$7*SIN(AS110)</f>
        <v>6.1661632124672305</v>
      </c>
      <c r="AS110" s="77">
        <f>$AU110+$AB$7*SIN(AT110)</f>
        <v>6.19472078629701</v>
      </c>
      <c r="AT110" s="77">
        <f>$AU110+$AB$7*SIN(AU110)</f>
        <v>6.2237683631664735</v>
      </c>
      <c r="AU110" s="77">
        <f>RADIANS($AB$9)+$AB$18*(F110-AB$15)</f>
        <v>6.253263073871854</v>
      </c>
      <c r="AW110" s="6"/>
      <c r="AX110" s="26"/>
    </row>
    <row r="111" spans="1:50" x14ac:dyDescent="0.2">
      <c r="A111" s="1" t="s">
        <v>127</v>
      </c>
      <c r="C111" s="79">
        <v>42628.703000000001</v>
      </c>
      <c r="D111" s="79"/>
      <c r="E111" s="1">
        <f>+(C111-C$7)/C$8</f>
        <v>703.99874523804954</v>
      </c>
      <c r="F111" s="1">
        <f>ROUND(2*E111,0)/2</f>
        <v>704</v>
      </c>
      <c r="G111" s="1">
        <f>+C111-(C$7+F111*C$8)</f>
        <v>-3.8799999965704046E-3</v>
      </c>
      <c r="I111" s="1">
        <f>+G111</f>
        <v>-3.8799999965704046E-3</v>
      </c>
      <c r="Q111" s="114">
        <f>+C111-15018.5</f>
        <v>27610.203000000001</v>
      </c>
      <c r="S111" s="19">
        <f>S$16</f>
        <v>0.1</v>
      </c>
      <c r="Z111" s="1">
        <f>F111</f>
        <v>704</v>
      </c>
      <c r="AA111" s="77">
        <f>AB$3+AB$4*Z111+AB$5*Z111^2+AH111</f>
        <v>7.405143150130078E-3</v>
      </c>
      <c r="AB111" s="77">
        <f>IF(S111&lt;&gt;0,G111-AH111,-9999)</f>
        <v>-8.0671100481456592E-2</v>
      </c>
      <c r="AC111" s="77">
        <f>+G111-P111</f>
        <v>-3.8799999965704046E-3</v>
      </c>
      <c r="AD111" s="77">
        <f>IF(S111&lt;&gt;0,G111-AA111,-9999)</f>
        <v>-1.1285143146700483E-2</v>
      </c>
      <c r="AE111" s="77">
        <f>+(G111-AA111)^2*S111</f>
        <v>1.2735445584152088E-5</v>
      </c>
      <c r="AF111" s="1">
        <f>IF(S111&lt;&gt;0,G111-P111,-9999)</f>
        <v>-3.8799999965704046E-3</v>
      </c>
      <c r="AG111" s="78"/>
      <c r="AH111" s="1">
        <f>$AB$6*($AB$11/AI111*AJ111+$AB$12)</f>
        <v>7.6791100484886188E-2</v>
      </c>
      <c r="AI111" s="1">
        <f>1+$AB$7*COS(AL111)</f>
        <v>1.0080676275419549</v>
      </c>
      <c r="AJ111" s="1">
        <f>SIN(AL111+RADIANS($AB$9))</f>
        <v>-0.98708265632262626</v>
      </c>
      <c r="AK111" s="1">
        <f>$AB$7*SIN(AL111)</f>
        <v>-0.98582630543810446</v>
      </c>
      <c r="AL111" s="1">
        <f>2*ATAN(AM111)</f>
        <v>-1.5626128898101412</v>
      </c>
      <c r="AM111" s="1">
        <f>SQRT((1+$AB$7)/(1-$AB$7))*TAN(AN111/2)</f>
        <v>-0.99184986558726718</v>
      </c>
      <c r="AN111" s="77">
        <f>$AU111+$AB$7*SIN(AO111)</f>
        <v>6.1161816903606008</v>
      </c>
      <c r="AO111" s="77">
        <f>$AU111+$AB$7*SIN(AP111)</f>
        <v>6.1356593905413455</v>
      </c>
      <c r="AP111" s="77">
        <f>$AU111+$AB$7*SIN(AQ111)</f>
        <v>6.1556051951052817</v>
      </c>
      <c r="AQ111" s="77">
        <f>$AU111+$AB$7*SIN(AR111)</f>
        <v>6.1759776610357298</v>
      </c>
      <c r="AR111" s="77">
        <f>$AU111+$AB$7*SIN(AS111)</f>
        <v>6.1967399619388299</v>
      </c>
      <c r="AS111" s="77">
        <f>$AU111+$AB$7*SIN(AT111)</f>
        <v>6.2178612427484223</v>
      </c>
      <c r="AT111" s="77">
        <f>$AU111+$AB$7*SIN(AU111)</f>
        <v>6.2393178577508497</v>
      </c>
      <c r="AU111" s="77">
        <f>RADIANS($AB$9)+$AB$18*(F111-AB$15)</f>
        <v>6.261094507315633</v>
      </c>
      <c r="AW111" s="6"/>
      <c r="AX111" s="26"/>
    </row>
    <row r="112" spans="1:50" x14ac:dyDescent="0.2">
      <c r="A112" s="1" t="s">
        <v>127</v>
      </c>
      <c r="C112" s="79">
        <v>42628.705999999998</v>
      </c>
      <c r="D112" s="79"/>
      <c r="E112" s="1">
        <f>+(C112-C$7)/C$8</f>
        <v>703.99971541481477</v>
      </c>
      <c r="F112" s="1">
        <f>ROUND(2*E112,0)/2</f>
        <v>704</v>
      </c>
      <c r="G112" s="1">
        <f>+C112-(C$7+F112*C$8)</f>
        <v>-8.7999999959720299E-4</v>
      </c>
      <c r="I112" s="1">
        <f>+G112</f>
        <v>-8.7999999959720299E-4</v>
      </c>
      <c r="Q112" s="114">
        <f>+C112-15018.5</f>
        <v>27610.205999999998</v>
      </c>
      <c r="S112" s="19">
        <f>S$16</f>
        <v>0.1</v>
      </c>
      <c r="Z112" s="1">
        <f>F112</f>
        <v>704</v>
      </c>
      <c r="AA112" s="77">
        <f>AB$3+AB$4*Z112+AB$5*Z112^2+AH112</f>
        <v>7.405143150130078E-3</v>
      </c>
      <c r="AB112" s="77">
        <f>IF(S112&lt;&gt;0,G112-AH112,-9999)</f>
        <v>-7.7671100484483391E-2</v>
      </c>
      <c r="AC112" s="77">
        <f>+G112-P112</f>
        <v>-8.7999999959720299E-4</v>
      </c>
      <c r="AD112" s="77">
        <f>IF(S112&lt;&gt;0,G112-AA112,-9999)</f>
        <v>-8.2851431497272809E-3</v>
      </c>
      <c r="AE112" s="77">
        <f>+(G112-AA112)^2*S112</f>
        <v>6.8643597011472898E-6</v>
      </c>
      <c r="AF112" s="1">
        <f>IF(S112&lt;&gt;0,G112-P112,-9999)</f>
        <v>-8.7999999959720299E-4</v>
      </c>
      <c r="AG112" s="78"/>
      <c r="AH112" s="1">
        <f>$AB$6*($AB$11/AI112*AJ112+$AB$12)</f>
        <v>7.6791100484886188E-2</v>
      </c>
      <c r="AI112" s="1">
        <f>1+$AB$7*COS(AL112)</f>
        <v>1.0080676275419549</v>
      </c>
      <c r="AJ112" s="1">
        <f>SIN(AL112+RADIANS($AB$9))</f>
        <v>-0.98708265632262626</v>
      </c>
      <c r="AK112" s="1">
        <f>$AB$7*SIN(AL112)</f>
        <v>-0.98582630543810446</v>
      </c>
      <c r="AL112" s="1">
        <f>2*ATAN(AM112)</f>
        <v>-1.5626128898101412</v>
      </c>
      <c r="AM112" s="1">
        <f>SQRT((1+$AB$7)/(1-$AB$7))*TAN(AN112/2)</f>
        <v>-0.99184986558726718</v>
      </c>
      <c r="AN112" s="77">
        <f>$AU112+$AB$7*SIN(AO112)</f>
        <v>6.1161816903606008</v>
      </c>
      <c r="AO112" s="77">
        <f>$AU112+$AB$7*SIN(AP112)</f>
        <v>6.1356593905413455</v>
      </c>
      <c r="AP112" s="77">
        <f>$AU112+$AB$7*SIN(AQ112)</f>
        <v>6.1556051951052817</v>
      </c>
      <c r="AQ112" s="77">
        <f>$AU112+$AB$7*SIN(AR112)</f>
        <v>6.1759776610357298</v>
      </c>
      <c r="AR112" s="77">
        <f>$AU112+$AB$7*SIN(AS112)</f>
        <v>6.1967399619388299</v>
      </c>
      <c r="AS112" s="77">
        <f>$AU112+$AB$7*SIN(AT112)</f>
        <v>6.2178612427484223</v>
      </c>
      <c r="AT112" s="77">
        <f>$AU112+$AB$7*SIN(AU112)</f>
        <v>6.2393178577508497</v>
      </c>
      <c r="AU112" s="77">
        <f>RADIANS($AB$9)+$AB$18*(F112-AB$15)</f>
        <v>6.261094507315633</v>
      </c>
      <c r="AW112" s="6"/>
      <c r="AX112" s="26"/>
    </row>
    <row r="113" spans="1:50" x14ac:dyDescent="0.2">
      <c r="A113" s="1" t="s">
        <v>127</v>
      </c>
      <c r="C113" s="79">
        <v>42631.800999999999</v>
      </c>
      <c r="D113" s="79"/>
      <c r="E113" s="1">
        <f>+(C113-C$7)/C$8</f>
        <v>705.00061444528512</v>
      </c>
      <c r="F113" s="1">
        <f>ROUND(2*E113,0)/2</f>
        <v>705</v>
      </c>
      <c r="G113" s="1">
        <f>+C113-(C$7+F113*C$8)</f>
        <v>1.9000000029336661E-3</v>
      </c>
      <c r="I113" s="1">
        <f>+G113</f>
        <v>1.9000000029336661E-3</v>
      </c>
      <c r="Q113" s="114">
        <f>+C113-15018.5</f>
        <v>27613.300999999999</v>
      </c>
      <c r="S113" s="19">
        <f>S$16</f>
        <v>0.1</v>
      </c>
      <c r="Z113" s="1">
        <f>F113</f>
        <v>705</v>
      </c>
      <c r="AA113" s="77">
        <f>AB$3+AB$4*Z113+AB$5*Z113^2+AH113</f>
        <v>7.4187489275976959E-3</v>
      </c>
      <c r="AB113" s="77">
        <f>IF(S113&lt;&gt;0,G113-AH113,-9999)</f>
        <v>-7.4970398528450582E-2</v>
      </c>
      <c r="AC113" s="77">
        <f>+G113-P113</f>
        <v>1.9000000029336661E-3</v>
      </c>
      <c r="AD113" s="77">
        <f>IF(S113&lt;&gt;0,G113-AA113,-9999)</f>
        <v>-5.5187489246640298E-3</v>
      </c>
      <c r="AE113" s="77">
        <f>+(G113-AA113)^2*S113</f>
        <v>3.0456589693480387E-6</v>
      </c>
      <c r="AF113" s="1">
        <f>IF(S113&lt;&gt;0,G113-P113,-9999)</f>
        <v>1.9000000029336661E-3</v>
      </c>
      <c r="AG113" s="78"/>
      <c r="AH113" s="1">
        <f>$AB$6*($AB$11/AI113*AJ113+$AB$12)</f>
        <v>7.6870398531384249E-2</v>
      </c>
      <c r="AI113" s="1">
        <f>1+$AB$7*COS(AL113)</f>
        <v>1.0120531233247483</v>
      </c>
      <c r="AJ113" s="1">
        <f>SIN(AL113+RADIANS($AB$9))</f>
        <v>-0.98642687484595648</v>
      </c>
      <c r="AK113" s="1">
        <f>$AB$7*SIN(AL113)</f>
        <v>-0.98578563254189133</v>
      </c>
      <c r="AL113" s="1">
        <f>2*ATAN(AM113)</f>
        <v>-1.5585700147620711</v>
      </c>
      <c r="AM113" s="1">
        <f>SQRT((1+$AB$7)/(1-$AB$7))*TAN(AN113/2)</f>
        <v>-0.98784782473181365</v>
      </c>
      <c r="AN113" s="77">
        <f>$AU113+$AB$7*SIN(AO113)</f>
        <v>6.1168524284802732</v>
      </c>
      <c r="AO113" s="77">
        <f>$AU113+$AB$7*SIN(AP113)</f>
        <v>6.136254884130306</v>
      </c>
      <c r="AP113" s="77">
        <f>$AU113+$AB$7*SIN(AQ113)</f>
        <v>6.1561221066591685</v>
      </c>
      <c r="AQ113" s="77">
        <f>$AU113+$AB$7*SIN(AR113)</f>
        <v>6.1764131695113722</v>
      </c>
      <c r="AR113" s="77">
        <f>$AU113+$AB$7*SIN(AS113)</f>
        <v>6.19709171765364</v>
      </c>
      <c r="AS113" s="77">
        <f>$AU113+$AB$7*SIN(AT113)</f>
        <v>6.218127301404583</v>
      </c>
      <c r="AT113" s="77">
        <f>$AU113+$AB$7*SIN(AU113)</f>
        <v>6.2394965962444431</v>
      </c>
      <c r="AU113" s="77">
        <f>RADIANS($AB$9)+$AB$18*(F113-AB$15)</f>
        <v>6.2611845237919983</v>
      </c>
      <c r="AW113" s="6"/>
      <c r="AX113" s="26"/>
    </row>
    <row r="114" spans="1:50" x14ac:dyDescent="0.2">
      <c r="A114" s="1" t="s">
        <v>127</v>
      </c>
      <c r="C114" s="79">
        <v>42662.726999999999</v>
      </c>
      <c r="D114" s="79"/>
      <c r="E114" s="1">
        <f>+(C114-C$7)/C$8</f>
        <v>715.00184333585548</v>
      </c>
      <c r="F114" s="1">
        <f>ROUND(2*E114,0)/2</f>
        <v>715</v>
      </c>
      <c r="G114" s="1">
        <f>+C114-(C$7+F114*C$8)</f>
        <v>5.7000000015250407E-3</v>
      </c>
      <c r="I114" s="1">
        <f>+G114</f>
        <v>5.7000000015250407E-3</v>
      </c>
      <c r="Q114" s="114">
        <f>+C114-15018.5</f>
        <v>27644.226999999999</v>
      </c>
      <c r="S114" s="19">
        <f>S$16</f>
        <v>0.1</v>
      </c>
      <c r="Z114" s="1">
        <f>F114</f>
        <v>715</v>
      </c>
      <c r="AA114" s="77">
        <f>AB$3+AB$4*Z114+AB$5*Z114^2+AH114</f>
        <v>7.5529096942167223E-3</v>
      </c>
      <c r="AB114" s="77">
        <f>IF(S114&lt;&gt;0,G114-AH114,-9999)</f>
        <v>-7.1962226801403531E-2</v>
      </c>
      <c r="AC114" s="77">
        <f>+G114-P114</f>
        <v>5.7000000015250407E-3</v>
      </c>
      <c r="AD114" s="77">
        <f>IF(S114&lt;&gt;0,G114-AA114,-9999)</f>
        <v>-1.8529096926916816E-3</v>
      </c>
      <c r="AE114" s="77">
        <f>+(G114-AA114)^2*S114</f>
        <v>3.4332743292707819E-7</v>
      </c>
      <c r="AF114" s="1">
        <f>IF(S114&lt;&gt;0,G114-P114,-9999)</f>
        <v>5.7000000015250407E-3</v>
      </c>
      <c r="AG114" s="78"/>
      <c r="AH114" s="1">
        <f>$AB$6*($AB$11/AI114*AJ114+$AB$12)</f>
        <v>7.7662226802928572E-2</v>
      </c>
      <c r="AI114" s="1">
        <f>1+$AB$7*COS(AL114)</f>
        <v>1.0528017605774653</v>
      </c>
      <c r="AJ114" s="1">
        <f>SIN(AL114+RADIANS($AB$9))</f>
        <v>-0.97879417328488594</v>
      </c>
      <c r="AK114" s="1">
        <f>$AB$7*SIN(AL114)</f>
        <v>-0.98444429257719723</v>
      </c>
      <c r="AL114" s="1">
        <f>2*ATAN(AM114)</f>
        <v>-1.5172115640389532</v>
      </c>
      <c r="AM114" s="1">
        <f>SQRT((1+$AB$7)/(1-$AB$7))*TAN(AN114/2)</f>
        <v>-0.94780127483191001</v>
      </c>
      <c r="AN114" s="77">
        <f>$AU114+$AB$7*SIN(AO114)</f>
        <v>6.1235662318044461</v>
      </c>
      <c r="AO114" s="77">
        <f>$AU114+$AB$7*SIN(AP114)</f>
        <v>6.1422135503584849</v>
      </c>
      <c r="AP114" s="77">
        <f>$AU114+$AB$7*SIN(AQ114)</f>
        <v>6.1612931809021658</v>
      </c>
      <c r="AQ114" s="77">
        <f>$AU114+$AB$7*SIN(AR114)</f>
        <v>6.1807691475990323</v>
      </c>
      <c r="AR114" s="77">
        <f>$AU114+$AB$7*SIN(AS114)</f>
        <v>6.20060960405758</v>
      </c>
      <c r="AS114" s="77">
        <f>$AU114+$AB$7*SIN(AT114)</f>
        <v>6.2207879720980781</v>
      </c>
      <c r="AT114" s="77">
        <f>$AU114+$AB$7*SIN(AU114)</f>
        <v>6.2412839907272613</v>
      </c>
      <c r="AU114" s="77">
        <f>RADIANS($AB$9)+$AB$18*(F114-AB$15)</f>
        <v>6.2620846885556514</v>
      </c>
      <c r="AW114" s="6"/>
      <c r="AX114" s="26"/>
    </row>
    <row r="115" spans="1:50" x14ac:dyDescent="0.2">
      <c r="A115" s="1" t="s">
        <v>128</v>
      </c>
      <c r="C115" s="79">
        <v>42715.292000000001</v>
      </c>
      <c r="D115" s="79"/>
      <c r="E115" s="1">
        <f>+(C115-C$7)/C$8</f>
        <v>732.00095724107643</v>
      </c>
      <c r="F115" s="1">
        <f>ROUND(2*E115,0)/2</f>
        <v>732</v>
      </c>
      <c r="G115" s="1">
        <f>+C115-(C$7+F115*C$8)</f>
        <v>2.9599999979836866E-3</v>
      </c>
      <c r="I115" s="1">
        <f>+G115</f>
        <v>2.9599999979836866E-3</v>
      </c>
      <c r="Q115" s="114">
        <f>+C115-15018.5</f>
        <v>27696.792000000001</v>
      </c>
      <c r="S115" s="19">
        <f>S$16</f>
        <v>0.1</v>
      </c>
      <c r="Z115" s="1">
        <f>F115</f>
        <v>732</v>
      </c>
      <c r="AA115" s="77">
        <f>AB$3+AB$4*Z115+AB$5*Z115^2+AH115</f>
        <v>7.7728381819277131E-3</v>
      </c>
      <c r="AB115" s="77">
        <f>IF(S115&lt;&gt;0,G115-AH115,-9999)</f>
        <v>-7.6043297959309877E-2</v>
      </c>
      <c r="AC115" s="77">
        <f>+G115-P115</f>
        <v>2.9599999979836866E-3</v>
      </c>
      <c r="AD115" s="77">
        <f>IF(S115&lt;&gt;0,G115-AA115,-9999)</f>
        <v>-4.8128381839440265E-3</v>
      </c>
      <c r="AE115" s="77">
        <f>+(G115-AA115)^2*S115</f>
        <v>2.3163411384829639E-6</v>
      </c>
      <c r="AF115" s="1">
        <f>IF(S115&lt;&gt;0,G115-P115,-9999)</f>
        <v>2.9599999979836866E-3</v>
      </c>
      <c r="AG115" s="78"/>
      <c r="AH115" s="1">
        <f>$AB$6*($AB$11/AI115*AJ115+$AB$12)</f>
        <v>7.9003297957293564E-2</v>
      </c>
      <c r="AI115" s="1">
        <f>1+$AB$7*COS(AL115)</f>
        <v>1.1257657751523298</v>
      </c>
      <c r="AJ115" s="1">
        <f>SIN(AL115+RADIANS($AB$9))</f>
        <v>-0.96087835162543311</v>
      </c>
      <c r="AK115" s="1">
        <f>$AB$7*SIN(AL115)</f>
        <v>-0.97780445944382566</v>
      </c>
      <c r="AL115" s="1">
        <f>2*ATAN(AM115)</f>
        <v>-1.4428780579546943</v>
      </c>
      <c r="AM115" s="1">
        <f>SQRT((1+$AB$7)/(1-$AB$7))*TAN(AN115/2)</f>
        <v>-0.87961711835515821</v>
      </c>
      <c r="AN115" s="77">
        <f>$AU115+$AB$7*SIN(AO115)</f>
        <v>6.1350055230931169</v>
      </c>
      <c r="AO115" s="77">
        <f>$AU115+$AB$7*SIN(AP115)</f>
        <v>6.1523582701913302</v>
      </c>
      <c r="AP115" s="77">
        <f>$AU115+$AB$7*SIN(AQ115)</f>
        <v>6.1700918712990092</v>
      </c>
      <c r="AQ115" s="77">
        <f>$AU115+$AB$7*SIN(AR115)</f>
        <v>6.188177895463439</v>
      </c>
      <c r="AR115" s="77">
        <f>$AU115+$AB$7*SIN(AS115)</f>
        <v>6.206591331958494</v>
      </c>
      <c r="AS115" s="77">
        <f>$AU115+$AB$7*SIN(AT115)</f>
        <v>6.2253114497796904</v>
      </c>
      <c r="AT115" s="77">
        <f>$AU115+$AB$7*SIN(AU115)</f>
        <v>6.2443225996446774</v>
      </c>
      <c r="AU115" s="77">
        <f>RADIANS($AB$9)+$AB$18*(F115-AB$15)</f>
        <v>6.2636149686538616</v>
      </c>
      <c r="AW115" s="6"/>
      <c r="AX115" s="26"/>
    </row>
    <row r="116" spans="1:50" x14ac:dyDescent="0.2">
      <c r="A116" s="1" t="s">
        <v>127</v>
      </c>
      <c r="C116" s="79">
        <v>42724.565000000002</v>
      </c>
      <c r="D116" s="79"/>
      <c r="E116" s="1">
        <f>+(C116-C$7)/C$8</f>
        <v>734.99977362542199</v>
      </c>
      <c r="F116" s="1">
        <f>ROUND(2*E116,0)/2</f>
        <v>735</v>
      </c>
      <c r="G116" s="1">
        <f>+C116-(C$7+F116*C$8)</f>
        <v>-6.9999999686842784E-4</v>
      </c>
      <c r="I116" s="1">
        <f>+G116</f>
        <v>-6.9999999686842784E-4</v>
      </c>
      <c r="Q116" s="114">
        <f>+C116-15018.5</f>
        <v>27706.065000000002</v>
      </c>
      <c r="S116" s="19">
        <f>S$16</f>
        <v>0.1</v>
      </c>
      <c r="Z116" s="1">
        <f>F116</f>
        <v>735</v>
      </c>
      <c r="AA116" s="77">
        <f>AB$3+AB$4*Z116+AB$5*Z116^2+AH116</f>
        <v>7.8105523871042776E-3</v>
      </c>
      <c r="AB116" s="77">
        <f>IF(S116&lt;&gt;0,G116-AH116,-9999)</f>
        <v>-7.9939267127739091E-2</v>
      </c>
      <c r="AC116" s="77">
        <f>+G116-P116</f>
        <v>-6.9999999686842784E-4</v>
      </c>
      <c r="AD116" s="77">
        <f>IF(S116&lt;&gt;0,G116-AA116,-9999)</f>
        <v>-8.5105523839727054E-3</v>
      </c>
      <c r="AE116" s="77">
        <f>+(G116-AA116)^2*S116</f>
        <v>7.2429501880343498E-6</v>
      </c>
      <c r="AF116" s="1">
        <f>IF(S116&lt;&gt;0,G116-P116,-9999)</f>
        <v>-6.9999999686842784E-4</v>
      </c>
      <c r="AG116" s="78"/>
      <c r="AH116" s="1">
        <f>$AB$6*($AB$11/AI116*AJ116+$AB$12)</f>
        <v>7.9239267130870664E-2</v>
      </c>
      <c r="AI116" s="1">
        <f>1+$AB$7*COS(AL116)</f>
        <v>1.139114072824009</v>
      </c>
      <c r="AJ116" s="1">
        <f>SIN(AL116+RADIANS($AB$9))</f>
        <v>-0.95700432134659996</v>
      </c>
      <c r="AK116" s="1">
        <f>$AB$7*SIN(AL116)</f>
        <v>-0.97599480831109697</v>
      </c>
      <c r="AL116" s="1">
        <f>2*ATAN(AM116)</f>
        <v>-1.4292143308595806</v>
      </c>
      <c r="AM116" s="1">
        <f>SQRT((1+$AB$7)/(1-$AB$7))*TAN(AN116/2)</f>
        <v>-0.86757146252075468</v>
      </c>
      <c r="AN116" s="77">
        <f>$AU116+$AB$7*SIN(AO116)</f>
        <v>6.1370274604310753</v>
      </c>
      <c r="AO116" s="77">
        <f>$AU116+$AB$7*SIN(AP116)</f>
        <v>6.1541503926497203</v>
      </c>
      <c r="AP116" s="77">
        <f>$AU116+$AB$7*SIN(AQ116)</f>
        <v>6.1716455659987108</v>
      </c>
      <c r="AQ116" s="77">
        <f>$AU116+$AB$7*SIN(AR116)</f>
        <v>6.1894857702177024</v>
      </c>
      <c r="AR116" s="77">
        <f>$AU116+$AB$7*SIN(AS116)</f>
        <v>6.2076470962718791</v>
      </c>
      <c r="AS116" s="77">
        <f>$AU116+$AB$7*SIN(AT116)</f>
        <v>6.2261097527661011</v>
      </c>
      <c r="AT116" s="77">
        <f>$AU116+$AB$7*SIN(AU116)</f>
        <v>6.2448588295381651</v>
      </c>
      <c r="AU116" s="77">
        <f>RADIANS($AB$9)+$AB$18*(F116-AB$15)</f>
        <v>6.2638850180829575</v>
      </c>
      <c r="AW116" s="6"/>
      <c r="AX116" s="26"/>
    </row>
    <row r="117" spans="1:50" x14ac:dyDescent="0.2">
      <c r="A117" s="1" t="s">
        <v>127</v>
      </c>
      <c r="C117" s="79">
        <v>42727.663999999997</v>
      </c>
      <c r="D117" s="79"/>
      <c r="E117" s="1">
        <f>+(C117-C$7)/C$8</f>
        <v>736.00196622491194</v>
      </c>
      <c r="F117" s="1">
        <f>ROUND(2*E117,0)/2</f>
        <v>736</v>
      </c>
      <c r="G117" s="1">
        <f>+C117-(C$7+F117*C$8)</f>
        <v>6.0799999992013909E-3</v>
      </c>
      <c r="I117" s="1">
        <f>+G117</f>
        <v>6.0799999992013909E-3</v>
      </c>
      <c r="Q117" s="114">
        <f>+C117-15018.5</f>
        <v>27709.163999999997</v>
      </c>
      <c r="S117" s="19">
        <f>S$16</f>
        <v>0.1</v>
      </c>
      <c r="Z117" s="1">
        <f>F117</f>
        <v>736</v>
      </c>
      <c r="AA117" s="77">
        <f>AB$3+AB$4*Z117+AB$5*Z117^2+AH117</f>
        <v>7.8230491843249567E-3</v>
      </c>
      <c r="AB117" s="77">
        <f>IF(S117&lt;&gt;0,G117-AH117,-9999)</f>
        <v>-7.3237876002524821E-2</v>
      </c>
      <c r="AC117" s="77">
        <f>+G117-P117</f>
        <v>6.0799999992013909E-3</v>
      </c>
      <c r="AD117" s="77">
        <f>IF(S117&lt;&gt;0,G117-AA117,-9999)</f>
        <v>-1.7430491851235658E-3</v>
      </c>
      <c r="AE117" s="77">
        <f>+(G117-AA117)^2*S117</f>
        <v>3.0382204617599268E-7</v>
      </c>
      <c r="AF117" s="1">
        <f>IF(S117&lt;&gt;0,G117-P117,-9999)</f>
        <v>6.0799999992013909E-3</v>
      </c>
      <c r="AG117" s="78"/>
      <c r="AH117" s="1">
        <f>$AB$6*($AB$11/AI117*AJ117+$AB$12)</f>
        <v>7.9317876001726212E-2</v>
      </c>
      <c r="AI117" s="1">
        <f>1+$AB$7*COS(AL117)</f>
        <v>1.1435942558663625</v>
      </c>
      <c r="AJ117" s="1">
        <f>SIN(AL117+RADIANS($AB$9))</f>
        <v>-0.95566224886785445</v>
      </c>
      <c r="AK117" s="1">
        <f>$AB$7*SIN(AL117)</f>
        <v>-0.97534572372573825</v>
      </c>
      <c r="AL117" s="1">
        <f>2*ATAN(AM117)</f>
        <v>-1.4246224361117852</v>
      </c>
      <c r="AM117" s="1">
        <f>SQRT((1+$AB$7)/(1-$AB$7))*TAN(AN117/2)</f>
        <v>-0.8635553934653929</v>
      </c>
      <c r="AN117" s="77">
        <f>$AU117+$AB$7*SIN(AO117)</f>
        <v>6.1377016490346383</v>
      </c>
      <c r="AO117" s="77">
        <f>$AU117+$AB$7*SIN(AP117)</f>
        <v>6.1547478881777602</v>
      </c>
      <c r="AP117" s="77">
        <f>$AU117+$AB$7*SIN(AQ117)</f>
        <v>6.1721635278456537</v>
      </c>
      <c r="AQ117" s="77">
        <f>$AU117+$AB$7*SIN(AR117)</f>
        <v>6.1899217574463208</v>
      </c>
      <c r="AR117" s="77">
        <f>$AU117+$AB$7*SIN(AS117)</f>
        <v>6.2079990283818809</v>
      </c>
      <c r="AS117" s="77">
        <f>$AU117+$AB$7*SIN(AT117)</f>
        <v>6.2263758564875484</v>
      </c>
      <c r="AT117" s="77">
        <f>$AU117+$AB$7*SIN(AU117)</f>
        <v>6.2450375731452903</v>
      </c>
      <c r="AU117" s="77">
        <f>RADIANS($AB$9)+$AB$18*(F117-AB$15)</f>
        <v>6.2639750345593228</v>
      </c>
      <c r="AW117" s="6"/>
      <c r="AX117" s="26"/>
    </row>
    <row r="118" spans="1:50" x14ac:dyDescent="0.2">
      <c r="A118" s="1" t="s">
        <v>127</v>
      </c>
      <c r="C118" s="79">
        <v>42727.665000000001</v>
      </c>
      <c r="D118" s="79"/>
      <c r="E118" s="1">
        <f>+(C118-C$7)/C$8</f>
        <v>736.00228961716857</v>
      </c>
      <c r="F118" s="1">
        <f>ROUND(2*E118,0)/2</f>
        <v>736</v>
      </c>
      <c r="G118" s="1">
        <f>+C118-(C$7+F118*C$8)</f>
        <v>7.0800000030430965E-3</v>
      </c>
      <c r="I118" s="1">
        <f>+G118</f>
        <v>7.0800000030430965E-3</v>
      </c>
      <c r="Q118" s="114">
        <f>+C118-15018.5</f>
        <v>27709.165000000001</v>
      </c>
      <c r="S118" s="19">
        <f>S$16</f>
        <v>0.1</v>
      </c>
      <c r="Z118" s="1">
        <f>F118</f>
        <v>736</v>
      </c>
      <c r="AA118" s="77">
        <f>AB$3+AB$4*Z118+AB$5*Z118^2+AH118</f>
        <v>7.8230491843249567E-3</v>
      </c>
      <c r="AB118" s="77">
        <f>IF(S118&lt;&gt;0,G118-AH118,-9999)</f>
        <v>-7.2237875998683115E-2</v>
      </c>
      <c r="AC118" s="77">
        <f>+G118-P118</f>
        <v>7.0800000030430965E-3</v>
      </c>
      <c r="AD118" s="77">
        <f>IF(S118&lt;&gt;0,G118-AA118,-9999)</f>
        <v>-7.4304918128186015E-4</v>
      </c>
      <c r="AE118" s="77">
        <f>+(G118-AA118)^2*S118</f>
        <v>5.5212208580364269E-8</v>
      </c>
      <c r="AF118" s="1">
        <f>IF(S118&lt;&gt;0,G118-P118,-9999)</f>
        <v>7.0800000030430965E-3</v>
      </c>
      <c r="AG118" s="78"/>
      <c r="AH118" s="1">
        <f>$AB$6*($AB$11/AI118*AJ118+$AB$12)</f>
        <v>7.9317876001726212E-2</v>
      </c>
      <c r="AI118" s="1">
        <f>1+$AB$7*COS(AL118)</f>
        <v>1.1435942558663625</v>
      </c>
      <c r="AJ118" s="1">
        <f>SIN(AL118+RADIANS($AB$9))</f>
        <v>-0.95566224886785445</v>
      </c>
      <c r="AK118" s="1">
        <f>$AB$7*SIN(AL118)</f>
        <v>-0.97534572372573825</v>
      </c>
      <c r="AL118" s="1">
        <f>2*ATAN(AM118)</f>
        <v>-1.4246224361117852</v>
      </c>
      <c r="AM118" s="1">
        <f>SQRT((1+$AB$7)/(1-$AB$7))*TAN(AN118/2)</f>
        <v>-0.8635553934653929</v>
      </c>
      <c r="AN118" s="77">
        <f>$AU118+$AB$7*SIN(AO118)</f>
        <v>6.1377016490346383</v>
      </c>
      <c r="AO118" s="77">
        <f>$AU118+$AB$7*SIN(AP118)</f>
        <v>6.1547478881777602</v>
      </c>
      <c r="AP118" s="77">
        <f>$AU118+$AB$7*SIN(AQ118)</f>
        <v>6.1721635278456537</v>
      </c>
      <c r="AQ118" s="77">
        <f>$AU118+$AB$7*SIN(AR118)</f>
        <v>6.1899217574463208</v>
      </c>
      <c r="AR118" s="77">
        <f>$AU118+$AB$7*SIN(AS118)</f>
        <v>6.2079990283818809</v>
      </c>
      <c r="AS118" s="77">
        <f>$AU118+$AB$7*SIN(AT118)</f>
        <v>6.2263758564875484</v>
      </c>
      <c r="AT118" s="77">
        <f>$AU118+$AB$7*SIN(AU118)</f>
        <v>6.2450375731452903</v>
      </c>
      <c r="AU118" s="77">
        <f>RADIANS($AB$9)+$AB$18*(F118-AB$15)</f>
        <v>6.2639750345593228</v>
      </c>
      <c r="AW118" s="6"/>
      <c r="AX118" s="26"/>
    </row>
    <row r="119" spans="1:50" x14ac:dyDescent="0.2">
      <c r="A119" s="1" t="s">
        <v>129</v>
      </c>
      <c r="C119" s="79">
        <v>42990.499000000003</v>
      </c>
      <c r="D119" s="79"/>
      <c r="E119" s="1">
        <f>+(C119-C$7)/C$8</f>
        <v>821.00076967356904</v>
      </c>
      <c r="F119" s="1">
        <f>ROUND(2*E119,0)/2</f>
        <v>821</v>
      </c>
      <c r="G119" s="1">
        <f>+C119-(C$7+F119*C$8)</f>
        <v>2.3800000053597614E-3</v>
      </c>
      <c r="I119" s="1">
        <f>+G119</f>
        <v>2.3800000053597614E-3</v>
      </c>
      <c r="Q119" s="114">
        <f>+C119-15018.5</f>
        <v>27971.999000000003</v>
      </c>
      <c r="S119" s="19">
        <f>S$16</f>
        <v>0.1</v>
      </c>
      <c r="Z119" s="1">
        <f>F119</f>
        <v>821</v>
      </c>
      <c r="AA119" s="77">
        <f>AB$3+AB$4*Z119+AB$5*Z119^2+AH119</f>
        <v>8.7375215280662971E-3</v>
      </c>
      <c r="AB119" s="77">
        <f>IF(S119&lt;&gt;0,G119-AH119,-9999)</f>
        <v>-8.3521370916140203E-2</v>
      </c>
      <c r="AC119" s="77">
        <f>+G119-P119</f>
        <v>2.3800000053597614E-3</v>
      </c>
      <c r="AD119" s="77">
        <f>IF(S119&lt;&gt;0,G119-AA119,-9999)</f>
        <v>-6.3575215227065357E-3</v>
      </c>
      <c r="AE119" s="77">
        <f>+(G119-AA119)^2*S119</f>
        <v>4.0418079911676827E-6</v>
      </c>
      <c r="AF119" s="1">
        <f>IF(S119&lt;&gt;0,G119-P119,-9999)</f>
        <v>2.3800000053597614E-3</v>
      </c>
      <c r="AG119" s="78"/>
      <c r="AH119" s="1">
        <f>$AB$6*($AB$11/AI119*AJ119+$AB$12)</f>
        <v>8.5901370921499964E-2</v>
      </c>
      <c r="AI119" s="1">
        <f>1+$AB$7*COS(AL119)</f>
        <v>1.5651127695293447</v>
      </c>
      <c r="AJ119" s="1">
        <f>SIN(AL119+RADIANS($AB$9))</f>
        <v>-0.72266223189941203</v>
      </c>
      <c r="AK119" s="1">
        <f>$AB$7*SIN(AL119)</f>
        <v>-0.80781566512588265</v>
      </c>
      <c r="AL119" s="1">
        <f>2*ATAN(AM119)</f>
        <v>-0.96036801709606523</v>
      </c>
      <c r="AM119" s="1">
        <f>SQRT((1+$AB$7)/(1-$AB$7))*TAN(AN119/2)</f>
        <v>-0.52084474802580216</v>
      </c>
      <c r="AN119" s="77">
        <f>$AU119+$AB$7*SIN(AO119)</f>
        <v>6.1953397411916189</v>
      </c>
      <c r="AO119" s="77">
        <f>$AU119+$AB$7*SIN(AP119)</f>
        <v>6.2057269618207735</v>
      </c>
      <c r="AP119" s="77">
        <f>$AU119+$AB$7*SIN(AQ119)</f>
        <v>6.216290724364427</v>
      </c>
      <c r="AQ119" s="77">
        <f>$AU119+$AB$7*SIN(AR119)</f>
        <v>6.2270263735256171</v>
      </c>
      <c r="AR119" s="77">
        <f>$AU119+$AB$7*SIN(AS119)</f>
        <v>6.2379300783771505</v>
      </c>
      <c r="AS119" s="77">
        <f>$AU119+$AB$7*SIN(AT119)</f>
        <v>6.2489989678716773</v>
      </c>
      <c r="AT119" s="77">
        <f>$AU119+$AB$7*SIN(AU119)</f>
        <v>6.2602312670290248</v>
      </c>
      <c r="AU119" s="77">
        <f>RADIANS($AB$9)+$AB$18*(F119-AB$15)</f>
        <v>6.2716264350503712</v>
      </c>
      <c r="AW119" s="6"/>
      <c r="AX119" s="26"/>
    </row>
    <row r="120" spans="1:50" x14ac:dyDescent="0.2">
      <c r="A120" s="1" t="s">
        <v>130</v>
      </c>
      <c r="C120" s="79">
        <v>42999.779000000002</v>
      </c>
      <c r="D120" s="79"/>
      <c r="E120" s="1">
        <f>+(C120-C$7)/C$8</f>
        <v>824.0018498037017</v>
      </c>
      <c r="F120" s="1">
        <f>ROUND(2*E120,0)/2</f>
        <v>824</v>
      </c>
      <c r="G120" s="1">
        <f>+C120-(C$7+F120*C$8)</f>
        <v>5.7200000010197982E-3</v>
      </c>
      <c r="I120" s="1">
        <f>+G120</f>
        <v>5.7200000010197982E-3</v>
      </c>
      <c r="Q120" s="114">
        <f>+C120-15018.5</f>
        <v>27981.279000000002</v>
      </c>
      <c r="S120" s="19">
        <f>S$16</f>
        <v>0.1</v>
      </c>
      <c r="Z120" s="1">
        <f>F120</f>
        <v>824</v>
      </c>
      <c r="AA120" s="77">
        <f>AB$3+AB$4*Z120+AB$5*Z120^2+AH120</f>
        <v>8.7640538125231399E-3</v>
      </c>
      <c r="AB120" s="77">
        <f>IF(S120&lt;&gt;0,G120-AH120,-9999)</f>
        <v>-8.0409773909769083E-2</v>
      </c>
      <c r="AC120" s="77">
        <f>+G120-P120</f>
        <v>5.7200000010197982E-3</v>
      </c>
      <c r="AD120" s="77">
        <f>IF(S120&lt;&gt;0,G120-AA120,-9999)</f>
        <v>-3.0440538115033416E-3</v>
      </c>
      <c r="AE120" s="77">
        <f>+(G120-AA120)^2*S120</f>
        <v>9.2662636073280225E-7</v>
      </c>
      <c r="AF120" s="1">
        <f>IF(S120&lt;&gt;0,G120-P120,-9999)</f>
        <v>5.7200000010197982E-3</v>
      </c>
      <c r="AG120" s="78"/>
      <c r="AH120" s="1">
        <f>$AB$6*($AB$11/AI120*AJ120+$AB$12)</f>
        <v>8.6129773910788882E-2</v>
      </c>
      <c r="AI120" s="1">
        <f>1+$AB$7*COS(AL120)</f>
        <v>1.5805084442875792</v>
      </c>
      <c r="AJ120" s="1">
        <f>SIN(AL120+RADIANS($AB$9))</f>
        <v>-0.7092669897297893</v>
      </c>
      <c r="AK120" s="1">
        <f>$AB$7*SIN(AL120)</f>
        <v>-0.79682403152685655</v>
      </c>
      <c r="AL120" s="1">
        <f>2*ATAN(AM120)</f>
        <v>-0.94117965673630588</v>
      </c>
      <c r="AM120" s="1">
        <f>SQRT((1+$AB$7)/(1-$AB$7))*TAN(AN120/2)</f>
        <v>-0.50870814101681538</v>
      </c>
      <c r="AN120" s="77">
        <f>$AU120+$AB$7*SIN(AO120)</f>
        <v>6.1973841582589317</v>
      </c>
      <c r="AO120" s="77">
        <f>$AU120+$AB$7*SIN(AP120)</f>
        <v>6.2075320674540215</v>
      </c>
      <c r="AP120" s="77">
        <f>$AU120+$AB$7*SIN(AQ120)</f>
        <v>6.2178512080999111</v>
      </c>
      <c r="AQ120" s="77">
        <f>$AU120+$AB$7*SIN(AR120)</f>
        <v>6.2283373360634062</v>
      </c>
      <c r="AR120" s="77">
        <f>$AU120+$AB$7*SIN(AS120)</f>
        <v>6.2389869788639949</v>
      </c>
      <c r="AS120" s="77">
        <f>$AU120+$AB$7*SIN(AT120)</f>
        <v>6.2497975609367042</v>
      </c>
      <c r="AT120" s="77">
        <f>$AU120+$AB$7*SIN(AU120)</f>
        <v>6.2607675298308507</v>
      </c>
      <c r="AU120" s="77">
        <f>RADIANS($AB$9)+$AB$18*(F120-AB$15)</f>
        <v>6.2718964844794671</v>
      </c>
      <c r="AW120" s="6"/>
      <c r="AX120" s="26"/>
    </row>
    <row r="121" spans="1:50" x14ac:dyDescent="0.2">
      <c r="A121" s="1" t="s">
        <v>130</v>
      </c>
      <c r="C121" s="79">
        <v>43095.639000000003</v>
      </c>
      <c r="D121" s="79"/>
      <c r="E121" s="1">
        <f>+(C121-C$7)/C$8</f>
        <v>855.00223140656328</v>
      </c>
      <c r="F121" s="1">
        <f>ROUND(2*E121,0)/2</f>
        <v>855</v>
      </c>
      <c r="G121" s="1">
        <f>+C121-(C$7+F121*C$8)</f>
        <v>6.9000000003143214E-3</v>
      </c>
      <c r="I121" s="1">
        <f>+G121</f>
        <v>6.9000000003143214E-3</v>
      </c>
      <c r="Q121" s="114">
        <f>+C121-15018.5</f>
        <v>28077.139000000003</v>
      </c>
      <c r="S121" s="19">
        <f>S$16</f>
        <v>0.1</v>
      </c>
      <c r="Z121" s="1">
        <f>F121</f>
        <v>855</v>
      </c>
      <c r="AA121" s="77">
        <f>AB$3+AB$4*Z121+AB$5*Z121^2+AH121</f>
        <v>9.0131638217252202E-3</v>
      </c>
      <c r="AB121" s="77">
        <f>IF(S121&lt;&gt;0,G121-AH121,-9999)</f>
        <v>-8.1572017881216471E-2</v>
      </c>
      <c r="AC121" s="77">
        <f>+G121-P121</f>
        <v>6.9000000003143214E-3</v>
      </c>
      <c r="AD121" s="77">
        <f>IF(S121&lt;&gt;0,G121-AA121,-9999)</f>
        <v>-2.1131638214108989E-3</v>
      </c>
      <c r="AE121" s="77">
        <f>+(G121-AA121)^2*S121</f>
        <v>4.465461336119913E-7</v>
      </c>
      <c r="AF121" s="1">
        <f>IF(S121&lt;&gt;0,G121-P121,-9999)</f>
        <v>6.9000000003143214E-3</v>
      </c>
      <c r="AG121" s="78"/>
      <c r="AH121" s="1">
        <f>$AB$6*($AB$11/AI121*AJ121+$AB$12)</f>
        <v>8.8472017881530793E-2</v>
      </c>
      <c r="AI121" s="1">
        <f>1+$AB$7*COS(AL121)</f>
        <v>1.7334291151578118</v>
      </c>
      <c r="AJ121" s="1">
        <f>SIN(AL121+RADIANS($AB$9))</f>
        <v>-0.54728241130358557</v>
      </c>
      <c r="AK121" s="1">
        <f>$AB$7*SIN(AL121)</f>
        <v>-0.65878700969792037</v>
      </c>
      <c r="AL121" s="1">
        <f>2*ATAN(AM121)</f>
        <v>-0.73183556708802588</v>
      </c>
      <c r="AM121" s="1">
        <f>SQRT((1+$AB$7)/(1-$AB$7))*TAN(AN121/2)</f>
        <v>-0.38317422354922909</v>
      </c>
      <c r="AN121" s="77">
        <f>$AU121+$AB$7*SIN(AO121)</f>
        <v>6.2185401538363081</v>
      </c>
      <c r="AO121" s="77">
        <f>$AU121+$AB$7*SIN(AP121)</f>
        <v>6.2262022900199545</v>
      </c>
      <c r="AP121" s="77">
        <f>$AU121+$AB$7*SIN(AQ121)</f>
        <v>6.2339853142141326</v>
      </c>
      <c r="AQ121" s="77">
        <f>$AU121+$AB$7*SIN(AR121)</f>
        <v>6.2418880836743265</v>
      </c>
      <c r="AR121" s="77">
        <f>$AU121+$AB$7*SIN(AS121)</f>
        <v>6.2499098036315281</v>
      </c>
      <c r="AS121" s="77">
        <f>$AU121+$AB$7*SIN(AT121)</f>
        <v>6.2580500770730669</v>
      </c>
      <c r="AT121" s="77">
        <f>$AU121+$AB$7*SIN(AU121)</f>
        <v>6.2663089561032024</v>
      </c>
      <c r="AU121" s="77">
        <f>RADIANS($AB$9)+$AB$18*(F121-AB$15)</f>
        <v>6.2746869952467916</v>
      </c>
      <c r="AW121" s="6"/>
      <c r="AX121" s="26"/>
    </row>
    <row r="122" spans="1:50" x14ac:dyDescent="0.2">
      <c r="A122" s="1" t="s">
        <v>130</v>
      </c>
      <c r="C122" s="79">
        <v>43126.557000000001</v>
      </c>
      <c r="D122" s="79"/>
      <c r="E122" s="1">
        <f>+(C122-C$7)/C$8</f>
        <v>865.00087315908991</v>
      </c>
      <c r="F122" s="1">
        <f>ROUND(2*E122,0)/2</f>
        <v>865</v>
      </c>
      <c r="G122" s="1">
        <f>+C122-(C$7+F122*C$8)</f>
        <v>2.6999999972758815E-3</v>
      </c>
      <c r="I122" s="1">
        <f>+G122</f>
        <v>2.6999999972758815E-3</v>
      </c>
      <c r="Q122" s="114">
        <f>+C122-15018.5</f>
        <v>28108.057000000001</v>
      </c>
      <c r="S122" s="19">
        <f>S$16</f>
        <v>0.1</v>
      </c>
      <c r="Z122" s="1">
        <f>F122</f>
        <v>865</v>
      </c>
      <c r="AA122" s="77">
        <f>AB$3+AB$4*Z122+AB$5*Z122^2+AH122</f>
        <v>9.0834772771496985E-3</v>
      </c>
      <c r="AB122" s="77">
        <f>IF(S122&lt;&gt;0,G122-AH122,-9999)</f>
        <v>-8.6520311970624653E-2</v>
      </c>
      <c r="AC122" s="77">
        <f>+G122-P122</f>
        <v>2.6999999972758815E-3</v>
      </c>
      <c r="AD122" s="77">
        <f>IF(S122&lt;&gt;0,G122-AA122,-9999)</f>
        <v>-6.3834772798738171E-3</v>
      </c>
      <c r="AE122" s="77">
        <f>+(G122-AA122)^2*S122</f>
        <v>4.0748782182665224E-6</v>
      </c>
      <c r="AF122" s="1">
        <f>IF(S122&lt;&gt;0,G122-P122,-9999)</f>
        <v>2.6999999972758815E-3</v>
      </c>
      <c r="AG122" s="78"/>
      <c r="AH122" s="1">
        <f>$AB$6*($AB$11/AI122*AJ122+$AB$12)</f>
        <v>8.9220311967900534E-2</v>
      </c>
      <c r="AI122" s="1">
        <f>1+$AB$7*COS(AL122)</f>
        <v>1.7786990016879547</v>
      </c>
      <c r="AJ122" s="1">
        <f>SIN(AL122+RADIANS($AB$9))</f>
        <v>-0.48597667086347507</v>
      </c>
      <c r="AK122" s="1">
        <f>$AB$7*SIN(AL122)</f>
        <v>-0.60460437963852109</v>
      </c>
      <c r="AL122" s="1">
        <f>2*ATAN(AM122)</f>
        <v>-0.66020214090595586</v>
      </c>
      <c r="AM122" s="1">
        <f>SQRT((1+$AB$7)/(1-$AB$7))*TAN(AN122/2)</f>
        <v>-0.34263779981056758</v>
      </c>
      <c r="AN122" s="77">
        <f>$AU122+$AB$7*SIN(AO122)</f>
        <v>6.225375002183462</v>
      </c>
      <c r="AO122" s="77">
        <f>$AU122+$AB$7*SIN(AP122)</f>
        <v>6.2322308842981933</v>
      </c>
      <c r="AP122" s="77">
        <f>$AU122+$AB$7*SIN(AQ122)</f>
        <v>6.2391929616989579</v>
      </c>
      <c r="AQ122" s="77">
        <f>$AU122+$AB$7*SIN(AR122)</f>
        <v>6.2462606981906967</v>
      </c>
      <c r="AR122" s="77">
        <f>$AU122+$AB$7*SIN(AS122)</f>
        <v>6.2534338120306314</v>
      </c>
      <c r="AS122" s="77">
        <f>$AU122+$AB$7*SIN(AT122)</f>
        <v>6.2607123108473335</v>
      </c>
      <c r="AT122" s="77">
        <f>$AU122+$AB$7*SIN(AU122)</f>
        <v>6.2680965279139222</v>
      </c>
      <c r="AU122" s="77">
        <f>RADIANS($AB$9)+$AB$18*(F122-AB$15)</f>
        <v>6.2755871600104438</v>
      </c>
      <c r="AW122" s="6"/>
      <c r="AX122" s="26"/>
    </row>
    <row r="123" spans="1:50" x14ac:dyDescent="0.2">
      <c r="A123" s="1" t="s">
        <v>130</v>
      </c>
      <c r="C123" s="79">
        <v>43367.754999999997</v>
      </c>
      <c r="D123" s="79"/>
      <c r="E123" s="1">
        <f>+(C123-C$7)/C$8</f>
        <v>943.0024383776049</v>
      </c>
      <c r="F123" s="1">
        <f>ROUND(2*E123,0)/2</f>
        <v>943</v>
      </c>
      <c r="G123" s="1">
        <f>+C123-(C$7+F123*C$8)</f>
        <v>7.5399999986984767E-3</v>
      </c>
      <c r="I123" s="1">
        <f>+G123</f>
        <v>7.5399999986984767E-3</v>
      </c>
      <c r="Q123" s="114">
        <f>+C123-15018.5</f>
        <v>28349.254999999997</v>
      </c>
      <c r="S123" s="19">
        <f>S$16</f>
        <v>0.1</v>
      </c>
      <c r="Z123" s="1">
        <f>F123</f>
        <v>943</v>
      </c>
      <c r="AA123" s="77">
        <f>AB$3+AB$4*Z123+AB$5*Z123^2+AH123</f>
        <v>9.4507382482624802E-3</v>
      </c>
      <c r="AB123" s="77">
        <f>IF(S123&lt;&gt;0,G123-AH123,-9999)</f>
        <v>-8.7382298294021582E-2</v>
      </c>
      <c r="AC123" s="77">
        <f>+G123-P123</f>
        <v>7.5399999986984767E-3</v>
      </c>
      <c r="AD123" s="77">
        <f>IF(S123&lt;&gt;0,G123-AA123,-9999)</f>
        <v>-1.9107382495640035E-3</v>
      </c>
      <c r="AE123" s="77">
        <f>+(G123-AA123)^2*S123</f>
        <v>3.6509206583469128E-7</v>
      </c>
      <c r="AF123" s="1">
        <f>IF(S123&lt;&gt;0,G123-P123,-9999)</f>
        <v>7.5399999986984767E-3</v>
      </c>
      <c r="AG123" s="78"/>
      <c r="AH123" s="1">
        <f>$AB$6*($AB$11/AI123*AJ123+$AB$12)</f>
        <v>9.4922298292720059E-2</v>
      </c>
      <c r="AI123" s="1">
        <f>1+$AB$7*COS(AL123)</f>
        <v>1.9845243912712522</v>
      </c>
      <c r="AJ123" s="1">
        <f>SIN(AL123+RADIANS($AB$9))</f>
        <v>0.10050611662360512</v>
      </c>
      <c r="AK123" s="1">
        <f>$AB$7*SIN(AL123)</f>
        <v>-5.128658791407921E-2</v>
      </c>
      <c r="AL123" s="1">
        <f>2*ATAN(AM123)</f>
        <v>-5.2045710990686687E-2</v>
      </c>
      <c r="AM123" s="1">
        <f>SQRT((1+$AB$7)/(1-$AB$7))*TAN(AN123/2)</f>
        <v>-2.6028731217505475E-2</v>
      </c>
      <c r="AN123" s="77">
        <f>$AU123+$AB$7*SIN(AO123)</f>
        <v>6.278792488635272</v>
      </c>
      <c r="AO123" s="77">
        <f>$AU123+$AB$7*SIN(AP123)</f>
        <v>6.279314606768204</v>
      </c>
      <c r="AP123" s="77">
        <f>$AU123+$AB$7*SIN(AQ123)</f>
        <v>6.2798442173576152</v>
      </c>
      <c r="AQ123" s="77">
        <f>$AU123+$AB$7*SIN(AR123)</f>
        <v>6.2803814269644578</v>
      </c>
      <c r="AR123" s="77">
        <f>$AU123+$AB$7*SIN(AS123)</f>
        <v>6.2809263437958709</v>
      </c>
      <c r="AS123" s="77">
        <f>$AU123+$AB$7*SIN(AT123)</f>
        <v>6.2814790777411824</v>
      </c>
      <c r="AT123" s="77">
        <f>$AU123+$AB$7*SIN(AU123)</f>
        <v>6.2820397404092114</v>
      </c>
      <c r="AU123" s="77">
        <f>RADIANS($AB$9)+$AB$18*(F123-AB$15)</f>
        <v>6.282608445166936</v>
      </c>
      <c r="AW123" s="6"/>
      <c r="AX123" s="26"/>
    </row>
    <row r="124" spans="1:50" x14ac:dyDescent="0.2">
      <c r="A124" s="1" t="s">
        <v>131</v>
      </c>
      <c r="C124" s="79">
        <v>43392.487999999998</v>
      </c>
      <c r="D124" s="79"/>
      <c r="E124" s="1">
        <f>+(C124-C$7)/C$8</f>
        <v>951.00089903046933</v>
      </c>
      <c r="F124" s="1">
        <f>ROUND(2*E124,0)/2</f>
        <v>951</v>
      </c>
      <c r="G124" s="1">
        <f>+C124-(C$7+F124*C$8)</f>
        <v>2.7799999952549115E-3</v>
      </c>
      <c r="I124" s="1">
        <f>+G124</f>
        <v>2.7799999952549115E-3</v>
      </c>
      <c r="Q124" s="114">
        <f>+C124-15018.5</f>
        <v>28373.987999999998</v>
      </c>
      <c r="S124" s="19">
        <f>S$16</f>
        <v>0.1</v>
      </c>
      <c r="Z124" s="1">
        <f>F124</f>
        <v>951</v>
      </c>
      <c r="AA124" s="77">
        <f>AB$3+AB$4*Z124+AB$5*Z124^2+AH124</f>
        <v>9.4692351791511448E-3</v>
      </c>
      <c r="AB124" s="77">
        <f>IF(S124&lt;&gt;0,G124-AH124,-9999)</f>
        <v>-9.2712605023583305E-2</v>
      </c>
      <c r="AC124" s="77">
        <f>+G124-P124</f>
        <v>2.7799999952549115E-3</v>
      </c>
      <c r="AD124" s="77">
        <f>IF(S124&lt;&gt;0,G124-AA124,-9999)</f>
        <v>-6.6892351838962333E-3</v>
      </c>
      <c r="AE124" s="77">
        <f>+(G124-AA124)^2*S124</f>
        <v>4.4745867345475279E-6</v>
      </c>
      <c r="AF124" s="1">
        <f>IF(S124&lt;&gt;0,G124-P124,-9999)</f>
        <v>2.7799999952549115E-3</v>
      </c>
      <c r="AG124" s="78"/>
      <c r="AH124" s="1">
        <f>$AB$6*($AB$11/AI124*AJ124+$AB$12)</f>
        <v>9.5492605018838217E-2</v>
      </c>
      <c r="AI124" s="1">
        <f>1+$AB$7*COS(AL124)</f>
        <v>1.9857769210628136</v>
      </c>
      <c r="AJ124" s="1">
        <f>SIN(AL124+RADIANS($AB$9))</f>
        <v>0.16489415400146351</v>
      </c>
      <c r="AK124" s="1">
        <f>$AB$7*SIN(AL124)</f>
        <v>1.2745705465674263E-2</v>
      </c>
      <c r="AL124" s="1">
        <f>2*ATAN(AM124)</f>
        <v>1.2928883819017094E-2</v>
      </c>
      <c r="AM124" s="1">
        <f>SQRT((1+$AB$7)/(1-$AB$7))*TAN(AN124/2)</f>
        <v>6.4645319585545846E-3</v>
      </c>
      <c r="AN124" s="77">
        <f>$AU124+$AB$7*SIN(AO124)</f>
        <v>6.2842763153612404</v>
      </c>
      <c r="AO124" s="77">
        <f>$AU124+$AB$7*SIN(AP124)</f>
        <v>6.2841466396069396</v>
      </c>
      <c r="AP124" s="77">
        <f>$AU124+$AB$7*SIN(AQ124)</f>
        <v>6.2840151037941911</v>
      </c>
      <c r="AQ124" s="77">
        <f>$AU124+$AB$7*SIN(AR124)</f>
        <v>6.2838816812571245</v>
      </c>
      <c r="AR124" s="77">
        <f>$AU124+$AB$7*SIN(AS124)</f>
        <v>6.283746344945583</v>
      </c>
      <c r="AS124" s="77">
        <f>$AU124+$AB$7*SIN(AT124)</f>
        <v>6.2836090674194223</v>
      </c>
      <c r="AT124" s="77">
        <f>$AU124+$AB$7*SIN(AU124)</f>
        <v>6.2834698208427149</v>
      </c>
      <c r="AU124" s="77">
        <f>RADIANS($AB$9)+$AB$18*(F124-AB$15)</f>
        <v>6.2833285769778584</v>
      </c>
      <c r="AW124" s="6"/>
      <c r="AX124" s="26"/>
    </row>
    <row r="125" spans="1:50" x14ac:dyDescent="0.2">
      <c r="A125" s="1" t="s">
        <v>132</v>
      </c>
      <c r="C125" s="79">
        <v>43488.341999999997</v>
      </c>
      <c r="D125" s="79"/>
      <c r="E125" s="1">
        <f>+(C125-C$7)/C$8</f>
        <v>981.99934027979805</v>
      </c>
      <c r="F125" s="1">
        <f>ROUND(2*E125,0)/2</f>
        <v>982</v>
      </c>
      <c r="G125" s="1">
        <f>+C125-(C$7+F125*C$8)</f>
        <v>-2.0399999993969686E-3</v>
      </c>
      <c r="I125" s="1">
        <f>+G125</f>
        <v>-2.0399999993969686E-3</v>
      </c>
      <c r="Q125" s="114">
        <f>+C125-15018.5</f>
        <v>28469.841999999997</v>
      </c>
      <c r="S125" s="19">
        <f>S$16</f>
        <v>0.1</v>
      </c>
      <c r="Z125" s="1">
        <f>F125</f>
        <v>982</v>
      </c>
      <c r="AA125" s="77">
        <f>AB$3+AB$4*Z125+AB$5*Z125^2+AH125</f>
        <v>9.5051620471899995E-3</v>
      </c>
      <c r="AB125" s="77">
        <f>IF(S125&lt;&gt;0,G125-AH125,-9999)</f>
        <v>-9.9714981032574326E-2</v>
      </c>
      <c r="AC125" s="77">
        <f>+G125-P125</f>
        <v>-2.0399999993969686E-3</v>
      </c>
      <c r="AD125" s="77">
        <f>IF(S125&lt;&gt;0,G125-AA125,-9999)</f>
        <v>-1.1545162046586968E-2</v>
      </c>
      <c r="AE125" s="77">
        <f>+(G125-AA125)^2*S125</f>
        <v>1.3329076668195219E-5</v>
      </c>
      <c r="AF125" s="1">
        <f>IF(S125&lt;&gt;0,G125-P125,-9999)</f>
        <v>-2.0399999993969686E-3</v>
      </c>
      <c r="AG125" s="78"/>
      <c r="AH125" s="1">
        <f>$AB$6*($AB$11/AI125*AJ125+$AB$12)</f>
        <v>9.7674981033177358E-2</v>
      </c>
      <c r="AI125" s="1">
        <f>1+$AB$7*COS(AL125)</f>
        <v>1.9519088241049773</v>
      </c>
      <c r="AJ125" s="1">
        <f>SIN(AL125+RADIANS($AB$9))</f>
        <v>0.40403274392861277</v>
      </c>
      <c r="AK125" s="1">
        <f>$AB$7*SIN(AL125)</f>
        <v>0.2564920694660513</v>
      </c>
      <c r="AL125" s="1">
        <f>2*ATAN(AM125)</f>
        <v>0.26319936615752615</v>
      </c>
      <c r="AM125" s="1">
        <f>SQRT((1+$AB$7)/(1-$AB$7))*TAN(AN125/2)</f>
        <v>0.13236468499329979</v>
      </c>
      <c r="AN125" s="77">
        <f>$AU125+$AB$7*SIN(AO125)</f>
        <v>6.3055233456555921</v>
      </c>
      <c r="AO125" s="77">
        <f>$AU125+$AB$7*SIN(AP125)</f>
        <v>6.3028691613499923</v>
      </c>
      <c r="AP125" s="77">
        <f>$AU125+$AB$7*SIN(AQ125)</f>
        <v>6.3001764531917228</v>
      </c>
      <c r="AQ125" s="77">
        <f>$AU125+$AB$7*SIN(AR125)</f>
        <v>6.2974447878333919</v>
      </c>
      <c r="AR125" s="77">
        <f>$AU125+$AB$7*SIN(AS125)</f>
        <v>6.2946737102827015</v>
      </c>
      <c r="AS125" s="77">
        <f>$AU125+$AB$7*SIN(AT125)</f>
        <v>6.2918627419376536</v>
      </c>
      <c r="AT125" s="77">
        <f>$AU125+$AB$7*SIN(AU125)</f>
        <v>6.2890113784980901</v>
      </c>
      <c r="AU125" s="77">
        <f>RADIANS($AB$9)+$AB$18*(F125-AB$15)</f>
        <v>6.286119087745182</v>
      </c>
      <c r="AW125" s="6"/>
      <c r="AX125" s="26"/>
    </row>
    <row r="126" spans="1:50" x14ac:dyDescent="0.2">
      <c r="A126" s="1" t="s">
        <v>133</v>
      </c>
      <c r="C126" s="79">
        <v>43726.447999999997</v>
      </c>
      <c r="D126" s="79"/>
      <c r="E126" s="1">
        <f>+(C126-C$7)/C$8</f>
        <v>1059.0009766446103</v>
      </c>
      <c r="F126" s="1">
        <f>ROUND(2*E126,0)/2</f>
        <v>1059</v>
      </c>
      <c r="G126" s="1">
        <f>+C126-(C$7+F126*C$8)</f>
        <v>3.0199999964679591E-3</v>
      </c>
      <c r="I126" s="1">
        <f>+G126</f>
        <v>3.0199999964679591E-3</v>
      </c>
      <c r="Q126" s="114">
        <f>+C126-15018.5</f>
        <v>28707.947999999997</v>
      </c>
      <c r="S126" s="19">
        <f>S$16</f>
        <v>0.1</v>
      </c>
      <c r="Z126" s="1">
        <f>F126</f>
        <v>1059</v>
      </c>
      <c r="AA126" s="77">
        <f>AB$3+AB$4*Z126+AB$5*Z126^2+AH126</f>
        <v>9.3356704101963117E-3</v>
      </c>
      <c r="AB126" s="77">
        <f>IF(S126&lt;&gt;0,G126-AH126,-9999)</f>
        <v>-9.9873300103272875E-2</v>
      </c>
      <c r="AC126" s="77">
        <f>+G126-P126</f>
        <v>3.0199999964679591E-3</v>
      </c>
      <c r="AD126" s="77">
        <f>IF(S126&lt;&gt;0,G126-AA126,-9999)</f>
        <v>-6.3156704137283526E-3</v>
      </c>
      <c r="AE126" s="77">
        <f>+(G126-AA126)^2*S126</f>
        <v>3.9887692774843666E-6</v>
      </c>
      <c r="AF126" s="1">
        <f>IF(S126&lt;&gt;0,G126-P126,-9999)</f>
        <v>3.0199999964679591E-3</v>
      </c>
      <c r="AG126" s="78"/>
      <c r="AH126" s="1">
        <f>$AB$6*($AB$11/AI126*AJ126+$AB$12)</f>
        <v>0.10289330009974083</v>
      </c>
      <c r="AI126" s="1">
        <f>1+$AB$7*COS(AL126)</f>
        <v>1.6603337935765548</v>
      </c>
      <c r="AJ126" s="1">
        <f>SIN(AL126+RADIANS($AB$9))</f>
        <v>0.83579083932224252</v>
      </c>
      <c r="AK126" s="1">
        <f>$AB$7*SIN(AL126)</f>
        <v>0.73203679700455926</v>
      </c>
      <c r="AL126" s="1">
        <f>2*ATAN(AM126)</f>
        <v>0.83684978149660283</v>
      </c>
      <c r="AM126" s="1">
        <f>SQRT((1+$AB$7)/(1-$AB$7))*TAN(AN126/2)</f>
        <v>0.4446846440487725</v>
      </c>
      <c r="AN126" s="77">
        <f>$AU126+$AB$7*SIN(AO126)</f>
        <v>6.3581987987589388</v>
      </c>
      <c r="AO126" s="77">
        <f>$AU126+$AB$7*SIN(AP126)</f>
        <v>6.3493163984558381</v>
      </c>
      <c r="AP126" s="77">
        <f>$AU126+$AB$7*SIN(AQ126)</f>
        <v>6.3402894317011143</v>
      </c>
      <c r="AQ126" s="77">
        <f>$AU126+$AB$7*SIN(AR126)</f>
        <v>6.3311203117676182</v>
      </c>
      <c r="AR126" s="77">
        <f>$AU126+$AB$7*SIN(AS126)</f>
        <v>6.3218109231329755</v>
      </c>
      <c r="AS126" s="77">
        <f>$AU126+$AB$7*SIN(AT126)</f>
        <v>6.312362541031737</v>
      </c>
      <c r="AT126" s="77">
        <f>$AU126+$AB$7*SIN(AU126)</f>
        <v>6.3027757493814605</v>
      </c>
      <c r="AU126" s="77">
        <f>RADIANS($AB$9)+$AB$18*(F126-AB$15)</f>
        <v>6.2930503564253089</v>
      </c>
      <c r="AW126" s="6"/>
      <c r="AX126" s="26"/>
    </row>
    <row r="127" spans="1:50" x14ac:dyDescent="0.2">
      <c r="A127" s="1" t="s">
        <v>134</v>
      </c>
      <c r="C127" s="79">
        <v>43788.305</v>
      </c>
      <c r="D127" s="79"/>
      <c r="E127" s="1">
        <f>+(C127-C$7)/C$8</f>
        <v>1079.0050513870294</v>
      </c>
      <c r="F127" s="1">
        <f>ROUND(2*E127,0)/2</f>
        <v>1079</v>
      </c>
      <c r="G127" s="1">
        <f>+C127-(C$7+F127*C$8)</f>
        <v>1.5619999998307321E-2</v>
      </c>
      <c r="I127" s="1">
        <f>+G127</f>
        <v>1.5619999998307321E-2</v>
      </c>
      <c r="Q127" s="114">
        <f>+C127-15018.5</f>
        <v>28769.805</v>
      </c>
      <c r="S127" s="19">
        <f>S$16</f>
        <v>0.1</v>
      </c>
      <c r="Z127" s="1">
        <f>F127</f>
        <v>1079</v>
      </c>
      <c r="AA127" s="77">
        <f>AB$3+AB$4*Z127+AB$5*Z127^2+AH127</f>
        <v>9.2282284205036508E-3</v>
      </c>
      <c r="AB127" s="77">
        <f>IF(S127&lt;&gt;0,G127-AH127,-9999)</f>
        <v>-8.8578425284807055E-2</v>
      </c>
      <c r="AC127" s="77">
        <f>+G127-P127</f>
        <v>1.5619999998307321E-2</v>
      </c>
      <c r="AD127" s="77">
        <f>IF(S127&lt;&gt;0,G127-AA127,-9999)</f>
        <v>6.3917715778036704E-3</v>
      </c>
      <c r="AE127" s="77">
        <f>+(G127-AA127)^2*S127</f>
        <v>4.0854743902818821E-6</v>
      </c>
      <c r="AF127" s="1">
        <f>IF(S127&lt;&gt;0,G127-P127,-9999)</f>
        <v>1.5619999998307321E-2</v>
      </c>
      <c r="AG127" s="78"/>
      <c r="AH127" s="1">
        <f>$AB$6*($AB$11/AI127*AJ127+$AB$12)</f>
        <v>0.10419842528311438</v>
      </c>
      <c r="AI127" s="1">
        <f>1+$AB$7*COS(AL127)</f>
        <v>1.5590264063406793</v>
      </c>
      <c r="AJ127" s="1">
        <f>SIN(AL127+RADIANS($AB$9))</f>
        <v>0.90036364511461031</v>
      </c>
      <c r="AK127" s="1">
        <f>$AB$7*SIN(AL127)</f>
        <v>0.81203944985556209</v>
      </c>
      <c r="AL127" s="1">
        <f>2*ATAN(AM127)</f>
        <v>0.96788268243969777</v>
      </c>
      <c r="AM127" s="1">
        <f>SQRT((1+$AB$7)/(1-$AB$7))*TAN(AN127/2)</f>
        <v>0.52563075576977492</v>
      </c>
      <c r="AN127" s="77">
        <f>$AU127+$AB$7*SIN(AO127)</f>
        <v>6.3718370281233394</v>
      </c>
      <c r="AO127" s="77">
        <f>$AU127+$AB$7*SIN(AP127)</f>
        <v>6.3613554903014533</v>
      </c>
      <c r="AP127" s="77">
        <f>$AU127+$AB$7*SIN(AQ127)</f>
        <v>6.3506952927990907</v>
      </c>
      <c r="AQ127" s="77">
        <f>$AU127+$AB$7*SIN(AR127)</f>
        <v>6.3398612589549623</v>
      </c>
      <c r="AR127" s="77">
        <f>$AU127+$AB$7*SIN(AS127)</f>
        <v>6.3288573663466048</v>
      </c>
      <c r="AS127" s="77">
        <f>$AU127+$AB$7*SIN(AT127)</f>
        <v>6.3176866070706827</v>
      </c>
      <c r="AT127" s="77">
        <f>$AU127+$AB$7*SIN(AU127)</f>
        <v>6.306350847461804</v>
      </c>
      <c r="AU127" s="77">
        <f>RADIANS($AB$9)+$AB$18*(F127-AB$15)</f>
        <v>6.294850685952615</v>
      </c>
      <c r="AW127" s="6"/>
      <c r="AX127" s="26"/>
    </row>
    <row r="128" spans="1:50" x14ac:dyDescent="0.2">
      <c r="A128" s="1" t="s">
        <v>134</v>
      </c>
      <c r="C128" s="79">
        <v>43791.38</v>
      </c>
      <c r="D128" s="79"/>
      <c r="E128" s="1">
        <f>+(C128-C$7)/C$8</f>
        <v>1079.9994825723907</v>
      </c>
      <c r="F128" s="1">
        <f>ROUND(2*E128,0)/2</f>
        <v>1080</v>
      </c>
      <c r="G128" s="1">
        <f>+C128-(C$7+F128*C$8)</f>
        <v>-1.6000000032363459E-3</v>
      </c>
      <c r="I128" s="1">
        <f>+G128</f>
        <v>-1.6000000032363459E-3</v>
      </c>
      <c r="Q128" s="114">
        <f>+C128-15018.5</f>
        <v>28772.879999999997</v>
      </c>
      <c r="S128" s="19">
        <f>S$16</f>
        <v>0.1</v>
      </c>
      <c r="Z128" s="1">
        <f>F128</f>
        <v>1080</v>
      </c>
      <c r="AA128" s="77">
        <f>AB$3+AB$4*Z128+AB$5*Z128^2+AH128</f>
        <v>9.2221464903337602E-3</v>
      </c>
      <c r="AB128" s="77">
        <f>IF(S128&lt;&gt;0,G128-AH128,-9999)</f>
        <v>-0.10586311390671628</v>
      </c>
      <c r="AC128" s="77">
        <f>+G128-P128</f>
        <v>-1.6000000032363459E-3</v>
      </c>
      <c r="AD128" s="77">
        <f>IF(S128&lt;&gt;0,G128-AA128,-9999)</f>
        <v>-1.0822146493570106E-2</v>
      </c>
      <c r="AE128" s="77">
        <f>+(G128-AA128)^2*S128</f>
        <v>1.1711885472829174E-5</v>
      </c>
      <c r="AF128" s="1">
        <f>IF(S128&lt;&gt;0,G128-P128,-9999)</f>
        <v>-1.6000000032363459E-3</v>
      </c>
      <c r="AG128" s="78"/>
      <c r="AH128" s="1">
        <f>$AB$6*($AB$11/AI128*AJ128+$AB$12)</f>
        <v>0.10426311390347993</v>
      </c>
      <c r="AI128" s="1">
        <f>1+$AB$7*COS(AL128)</f>
        <v>1.5538769114301116</v>
      </c>
      <c r="AJ128" s="1">
        <f>SIN(AL128+RADIANS($AB$9))</f>
        <v>0.90309902365567307</v>
      </c>
      <c r="AK128" s="1">
        <f>$AB$7*SIN(AL128)</f>
        <v>0.81556051773767158</v>
      </c>
      <c r="AL128" s="1">
        <f>2*ATAN(AM128)</f>
        <v>0.97421037699740165</v>
      </c>
      <c r="AM128" s="1">
        <f>SQRT((1+$AB$7)/(1-$AB$7))*TAN(AN128/2)</f>
        <v>0.52967547503564694</v>
      </c>
      <c r="AN128" s="77">
        <f>$AU128+$AB$7*SIN(AO128)</f>
        <v>6.3725182980140378</v>
      </c>
      <c r="AO128" s="77">
        <f>$AU128+$AB$7*SIN(AP128)</f>
        <v>6.3619570756135717</v>
      </c>
      <c r="AP128" s="77">
        <f>$AU128+$AB$7*SIN(AQ128)</f>
        <v>6.3512153932296993</v>
      </c>
      <c r="AQ128" s="77">
        <f>$AU128+$AB$7*SIN(AR128)</f>
        <v>6.3402982188502692</v>
      </c>
      <c r="AR128" s="77">
        <f>$AU128+$AB$7*SIN(AS128)</f>
        <v>6.3292096563562321</v>
      </c>
      <c r="AS128" s="77">
        <f>$AU128+$AB$7*SIN(AT128)</f>
        <v>6.3179528021681053</v>
      </c>
      <c r="AT128" s="77">
        <f>$AU128+$AB$7*SIN(AU128)</f>
        <v>6.3065296014351908</v>
      </c>
      <c r="AU128" s="77">
        <f>RADIANS($AB$9)+$AB$18*(F128-AB$15)</f>
        <v>6.2949407024289803</v>
      </c>
      <c r="AW128" s="6"/>
      <c r="AX128" s="26"/>
    </row>
    <row r="129" spans="1:50" x14ac:dyDescent="0.2">
      <c r="A129" s="1" t="s">
        <v>130</v>
      </c>
      <c r="C129" s="79">
        <v>44134.622000000003</v>
      </c>
      <c r="D129" s="79"/>
      <c r="E129" s="1">
        <f>+(C129-C$7)/C$8</f>
        <v>1191.0012871011775</v>
      </c>
      <c r="F129" s="1">
        <f>ROUND(2*E129,0)/2</f>
        <v>1191</v>
      </c>
      <c r="G129" s="1">
        <f>+C129-(C$7+F129*C$8)</f>
        <v>3.9800000013201497E-3</v>
      </c>
      <c r="I129" s="1">
        <f>+G129</f>
        <v>3.9800000013201497E-3</v>
      </c>
      <c r="Q129" s="114">
        <f>+C129-15018.5</f>
        <v>29116.122000000003</v>
      </c>
      <c r="S129" s="19">
        <f>S$16</f>
        <v>0.1</v>
      </c>
      <c r="Z129" s="1">
        <f>F129</f>
        <v>1191</v>
      </c>
      <c r="AA129" s="77">
        <f>AB$3+AB$4*Z129+AB$5*Z129^2+AH129</f>
        <v>8.1110190965863194E-3</v>
      </c>
      <c r="AB129" s="77">
        <f>IF(S129&lt;&gt;0,G129-AH129,-9999)</f>
        <v>-0.10711169521207418</v>
      </c>
      <c r="AC129" s="77">
        <f>+G129-P129</f>
        <v>3.9800000013201497E-3</v>
      </c>
      <c r="AD129" s="77">
        <f>IF(S129&lt;&gt;0,G129-AA129,-9999)</f>
        <v>-4.1310190952661696E-3</v>
      </c>
      <c r="AE129" s="77">
        <f>+(G129-AA129)^2*S129</f>
        <v>1.7065318765453724E-6</v>
      </c>
      <c r="AF129" s="1">
        <f>IF(S129&lt;&gt;0,G129-P129,-9999)</f>
        <v>3.9800000013201497E-3</v>
      </c>
      <c r="AG129" s="78"/>
      <c r="AH129" s="1">
        <f>$AB$6*($AB$11/AI129*AJ129+$AB$12)</f>
        <v>0.11109169521339433</v>
      </c>
      <c r="AI129" s="1">
        <f>1+$AB$7*COS(AL129)</f>
        <v>1.0233669297321641</v>
      </c>
      <c r="AJ129" s="1">
        <f>SIN(AL129+RADIANS($AB$9))</f>
        <v>0.99168878089666623</v>
      </c>
      <c r="AK129" s="1">
        <f>$AB$7*SIN(AL129)</f>
        <v>0.98558235460198385</v>
      </c>
      <c r="AL129" s="1">
        <f>2*ATAN(AM129)</f>
        <v>1.5470920134249999</v>
      </c>
      <c r="AM129" s="1">
        <f>SQRT((1+$AB$7)/(1-$AB$7))*TAN(AN129/2)</f>
        <v>0.97657225888511201</v>
      </c>
      <c r="AN129" s="77">
        <f>$AU129+$AB$7*SIN(AO129)</f>
        <v>6.4476282109017191</v>
      </c>
      <c r="AO129" s="77">
        <f>$AU129+$AB$7*SIN(AP129)</f>
        <v>6.428437970195394</v>
      </c>
      <c r="AP129" s="77">
        <f>$AU129+$AB$7*SIN(AQ129)</f>
        <v>6.4087922730542868</v>
      </c>
      <c r="AQ129" s="77">
        <f>$AU129+$AB$7*SIN(AR129)</f>
        <v>6.3887306122879135</v>
      </c>
      <c r="AR129" s="77">
        <f>$AU129+$AB$7*SIN(AS129)</f>
        <v>6.3682880353839435</v>
      </c>
      <c r="AS129" s="77">
        <f>$AU129+$AB$7*SIN(AT129)</f>
        <v>6.3474938681122071</v>
      </c>
      <c r="AT129" s="77">
        <f>$AU129+$AB$7*SIN(AU129)</f>
        <v>6.3263705448938197</v>
      </c>
      <c r="AU129" s="77">
        <f>RADIANS($AB$9)+$AB$18*(F129-AB$15)</f>
        <v>6.3049325313055267</v>
      </c>
      <c r="AW129" s="6"/>
      <c r="AX129" s="26"/>
    </row>
    <row r="130" spans="1:50" x14ac:dyDescent="0.2">
      <c r="A130" s="1" t="s">
        <v>130</v>
      </c>
      <c r="C130" s="79">
        <v>44474.771000000001</v>
      </c>
      <c r="D130" s="79"/>
      <c r="E130" s="1">
        <f>+(C130-C$7)/C$8</f>
        <v>1301.0028393840028</v>
      </c>
      <c r="F130" s="1">
        <f>ROUND(2*E130,0)/2</f>
        <v>1301</v>
      </c>
      <c r="G130" s="1">
        <f>+C130-(C$7+F130*C$8)</f>
        <v>8.78000000375323E-3</v>
      </c>
      <c r="I130" s="1">
        <f>+G130</f>
        <v>8.78000000375323E-3</v>
      </c>
      <c r="Q130" s="114">
        <f>+C130-15018.5</f>
        <v>29456.271000000001</v>
      </c>
      <c r="S130" s="19">
        <f>S$16</f>
        <v>0.1</v>
      </c>
      <c r="Z130" s="1">
        <f>F130</f>
        <v>1301</v>
      </c>
      <c r="AA130" s="77">
        <f>AB$3+AB$4*Z130+AB$5*Z130^2+AH130</f>
        <v>6.1165711860896727E-3</v>
      </c>
      <c r="AB130" s="77">
        <f>IF(S130&lt;&gt;0,G130-AH130,-9999)</f>
        <v>-0.10835003112674804</v>
      </c>
      <c r="AC130" s="77">
        <f>+G130-P130</f>
        <v>8.78000000375323E-3</v>
      </c>
      <c r="AD130" s="77">
        <f>IF(S130&lt;&gt;0,G130-AA130,-9999)</f>
        <v>2.6634288176635573E-3</v>
      </c>
      <c r="AE130" s="77">
        <f>+(G130-AA130)^2*S130</f>
        <v>7.0938530667606951E-7</v>
      </c>
      <c r="AF130" s="1">
        <f>IF(S130&lt;&gt;0,G130-P130,-9999)</f>
        <v>8.78000000375323E-3</v>
      </c>
      <c r="AG130" s="78"/>
      <c r="AH130" s="1">
        <f>$AB$6*($AB$11/AI130*AJ130+$AB$12)</f>
        <v>0.11713003113050127</v>
      </c>
      <c r="AI130" s="1">
        <f>1+$AB$7*COS(AL130)</f>
        <v>0.67171017728486393</v>
      </c>
      <c r="AJ130" s="1">
        <f>SIN(AL130+RADIANS($AB$9))</f>
        <v>0.88129357065999547</v>
      </c>
      <c r="AK130" s="1">
        <f>$AB$7*SIN(AL130)</f>
        <v>0.92959366575378677</v>
      </c>
      <c r="AL130" s="1">
        <f>2*ATAN(AM130)</f>
        <v>1.9102782747066371</v>
      </c>
      <c r="AM130" s="1">
        <f>SQRT((1+$AB$7)/(1-$AB$7))*TAN(AN130/2)</f>
        <v>1.4136812536611389</v>
      </c>
      <c r="AN130" s="77">
        <f>$AU130+$AB$7*SIN(AO130)</f>
        <v>6.5206477648609313</v>
      </c>
      <c r="AO130" s="77">
        <f>$AU130+$AB$7*SIN(AP130)</f>
        <v>6.4934977907131941</v>
      </c>
      <c r="AP130" s="77">
        <f>$AU130+$AB$7*SIN(AQ130)</f>
        <v>6.4654183680883808</v>
      </c>
      <c r="AQ130" s="77">
        <f>$AU130+$AB$7*SIN(AR130)</f>
        <v>6.436529496122267</v>
      </c>
      <c r="AR130" s="77">
        <f>$AU130+$AB$7*SIN(AS130)</f>
        <v>6.4069416546714315</v>
      </c>
      <c r="AS130" s="77">
        <f>$AU130+$AB$7*SIN(AT130)</f>
        <v>6.3767502179528286</v>
      </c>
      <c r="AT130" s="77">
        <f>$AU130+$AB$7*SIN(AU130)</f>
        <v>6.3460306325810443</v>
      </c>
      <c r="AU130" s="77">
        <f>RADIANS($AB$9)+$AB$18*(F130-AB$15)</f>
        <v>6.3148343437057077</v>
      </c>
      <c r="AW130" s="6"/>
      <c r="AX130" s="26"/>
    </row>
    <row r="131" spans="1:50" x14ac:dyDescent="0.2">
      <c r="A131" s="1" t="s">
        <v>130</v>
      </c>
      <c r="C131" s="79">
        <v>44876.756000000001</v>
      </c>
      <c r="D131" s="79"/>
      <c r="E131" s="1">
        <f>+(C131-C$7)/C$8</f>
        <v>1431.0016751718833</v>
      </c>
      <c r="F131" s="1">
        <f>ROUND(2*E131,0)/2</f>
        <v>1431</v>
      </c>
      <c r="G131" s="1">
        <f>+C131-(C$7+F131*C$8)</f>
        <v>5.1800000001094304E-3</v>
      </c>
      <c r="I131" s="1">
        <f>+G131</f>
        <v>5.1800000001094304E-3</v>
      </c>
      <c r="Q131" s="114">
        <f>+C131-15018.5</f>
        <v>29858.256000000001</v>
      </c>
      <c r="S131" s="19">
        <f>S$16</f>
        <v>0.1</v>
      </c>
      <c r="Z131" s="1">
        <f>F131</f>
        <v>1431</v>
      </c>
      <c r="AA131" s="77">
        <f>AB$3+AB$4*Z131+AB$5*Z131^2+AH131</f>
        <v>2.5644619848044226E-3</v>
      </c>
      <c r="AB131" s="77">
        <f>IF(S131&lt;&gt;0,G131-AH131,-9999)</f>
        <v>-0.1181024684177914</v>
      </c>
      <c r="AC131" s="77">
        <f>+G131-P131</f>
        <v>5.1800000001094304E-3</v>
      </c>
      <c r="AD131" s="77">
        <f>IF(S131&lt;&gt;0,G131-AA131,-9999)</f>
        <v>2.6155380153050078E-3</v>
      </c>
      <c r="AE131" s="77">
        <f>+(G131-AA131)^2*S131</f>
        <v>6.8410391095056604E-7</v>
      </c>
      <c r="AF131" s="1">
        <f>IF(S131&lt;&gt;0,G131-P131,-9999)</f>
        <v>5.1800000001094304E-3</v>
      </c>
      <c r="AG131" s="78"/>
      <c r="AH131" s="1">
        <f>$AB$6*($AB$11/AI131*AJ131+$AB$12)</f>
        <v>0.12328246841790083</v>
      </c>
      <c r="AI131" s="1">
        <f>1+$AB$7*COS(AL131)</f>
        <v>0.43502666406467094</v>
      </c>
      <c r="AJ131" s="1">
        <f>SIN(AL131+RADIANS($AB$9))</f>
        <v>0.72278151923038547</v>
      </c>
      <c r="AK131" s="1">
        <f>$AB$7*SIN(AL131)</f>
        <v>0.80791318889470065</v>
      </c>
      <c r="AL131" s="1">
        <f>2*ATAN(AM131)</f>
        <v>2.1810520412054499</v>
      </c>
      <c r="AM131" s="1">
        <f>SQRT((1+$AB$7)/(1-$AB$7))*TAN(AN131/2)</f>
        <v>1.9195535774581687</v>
      </c>
      <c r="AN131" s="77">
        <f>$AU131+$AB$7*SIN(AO131)</f>
        <v>6.6043556521112352</v>
      </c>
      <c r="AO131" s="77">
        <f>$AU131+$AB$7*SIN(AP131)</f>
        <v>6.5688591710650455</v>
      </c>
      <c r="AP131" s="77">
        <f>$AU131+$AB$7*SIN(AQ131)</f>
        <v>6.5315286280895437</v>
      </c>
      <c r="AQ131" s="77">
        <f>$AU131+$AB$7*SIN(AR131)</f>
        <v>6.4926460399111443</v>
      </c>
      <c r="AR131" s="77">
        <f>$AU131+$AB$7*SIN(AS131)</f>
        <v>6.4524850537111673</v>
      </c>
      <c r="AS131" s="77">
        <f>$AU131+$AB$7*SIN(AT131)</f>
        <v>6.4112905204774338</v>
      </c>
      <c r="AT131" s="77">
        <f>$AU131+$AB$7*SIN(AU131)</f>
        <v>6.3692612635519392</v>
      </c>
      <c r="AU131" s="77">
        <f>RADIANS($AB$9)+$AB$18*(F131-AB$15)</f>
        <v>6.326536485633194</v>
      </c>
      <c r="AW131" s="6"/>
      <c r="AX131" s="26"/>
    </row>
    <row r="132" spans="1:50" x14ac:dyDescent="0.2">
      <c r="A132" s="1" t="s">
        <v>130</v>
      </c>
      <c r="C132" s="79">
        <v>44879.85</v>
      </c>
      <c r="D132" s="79"/>
      <c r="E132" s="1">
        <f>+(C132-C$7)/C$8</f>
        <v>1432.0022508100972</v>
      </c>
      <c r="F132" s="1">
        <f>ROUND(2*E132,0)/2</f>
        <v>1432</v>
      </c>
      <c r="G132" s="1">
        <f>+C132-(C$7+F132*C$8)</f>
        <v>6.9599999987985939E-3</v>
      </c>
      <c r="I132" s="1">
        <f>+G132</f>
        <v>6.9599999987985939E-3</v>
      </c>
      <c r="Q132" s="114">
        <f>+C132-15018.5</f>
        <v>29861.35</v>
      </c>
      <c r="S132" s="19">
        <f>S$16</f>
        <v>0.1</v>
      </c>
      <c r="Z132" s="1">
        <f>F132</f>
        <v>1432</v>
      </c>
      <c r="AA132" s="77">
        <f>AB$3+AB$4*Z132+AB$5*Z132^2+AH132</f>
        <v>2.5320773116126738E-3</v>
      </c>
      <c r="AB132" s="77">
        <f>IF(S132&lt;&gt;0,G132-AH132,-9999)</f>
        <v>-0.11636562111001862</v>
      </c>
      <c r="AC132" s="77">
        <f>+G132-P132</f>
        <v>6.9599999987985939E-3</v>
      </c>
      <c r="AD132" s="77">
        <f>IF(S132&lt;&gt;0,G132-AA132,-9999)</f>
        <v>4.4279226871859201E-3</v>
      </c>
      <c r="AE132" s="77">
        <f>+(G132-AA132)^2*S132</f>
        <v>1.960649932369578E-6</v>
      </c>
      <c r="AF132" s="1">
        <f>IF(S132&lt;&gt;0,G132-P132,-9999)</f>
        <v>6.9599999987985939E-3</v>
      </c>
      <c r="AG132" s="78"/>
      <c r="AH132" s="1">
        <f>$AB$6*($AB$11/AI132*AJ132+$AB$12)</f>
        <v>0.12332562110881722</v>
      </c>
      <c r="AI132" s="1">
        <f>1+$AB$7*COS(AL132)</f>
        <v>0.43370591039774431</v>
      </c>
      <c r="AJ132" s="1">
        <f>SIN(AL132+RADIANS($AB$9))</f>
        <v>0.72165015329078142</v>
      </c>
      <c r="AK132" s="1">
        <f>$AB$7*SIN(AL132)</f>
        <v>0.80698797710340819</v>
      </c>
      <c r="AL132" s="1">
        <f>2*ATAN(AM132)</f>
        <v>2.1826877491983074</v>
      </c>
      <c r="AM132" s="1">
        <f>SQRT((1+$AB$7)/(1-$AB$7))*TAN(AN132/2)</f>
        <v>1.9233909918418672</v>
      </c>
      <c r="AN132" s="77">
        <f>$AU132+$AB$7*SIN(AO132)</f>
        <v>6.604986696010565</v>
      </c>
      <c r="AO132" s="77">
        <f>$AU132+$AB$7*SIN(AP132)</f>
        <v>6.569431187554013</v>
      </c>
      <c r="AP132" s="77">
        <f>$AU132+$AB$7*SIN(AQ132)</f>
        <v>6.5320330480866033</v>
      </c>
      <c r="AQ132" s="77">
        <f>$AU132+$AB$7*SIN(AR132)</f>
        <v>6.4930757998298194</v>
      </c>
      <c r="AR132" s="77">
        <f>$AU132+$AB$7*SIN(AS132)</f>
        <v>6.4528346791690039</v>
      </c>
      <c r="AS132" s="77">
        <f>$AU132+$AB$7*SIN(AT132)</f>
        <v>6.411556033350263</v>
      </c>
      <c r="AT132" s="77">
        <f>$AU132+$AB$7*SIN(AU132)</f>
        <v>6.3694399400609685</v>
      </c>
      <c r="AU132" s="77">
        <f>RADIANS($AB$9)+$AB$18*(F132-AB$15)</f>
        <v>6.3266265021095593</v>
      </c>
      <c r="AW132" s="6"/>
      <c r="AX132" s="26"/>
    </row>
    <row r="133" spans="1:50" x14ac:dyDescent="0.2">
      <c r="A133" s="1" t="s">
        <v>135</v>
      </c>
      <c r="C133" s="79">
        <v>44895.303999999996</v>
      </c>
      <c r="D133" s="79"/>
      <c r="E133" s="1">
        <f>+(C133-C$7)/C$8</f>
        <v>1436.9999547250832</v>
      </c>
      <c r="F133" s="1">
        <f>ROUND(2*E133,0)/2</f>
        <v>1437</v>
      </c>
      <c r="G133" s="1">
        <f>+C133-(C$7+F133*C$8)</f>
        <v>-1.4000000373926014E-4</v>
      </c>
      <c r="I133" s="1">
        <f>+G133</f>
        <v>-1.4000000373926014E-4</v>
      </c>
      <c r="Q133" s="114">
        <f>+C133-15018.5</f>
        <v>29876.803999999996</v>
      </c>
      <c r="S133" s="19">
        <f>S$16</f>
        <v>0.1</v>
      </c>
      <c r="Z133" s="1">
        <f>F133</f>
        <v>1437</v>
      </c>
      <c r="AA133" s="77">
        <f>AB$3+AB$4*Z133+AB$5*Z133^2+AH133</f>
        <v>2.368997743326634E-3</v>
      </c>
      <c r="AB133" s="77">
        <f>IF(S133&lt;&gt;0,G133-AH133,-9999)</f>
        <v>-0.12368043149607134</v>
      </c>
      <c r="AC133" s="77">
        <f>+G133-P133</f>
        <v>-1.4000000373926014E-4</v>
      </c>
      <c r="AD133" s="77">
        <f>IF(S133&lt;&gt;0,G133-AA133,-9999)</f>
        <v>-2.5089977470658942E-3</v>
      </c>
      <c r="AE133" s="77">
        <f>+(G133-AA133)^2*S133</f>
        <v>6.2950696947817333E-7</v>
      </c>
      <c r="AF133" s="1">
        <f>IF(S133&lt;&gt;0,G133-P133,-9999)</f>
        <v>-1.4000000373926014E-4</v>
      </c>
      <c r="AG133" s="78"/>
      <c r="AH133" s="1">
        <f>$AB$6*($AB$11/AI133*AJ133+$AB$12)</f>
        <v>0.12354043149233208</v>
      </c>
      <c r="AI133" s="1">
        <f>1+$AB$7*COS(AL133)</f>
        <v>0.42719084589520562</v>
      </c>
      <c r="AJ133" s="1">
        <f>SIN(AL133+RADIANS($AB$9))</f>
        <v>0.71602176555773633</v>
      </c>
      <c r="AK133" s="1">
        <f>$AB$7*SIN(AL133)</f>
        <v>0.80237663480540622</v>
      </c>
      <c r="AL133" s="1">
        <f>2*ATAN(AM133)</f>
        <v>2.1907841480688202</v>
      </c>
      <c r="AM133" s="1">
        <f>SQRT((1+$AB$7)/(1-$AB$7))*TAN(AN133/2)</f>
        <v>1.9425646293475833</v>
      </c>
      <c r="AN133" s="77">
        <f>$AU133+$AB$7*SIN(AO133)</f>
        <v>6.6081387358401464</v>
      </c>
      <c r="AO133" s="77">
        <f>$AU133+$AB$7*SIN(AP133)</f>
        <v>6.5722893546252239</v>
      </c>
      <c r="AP133" s="77">
        <f>$AU133+$AB$7*SIN(AQ133)</f>
        <v>6.5345541152317566</v>
      </c>
      <c r="AQ133" s="77">
        <f>$AU133+$AB$7*SIN(AR133)</f>
        <v>6.4952241198006204</v>
      </c>
      <c r="AR133" s="77">
        <f>$AU133+$AB$7*SIN(AS133)</f>
        <v>6.4545826277539966</v>
      </c>
      <c r="AS133" s="77">
        <f>$AU133+$AB$7*SIN(AT133)</f>
        <v>6.4128835518065603</v>
      </c>
      <c r="AT133" s="77">
        <f>$AU133+$AB$7*SIN(AU133)</f>
        <v>6.3703333173880123</v>
      </c>
      <c r="AU133" s="77">
        <f>RADIANS($AB$9)+$AB$18*(F133-AB$15)</f>
        <v>6.3270765844913859</v>
      </c>
      <c r="AW133" s="6"/>
      <c r="AX133" s="26"/>
    </row>
    <row r="134" spans="1:50" x14ac:dyDescent="0.2">
      <c r="A134" s="1" t="s">
        <v>130</v>
      </c>
      <c r="C134" s="79">
        <v>44907.678999999996</v>
      </c>
      <c r="D134" s="79"/>
      <c r="E134" s="1">
        <f>+(C134-C$7)/C$8</f>
        <v>1441.0019338856862</v>
      </c>
      <c r="F134" s="1">
        <f>ROUND(2*E134,0)/2</f>
        <v>1441</v>
      </c>
      <c r="G134" s="1">
        <f>+C134-(C$7+F134*C$8)</f>
        <v>5.9799999944516458E-3</v>
      </c>
      <c r="I134" s="1">
        <f>+G134</f>
        <v>5.9799999944516458E-3</v>
      </c>
      <c r="Q134" s="114">
        <f>+C134-15018.5</f>
        <v>29889.178999999996</v>
      </c>
      <c r="S134" s="19">
        <f>S$16</f>
        <v>0.1</v>
      </c>
      <c r="Z134" s="1">
        <f>F134</f>
        <v>1441</v>
      </c>
      <c r="AA134" s="77">
        <f>AB$3+AB$4*Z134+AB$5*Z134^2+AH134</f>
        <v>2.237147283396565E-3</v>
      </c>
      <c r="AB134" s="77">
        <f>IF(S134&lt;&gt;0,G134-AH134,-9999)</f>
        <v>-0.11773113675690333</v>
      </c>
      <c r="AC134" s="77">
        <f>+G134-P134</f>
        <v>5.9799999944516458E-3</v>
      </c>
      <c r="AD134" s="77">
        <f>IF(S134&lt;&gt;0,G134-AA134,-9999)</f>
        <v>3.7428527110550808E-3</v>
      </c>
      <c r="AE134" s="77">
        <f>+(G134-AA134)^2*S134</f>
        <v>1.4008946416652367E-6</v>
      </c>
      <c r="AF134" s="1">
        <f>IF(S134&lt;&gt;0,G134-P134,-9999)</f>
        <v>5.9799999944516458E-3</v>
      </c>
      <c r="AG134" s="78"/>
      <c r="AH134" s="1">
        <f>$AB$6*($AB$11/AI134*AJ134+$AB$12)</f>
        <v>0.12371113675135498</v>
      </c>
      <c r="AI134" s="1">
        <f>1+$AB$7*COS(AL134)</f>
        <v>0.42208336058223062</v>
      </c>
      <c r="AJ134" s="1">
        <f>SIN(AL134+RADIANS($AB$9))</f>
        <v>0.71155347265613711</v>
      </c>
      <c r="AK134" s="1">
        <f>$AB$7*SIN(AL134)</f>
        <v>0.79870579626791893</v>
      </c>
      <c r="AL134" s="1">
        <f>2*ATAN(AM134)</f>
        <v>2.1971641668473372</v>
      </c>
      <c r="AM134" s="1">
        <f>SQRT((1+$AB$7)/(1-$AB$7))*TAN(AN134/2)</f>
        <v>1.9578873257310689</v>
      </c>
      <c r="AN134" s="77">
        <f>$AU134+$AB$7*SIN(AO134)</f>
        <v>6.6106565327549465</v>
      </c>
      <c r="AO134" s="77">
        <f>$AU134+$AB$7*SIN(AP134)</f>
        <v>6.5745735766601401</v>
      </c>
      <c r="AP134" s="77">
        <f>$AU134+$AB$7*SIN(AQ134)</f>
        <v>6.536569721830916</v>
      </c>
      <c r="AQ134" s="77">
        <f>$AU134+$AB$7*SIN(AR134)</f>
        <v>6.496942196459023</v>
      </c>
      <c r="AR134" s="77">
        <f>$AU134+$AB$7*SIN(AS134)</f>
        <v>6.4559807707287238</v>
      </c>
      <c r="AS134" s="77">
        <f>$AU134+$AB$7*SIN(AT134)</f>
        <v>6.4139455111046608</v>
      </c>
      <c r="AT134" s="77">
        <f>$AU134+$AB$7*SIN(AU134)</f>
        <v>6.3710480129448168</v>
      </c>
      <c r="AU134" s="77">
        <f>RADIANS($AB$9)+$AB$18*(F134-AB$15)</f>
        <v>6.3274366503968471</v>
      </c>
      <c r="AW134" s="6"/>
      <c r="AX134" s="26"/>
    </row>
    <row r="135" spans="1:50" x14ac:dyDescent="0.2">
      <c r="A135" s="1" t="s">
        <v>135</v>
      </c>
      <c r="C135" s="79">
        <v>44926.23</v>
      </c>
      <c r="D135" s="79"/>
      <c r="E135" s="1">
        <f>+(C135-C$7)/C$8</f>
        <v>1447.0011836156559</v>
      </c>
      <c r="F135" s="1">
        <f>ROUND(2*E135,0)/2</f>
        <v>1447</v>
      </c>
      <c r="G135" s="1">
        <f>+C135-(C$7+F135*C$8)</f>
        <v>3.6600000021280721E-3</v>
      </c>
      <c r="I135" s="1">
        <f>+G135</f>
        <v>3.6600000021280721E-3</v>
      </c>
      <c r="Q135" s="114">
        <f>+C135-15018.5</f>
        <v>29907.730000000003</v>
      </c>
      <c r="S135" s="19">
        <f>S$16</f>
        <v>0.1</v>
      </c>
      <c r="Z135" s="1">
        <f>F135</f>
        <v>1447</v>
      </c>
      <c r="AA135" s="77">
        <f>AB$3+AB$4*Z135+AB$5*Z135^2+AH135</f>
        <v>2.03706195313344E-3</v>
      </c>
      <c r="AB135" s="77">
        <f>IF(S135&lt;&gt;0,G135-AH135,-9999)</f>
        <v>-0.1203052912599136</v>
      </c>
      <c r="AC135" s="77">
        <f>+G135-P135</f>
        <v>3.6600000021280721E-3</v>
      </c>
      <c r="AD135" s="77">
        <f>IF(S135&lt;&gt;0,G135-AA135,-9999)</f>
        <v>1.6229380489946321E-3</v>
      </c>
      <c r="AE135" s="77">
        <f>+(G135-AA135)^2*S135</f>
        <v>2.6339279108745027E-7</v>
      </c>
      <c r="AF135" s="1">
        <f>IF(S135&lt;&gt;0,G135-P135,-9999)</f>
        <v>3.6600000021280721E-3</v>
      </c>
      <c r="AG135" s="78"/>
      <c r="AH135" s="1">
        <f>$AB$6*($AB$11/AI135*AJ135+$AB$12)</f>
        <v>0.12396529126204167</v>
      </c>
      <c r="AI135" s="1">
        <f>1+$AB$7*COS(AL135)</f>
        <v>0.41459181717142024</v>
      </c>
      <c r="AJ135" s="1">
        <f>SIN(AL135+RADIANS($AB$9))</f>
        <v>0.70490903134655791</v>
      </c>
      <c r="AK135" s="1">
        <f>$AB$7*SIN(AL135)</f>
        <v>0.79323127181499764</v>
      </c>
      <c r="AL135" s="1">
        <f>2*ATAN(AM135)</f>
        <v>2.2065759561193397</v>
      </c>
      <c r="AM135" s="1">
        <f>SQRT((1+$AB$7)/(1-$AB$7))*TAN(AN135/2)</f>
        <v>1.980844117903324</v>
      </c>
      <c r="AN135" s="77">
        <f>$AU135+$AB$7*SIN(AO135)</f>
        <v>6.6144267885562433</v>
      </c>
      <c r="AO135" s="77">
        <f>$AU135+$AB$7*SIN(AP135)</f>
        <v>6.5779960242279634</v>
      </c>
      <c r="AP135" s="77">
        <f>$AU135+$AB$7*SIN(AQ135)</f>
        <v>6.5395910339786845</v>
      </c>
      <c r="AQ135" s="77">
        <f>$AU135+$AB$7*SIN(AR135)</f>
        <v>6.4995183365001168</v>
      </c>
      <c r="AR135" s="77">
        <f>$AU135+$AB$7*SIN(AS135)</f>
        <v>6.4580776217499007</v>
      </c>
      <c r="AS135" s="77">
        <f>$AU135+$AB$7*SIN(AT135)</f>
        <v>6.4155383566632551</v>
      </c>
      <c r="AT135" s="77">
        <f>$AU135+$AB$7*SIN(AU135)</f>
        <v>6.3721200456642144</v>
      </c>
      <c r="AU135" s="77">
        <f>RADIANS($AB$9)+$AB$18*(F135-AB$15)</f>
        <v>6.3279767492550389</v>
      </c>
      <c r="AW135" s="6"/>
      <c r="AX135" s="26"/>
    </row>
    <row r="136" spans="1:50" x14ac:dyDescent="0.2">
      <c r="A136" s="1" t="s">
        <v>135</v>
      </c>
      <c r="C136" s="79">
        <v>44929.313999999998</v>
      </c>
      <c r="D136" s="79"/>
      <c r="E136" s="1">
        <f>+(C136-C$7)/C$8</f>
        <v>1447.9985253313148</v>
      </c>
      <c r="F136" s="1">
        <f>ROUND(2*E136,0)/2</f>
        <v>1448</v>
      </c>
      <c r="G136" s="1">
        <f>+C136-(C$7+F136*C$8)</f>
        <v>-4.5600000012200326E-3</v>
      </c>
      <c r="I136" s="1">
        <f>+G136</f>
        <v>-4.5600000012200326E-3</v>
      </c>
      <c r="Q136" s="114">
        <f>+C136-15018.5</f>
        <v>29910.813999999998</v>
      </c>
      <c r="S136" s="19">
        <f>S$16</f>
        <v>0.1</v>
      </c>
      <c r="Z136" s="1">
        <f>F136</f>
        <v>1448</v>
      </c>
      <c r="AA136" s="77">
        <f>AB$3+AB$4*Z136+AB$5*Z136^2+AH136</f>
        <v>2.0034450948393651E-3</v>
      </c>
      <c r="AB136" s="77">
        <f>IF(S136&lt;&gt;0,G136-AH136,-9999)</f>
        <v>-0.12856742844241997</v>
      </c>
      <c r="AC136" s="77">
        <f>+G136-P136</f>
        <v>-4.5600000012200326E-3</v>
      </c>
      <c r="AD136" s="77">
        <f>IF(S136&lt;&gt;0,G136-AA136,-9999)</f>
        <v>-6.5634450960593976E-3</v>
      </c>
      <c r="AE136" s="77">
        <f>+(G136-AA136)^2*S136</f>
        <v>4.3078811528986157E-6</v>
      </c>
      <c r="AF136" s="1">
        <f>IF(S136&lt;&gt;0,G136-P136,-9999)</f>
        <v>-4.5600000012200326E-3</v>
      </c>
      <c r="AG136" s="78"/>
      <c r="AH136" s="1">
        <f>$AB$6*($AB$11/AI136*AJ136+$AB$12)</f>
        <v>0.12400742844119995</v>
      </c>
      <c r="AI136" s="1">
        <f>1+$AB$7*COS(AL136)</f>
        <v>0.41336263891081459</v>
      </c>
      <c r="AJ136" s="1">
        <f>SIN(AL136+RADIANS($AB$9))</f>
        <v>0.70380843866732556</v>
      </c>
      <c r="AK136" s="1">
        <f>$AB$7*SIN(AL136)</f>
        <v>0.79232266008376606</v>
      </c>
      <c r="AL136" s="1">
        <f>2*ATAN(AM136)</f>
        <v>2.2081264275219645</v>
      </c>
      <c r="AM136" s="1">
        <f>SQRT((1+$AB$7)/(1-$AB$7))*TAN(AN136/2)</f>
        <v>1.9846670509285556</v>
      </c>
      <c r="AN136" s="77">
        <f>$AU136+$AB$7*SIN(AO136)</f>
        <v>6.6150544091668237</v>
      </c>
      <c r="AO136" s="77">
        <f>$AU136+$AB$7*SIN(AP136)</f>
        <v>6.578565976057952</v>
      </c>
      <c r="AP136" s="77">
        <f>$AU136+$AB$7*SIN(AQ136)</f>
        <v>6.5400943396253268</v>
      </c>
      <c r="AQ136" s="77">
        <f>$AU136+$AB$7*SIN(AR136)</f>
        <v>6.4999475786252807</v>
      </c>
      <c r="AR136" s="77">
        <f>$AU136+$AB$7*SIN(AS136)</f>
        <v>6.4584270542092002</v>
      </c>
      <c r="AS136" s="77">
        <f>$AU136+$AB$7*SIN(AT136)</f>
        <v>6.4158038199469631</v>
      </c>
      <c r="AT136" s="77">
        <f>$AU136+$AB$7*SIN(AU136)</f>
        <v>6.3722987165363838</v>
      </c>
      <c r="AU136" s="77">
        <f>RADIANS($AB$9)+$AB$18*(F136-AB$15)</f>
        <v>6.3280667657314043</v>
      </c>
      <c r="AW136" s="6"/>
      <c r="AX136" s="26"/>
    </row>
    <row r="137" spans="1:50" x14ac:dyDescent="0.2">
      <c r="A137" s="1" t="s">
        <v>136</v>
      </c>
      <c r="C137" s="79">
        <v>44929.32</v>
      </c>
      <c r="D137" s="79"/>
      <c r="E137" s="1">
        <f>+(C137-C$7)/C$8</f>
        <v>1448.0004656848478</v>
      </c>
      <c r="F137" s="1">
        <f>ROUND(2*E137,0)/2</f>
        <v>1448</v>
      </c>
      <c r="G137" s="1">
        <f>+C137-(C$7+F137*C$8)</f>
        <v>1.4400000000023283E-3</v>
      </c>
      <c r="I137" s="1">
        <f>+G137</f>
        <v>1.4400000000023283E-3</v>
      </c>
      <c r="Q137" s="114">
        <f>+C137-15018.5</f>
        <v>29910.82</v>
      </c>
      <c r="S137" s="19">
        <f>S$16</f>
        <v>0.1</v>
      </c>
      <c r="Z137" s="1">
        <f>F137</f>
        <v>1448</v>
      </c>
      <c r="AA137" s="77">
        <f>AB$3+AB$4*Z137+AB$5*Z137^2+AH137</f>
        <v>2.0034450948393651E-3</v>
      </c>
      <c r="AB137" s="77">
        <f>IF(S137&lt;&gt;0,G137-AH137,-9999)</f>
        <v>-0.12256742844119763</v>
      </c>
      <c r="AC137" s="77">
        <f>+G137-P137</f>
        <v>1.4400000000023283E-3</v>
      </c>
      <c r="AD137" s="77">
        <f>IF(S137&lt;&gt;0,G137-AA137,-9999)</f>
        <v>-5.6344509483703675E-4</v>
      </c>
      <c r="AE137" s="77">
        <f>+(G137-AA137)^2*S137</f>
        <v>3.1747037489591735E-8</v>
      </c>
      <c r="AF137" s="1">
        <f>IF(S137&lt;&gt;0,G137-P137,-9999)</f>
        <v>1.4400000000023283E-3</v>
      </c>
      <c r="AG137" s="78"/>
      <c r="AH137" s="1">
        <f>$AB$6*($AB$11/AI137*AJ137+$AB$12)</f>
        <v>0.12400742844119995</v>
      </c>
      <c r="AI137" s="1">
        <f>1+$AB$7*COS(AL137)</f>
        <v>0.41336263891081459</v>
      </c>
      <c r="AJ137" s="1">
        <f>SIN(AL137+RADIANS($AB$9))</f>
        <v>0.70380843866732556</v>
      </c>
      <c r="AK137" s="1">
        <f>$AB$7*SIN(AL137)</f>
        <v>0.79232266008376606</v>
      </c>
      <c r="AL137" s="1">
        <f>2*ATAN(AM137)</f>
        <v>2.2081264275219645</v>
      </c>
      <c r="AM137" s="1">
        <f>SQRT((1+$AB$7)/(1-$AB$7))*TAN(AN137/2)</f>
        <v>1.9846670509285556</v>
      </c>
      <c r="AN137" s="77">
        <f>$AU137+$AB$7*SIN(AO137)</f>
        <v>6.6150544091668237</v>
      </c>
      <c r="AO137" s="77">
        <f>$AU137+$AB$7*SIN(AP137)</f>
        <v>6.578565976057952</v>
      </c>
      <c r="AP137" s="77">
        <f>$AU137+$AB$7*SIN(AQ137)</f>
        <v>6.5400943396253268</v>
      </c>
      <c r="AQ137" s="77">
        <f>$AU137+$AB$7*SIN(AR137)</f>
        <v>6.4999475786252807</v>
      </c>
      <c r="AR137" s="77">
        <f>$AU137+$AB$7*SIN(AS137)</f>
        <v>6.4584270542092002</v>
      </c>
      <c r="AS137" s="77">
        <f>$AU137+$AB$7*SIN(AT137)</f>
        <v>6.4158038199469631</v>
      </c>
      <c r="AT137" s="77">
        <f>$AU137+$AB$7*SIN(AU137)</f>
        <v>6.3722987165363838</v>
      </c>
      <c r="AU137" s="77">
        <f>RADIANS($AB$9)+$AB$18*(F137-AB$15)</f>
        <v>6.3280667657314043</v>
      </c>
      <c r="AW137" s="6"/>
      <c r="AX137" s="26"/>
    </row>
    <row r="138" spans="1:50" x14ac:dyDescent="0.2">
      <c r="A138" s="1" t="s">
        <v>135</v>
      </c>
      <c r="C138" s="79">
        <v>44929.321000000004</v>
      </c>
      <c r="D138" s="79"/>
      <c r="E138" s="1">
        <f>+(C138-C$7)/C$8</f>
        <v>1448.0007890771044</v>
      </c>
      <c r="F138" s="1">
        <f>ROUND(2*E138,0)/2</f>
        <v>1448</v>
      </c>
      <c r="G138" s="1">
        <f>+C138-(C$7+F138*C$8)</f>
        <v>2.4400000038440339E-3</v>
      </c>
      <c r="I138" s="1">
        <f>+G138</f>
        <v>2.4400000038440339E-3</v>
      </c>
      <c r="Q138" s="114">
        <f>+C138-15018.5</f>
        <v>29910.821000000004</v>
      </c>
      <c r="S138" s="19">
        <f>S$16</f>
        <v>0.1</v>
      </c>
      <c r="Z138" s="1">
        <f>F138</f>
        <v>1448</v>
      </c>
      <c r="AA138" s="77">
        <f>AB$3+AB$4*Z138+AB$5*Z138^2+AH138</f>
        <v>2.0034450948393651E-3</v>
      </c>
      <c r="AB138" s="77">
        <f>IF(S138&lt;&gt;0,G138-AH138,-9999)</f>
        <v>-0.12156742843735592</v>
      </c>
      <c r="AC138" s="77">
        <f>+G138-P138</f>
        <v>2.4400000038440339E-3</v>
      </c>
      <c r="AD138" s="77">
        <f>IF(S138&lt;&gt;0,G138-AA138,-9999)</f>
        <v>4.3655490900466887E-4</v>
      </c>
      <c r="AE138" s="77">
        <f>+(G138-AA138)^2*S138</f>
        <v>1.9058018857607475E-8</v>
      </c>
      <c r="AF138" s="1">
        <f>IF(S138&lt;&gt;0,G138-P138,-9999)</f>
        <v>2.4400000038440339E-3</v>
      </c>
      <c r="AG138" s="78"/>
      <c r="AH138" s="1">
        <f>$AB$6*($AB$11/AI138*AJ138+$AB$12)</f>
        <v>0.12400742844119995</v>
      </c>
      <c r="AI138" s="1">
        <f>1+$AB$7*COS(AL138)</f>
        <v>0.41336263891081459</v>
      </c>
      <c r="AJ138" s="1">
        <f>SIN(AL138+RADIANS($AB$9))</f>
        <v>0.70380843866732556</v>
      </c>
      <c r="AK138" s="1">
        <f>$AB$7*SIN(AL138)</f>
        <v>0.79232266008376606</v>
      </c>
      <c r="AL138" s="1">
        <f>2*ATAN(AM138)</f>
        <v>2.2081264275219645</v>
      </c>
      <c r="AM138" s="1">
        <f>SQRT((1+$AB$7)/(1-$AB$7))*TAN(AN138/2)</f>
        <v>1.9846670509285556</v>
      </c>
      <c r="AN138" s="77">
        <f>$AU138+$AB$7*SIN(AO138)</f>
        <v>6.6150544091668237</v>
      </c>
      <c r="AO138" s="77">
        <f>$AU138+$AB$7*SIN(AP138)</f>
        <v>6.578565976057952</v>
      </c>
      <c r="AP138" s="77">
        <f>$AU138+$AB$7*SIN(AQ138)</f>
        <v>6.5400943396253268</v>
      </c>
      <c r="AQ138" s="77">
        <f>$AU138+$AB$7*SIN(AR138)</f>
        <v>6.4999475786252807</v>
      </c>
      <c r="AR138" s="77">
        <f>$AU138+$AB$7*SIN(AS138)</f>
        <v>6.4584270542092002</v>
      </c>
      <c r="AS138" s="77">
        <f>$AU138+$AB$7*SIN(AT138)</f>
        <v>6.4158038199469631</v>
      </c>
      <c r="AT138" s="77">
        <f>$AU138+$AB$7*SIN(AU138)</f>
        <v>6.3722987165363838</v>
      </c>
      <c r="AU138" s="77">
        <f>RADIANS($AB$9)+$AB$18*(F138-AB$15)</f>
        <v>6.3280667657314043</v>
      </c>
      <c r="AW138" s="6"/>
      <c r="AX138" s="26"/>
    </row>
    <row r="139" spans="1:50" x14ac:dyDescent="0.2">
      <c r="A139" s="1" t="s">
        <v>130</v>
      </c>
      <c r="C139" s="79">
        <v>44938.593000000001</v>
      </c>
      <c r="D139" s="79"/>
      <c r="E139" s="1">
        <f>+(C139-C$7)/C$8</f>
        <v>1450.9992820691932</v>
      </c>
      <c r="F139" s="1">
        <f>ROUND(2*E139,0)/2</f>
        <v>1451</v>
      </c>
      <c r="G139" s="1">
        <f>+C139-(C$7+F139*C$8)</f>
        <v>-2.2200000021257438E-3</v>
      </c>
      <c r="I139" s="1">
        <f>+G139</f>
        <v>-2.2200000021257438E-3</v>
      </c>
      <c r="Q139" s="114">
        <f>+C139-15018.5</f>
        <v>29920.093000000001</v>
      </c>
      <c r="S139" s="19">
        <f>S$16</f>
        <v>0.1</v>
      </c>
      <c r="Z139" s="1">
        <f>F139</f>
        <v>1451</v>
      </c>
      <c r="AA139" s="77">
        <f>AB$3+AB$4*Z139+AB$5*Z139^2+AH139</f>
        <v>1.9021331109361356E-3</v>
      </c>
      <c r="AB139" s="77">
        <f>IF(S139&lt;&gt;0,G139-AH139,-9999)</f>
        <v>-0.12635345982428361</v>
      </c>
      <c r="AC139" s="77">
        <f>+G139-P139</f>
        <v>-2.2200000021257438E-3</v>
      </c>
      <c r="AD139" s="77">
        <f>IF(S139&lt;&gt;0,G139-AA139,-9999)</f>
        <v>-4.1221331130618794E-3</v>
      </c>
      <c r="AE139" s="77">
        <f>+(G139-AA139)^2*S139</f>
        <v>1.699198140180122E-6</v>
      </c>
      <c r="AF139" s="1">
        <f>IF(S139&lt;&gt;0,G139-P139,-9999)</f>
        <v>-2.2200000021257438E-3</v>
      </c>
      <c r="AG139" s="78"/>
      <c r="AH139" s="1">
        <f>$AB$6*($AB$11/AI139*AJ139+$AB$12)</f>
        <v>0.12413345982215787</v>
      </c>
      <c r="AI139" s="1">
        <f>1+$AB$7*COS(AL139)</f>
        <v>0.40970779524015211</v>
      </c>
      <c r="AJ139" s="1">
        <f>SIN(AL139+RADIANS($AB$9))</f>
        <v>0.70051840799600718</v>
      </c>
      <c r="AK139" s="1">
        <f>$AB$7*SIN(AL139)</f>
        <v>0.78960351069866463</v>
      </c>
      <c r="AL139" s="1">
        <f>2*ATAN(AM139)</f>
        <v>2.2127471705568822</v>
      </c>
      <c r="AM139" s="1">
        <f>SQRT((1+$AB$7)/(1-$AB$7))*TAN(AN139/2)</f>
        <v>1.9961303356520708</v>
      </c>
      <c r="AN139" s="77">
        <f>$AU139+$AB$7*SIN(AO139)</f>
        <v>6.6169359697992576</v>
      </c>
      <c r="AO139" s="77">
        <f>$AU139+$AB$7*SIN(AP139)</f>
        <v>6.5802750453333809</v>
      </c>
      <c r="AP139" s="77">
        <f>$AU139+$AB$7*SIN(AQ139)</f>
        <v>6.5416038316523846</v>
      </c>
      <c r="AQ139" s="77">
        <f>$AU139+$AB$7*SIN(AR139)</f>
        <v>6.5012351073796495</v>
      </c>
      <c r="AR139" s="77">
        <f>$AU139+$AB$7*SIN(AS139)</f>
        <v>6.4594752778863604</v>
      </c>
      <c r="AS139" s="77">
        <f>$AU139+$AB$7*SIN(AT139)</f>
        <v>6.4166001908562</v>
      </c>
      <c r="AT139" s="77">
        <f>$AU139+$AB$7*SIN(AU139)</f>
        <v>6.3728347269995584</v>
      </c>
      <c r="AU139" s="77">
        <f>RADIANS($AB$9)+$AB$18*(F139-AB$15)</f>
        <v>6.3283368151605002</v>
      </c>
      <c r="AW139" s="6"/>
      <c r="AX139" s="26"/>
    </row>
    <row r="140" spans="1:50" x14ac:dyDescent="0.2">
      <c r="A140" s="1" t="s">
        <v>130</v>
      </c>
      <c r="C140" s="79">
        <v>44938.597999999998</v>
      </c>
      <c r="D140" s="79"/>
      <c r="E140" s="1">
        <f>+(C140-C$7)/C$8</f>
        <v>1451.0008990304693</v>
      </c>
      <c r="F140" s="1">
        <f>ROUND(2*E140,0)/2</f>
        <v>1451</v>
      </c>
      <c r="G140" s="1">
        <f>+C140-(C$7+F140*C$8)</f>
        <v>2.7799999952549115E-3</v>
      </c>
      <c r="I140" s="1">
        <f>+G140</f>
        <v>2.7799999952549115E-3</v>
      </c>
      <c r="Q140" s="114">
        <f>+C140-15018.5</f>
        <v>29920.097999999998</v>
      </c>
      <c r="S140" s="19">
        <f>S$16</f>
        <v>0.1</v>
      </c>
      <c r="Z140" s="1">
        <f>F140</f>
        <v>1451</v>
      </c>
      <c r="AA140" s="77">
        <f>AB$3+AB$4*Z140+AB$5*Z140^2+AH140</f>
        <v>1.9021331109361356E-3</v>
      </c>
      <c r="AB140" s="77">
        <f>IF(S140&lt;&gt;0,G140-AH140,-9999)</f>
        <v>-0.12135345982690296</v>
      </c>
      <c r="AC140" s="77">
        <f>+G140-P140</f>
        <v>2.7799999952549115E-3</v>
      </c>
      <c r="AD140" s="77">
        <f>IF(S140&lt;&gt;0,G140-AA140,-9999)</f>
        <v>8.7786688431877591E-4</v>
      </c>
      <c r="AE140" s="77">
        <f>+(G140-AA140)^2*S140</f>
        <v>7.7065026658355508E-8</v>
      </c>
      <c r="AF140" s="1">
        <f>IF(S140&lt;&gt;0,G140-P140,-9999)</f>
        <v>2.7799999952549115E-3</v>
      </c>
      <c r="AG140" s="78"/>
      <c r="AH140" s="1">
        <f>$AB$6*($AB$11/AI140*AJ140+$AB$12)</f>
        <v>0.12413345982215787</v>
      </c>
      <c r="AI140" s="1">
        <f>1+$AB$7*COS(AL140)</f>
        <v>0.40970779524015211</v>
      </c>
      <c r="AJ140" s="1">
        <f>SIN(AL140+RADIANS($AB$9))</f>
        <v>0.70051840799600718</v>
      </c>
      <c r="AK140" s="1">
        <f>$AB$7*SIN(AL140)</f>
        <v>0.78960351069866463</v>
      </c>
      <c r="AL140" s="1">
        <f>2*ATAN(AM140)</f>
        <v>2.2127471705568822</v>
      </c>
      <c r="AM140" s="1">
        <f>SQRT((1+$AB$7)/(1-$AB$7))*TAN(AN140/2)</f>
        <v>1.9961303356520708</v>
      </c>
      <c r="AN140" s="77">
        <f>$AU140+$AB$7*SIN(AO140)</f>
        <v>6.6169359697992576</v>
      </c>
      <c r="AO140" s="77">
        <f>$AU140+$AB$7*SIN(AP140)</f>
        <v>6.5802750453333809</v>
      </c>
      <c r="AP140" s="77">
        <f>$AU140+$AB$7*SIN(AQ140)</f>
        <v>6.5416038316523846</v>
      </c>
      <c r="AQ140" s="77">
        <f>$AU140+$AB$7*SIN(AR140)</f>
        <v>6.5012351073796495</v>
      </c>
      <c r="AR140" s="77">
        <f>$AU140+$AB$7*SIN(AS140)</f>
        <v>6.4594752778863604</v>
      </c>
      <c r="AS140" s="77">
        <f>$AU140+$AB$7*SIN(AT140)</f>
        <v>6.4166001908562</v>
      </c>
      <c r="AT140" s="77">
        <f>$AU140+$AB$7*SIN(AU140)</f>
        <v>6.3728347269995584</v>
      </c>
      <c r="AU140" s="77">
        <f>RADIANS($AB$9)+$AB$18*(F140-AB$15)</f>
        <v>6.3283368151605002</v>
      </c>
      <c r="AW140" s="6"/>
      <c r="AX140" s="26"/>
    </row>
    <row r="141" spans="1:50" x14ac:dyDescent="0.2">
      <c r="A141" s="1" t="s">
        <v>130</v>
      </c>
      <c r="C141" s="79">
        <v>44938.6</v>
      </c>
      <c r="D141" s="79"/>
      <c r="E141" s="1">
        <f>+(C141-C$7)/C$8</f>
        <v>1451.0015458149803</v>
      </c>
      <c r="F141" s="1">
        <f>ROUND(2*E141,0)/2</f>
        <v>1451</v>
      </c>
      <c r="G141" s="1">
        <f>+C141-(C$7+F141*C$8)</f>
        <v>4.7799999956623651E-3</v>
      </c>
      <c r="I141" s="1">
        <f>+G141</f>
        <v>4.7799999956623651E-3</v>
      </c>
      <c r="Q141" s="114">
        <f>+C141-15018.5</f>
        <v>29920.1</v>
      </c>
      <c r="S141" s="19">
        <f>S$16</f>
        <v>0.1</v>
      </c>
      <c r="Z141" s="1">
        <f>F141</f>
        <v>1451</v>
      </c>
      <c r="AA141" s="77">
        <f>AB$3+AB$4*Z141+AB$5*Z141^2+AH141</f>
        <v>1.9021331109361356E-3</v>
      </c>
      <c r="AB141" s="77">
        <f>IF(S141&lt;&gt;0,G141-AH141,-9999)</f>
        <v>-0.11935345982649551</v>
      </c>
      <c r="AC141" s="77">
        <f>+G141-P141</f>
        <v>4.7799999956623651E-3</v>
      </c>
      <c r="AD141" s="77">
        <f>IF(S141&lt;&gt;0,G141-AA141,-9999)</f>
        <v>2.8778668847262295E-3</v>
      </c>
      <c r="AE141" s="77">
        <f>+(G141-AA141)^2*S141</f>
        <v>8.2821178062038538E-7</v>
      </c>
      <c r="AF141" s="1">
        <f>IF(S141&lt;&gt;0,G141-P141,-9999)</f>
        <v>4.7799999956623651E-3</v>
      </c>
      <c r="AG141" s="78"/>
      <c r="AH141" s="1">
        <f>$AB$6*($AB$11/AI141*AJ141+$AB$12)</f>
        <v>0.12413345982215787</v>
      </c>
      <c r="AI141" s="1">
        <f>1+$AB$7*COS(AL141)</f>
        <v>0.40970779524015211</v>
      </c>
      <c r="AJ141" s="1">
        <f>SIN(AL141+RADIANS($AB$9))</f>
        <v>0.70051840799600718</v>
      </c>
      <c r="AK141" s="1">
        <f>$AB$7*SIN(AL141)</f>
        <v>0.78960351069866463</v>
      </c>
      <c r="AL141" s="1">
        <f>2*ATAN(AM141)</f>
        <v>2.2127471705568822</v>
      </c>
      <c r="AM141" s="1">
        <f>SQRT((1+$AB$7)/(1-$AB$7))*TAN(AN141/2)</f>
        <v>1.9961303356520708</v>
      </c>
      <c r="AN141" s="77">
        <f>$AU141+$AB$7*SIN(AO141)</f>
        <v>6.6169359697992576</v>
      </c>
      <c r="AO141" s="77">
        <f>$AU141+$AB$7*SIN(AP141)</f>
        <v>6.5802750453333809</v>
      </c>
      <c r="AP141" s="77">
        <f>$AU141+$AB$7*SIN(AQ141)</f>
        <v>6.5416038316523846</v>
      </c>
      <c r="AQ141" s="77">
        <f>$AU141+$AB$7*SIN(AR141)</f>
        <v>6.5012351073796495</v>
      </c>
      <c r="AR141" s="77">
        <f>$AU141+$AB$7*SIN(AS141)</f>
        <v>6.4594752778863604</v>
      </c>
      <c r="AS141" s="77">
        <f>$AU141+$AB$7*SIN(AT141)</f>
        <v>6.4166001908562</v>
      </c>
      <c r="AT141" s="77">
        <f>$AU141+$AB$7*SIN(AU141)</f>
        <v>6.3728347269995584</v>
      </c>
      <c r="AU141" s="77">
        <f>RADIANS($AB$9)+$AB$18*(F141-AB$15)</f>
        <v>6.3283368151605002</v>
      </c>
      <c r="AW141" s="6"/>
      <c r="AX141" s="26"/>
    </row>
    <row r="142" spans="1:50" x14ac:dyDescent="0.2">
      <c r="A142" s="1" t="s">
        <v>137</v>
      </c>
      <c r="C142" s="79">
        <v>45201.434000000001</v>
      </c>
      <c r="D142" s="79"/>
      <c r="E142" s="1">
        <f>+(C142-C$7)/C$8</f>
        <v>1536.0000258713808</v>
      </c>
      <c r="F142" s="1">
        <f>ROUND(2*E142,0)/2</f>
        <v>1536</v>
      </c>
      <c r="G142" s="1">
        <f>+C142-(C$7+F142*C$8)</f>
        <v>8.0000005254987627E-5</v>
      </c>
      <c r="I142" s="1">
        <f>+G142</f>
        <v>8.0000005254987627E-5</v>
      </c>
      <c r="Q142" s="114">
        <f>+C142-15018.5</f>
        <v>30182.934000000001</v>
      </c>
      <c r="S142" s="19">
        <f>S$16</f>
        <v>0.1</v>
      </c>
      <c r="Z142" s="1">
        <f>F142</f>
        <v>1536</v>
      </c>
      <c r="AA142" s="77">
        <f>AB$3+AB$4*Z142+AB$5*Z142^2+AH142</f>
        <v>-1.2541247697994418E-3</v>
      </c>
      <c r="AB142" s="77">
        <f>IF(S142&lt;&gt;0,G142-AH142,-9999)</f>
        <v>-0.12738924466810947</v>
      </c>
      <c r="AC142" s="77">
        <f>+G142-P142</f>
        <v>8.0000005254987627E-5</v>
      </c>
      <c r="AD142" s="77">
        <f>IF(S142&lt;&gt;0,G142-AA142,-9999)</f>
        <v>1.3341247750544294E-3</v>
      </c>
      <c r="AE142" s="77">
        <f>+(G142-AA142)^2*S142</f>
        <v>1.7798889154140321E-7</v>
      </c>
      <c r="AF142" s="1">
        <f>IF(S142&lt;&gt;0,G142-P142,-9999)</f>
        <v>8.0000005254987627E-5</v>
      </c>
      <c r="AG142" s="78"/>
      <c r="AH142" s="1">
        <f>$AB$6*($AB$11/AI142*AJ142+$AB$12)</f>
        <v>0.12746924467336446</v>
      </c>
      <c r="AI142" s="1">
        <f>1+$AB$7*COS(AL142)</f>
        <v>0.3236733668401669</v>
      </c>
      <c r="AJ142" s="1">
        <f>SIN(AL142+RADIANS($AB$9))</f>
        <v>0.61474252937048113</v>
      </c>
      <c r="AK142" s="1">
        <f>$AB$7*SIN(AL142)</f>
        <v>0.71728716452100472</v>
      </c>
      <c r="AL142" s="1">
        <f>2*ATAN(AM142)</f>
        <v>2.3268113549664498</v>
      </c>
      <c r="AM142" s="1">
        <f>SQRT((1+$AB$7)/(1-$AB$7))*TAN(AN142/2)</f>
        <v>2.3173228679659288</v>
      </c>
      <c r="AN142" s="77">
        <f>$AU142+$AB$7*SIN(AO142)</f>
        <v>6.6694025192048594</v>
      </c>
      <c r="AO142" s="77">
        <f>$AU142+$AB$7*SIN(AP142)</f>
        <v>6.6281852625781514</v>
      </c>
      <c r="AP142" s="77">
        <f>$AU142+$AB$7*SIN(AQ142)</f>
        <v>6.5840939858997958</v>
      </c>
      <c r="AQ142" s="77">
        <f>$AU142+$AB$7*SIN(AR142)</f>
        <v>6.5375850104267865</v>
      </c>
      <c r="AR142" s="77">
        <f>$AU142+$AB$7*SIN(AS142)</f>
        <v>6.4891263425113266</v>
      </c>
      <c r="AS142" s="77">
        <f>$AU142+$AB$7*SIN(AT142)</f>
        <v>6.4391515288821353</v>
      </c>
      <c r="AT142" s="77">
        <f>$AU142+$AB$7*SIN(AU142)</f>
        <v>6.3880202681811866</v>
      </c>
      <c r="AU142" s="77">
        <f>RADIANS($AB$9)+$AB$18*(F142-AB$15)</f>
        <v>6.3359882156515495</v>
      </c>
      <c r="AW142" s="6"/>
      <c r="AX142" s="26"/>
    </row>
    <row r="143" spans="1:50" x14ac:dyDescent="0.2">
      <c r="A143" s="1" t="s">
        <v>137</v>
      </c>
      <c r="C143" s="79">
        <v>45232.358999999997</v>
      </c>
      <c r="D143" s="79"/>
      <c r="E143" s="1">
        <f>+(C143-C$7)/C$8</f>
        <v>1546.0009313696946</v>
      </c>
      <c r="F143" s="1">
        <f>ROUND(2*E143,0)/2</f>
        <v>1546</v>
      </c>
      <c r="G143" s="1">
        <f>+C143-(C$7+F143*C$8)</f>
        <v>2.8800000000046566E-3</v>
      </c>
      <c r="I143" s="1">
        <f>+G143</f>
        <v>2.8800000000046566E-3</v>
      </c>
      <c r="Q143" s="114">
        <f>+C143-15018.5</f>
        <v>30213.858999999997</v>
      </c>
      <c r="S143" s="19">
        <f>S$16</f>
        <v>0.1</v>
      </c>
      <c r="Z143" s="1">
        <f>F143</f>
        <v>1546</v>
      </c>
      <c r="AA143" s="77">
        <f>AB$3+AB$4*Z143+AB$5*Z143^2+AH143</f>
        <v>-1.6614178080674169E-3</v>
      </c>
      <c r="AB143" s="77">
        <f>IF(S143&lt;&gt;0,G143-AH143,-9999)</f>
        <v>-0.12495215385816782</v>
      </c>
      <c r="AC143" s="77">
        <f>+G143-P143</f>
        <v>2.8800000000046566E-3</v>
      </c>
      <c r="AD143" s="77">
        <f>IF(S143&lt;&gt;0,G143-AA143,-9999)</f>
        <v>4.5414178080720735E-3</v>
      </c>
      <c r="AE143" s="77">
        <f>+(G143-AA143)^2*S143</f>
        <v>2.0624475707474159E-6</v>
      </c>
      <c r="AF143" s="1">
        <f>IF(S143&lt;&gt;0,G143-P143,-9999)</f>
        <v>2.8800000000046566E-3</v>
      </c>
      <c r="AG143" s="78"/>
      <c r="AH143" s="1">
        <f>$AB$6*($AB$11/AI143*AJ143+$AB$12)</f>
        <v>0.12783215385817248</v>
      </c>
      <c r="AI143" s="1">
        <f>1+$AB$7*COS(AL143)</f>
        <v>0.31542923843761306</v>
      </c>
      <c r="AJ143" s="1">
        <f>SIN(AL143+RADIANS($AB$9))</f>
        <v>0.60558658537069499</v>
      </c>
      <c r="AK143" s="1">
        <f>$AB$7*SIN(AL143)</f>
        <v>0.70942333167283977</v>
      </c>
      <c r="AL143" s="1">
        <f>2*ATAN(AM143)</f>
        <v>2.3383680606456303</v>
      </c>
      <c r="AM143" s="1">
        <f>SQRT((1+$AB$7)/(1-$AB$7))*TAN(AN143/2)</f>
        <v>2.3546308713960649</v>
      </c>
      <c r="AN143" s="77">
        <f>$AU143+$AB$7*SIN(AO143)</f>
        <v>6.6754634216142517</v>
      </c>
      <c r="AO143" s="77">
        <f>$AU143+$AB$7*SIN(AP143)</f>
        <v>6.6337533925767627</v>
      </c>
      <c r="AP143" s="77">
        <f>$AU143+$AB$7*SIN(AQ143)</f>
        <v>6.589055506861011</v>
      </c>
      <c r="AQ143" s="77">
        <f>$AU143+$AB$7*SIN(AR143)</f>
        <v>6.5418439929486718</v>
      </c>
      <c r="AR143" s="77">
        <f>$AU143+$AB$7*SIN(AS143)</f>
        <v>6.4926081581965907</v>
      </c>
      <c r="AS143" s="77">
        <f>$AU143+$AB$7*SIN(AT143)</f>
        <v>6.4418029419166833</v>
      </c>
      <c r="AT143" s="77">
        <f>$AU143+$AB$7*SIN(AU143)</f>
        <v>6.389806610699317</v>
      </c>
      <c r="AU143" s="77">
        <f>RADIANS($AB$9)+$AB$18*(F143-AB$15)</f>
        <v>6.3368883804152016</v>
      </c>
      <c r="AW143" s="6"/>
      <c r="AX143" s="26"/>
    </row>
    <row r="144" spans="1:50" x14ac:dyDescent="0.2">
      <c r="A144" s="1" t="s">
        <v>137</v>
      </c>
      <c r="C144" s="79">
        <v>45232.36</v>
      </c>
      <c r="D144" s="79"/>
      <c r="E144" s="1">
        <f>+(C144-C$7)/C$8</f>
        <v>1546.0012547619513</v>
      </c>
      <c r="F144" s="1">
        <f>ROUND(2*E144,0)/2</f>
        <v>1546</v>
      </c>
      <c r="G144" s="1">
        <f>+C144-(C$7+F144*C$8)</f>
        <v>3.8800000038463622E-3</v>
      </c>
      <c r="I144" s="1">
        <f>+G144</f>
        <v>3.8800000038463622E-3</v>
      </c>
      <c r="Q144" s="114">
        <f>+C144-15018.5</f>
        <v>30213.86</v>
      </c>
      <c r="S144" s="19">
        <f>S$16</f>
        <v>0.1</v>
      </c>
      <c r="Z144" s="1">
        <f>F144</f>
        <v>1546</v>
      </c>
      <c r="AA144" s="77">
        <f>AB$3+AB$4*Z144+AB$5*Z144^2+AH144</f>
        <v>-1.6614178080674169E-3</v>
      </c>
      <c r="AB144" s="77">
        <f>IF(S144&lt;&gt;0,G144-AH144,-9999)</f>
        <v>-0.12395215385432612</v>
      </c>
      <c r="AC144" s="77">
        <f>+G144-P144</f>
        <v>3.8800000038463622E-3</v>
      </c>
      <c r="AD144" s="77">
        <f>IF(S144&lt;&gt;0,G144-AA144,-9999)</f>
        <v>5.5414178119137791E-3</v>
      </c>
      <c r="AE144" s="77">
        <f>+(G144-AA144)^2*S144</f>
        <v>3.0707311366195296E-6</v>
      </c>
      <c r="AF144" s="1">
        <f>IF(S144&lt;&gt;0,G144-P144,-9999)</f>
        <v>3.8800000038463622E-3</v>
      </c>
      <c r="AG144" s="78"/>
      <c r="AH144" s="1">
        <f>$AB$6*($AB$11/AI144*AJ144+$AB$12)</f>
        <v>0.12783215385817248</v>
      </c>
      <c r="AI144" s="1">
        <f>1+$AB$7*COS(AL144)</f>
        <v>0.31542923843761306</v>
      </c>
      <c r="AJ144" s="1">
        <f>SIN(AL144+RADIANS($AB$9))</f>
        <v>0.60558658537069499</v>
      </c>
      <c r="AK144" s="1">
        <f>$AB$7*SIN(AL144)</f>
        <v>0.70942333167283977</v>
      </c>
      <c r="AL144" s="1">
        <f>2*ATAN(AM144)</f>
        <v>2.3383680606456303</v>
      </c>
      <c r="AM144" s="1">
        <f>SQRT((1+$AB$7)/(1-$AB$7))*TAN(AN144/2)</f>
        <v>2.3546308713960649</v>
      </c>
      <c r="AN144" s="77">
        <f>$AU144+$AB$7*SIN(AO144)</f>
        <v>6.6754634216142517</v>
      </c>
      <c r="AO144" s="77">
        <f>$AU144+$AB$7*SIN(AP144)</f>
        <v>6.6337533925767627</v>
      </c>
      <c r="AP144" s="77">
        <f>$AU144+$AB$7*SIN(AQ144)</f>
        <v>6.589055506861011</v>
      </c>
      <c r="AQ144" s="77">
        <f>$AU144+$AB$7*SIN(AR144)</f>
        <v>6.5418439929486718</v>
      </c>
      <c r="AR144" s="77">
        <f>$AU144+$AB$7*SIN(AS144)</f>
        <v>6.4926081581965907</v>
      </c>
      <c r="AS144" s="77">
        <f>$AU144+$AB$7*SIN(AT144)</f>
        <v>6.4418029419166833</v>
      </c>
      <c r="AT144" s="77">
        <f>$AU144+$AB$7*SIN(AU144)</f>
        <v>6.389806610699317</v>
      </c>
      <c r="AU144" s="77">
        <f>RADIANS($AB$9)+$AB$18*(F144-AB$15)</f>
        <v>6.3368883804152016</v>
      </c>
      <c r="AW144" s="6"/>
      <c r="AX144" s="26"/>
    </row>
    <row r="145" spans="1:50" x14ac:dyDescent="0.2">
      <c r="A145" s="1" t="s">
        <v>138</v>
      </c>
      <c r="C145" s="79">
        <v>45297.288999999997</v>
      </c>
      <c r="D145" s="79"/>
      <c r="E145" s="1">
        <f>+(C145-C$7)/C$8</f>
        <v>1566.9987905129638</v>
      </c>
      <c r="F145" s="1">
        <f>ROUND(2*E145,0)/2</f>
        <v>1567</v>
      </c>
      <c r="G145" s="1">
        <f>+C145-(C$7+F145*C$8)</f>
        <v>-3.7400000001071021E-3</v>
      </c>
      <c r="I145" s="1">
        <f>+G145</f>
        <v>-3.7400000001071021E-3</v>
      </c>
      <c r="Q145" s="114">
        <f>+C145-15018.5</f>
        <v>30278.788999999997</v>
      </c>
      <c r="S145" s="19">
        <f>S$16</f>
        <v>0.1</v>
      </c>
      <c r="Z145" s="1">
        <f>F145</f>
        <v>1567</v>
      </c>
      <c r="AA145" s="77">
        <f>AB$3+AB$4*Z145+AB$5*Z145^2+AH145</f>
        <v>-2.5410601854641557E-3</v>
      </c>
      <c r="AB145" s="77">
        <f>IF(S145&lt;&gt;0,G145-AH145,-9999)</f>
        <v>-0.13231434409768877</v>
      </c>
      <c r="AC145" s="77">
        <f>+G145-P145</f>
        <v>-3.7400000001071021E-3</v>
      </c>
      <c r="AD145" s="77">
        <f>IF(S145&lt;&gt;0,G145-AA145,-9999)</f>
        <v>-1.1989398146429464E-3</v>
      </c>
      <c r="AE145" s="77">
        <f>+(G145-AA145)^2*S145</f>
        <v>1.437456679136063E-7</v>
      </c>
      <c r="AF145" s="1">
        <f>IF(S145&lt;&gt;0,G145-P145,-9999)</f>
        <v>-3.7400000001071021E-3</v>
      </c>
      <c r="AG145" s="78"/>
      <c r="AH145" s="1">
        <f>$AB$6*($AB$11/AI145*AJ145+$AB$12)</f>
        <v>0.12857434409758167</v>
      </c>
      <c r="AI145" s="1">
        <f>1+$AB$7*COS(AL145)</f>
        <v>0.29916590655161301</v>
      </c>
      <c r="AJ145" s="1">
        <f>SIN(AL145+RADIANS($AB$9))</f>
        <v>0.58697438820307546</v>
      </c>
      <c r="AK145" s="1">
        <f>$AB$7*SIN(AL145)</f>
        <v>0.6933614963121878</v>
      </c>
      <c r="AL145" s="1">
        <f>2*ATAN(AM145)</f>
        <v>2.3615542299851797</v>
      </c>
      <c r="AM145" s="1">
        <f>SQRT((1+$AB$7)/(1-$AB$7))*TAN(AN145/2)</f>
        <v>2.4326320663933716</v>
      </c>
      <c r="AN145" s="77">
        <f>$AU145+$AB$7*SIN(AO145)</f>
        <v>6.6881115013096766</v>
      </c>
      <c r="AO145" s="77">
        <f>$AU145+$AB$7*SIN(AP145)</f>
        <v>6.6453971573030088</v>
      </c>
      <c r="AP145" s="77">
        <f>$AU145+$AB$7*SIN(AQ145)</f>
        <v>6.5994476086154448</v>
      </c>
      <c r="AQ145" s="77">
        <f>$AU145+$AB$7*SIN(AR145)</f>
        <v>6.5507751129599159</v>
      </c>
      <c r="AR145" s="77">
        <f>$AU145+$AB$7*SIN(AS145)</f>
        <v>6.4999151860266933</v>
      </c>
      <c r="AS145" s="77">
        <f>$AU145+$AB$7*SIN(AT145)</f>
        <v>6.4473696752965237</v>
      </c>
      <c r="AT145" s="77">
        <f>$AU145+$AB$7*SIN(AU145)</f>
        <v>6.3935577895577849</v>
      </c>
      <c r="AU145" s="77">
        <f>RADIANS($AB$9)+$AB$18*(F145-AB$15)</f>
        <v>6.3387787264188731</v>
      </c>
      <c r="AW145" s="6"/>
      <c r="AX145" s="26"/>
    </row>
    <row r="146" spans="1:50" x14ac:dyDescent="0.2">
      <c r="A146" s="1" t="s">
        <v>138</v>
      </c>
      <c r="C146" s="79">
        <v>45328.213000000003</v>
      </c>
      <c r="D146" s="79"/>
      <c r="E146" s="1">
        <f>+(C146-C$7)/C$8</f>
        <v>1576.9993726190257</v>
      </c>
      <c r="F146" s="1">
        <f>ROUND(2*E146,0)/2</f>
        <v>1577</v>
      </c>
      <c r="G146" s="1">
        <f>+C146-(C$7+F146*C$8)</f>
        <v>-1.9399999946472235E-3</v>
      </c>
      <c r="I146" s="1">
        <f>+G146</f>
        <v>-1.9399999946472235E-3</v>
      </c>
      <c r="Q146" s="114">
        <f>+C146-15018.5</f>
        <v>30309.713000000003</v>
      </c>
      <c r="S146" s="19">
        <f>S$16</f>
        <v>0.1</v>
      </c>
      <c r="Z146" s="1">
        <f>F146</f>
        <v>1577</v>
      </c>
      <c r="AA146" s="77">
        <f>AB$3+AB$4*Z146+AB$5*Z146^2+AH146</f>
        <v>-2.9714579426562415E-3</v>
      </c>
      <c r="AB146" s="77">
        <f>IF(S146&lt;&gt;0,G146-AH146,-9999)</f>
        <v>-0.13085834660415691</v>
      </c>
      <c r="AC146" s="77">
        <f>+G146-P146</f>
        <v>-1.9399999946472235E-3</v>
      </c>
      <c r="AD146" s="77">
        <f>IF(S146&lt;&gt;0,G146-AA146,-9999)</f>
        <v>1.031457948009018E-3</v>
      </c>
      <c r="AE146" s="77">
        <f>+(G146-AA146)^2*S146</f>
        <v>1.063905498510974E-7</v>
      </c>
      <c r="AF146" s="1">
        <f>IF(S146&lt;&gt;0,G146-P146,-9999)</f>
        <v>-1.9399999946472235E-3</v>
      </c>
      <c r="AG146" s="78"/>
      <c r="AH146" s="1">
        <f>$AB$6*($AB$11/AI146*AJ146+$AB$12)</f>
        <v>0.12891834660950968</v>
      </c>
      <c r="AI146" s="1">
        <f>1+$AB$7*COS(AL146)</f>
        <v>0.29188804035008176</v>
      </c>
      <c r="AJ146" s="1">
        <f>SIN(AL146+RADIANS($AB$9))</f>
        <v>0.578398116893869</v>
      </c>
      <c r="AK146" s="1">
        <f>$AB$7*SIN(AL146)</f>
        <v>0.68592714169119373</v>
      </c>
      <c r="AL146" s="1">
        <f>2*ATAN(AM146)</f>
        <v>2.3721072041184992</v>
      </c>
      <c r="AM146" s="1">
        <f>SQRT((1+$AB$7)/(1-$AB$7))*TAN(AN146/2)</f>
        <v>2.4696081737726017</v>
      </c>
      <c r="AN146" s="77">
        <f>$AU146+$AB$7*SIN(AO146)</f>
        <v>6.694095875664372</v>
      </c>
      <c r="AO146" s="77">
        <f>$AU146+$AB$7*SIN(AP146)</f>
        <v>6.6509179320257976</v>
      </c>
      <c r="AP146" s="77">
        <f>$AU146+$AB$7*SIN(AQ146)</f>
        <v>6.6043830782718214</v>
      </c>
      <c r="AQ146" s="77">
        <f>$AU146+$AB$7*SIN(AR146)</f>
        <v>6.5550218314329323</v>
      </c>
      <c r="AR146" s="77">
        <f>$AU146+$AB$7*SIN(AS146)</f>
        <v>6.5033923941810832</v>
      </c>
      <c r="AS146" s="77">
        <f>$AU146+$AB$7*SIN(AT146)</f>
        <v>6.4500198998291856</v>
      </c>
      <c r="AT146" s="77">
        <f>$AU146+$AB$7*SIN(AU146)</f>
        <v>6.3953439968124419</v>
      </c>
      <c r="AU146" s="77">
        <f>RADIANS($AB$9)+$AB$18*(F146-AB$15)</f>
        <v>6.3396788911825261</v>
      </c>
      <c r="AW146" s="6"/>
      <c r="AX146" s="26"/>
    </row>
    <row r="147" spans="1:50" x14ac:dyDescent="0.2">
      <c r="A147" s="1" t="s">
        <v>130</v>
      </c>
      <c r="C147" s="79">
        <v>45609.603999999999</v>
      </c>
      <c r="D147" s="79"/>
      <c r="E147" s="1">
        <f>+(C147-C$7)/C$8</f>
        <v>1667.9990427589239</v>
      </c>
      <c r="F147" s="1">
        <f>ROUND(2*E147,0)/2</f>
        <v>1668</v>
      </c>
      <c r="G147" s="1">
        <f>+C147-(C$7+F147*C$8)</f>
        <v>-2.9599999979836866E-3</v>
      </c>
      <c r="I147" s="1">
        <f>+G147</f>
        <v>-2.9599999979836866E-3</v>
      </c>
      <c r="Q147" s="114">
        <f>+C147-15018.5</f>
        <v>30591.103999999999</v>
      </c>
      <c r="S147" s="19">
        <f>S$16</f>
        <v>0.1</v>
      </c>
      <c r="Z147" s="1">
        <f>F147</f>
        <v>1668</v>
      </c>
      <c r="AA147" s="77">
        <f>AB$3+AB$4*Z147+AB$5*Z147^2+AH147</f>
        <v>-7.2231984574601948E-3</v>
      </c>
      <c r="AB147" s="77">
        <f>IF(S147&lt;&gt;0,G147-AH147,-9999)</f>
        <v>-0.13473588118876578</v>
      </c>
      <c r="AC147" s="77">
        <f>+G147-P147</f>
        <v>-2.9599999979836866E-3</v>
      </c>
      <c r="AD147" s="77">
        <f>IF(S147&lt;&gt;0,G147-AA147,-9999)</f>
        <v>4.2631984594765082E-3</v>
      </c>
      <c r="AE147" s="77">
        <f>+(G147-AA147)^2*S147</f>
        <v>1.8174861104882874E-6</v>
      </c>
      <c r="AF147" s="1">
        <f>IF(S147&lt;&gt;0,G147-P147,-9999)</f>
        <v>-2.9599999979836866E-3</v>
      </c>
      <c r="AG147" s="78"/>
      <c r="AH147" s="1">
        <f>$AB$6*($AB$11/AI147*AJ147+$AB$12)</f>
        <v>0.1317758811907821</v>
      </c>
      <c r="AI147" s="1">
        <f>1+$AB$7*COS(AL147)</f>
        <v>0.23705840780951415</v>
      </c>
      <c r="AJ147" s="1">
        <f>SIN(AL147+RADIANS($AB$9))</f>
        <v>0.50822464029724157</v>
      </c>
      <c r="AK147" s="1">
        <f>$AB$7*SIN(AL147)</f>
        <v>0.62437065755346388</v>
      </c>
      <c r="AL147" s="1">
        <f>2*ATAN(AM147)</f>
        <v>2.4557487451358795</v>
      </c>
      <c r="AM147" s="1">
        <f>SQRT((1+$AB$7)/(1-$AB$7))*TAN(AN147/2)</f>
        <v>2.8009018154794854</v>
      </c>
      <c r="AN147" s="77">
        <f>$AU147+$AB$7*SIN(AO147)</f>
        <v>6.7473705002102831</v>
      </c>
      <c r="AO147" s="77">
        <f>$AU147+$AB$7*SIN(AP147)</f>
        <v>6.7004160819506442</v>
      </c>
      <c r="AP147" s="77">
        <f>$AU147+$AB$7*SIN(AQ147)</f>
        <v>6.6488846013112362</v>
      </c>
      <c r="AQ147" s="77">
        <f>$AU147+$AB$7*SIN(AR147)</f>
        <v>6.593472168353995</v>
      </c>
      <c r="AR147" s="77">
        <f>$AU147+$AB$7*SIN(AS147)</f>
        <v>6.5349615270972183</v>
      </c>
      <c r="AS147" s="77">
        <f>$AU147+$AB$7*SIN(AT147)</f>
        <v>6.4741179585851523</v>
      </c>
      <c r="AT147" s="77">
        <f>$AU147+$AB$7*SIN(AU147)</f>
        <v>6.4115963209481954</v>
      </c>
      <c r="AU147" s="77">
        <f>RADIANS($AB$9)+$AB$18*(F147-AB$15)</f>
        <v>6.3478703905317664</v>
      </c>
      <c r="AW147" s="6"/>
      <c r="AX147" s="26"/>
    </row>
    <row r="148" spans="1:50" x14ac:dyDescent="0.2">
      <c r="A148" s="1" t="s">
        <v>139</v>
      </c>
      <c r="C148" s="79">
        <v>45634.339</v>
      </c>
      <c r="D148" s="79"/>
      <c r="E148" s="1">
        <f>+(C148-C$7)/C$8</f>
        <v>1675.9981501962991</v>
      </c>
      <c r="F148" s="1">
        <f>ROUND(2*E148,0)/2</f>
        <v>1676</v>
      </c>
      <c r="G148" s="1">
        <f>+C148-(C$7+F148*C$8)</f>
        <v>-5.7200000010197982E-3</v>
      </c>
      <c r="I148" s="1">
        <f>+G148</f>
        <v>-5.7200000010197982E-3</v>
      </c>
      <c r="Q148" s="114">
        <f>+C148-15018.5</f>
        <v>30615.839</v>
      </c>
      <c r="S148" s="19">
        <f>S$16</f>
        <v>0.1</v>
      </c>
      <c r="Z148" s="1">
        <f>F148</f>
        <v>1676</v>
      </c>
      <c r="AA148" s="77">
        <f>AB$3+AB$4*Z148+AB$5*Z148^2+AH148</f>
        <v>-7.6253034785509488E-3</v>
      </c>
      <c r="AB148" s="77">
        <f>IF(S148&lt;&gt;0,G148-AH148,-9999)</f>
        <v>-0.13772413005321793</v>
      </c>
      <c r="AC148" s="77">
        <f>+G148-P148</f>
        <v>-5.7200000010197982E-3</v>
      </c>
      <c r="AD148" s="77">
        <f>IF(S148&lt;&gt;0,G148-AA148,-9999)</f>
        <v>1.9053034775311506E-3</v>
      </c>
      <c r="AE148" s="77">
        <f>+(G148-AA148)^2*S148</f>
        <v>3.6301813414922956E-7</v>
      </c>
      <c r="AF148" s="1">
        <f>IF(S148&lt;&gt;0,G148-P148,-9999)</f>
        <v>-5.7200000010197982E-3</v>
      </c>
      <c r="AG148" s="78"/>
      <c r="AH148" s="1">
        <f>$AB$6*($AB$11/AI148*AJ148+$AB$12)</f>
        <v>0.13200413005219813</v>
      </c>
      <c r="AI148" s="1">
        <f>1+$AB$7*COS(AL148)</f>
        <v>0.23306421739732885</v>
      </c>
      <c r="AJ148" s="1">
        <f>SIN(AL148+RADIANS($AB$9))</f>
        <v>0.50268307620057673</v>
      </c>
      <c r="AK148" s="1">
        <f>$AB$7*SIN(AL148)</f>
        <v>0.61945790532652556</v>
      </c>
      <c r="AL148" s="1">
        <f>2*ATAN(AM148)</f>
        <v>2.4621711361346219</v>
      </c>
      <c r="AM148" s="1">
        <f>SQRT((1+$AB$7)/(1-$AB$7))*TAN(AN148/2)</f>
        <v>2.8295628865400899</v>
      </c>
      <c r="AN148" s="77">
        <f>$AU148+$AB$7*SIN(AO148)</f>
        <v>6.751949180711879</v>
      </c>
      <c r="AO148" s="77">
        <f>$AU148+$AB$7*SIN(AP148)</f>
        <v>6.7047013191439016</v>
      </c>
      <c r="AP148" s="77">
        <f>$AU148+$AB$7*SIN(AQ148)</f>
        <v>6.6527597878400044</v>
      </c>
      <c r="AQ148" s="77">
        <f>$AU148+$AB$7*SIN(AR148)</f>
        <v>6.5968347883777563</v>
      </c>
      <c r="AR148" s="77">
        <f>$AU148+$AB$7*SIN(AS148)</f>
        <v>6.5377301673222448</v>
      </c>
      <c r="AS148" s="77">
        <f>$AU148+$AB$7*SIN(AT148)</f>
        <v>6.4762347434392131</v>
      </c>
      <c r="AT148" s="77">
        <f>$AU148+$AB$7*SIN(AU148)</f>
        <v>6.413024900077108</v>
      </c>
      <c r="AU148" s="77">
        <f>RADIANS($AB$9)+$AB$18*(F148-AB$15)</f>
        <v>6.3485905223426888</v>
      </c>
      <c r="AW148" s="6"/>
      <c r="AX148" s="26"/>
    </row>
    <row r="149" spans="1:50" x14ac:dyDescent="0.2">
      <c r="A149" s="1" t="s">
        <v>139</v>
      </c>
      <c r="C149" s="79">
        <v>45634.343000000001</v>
      </c>
      <c r="D149" s="79"/>
      <c r="E149" s="1">
        <f>+(C149-C$7)/C$8</f>
        <v>1675.9994437653211</v>
      </c>
      <c r="F149" s="1">
        <f>ROUND(2*E149,0)/2</f>
        <v>1676</v>
      </c>
      <c r="G149" s="1">
        <f>+C149-(C$7+F149*C$8)</f>
        <v>-1.720000000204891E-3</v>
      </c>
      <c r="I149" s="1">
        <f>+G149</f>
        <v>-1.720000000204891E-3</v>
      </c>
      <c r="Q149" s="114">
        <f>+C149-15018.5</f>
        <v>30615.843000000001</v>
      </c>
      <c r="S149" s="19">
        <f>S$16</f>
        <v>0.1</v>
      </c>
      <c r="Z149" s="1">
        <f>F149</f>
        <v>1676</v>
      </c>
      <c r="AA149" s="77">
        <f>AB$3+AB$4*Z149+AB$5*Z149^2+AH149</f>
        <v>-7.6253034785509488E-3</v>
      </c>
      <c r="AB149" s="77">
        <f>IF(S149&lt;&gt;0,G149-AH149,-9999)</f>
        <v>-0.13372413005240302</v>
      </c>
      <c r="AC149" s="77">
        <f>+G149-P149</f>
        <v>-1.720000000204891E-3</v>
      </c>
      <c r="AD149" s="77">
        <f>IF(S149&lt;&gt;0,G149-AA149,-9999)</f>
        <v>5.9053034783460578E-3</v>
      </c>
      <c r="AE149" s="77">
        <f>+(G149-AA149)^2*S149</f>
        <v>3.4872609171366049E-6</v>
      </c>
      <c r="AF149" s="1">
        <f>IF(S149&lt;&gt;0,G149-P149,-9999)</f>
        <v>-1.720000000204891E-3</v>
      </c>
      <c r="AG149" s="78"/>
      <c r="AH149" s="1">
        <f>$AB$6*($AB$11/AI149*AJ149+$AB$12)</f>
        <v>0.13200413005219813</v>
      </c>
      <c r="AI149" s="1">
        <f>1+$AB$7*COS(AL149)</f>
        <v>0.23306421739732885</v>
      </c>
      <c r="AJ149" s="1">
        <f>SIN(AL149+RADIANS($AB$9))</f>
        <v>0.50268307620057673</v>
      </c>
      <c r="AK149" s="1">
        <f>$AB$7*SIN(AL149)</f>
        <v>0.61945790532652556</v>
      </c>
      <c r="AL149" s="1">
        <f>2*ATAN(AM149)</f>
        <v>2.4621711361346219</v>
      </c>
      <c r="AM149" s="1">
        <f>SQRT((1+$AB$7)/(1-$AB$7))*TAN(AN149/2)</f>
        <v>2.8295628865400899</v>
      </c>
      <c r="AN149" s="77">
        <f>$AU149+$AB$7*SIN(AO149)</f>
        <v>6.751949180711879</v>
      </c>
      <c r="AO149" s="77">
        <f>$AU149+$AB$7*SIN(AP149)</f>
        <v>6.7047013191439016</v>
      </c>
      <c r="AP149" s="77">
        <f>$AU149+$AB$7*SIN(AQ149)</f>
        <v>6.6527597878400044</v>
      </c>
      <c r="AQ149" s="77">
        <f>$AU149+$AB$7*SIN(AR149)</f>
        <v>6.5968347883777563</v>
      </c>
      <c r="AR149" s="77">
        <f>$AU149+$AB$7*SIN(AS149)</f>
        <v>6.5377301673222448</v>
      </c>
      <c r="AS149" s="77">
        <f>$AU149+$AB$7*SIN(AT149)</f>
        <v>6.4762347434392131</v>
      </c>
      <c r="AT149" s="77">
        <f>$AU149+$AB$7*SIN(AU149)</f>
        <v>6.413024900077108</v>
      </c>
      <c r="AU149" s="77">
        <f>RADIANS($AB$9)+$AB$18*(F149-AB$15)</f>
        <v>6.3485905223426888</v>
      </c>
      <c r="AW149" s="6"/>
      <c r="AX149" s="26"/>
    </row>
    <row r="150" spans="1:50" x14ac:dyDescent="0.2">
      <c r="A150" s="1" t="s">
        <v>130</v>
      </c>
      <c r="C150" s="79">
        <v>45643.618000000002</v>
      </c>
      <c r="D150" s="79"/>
      <c r="E150" s="1">
        <f>+(C150-C$7)/C$8</f>
        <v>1678.9989069341775</v>
      </c>
      <c r="F150" s="1">
        <f>ROUND(2*E150,0)/2</f>
        <v>1679</v>
      </c>
      <c r="G150" s="1">
        <f>+C150-(C$7+F150*C$8)</f>
        <v>-3.3799999946495518E-3</v>
      </c>
      <c r="I150" s="1">
        <f>+G150</f>
        <v>-3.3799999946495518E-3</v>
      </c>
      <c r="Q150" s="114">
        <f>+C150-15018.5</f>
        <v>30625.118000000002</v>
      </c>
      <c r="S150" s="19">
        <f>S$16</f>
        <v>0.1</v>
      </c>
      <c r="Z150" s="1">
        <f>F150</f>
        <v>1679</v>
      </c>
      <c r="AA150" s="77">
        <f>AB$3+AB$4*Z150+AB$5*Z150^2+AH150</f>
        <v>-7.7772498411982638E-3</v>
      </c>
      <c r="AB150" s="77">
        <f>IF(S150&lt;&gt;0,G150-AH150,-9999)</f>
        <v>-0.13546878983452662</v>
      </c>
      <c r="AC150" s="77">
        <f>+G150-P150</f>
        <v>-3.3799999946495518E-3</v>
      </c>
      <c r="AD150" s="77">
        <f>IF(S150&lt;&gt;0,G150-AA150,-9999)</f>
        <v>4.397249846548712E-3</v>
      </c>
      <c r="AE150" s="77">
        <f>+(G150-AA150)^2*S150</f>
        <v>1.933580621297267E-6</v>
      </c>
      <c r="AF150" s="1">
        <f>IF(S150&lt;&gt;0,G150-P150,-9999)</f>
        <v>-3.3799999946495518E-3</v>
      </c>
      <c r="AG150" s="78"/>
      <c r="AH150" s="1">
        <f>$AB$6*($AB$11/AI150*AJ150+$AB$12)</f>
        <v>0.13208878983987707</v>
      </c>
      <c r="AI150" s="1">
        <f>1+$AB$7*COS(AL150)</f>
        <v>0.23159560767553056</v>
      </c>
      <c r="AJ150" s="1">
        <f>SIN(AL150+RADIANS($AB$9))</f>
        <v>0.50062915679432596</v>
      </c>
      <c r="AK150" s="1">
        <f>$AB$7*SIN(AL150)</f>
        <v>0.6176352329363678</v>
      </c>
      <c r="AL150" s="1">
        <f>2*ATAN(AM150)</f>
        <v>2.4645454262934856</v>
      </c>
      <c r="AM150" s="1">
        <f>SQRT((1+$AB$7)/(1-$AB$7))*TAN(AN150/2)</f>
        <v>2.8402908624034633</v>
      </c>
      <c r="AN150" s="77">
        <f>$AU150+$AB$7*SIN(AO150)</f>
        <v>6.7536617187648762</v>
      </c>
      <c r="AO150" s="77">
        <f>$AU150+$AB$7*SIN(AP150)</f>
        <v>6.706305433746266</v>
      </c>
      <c r="AP150" s="77">
        <f>$AU150+$AB$7*SIN(AQ150)</f>
        <v>6.6542113790201345</v>
      </c>
      <c r="AQ150" s="77">
        <f>$AU150+$AB$7*SIN(AR150)</f>
        <v>6.5980950038675026</v>
      </c>
      <c r="AR150" s="77">
        <f>$AU150+$AB$7*SIN(AS150)</f>
        <v>6.5387681164550493</v>
      </c>
      <c r="AS150" s="77">
        <f>$AU150+$AB$7*SIN(AT150)</f>
        <v>6.4770284623504839</v>
      </c>
      <c r="AT150" s="77">
        <f>$AU150+$AB$7*SIN(AU150)</f>
        <v>6.4135606086553754</v>
      </c>
      <c r="AU150" s="77">
        <f>RADIANS($AB$9)+$AB$18*(F150-AB$15)</f>
        <v>6.3488605717717848</v>
      </c>
      <c r="AW150" s="6"/>
      <c r="AX150" s="26"/>
    </row>
    <row r="151" spans="1:50" x14ac:dyDescent="0.2">
      <c r="A151" s="1" t="s">
        <v>130</v>
      </c>
      <c r="C151" s="79">
        <v>45643.631000000001</v>
      </c>
      <c r="D151" s="79"/>
      <c r="E151" s="1">
        <f>+(C151-C$7)/C$8</f>
        <v>1679.0031110334974</v>
      </c>
      <c r="F151" s="1">
        <f>ROUND(2*E151,0)/2</f>
        <v>1679</v>
      </c>
      <c r="G151" s="1">
        <f>+C151-(C$7+F151*C$8)</f>
        <v>9.620000004360918E-3</v>
      </c>
      <c r="I151" s="1">
        <f>+G151</f>
        <v>9.620000004360918E-3</v>
      </c>
      <c r="Q151" s="114">
        <f>+C151-15018.5</f>
        <v>30625.131000000001</v>
      </c>
      <c r="S151" s="19">
        <f>S$16</f>
        <v>0.1</v>
      </c>
      <c r="Z151" s="1">
        <f>F151</f>
        <v>1679</v>
      </c>
      <c r="AA151" s="77">
        <f>AB$3+AB$4*Z151+AB$5*Z151^2+AH151</f>
        <v>-7.7772498411982638E-3</v>
      </c>
      <c r="AB151" s="77">
        <f>IF(S151&lt;&gt;0,G151-AH151,-9999)</f>
        <v>-0.12246878983551615</v>
      </c>
      <c r="AC151" s="77">
        <f>+G151-P151</f>
        <v>9.620000004360918E-3</v>
      </c>
      <c r="AD151" s="77">
        <f>IF(S151&lt;&gt;0,G151-AA151,-9999)</f>
        <v>1.7397249845559182E-2</v>
      </c>
      <c r="AE151" s="77">
        <f>+(G151-AA151)^2*S151</f>
        <v>3.02664302188809E-5</v>
      </c>
      <c r="AF151" s="1">
        <f>IF(S151&lt;&gt;0,G151-P151,-9999)</f>
        <v>9.620000004360918E-3</v>
      </c>
      <c r="AG151" s="78"/>
      <c r="AH151" s="1">
        <f>$AB$6*($AB$11/AI151*AJ151+$AB$12)</f>
        <v>0.13208878983987707</v>
      </c>
      <c r="AI151" s="1">
        <f>1+$AB$7*COS(AL151)</f>
        <v>0.23159560767553056</v>
      </c>
      <c r="AJ151" s="1">
        <f>SIN(AL151+RADIANS($AB$9))</f>
        <v>0.50062915679432596</v>
      </c>
      <c r="AK151" s="1">
        <f>$AB$7*SIN(AL151)</f>
        <v>0.6176352329363678</v>
      </c>
      <c r="AL151" s="1">
        <f>2*ATAN(AM151)</f>
        <v>2.4645454262934856</v>
      </c>
      <c r="AM151" s="1">
        <f>SQRT((1+$AB$7)/(1-$AB$7))*TAN(AN151/2)</f>
        <v>2.8402908624034633</v>
      </c>
      <c r="AN151" s="77">
        <f>$AU151+$AB$7*SIN(AO151)</f>
        <v>6.7536617187648762</v>
      </c>
      <c r="AO151" s="77">
        <f>$AU151+$AB$7*SIN(AP151)</f>
        <v>6.706305433746266</v>
      </c>
      <c r="AP151" s="77">
        <f>$AU151+$AB$7*SIN(AQ151)</f>
        <v>6.6542113790201345</v>
      </c>
      <c r="AQ151" s="77">
        <f>$AU151+$AB$7*SIN(AR151)</f>
        <v>6.5980950038675026</v>
      </c>
      <c r="AR151" s="77">
        <f>$AU151+$AB$7*SIN(AS151)</f>
        <v>6.5387681164550493</v>
      </c>
      <c r="AS151" s="77">
        <f>$AU151+$AB$7*SIN(AT151)</f>
        <v>6.4770284623504839</v>
      </c>
      <c r="AT151" s="77">
        <f>$AU151+$AB$7*SIN(AU151)</f>
        <v>6.4135606086553754</v>
      </c>
      <c r="AU151" s="77">
        <f>RADIANS($AB$9)+$AB$18*(F151-AB$15)</f>
        <v>6.3488605717717848</v>
      </c>
      <c r="AW151" s="6"/>
      <c r="AX151" s="26"/>
    </row>
    <row r="152" spans="1:50" x14ac:dyDescent="0.2">
      <c r="A152" s="1" t="s">
        <v>140</v>
      </c>
      <c r="C152" s="79">
        <v>45940.451999999997</v>
      </c>
      <c r="D152" s="79"/>
      <c r="E152" s="1">
        <f>+(C152-C$7)/C$8</f>
        <v>1774.9927236742526</v>
      </c>
      <c r="F152" s="1">
        <f>ROUND(2*E152,0)/2</f>
        <v>1775</v>
      </c>
      <c r="G152" s="1">
        <f>+C152-(C$7+F152*C$8)</f>
        <v>-2.2499999999126885E-2</v>
      </c>
      <c r="I152" s="1">
        <f>+G152</f>
        <v>-2.2499999999126885E-2</v>
      </c>
      <c r="Q152" s="114">
        <f>+C152-15018.5</f>
        <v>30921.951999999997</v>
      </c>
      <c r="S152" s="19">
        <f>S$16</f>
        <v>0.1</v>
      </c>
      <c r="Z152" s="1">
        <f>F152</f>
        <v>1775</v>
      </c>
      <c r="AA152" s="77">
        <f>AB$3+AB$4*Z152+AB$5*Z152^2+AH152</f>
        <v>-1.2964932622746644E-2</v>
      </c>
      <c r="AB152" s="77">
        <f>IF(S152&lt;&gt;0,G152-AH152,-9999)</f>
        <v>-0.15703685585112701</v>
      </c>
      <c r="AC152" s="77">
        <f>+G152-P152</f>
        <v>-2.2499999999126885E-2</v>
      </c>
      <c r="AD152" s="77">
        <f>IF(S152&lt;&gt;0,G152-AA152,-9999)</f>
        <v>-9.5350673763802407E-3</v>
      </c>
      <c r="AE152" s="77">
        <f>+(G152-AA152)^2*S152</f>
        <v>9.0917509872110773E-6</v>
      </c>
      <c r="AF152" s="1">
        <f>IF(S152&lt;&gt;0,G152-P152,-9999)</f>
        <v>-2.2499999999126885E-2</v>
      </c>
      <c r="AG152" s="78"/>
      <c r="AH152" s="1">
        <f>$AB$6*($AB$11/AI152*AJ152+$AB$12)</f>
        <v>0.13453685585200012</v>
      </c>
      <c r="AI152" s="1">
        <f>1+$AB$7*COS(AL152)</f>
        <v>0.19181020423666773</v>
      </c>
      <c r="AJ152" s="1">
        <f>SIN(AL152+RADIANS($AB$9))</f>
        <v>0.44129756440032641</v>
      </c>
      <c r="AK152" s="1">
        <f>$AB$7*SIN(AL152)</f>
        <v>0.56457758114533885</v>
      </c>
      <c r="AL152" s="1">
        <f>2*ATAN(AM152)</f>
        <v>2.5318267034898518</v>
      </c>
      <c r="AM152" s="1">
        <f>SQRT((1+$AB$7)/(1-$AB$7))*TAN(AN152/2)</f>
        <v>3.1776839388608713</v>
      </c>
      <c r="AN152" s="77">
        <f>$AU152+$AB$7*SIN(AO152)</f>
        <v>6.8071517090260159</v>
      </c>
      <c r="AO152" s="77">
        <f>$AU152+$AB$7*SIN(AP152)</f>
        <v>6.7567921833031743</v>
      </c>
      <c r="AP152" s="77">
        <f>$AU152+$AB$7*SIN(AQ152)</f>
        <v>6.7001830052180429</v>
      </c>
      <c r="AQ152" s="77">
        <f>$AU152+$AB$7*SIN(AR152)</f>
        <v>6.6381914214693198</v>
      </c>
      <c r="AR152" s="77">
        <f>$AU152+$AB$7*SIN(AS152)</f>
        <v>6.5718947695684085</v>
      </c>
      <c r="AS152" s="77">
        <f>$AU152+$AB$7*SIN(AT152)</f>
        <v>6.5024046946647704</v>
      </c>
      <c r="AT152" s="77">
        <f>$AU152+$AB$7*SIN(AU152)</f>
        <v>6.4307006861797147</v>
      </c>
      <c r="AU152" s="77">
        <f>RADIANS($AB$9)+$AB$18*(F152-AB$15)</f>
        <v>6.3575021535028515</v>
      </c>
      <c r="AW152" s="6"/>
      <c r="AX152" s="26"/>
    </row>
    <row r="153" spans="1:50" x14ac:dyDescent="0.2">
      <c r="A153" s="1" t="s">
        <v>141</v>
      </c>
      <c r="C153" s="79">
        <v>45940.457999999999</v>
      </c>
      <c r="D153" s="79"/>
      <c r="E153" s="1">
        <f>+(C153-C$7)/C$8</f>
        <v>1774.9946640277853</v>
      </c>
      <c r="F153" s="1">
        <f>ROUND(2*E153,0)/2</f>
        <v>1775</v>
      </c>
      <c r="G153" s="1">
        <f>+C153-(C$7+F153*C$8)</f>
        <v>-1.6499999997904524E-2</v>
      </c>
      <c r="I153" s="1">
        <f>+G153</f>
        <v>-1.6499999997904524E-2</v>
      </c>
      <c r="Q153" s="114">
        <f>+C153-15018.5</f>
        <v>30921.957999999999</v>
      </c>
      <c r="S153" s="19">
        <f>S$16</f>
        <v>0.1</v>
      </c>
      <c r="Z153" s="1">
        <f>F153</f>
        <v>1775</v>
      </c>
      <c r="AA153" s="77">
        <f>AB$3+AB$4*Z153+AB$5*Z153^2+AH153</f>
        <v>-1.2964932622746644E-2</v>
      </c>
      <c r="AB153" s="77">
        <f>IF(S153&lt;&gt;0,G153-AH153,-9999)</f>
        <v>-0.15103685584990464</v>
      </c>
      <c r="AC153" s="77">
        <f>+G153-P153</f>
        <v>-1.6499999997904524E-2</v>
      </c>
      <c r="AD153" s="77">
        <f>IF(S153&lt;&gt;0,G153-AA153,-9999)</f>
        <v>-3.5350673751578798E-3</v>
      </c>
      <c r="AE153" s="77">
        <f>+(G153-AA153)^2*S153</f>
        <v>1.2496701346905624E-6</v>
      </c>
      <c r="AF153" s="1">
        <f>IF(S153&lt;&gt;0,G153-P153,-9999)</f>
        <v>-1.6499999997904524E-2</v>
      </c>
      <c r="AG153" s="78"/>
      <c r="AH153" s="1">
        <f>$AB$6*($AB$11/AI153*AJ153+$AB$12)</f>
        <v>0.13453685585200012</v>
      </c>
      <c r="AI153" s="1">
        <f>1+$AB$7*COS(AL153)</f>
        <v>0.19181020423666773</v>
      </c>
      <c r="AJ153" s="1">
        <f>SIN(AL153+RADIANS($AB$9))</f>
        <v>0.44129756440032641</v>
      </c>
      <c r="AK153" s="1">
        <f>$AB$7*SIN(AL153)</f>
        <v>0.56457758114533885</v>
      </c>
      <c r="AL153" s="1">
        <f>2*ATAN(AM153)</f>
        <v>2.5318267034898518</v>
      </c>
      <c r="AM153" s="1">
        <f>SQRT((1+$AB$7)/(1-$AB$7))*TAN(AN153/2)</f>
        <v>3.1776839388608713</v>
      </c>
      <c r="AN153" s="77">
        <f>$AU153+$AB$7*SIN(AO153)</f>
        <v>6.8071517090260159</v>
      </c>
      <c r="AO153" s="77">
        <f>$AU153+$AB$7*SIN(AP153)</f>
        <v>6.7567921833031743</v>
      </c>
      <c r="AP153" s="77">
        <f>$AU153+$AB$7*SIN(AQ153)</f>
        <v>6.7001830052180429</v>
      </c>
      <c r="AQ153" s="77">
        <f>$AU153+$AB$7*SIN(AR153)</f>
        <v>6.6381914214693198</v>
      </c>
      <c r="AR153" s="77">
        <f>$AU153+$AB$7*SIN(AS153)</f>
        <v>6.5718947695684085</v>
      </c>
      <c r="AS153" s="77">
        <f>$AU153+$AB$7*SIN(AT153)</f>
        <v>6.5024046946647704</v>
      </c>
      <c r="AT153" s="77">
        <f>$AU153+$AB$7*SIN(AU153)</f>
        <v>6.4307006861797147</v>
      </c>
      <c r="AU153" s="77">
        <f>RADIANS($AB$9)+$AB$18*(F153-AB$15)</f>
        <v>6.3575021535028515</v>
      </c>
      <c r="AW153" s="6"/>
      <c r="AX153" s="26"/>
    </row>
    <row r="154" spans="1:50" x14ac:dyDescent="0.2">
      <c r="A154" s="1" t="s">
        <v>142</v>
      </c>
      <c r="C154" s="79">
        <v>45940.457999999999</v>
      </c>
      <c r="D154" s="79"/>
      <c r="E154" s="1">
        <f>+(C154-C$7)/C$8</f>
        <v>1774.9946640277853</v>
      </c>
      <c r="F154" s="1">
        <f>ROUND(2*E154,0)/2</f>
        <v>1775</v>
      </c>
      <c r="G154" s="1">
        <f>+C154-(C$7+F154*C$8)</f>
        <v>-1.6499999997904524E-2</v>
      </c>
      <c r="I154" s="1">
        <f>+G154</f>
        <v>-1.6499999997904524E-2</v>
      </c>
      <c r="Q154" s="114">
        <f>+C154-15018.5</f>
        <v>30921.957999999999</v>
      </c>
      <c r="S154" s="19">
        <f>S$16</f>
        <v>0.1</v>
      </c>
      <c r="Z154" s="1">
        <f>F154</f>
        <v>1775</v>
      </c>
      <c r="AA154" s="77">
        <f>AB$3+AB$4*Z154+AB$5*Z154^2+AH154</f>
        <v>-1.2964932622746644E-2</v>
      </c>
      <c r="AB154" s="77">
        <f>IF(S154&lt;&gt;0,G154-AH154,-9999)</f>
        <v>-0.15103685584990464</v>
      </c>
      <c r="AC154" s="77">
        <f>+G154-P154</f>
        <v>-1.6499999997904524E-2</v>
      </c>
      <c r="AD154" s="77">
        <f>IF(S154&lt;&gt;0,G154-AA154,-9999)</f>
        <v>-3.5350673751578798E-3</v>
      </c>
      <c r="AE154" s="77">
        <f>+(G154-AA154)^2*S154</f>
        <v>1.2496701346905624E-6</v>
      </c>
      <c r="AF154" s="1">
        <f>IF(S154&lt;&gt;0,G154-P154,-9999)</f>
        <v>-1.6499999997904524E-2</v>
      </c>
      <c r="AG154" s="78"/>
      <c r="AH154" s="1">
        <f>$AB$6*($AB$11/AI154*AJ154+$AB$12)</f>
        <v>0.13453685585200012</v>
      </c>
      <c r="AI154" s="1">
        <f>1+$AB$7*COS(AL154)</f>
        <v>0.19181020423666773</v>
      </c>
      <c r="AJ154" s="1">
        <f>SIN(AL154+RADIANS($AB$9))</f>
        <v>0.44129756440032641</v>
      </c>
      <c r="AK154" s="1">
        <f>$AB$7*SIN(AL154)</f>
        <v>0.56457758114533885</v>
      </c>
      <c r="AL154" s="1">
        <f>2*ATAN(AM154)</f>
        <v>2.5318267034898518</v>
      </c>
      <c r="AM154" s="1">
        <f>SQRT((1+$AB$7)/(1-$AB$7))*TAN(AN154/2)</f>
        <v>3.1776839388608713</v>
      </c>
      <c r="AN154" s="77">
        <f>$AU154+$AB$7*SIN(AO154)</f>
        <v>6.8071517090260159</v>
      </c>
      <c r="AO154" s="77">
        <f>$AU154+$AB$7*SIN(AP154)</f>
        <v>6.7567921833031743</v>
      </c>
      <c r="AP154" s="77">
        <f>$AU154+$AB$7*SIN(AQ154)</f>
        <v>6.7001830052180429</v>
      </c>
      <c r="AQ154" s="77">
        <f>$AU154+$AB$7*SIN(AR154)</f>
        <v>6.6381914214693198</v>
      </c>
      <c r="AR154" s="77">
        <f>$AU154+$AB$7*SIN(AS154)</f>
        <v>6.5718947695684085</v>
      </c>
      <c r="AS154" s="77">
        <f>$AU154+$AB$7*SIN(AT154)</f>
        <v>6.5024046946647704</v>
      </c>
      <c r="AT154" s="77">
        <f>$AU154+$AB$7*SIN(AU154)</f>
        <v>6.4307006861797147</v>
      </c>
      <c r="AU154" s="77">
        <f>RADIANS($AB$9)+$AB$18*(F154-AB$15)</f>
        <v>6.3575021535028515</v>
      </c>
      <c r="AW154" s="6"/>
      <c r="AX154" s="26"/>
    </row>
    <row r="155" spans="1:50" x14ac:dyDescent="0.2">
      <c r="A155" s="1" t="s">
        <v>142</v>
      </c>
      <c r="C155" s="79">
        <v>45940.466</v>
      </c>
      <c r="D155" s="79"/>
      <c r="E155" s="1">
        <f>+(C155-C$7)/C$8</f>
        <v>1774.9972511658291</v>
      </c>
      <c r="F155" s="1">
        <f>ROUND(2*E155,0)/2</f>
        <v>1775</v>
      </c>
      <c r="G155" s="1">
        <f>+C155-(C$7+F155*C$8)</f>
        <v>-8.4999999962747097E-3</v>
      </c>
      <c r="I155" s="1">
        <f>+G155</f>
        <v>-8.4999999962747097E-3</v>
      </c>
      <c r="Q155" s="114">
        <f>+C155-15018.5</f>
        <v>30921.966</v>
      </c>
      <c r="S155" s="19">
        <f>S$16</f>
        <v>0.1</v>
      </c>
      <c r="Z155" s="1">
        <f>F155</f>
        <v>1775</v>
      </c>
      <c r="AA155" s="77">
        <f>AB$3+AB$4*Z155+AB$5*Z155^2+AH155</f>
        <v>-1.2964932622746644E-2</v>
      </c>
      <c r="AB155" s="77">
        <f>IF(S155&lt;&gt;0,G155-AH155,-9999)</f>
        <v>-0.14303685584827483</v>
      </c>
      <c r="AC155" s="77">
        <f>+G155-P155</f>
        <v>-8.4999999962747097E-3</v>
      </c>
      <c r="AD155" s="77">
        <f>IF(S155&lt;&gt;0,G155-AA155,-9999)</f>
        <v>4.4649326264719347E-3</v>
      </c>
      <c r="AE155" s="77">
        <f>+(G155-AA155)^2*S155</f>
        <v>1.9935623358933569E-6</v>
      </c>
      <c r="AF155" s="1">
        <f>IF(S155&lt;&gt;0,G155-P155,-9999)</f>
        <v>-8.4999999962747097E-3</v>
      </c>
      <c r="AG155" s="78"/>
      <c r="AH155" s="1">
        <f>$AB$6*($AB$11/AI155*AJ155+$AB$12)</f>
        <v>0.13453685585200012</v>
      </c>
      <c r="AI155" s="1">
        <f>1+$AB$7*COS(AL155)</f>
        <v>0.19181020423666773</v>
      </c>
      <c r="AJ155" s="1">
        <f>SIN(AL155+RADIANS($AB$9))</f>
        <v>0.44129756440032641</v>
      </c>
      <c r="AK155" s="1">
        <f>$AB$7*SIN(AL155)</f>
        <v>0.56457758114533885</v>
      </c>
      <c r="AL155" s="1">
        <f>2*ATAN(AM155)</f>
        <v>2.5318267034898518</v>
      </c>
      <c r="AM155" s="1">
        <f>SQRT((1+$AB$7)/(1-$AB$7))*TAN(AN155/2)</f>
        <v>3.1776839388608713</v>
      </c>
      <c r="AN155" s="77">
        <f>$AU155+$AB$7*SIN(AO155)</f>
        <v>6.8071517090260159</v>
      </c>
      <c r="AO155" s="77">
        <f>$AU155+$AB$7*SIN(AP155)</f>
        <v>6.7567921833031743</v>
      </c>
      <c r="AP155" s="77">
        <f>$AU155+$AB$7*SIN(AQ155)</f>
        <v>6.7001830052180429</v>
      </c>
      <c r="AQ155" s="77">
        <f>$AU155+$AB$7*SIN(AR155)</f>
        <v>6.6381914214693198</v>
      </c>
      <c r="AR155" s="77">
        <f>$AU155+$AB$7*SIN(AS155)</f>
        <v>6.5718947695684085</v>
      </c>
      <c r="AS155" s="77">
        <f>$AU155+$AB$7*SIN(AT155)</f>
        <v>6.5024046946647704</v>
      </c>
      <c r="AT155" s="77">
        <f>$AU155+$AB$7*SIN(AU155)</f>
        <v>6.4307006861797147</v>
      </c>
      <c r="AU155" s="77">
        <f>RADIANS($AB$9)+$AB$18*(F155-AB$15)</f>
        <v>6.3575021535028515</v>
      </c>
      <c r="AW155" s="6"/>
      <c r="AX155" s="26"/>
    </row>
    <row r="156" spans="1:50" x14ac:dyDescent="0.2">
      <c r="A156" s="1" t="s">
        <v>142</v>
      </c>
      <c r="C156" s="79">
        <v>45940.466</v>
      </c>
      <c r="D156" s="79"/>
      <c r="E156" s="1">
        <f>+(C156-C$7)/C$8</f>
        <v>1774.9972511658291</v>
      </c>
      <c r="F156" s="1">
        <f>ROUND(2*E156,0)/2</f>
        <v>1775</v>
      </c>
      <c r="G156" s="1">
        <f>+C156-(C$7+F156*C$8)</f>
        <v>-8.4999999962747097E-3</v>
      </c>
      <c r="I156" s="1">
        <f>+G156</f>
        <v>-8.4999999962747097E-3</v>
      </c>
      <c r="Q156" s="114">
        <f>+C156-15018.5</f>
        <v>30921.966</v>
      </c>
      <c r="S156" s="19">
        <f>S$16</f>
        <v>0.1</v>
      </c>
      <c r="Z156" s="1">
        <f>F156</f>
        <v>1775</v>
      </c>
      <c r="AA156" s="77">
        <f>AB$3+AB$4*Z156+AB$5*Z156^2+AH156</f>
        <v>-1.2964932622746644E-2</v>
      </c>
      <c r="AB156" s="77">
        <f>IF(S156&lt;&gt;0,G156-AH156,-9999)</f>
        <v>-0.14303685584827483</v>
      </c>
      <c r="AC156" s="77">
        <f>+G156-P156</f>
        <v>-8.4999999962747097E-3</v>
      </c>
      <c r="AD156" s="77">
        <f>IF(S156&lt;&gt;0,G156-AA156,-9999)</f>
        <v>4.4649326264719347E-3</v>
      </c>
      <c r="AE156" s="77">
        <f>+(G156-AA156)^2*S156</f>
        <v>1.9935623358933569E-6</v>
      </c>
      <c r="AF156" s="1">
        <f>IF(S156&lt;&gt;0,G156-P156,-9999)</f>
        <v>-8.4999999962747097E-3</v>
      </c>
      <c r="AG156" s="78"/>
      <c r="AH156" s="1">
        <f>$AB$6*($AB$11/AI156*AJ156+$AB$12)</f>
        <v>0.13453685585200012</v>
      </c>
      <c r="AI156" s="1">
        <f>1+$AB$7*COS(AL156)</f>
        <v>0.19181020423666773</v>
      </c>
      <c r="AJ156" s="1">
        <f>SIN(AL156+RADIANS($AB$9))</f>
        <v>0.44129756440032641</v>
      </c>
      <c r="AK156" s="1">
        <f>$AB$7*SIN(AL156)</f>
        <v>0.56457758114533885</v>
      </c>
      <c r="AL156" s="1">
        <f>2*ATAN(AM156)</f>
        <v>2.5318267034898518</v>
      </c>
      <c r="AM156" s="1">
        <f>SQRT((1+$AB$7)/(1-$AB$7))*TAN(AN156/2)</f>
        <v>3.1776839388608713</v>
      </c>
      <c r="AN156" s="77">
        <f>$AU156+$AB$7*SIN(AO156)</f>
        <v>6.8071517090260159</v>
      </c>
      <c r="AO156" s="77">
        <f>$AU156+$AB$7*SIN(AP156)</f>
        <v>6.7567921833031743</v>
      </c>
      <c r="AP156" s="77">
        <f>$AU156+$AB$7*SIN(AQ156)</f>
        <v>6.7001830052180429</v>
      </c>
      <c r="AQ156" s="77">
        <f>$AU156+$AB$7*SIN(AR156)</f>
        <v>6.6381914214693198</v>
      </c>
      <c r="AR156" s="77">
        <f>$AU156+$AB$7*SIN(AS156)</f>
        <v>6.5718947695684085</v>
      </c>
      <c r="AS156" s="77">
        <f>$AU156+$AB$7*SIN(AT156)</f>
        <v>6.5024046946647704</v>
      </c>
      <c r="AT156" s="77">
        <f>$AU156+$AB$7*SIN(AU156)</f>
        <v>6.4307006861797147</v>
      </c>
      <c r="AU156" s="77">
        <f>RADIANS($AB$9)+$AB$18*(F156-AB$15)</f>
        <v>6.3575021535028515</v>
      </c>
      <c r="AW156" s="6"/>
      <c r="AX156" s="26"/>
    </row>
    <row r="157" spans="1:50" x14ac:dyDescent="0.2">
      <c r="A157" s="1" t="s">
        <v>142</v>
      </c>
      <c r="C157" s="79">
        <v>45940.466</v>
      </c>
      <c r="D157" s="79"/>
      <c r="E157" s="1">
        <f>+(C157-C$7)/C$8</f>
        <v>1774.9972511658291</v>
      </c>
      <c r="F157" s="1">
        <f>ROUND(2*E157,0)/2</f>
        <v>1775</v>
      </c>
      <c r="G157" s="1">
        <f>+C157-(C$7+F157*C$8)</f>
        <v>-8.4999999962747097E-3</v>
      </c>
      <c r="I157" s="1">
        <f>+G157</f>
        <v>-8.4999999962747097E-3</v>
      </c>
      <c r="Q157" s="114">
        <f>+C157-15018.5</f>
        <v>30921.966</v>
      </c>
      <c r="S157" s="19">
        <f>S$16</f>
        <v>0.1</v>
      </c>
      <c r="Z157" s="1">
        <f>F157</f>
        <v>1775</v>
      </c>
      <c r="AA157" s="77">
        <f>AB$3+AB$4*Z157+AB$5*Z157^2+AH157</f>
        <v>-1.2964932622746644E-2</v>
      </c>
      <c r="AB157" s="77">
        <f>IF(S157&lt;&gt;0,G157-AH157,-9999)</f>
        <v>-0.14303685584827483</v>
      </c>
      <c r="AC157" s="77">
        <f>+G157-P157</f>
        <v>-8.4999999962747097E-3</v>
      </c>
      <c r="AD157" s="77">
        <f>IF(S157&lt;&gt;0,G157-AA157,-9999)</f>
        <v>4.4649326264719347E-3</v>
      </c>
      <c r="AE157" s="77">
        <f>+(G157-AA157)^2*S157</f>
        <v>1.9935623358933569E-6</v>
      </c>
      <c r="AF157" s="1">
        <f>IF(S157&lt;&gt;0,G157-P157,-9999)</f>
        <v>-8.4999999962747097E-3</v>
      </c>
      <c r="AG157" s="78"/>
      <c r="AH157" s="1">
        <f>$AB$6*($AB$11/AI157*AJ157+$AB$12)</f>
        <v>0.13453685585200012</v>
      </c>
      <c r="AI157" s="1">
        <f>1+$AB$7*COS(AL157)</f>
        <v>0.19181020423666773</v>
      </c>
      <c r="AJ157" s="1">
        <f>SIN(AL157+RADIANS($AB$9))</f>
        <v>0.44129756440032641</v>
      </c>
      <c r="AK157" s="1">
        <f>$AB$7*SIN(AL157)</f>
        <v>0.56457758114533885</v>
      </c>
      <c r="AL157" s="1">
        <f>2*ATAN(AM157)</f>
        <v>2.5318267034898518</v>
      </c>
      <c r="AM157" s="1">
        <f>SQRT((1+$AB$7)/(1-$AB$7))*TAN(AN157/2)</f>
        <v>3.1776839388608713</v>
      </c>
      <c r="AN157" s="77">
        <f>$AU157+$AB$7*SIN(AO157)</f>
        <v>6.8071517090260159</v>
      </c>
      <c r="AO157" s="77">
        <f>$AU157+$AB$7*SIN(AP157)</f>
        <v>6.7567921833031743</v>
      </c>
      <c r="AP157" s="77">
        <f>$AU157+$AB$7*SIN(AQ157)</f>
        <v>6.7001830052180429</v>
      </c>
      <c r="AQ157" s="77">
        <f>$AU157+$AB$7*SIN(AR157)</f>
        <v>6.6381914214693198</v>
      </c>
      <c r="AR157" s="77">
        <f>$AU157+$AB$7*SIN(AS157)</f>
        <v>6.5718947695684085</v>
      </c>
      <c r="AS157" s="77">
        <f>$AU157+$AB$7*SIN(AT157)</f>
        <v>6.5024046946647704</v>
      </c>
      <c r="AT157" s="77">
        <f>$AU157+$AB$7*SIN(AU157)</f>
        <v>6.4307006861797147</v>
      </c>
      <c r="AU157" s="77">
        <f>RADIANS($AB$9)+$AB$18*(F157-AB$15)</f>
        <v>6.3575021535028515</v>
      </c>
      <c r="AW157" s="6"/>
      <c r="AX157" s="26"/>
    </row>
    <row r="158" spans="1:50" x14ac:dyDescent="0.2">
      <c r="A158" s="1" t="s">
        <v>141</v>
      </c>
      <c r="C158" s="79">
        <v>45968.298999999999</v>
      </c>
      <c r="D158" s="79"/>
      <c r="E158" s="1">
        <f>+(C158-C$7)/C$8</f>
        <v>1783.9982278104401</v>
      </c>
      <c r="F158" s="1">
        <f>ROUND(2*E158,0)/2</f>
        <v>1784</v>
      </c>
      <c r="G158" s="1">
        <f>+C158-(C$7+F158*C$8)</f>
        <v>-5.4799999998067506E-3</v>
      </c>
      <c r="I158" s="1">
        <f>+G158</f>
        <v>-5.4799999998067506E-3</v>
      </c>
      <c r="Q158" s="114">
        <f>+C158-15018.5</f>
        <v>30949.798999999999</v>
      </c>
      <c r="S158" s="19">
        <f>S$16</f>
        <v>0.1</v>
      </c>
      <c r="Z158" s="1">
        <f>F158</f>
        <v>1784</v>
      </c>
      <c r="AA158" s="77">
        <f>AB$3+AB$4*Z158+AB$5*Z158^2+AH158</f>
        <v>-1.3482810750791718E-2</v>
      </c>
      <c r="AB158" s="77">
        <f>IF(S158&lt;&gt;0,G158-AH158,-9999)</f>
        <v>-0.14022122780786481</v>
      </c>
      <c r="AC158" s="77">
        <f>+G158-P158</f>
        <v>-5.4799999998067506E-3</v>
      </c>
      <c r="AD158" s="77">
        <f>IF(S158&lt;&gt;0,G158-AA158,-9999)</f>
        <v>8.0028107509849677E-3</v>
      </c>
      <c r="AE158" s="77">
        <f>+(G158-AA158)^2*S158</f>
        <v>6.404497991608059E-6</v>
      </c>
      <c r="AF158" s="1">
        <f>IF(S158&lt;&gt;0,G158-P158,-9999)</f>
        <v>-5.4799999998067506E-3</v>
      </c>
      <c r="AG158" s="78"/>
      <c r="AH158" s="1">
        <f>$AB$6*($AB$11/AI158*AJ158+$AB$12)</f>
        <v>0.13474122780805806</v>
      </c>
      <c r="AI158" s="1">
        <f>1+$AB$7*COS(AL158)</f>
        <v>0.18869338555357806</v>
      </c>
      <c r="AJ158" s="1">
        <f>SIN(AL158+RADIANS($AB$9))</f>
        <v>0.43631706569154705</v>
      </c>
      <c r="AK158" s="1">
        <f>$AB$7*SIN(AL158)</f>
        <v>0.5600894289873567</v>
      </c>
      <c r="AL158" s="1">
        <f>2*ATAN(AM158)</f>
        <v>2.5373693408673752</v>
      </c>
      <c r="AM158" s="1">
        <f>SQRT((1+$AB$7)/(1-$AB$7))*TAN(AN158/2)</f>
        <v>3.2087124618274521</v>
      </c>
      <c r="AN158" s="77">
        <f>$AU158+$AB$7*SIN(AO158)</f>
        <v>6.8120338643923128</v>
      </c>
      <c r="AO158" s="77">
        <f>$AU158+$AB$7*SIN(AP158)</f>
        <v>6.7614390182526964</v>
      </c>
      <c r="AP158" s="77">
        <f>$AU158+$AB$7*SIN(AQ158)</f>
        <v>6.704443496701618</v>
      </c>
      <c r="AQ158" s="77">
        <f>$AU158+$AB$7*SIN(AR158)</f>
        <v>6.6419265968283225</v>
      </c>
      <c r="AR158" s="77">
        <f>$AU158+$AB$7*SIN(AS158)</f>
        <v>6.574991279534383</v>
      </c>
      <c r="AS158" s="77">
        <f>$AU158+$AB$7*SIN(AT158)</f>
        <v>6.5047813463668307</v>
      </c>
      <c r="AT158" s="77">
        <f>$AU158+$AB$7*SIN(AU158)</f>
        <v>6.432307298023594</v>
      </c>
      <c r="AU158" s="77">
        <f>RADIANS($AB$9)+$AB$18*(F158-AB$15)</f>
        <v>6.3583123017901393</v>
      </c>
      <c r="AW158" s="6"/>
      <c r="AX158" s="26"/>
    </row>
    <row r="159" spans="1:50" x14ac:dyDescent="0.2">
      <c r="A159" s="1" t="s">
        <v>141</v>
      </c>
      <c r="C159" s="79">
        <v>45974.481</v>
      </c>
      <c r="D159" s="79"/>
      <c r="E159" s="1">
        <f>+(C159-C$7)/C$8</f>
        <v>1785.997438733337</v>
      </c>
      <c r="F159" s="1">
        <f>ROUND(2*E159,0)/2</f>
        <v>1786</v>
      </c>
      <c r="G159" s="1">
        <f>+C159-(C$7+F159*C$8)</f>
        <v>-7.9200000036507845E-3</v>
      </c>
      <c r="I159" s="1">
        <f>+G159</f>
        <v>-7.9200000036507845E-3</v>
      </c>
      <c r="Q159" s="114">
        <f>+C159-15018.5</f>
        <v>30955.981</v>
      </c>
      <c r="S159" s="19">
        <f>S$16</f>
        <v>0.1</v>
      </c>
      <c r="Z159" s="1">
        <f>F159</f>
        <v>1786</v>
      </c>
      <c r="AA159" s="77">
        <f>AB$3+AB$4*Z159+AB$5*Z159^2+AH159</f>
        <v>-1.3598609175066778E-2</v>
      </c>
      <c r="AB159" s="77">
        <f>IF(S159&lt;&gt;0,G159-AH159,-9999)</f>
        <v>-0.14270607836904747</v>
      </c>
      <c r="AC159" s="77">
        <f>+G159-P159</f>
        <v>-7.9200000036507845E-3</v>
      </c>
      <c r="AD159" s="77">
        <f>IF(S159&lt;&gt;0,G159-AA159,-9999)</f>
        <v>5.6786091714159936E-3</v>
      </c>
      <c r="AE159" s="77">
        <f>+(G159-AA159)^2*S159</f>
        <v>3.2246602121689838E-6</v>
      </c>
      <c r="AF159" s="1">
        <f>IF(S159&lt;&gt;0,G159-P159,-9999)</f>
        <v>-7.9200000036507845E-3</v>
      </c>
      <c r="AG159" s="78"/>
      <c r="AH159" s="1">
        <f>$AB$6*($AB$11/AI159*AJ159+$AB$12)</f>
        <v>0.13478607836539669</v>
      </c>
      <c r="AI159" s="1">
        <f>1+$AB$7*COS(AL159)</f>
        <v>0.18801295698387033</v>
      </c>
      <c r="AJ159" s="1">
        <f>SIN(AL159+RADIANS($AB$9))</f>
        <v>0.43522265982075975</v>
      </c>
      <c r="AK159" s="1">
        <f>$AB$7*SIN(AL159)</f>
        <v>0.55910252466056731</v>
      </c>
      <c r="AL159" s="1">
        <f>2*ATAN(AM159)</f>
        <v>2.538585268990619</v>
      </c>
      <c r="AM159" s="1">
        <f>SQRT((1+$AB$7)/(1-$AB$7))*TAN(AN159/2)</f>
        <v>3.215593347911883</v>
      </c>
      <c r="AN159" s="77">
        <f>$AU159+$AB$7*SIN(AO159)</f>
        <v>6.8131156597568747</v>
      </c>
      <c r="AO159" s="77">
        <f>$AU159+$AB$7*SIN(AP159)</f>
        <v>6.762469589827079</v>
      </c>
      <c r="AP159" s="77">
        <f>$AU159+$AB$7*SIN(AQ159)</f>
        <v>6.7053890859440379</v>
      </c>
      <c r="AQ159" s="77">
        <f>$AU159+$AB$7*SIN(AR159)</f>
        <v>6.6427560587142045</v>
      </c>
      <c r="AR159" s="77">
        <f>$AU159+$AB$7*SIN(AS159)</f>
        <v>6.5756791717038681</v>
      </c>
      <c r="AS159" s="77">
        <f>$AU159+$AB$7*SIN(AT159)</f>
        <v>6.505309433577894</v>
      </c>
      <c r="AT159" s="77">
        <f>$AU159+$AB$7*SIN(AU159)</f>
        <v>6.4326643163008264</v>
      </c>
      <c r="AU159" s="77">
        <f>RADIANS($AB$9)+$AB$18*(F159-AB$15)</f>
        <v>6.3584923347428699</v>
      </c>
      <c r="AW159" s="6"/>
      <c r="AX159" s="26"/>
    </row>
    <row r="160" spans="1:50" x14ac:dyDescent="0.2">
      <c r="A160" s="1" t="s">
        <v>141</v>
      </c>
      <c r="C160" s="79">
        <v>46005.4</v>
      </c>
      <c r="D160" s="79"/>
      <c r="E160" s="1">
        <f>+(C160-C$7)/C$8</f>
        <v>1795.9964038781204</v>
      </c>
      <c r="F160" s="1">
        <f>ROUND(2*E160,0)/2</f>
        <v>1796</v>
      </c>
      <c r="G160" s="1">
        <f>+C160-(C$7+F160*C$8)</f>
        <v>-1.1119999995571561E-2</v>
      </c>
      <c r="I160" s="1">
        <f>+G160</f>
        <v>-1.1119999995571561E-2</v>
      </c>
      <c r="Q160" s="114">
        <f>+C160-15018.5</f>
        <v>30986.9</v>
      </c>
      <c r="S160" s="19">
        <f>S$16</f>
        <v>0.1</v>
      </c>
      <c r="Z160" s="1">
        <f>F160</f>
        <v>1796</v>
      </c>
      <c r="AA160" s="77">
        <f>AB$3+AB$4*Z160+AB$5*Z160^2+AH160</f>
        <v>-1.4181476177029001E-2</v>
      </c>
      <c r="AB160" s="77">
        <f>IF(S160&lt;&gt;0,G160-AH160,-9999)</f>
        <v>-0.14612726879211532</v>
      </c>
      <c r="AC160" s="77">
        <f>+G160-P160</f>
        <v>-1.1119999995571561E-2</v>
      </c>
      <c r="AD160" s="77">
        <f>IF(S160&lt;&gt;0,G160-AA160,-9999)</f>
        <v>3.0614761814574398E-3</v>
      </c>
      <c r="AE160" s="77">
        <f>+(G160-AA160)^2*S160</f>
        <v>9.3726364096312277E-7</v>
      </c>
      <c r="AF160" s="1">
        <f>IF(S160&lt;&gt;0,G160-P160,-9999)</f>
        <v>-1.1119999995571561E-2</v>
      </c>
      <c r="AG160" s="78"/>
      <c r="AH160" s="1">
        <f>$AB$6*($AB$11/AI160*AJ160+$AB$12)</f>
        <v>0.13500726879654376</v>
      </c>
      <c r="AI160" s="1">
        <f>1+$AB$7*COS(AL160)</f>
        <v>0.18467544334872321</v>
      </c>
      <c r="AJ160" s="1">
        <f>SIN(AL160+RADIANS($AB$9))</f>
        <v>0.4298169380994159</v>
      </c>
      <c r="AK160" s="1">
        <f>$AB$7*SIN(AL160)</f>
        <v>0.55422419509553855</v>
      </c>
      <c r="AL160" s="1">
        <f>2*ATAN(AM160)</f>
        <v>2.5445808201225883</v>
      </c>
      <c r="AM160" s="1">
        <f>SQRT((1+$AB$7)/(1-$AB$7))*TAN(AN160/2)</f>
        <v>3.2499192360663995</v>
      </c>
      <c r="AN160" s="77">
        <f>$AU160+$AB$7*SIN(AO160)</f>
        <v>6.8185075366554591</v>
      </c>
      <c r="AO160" s="77">
        <f>$AU160+$AB$7*SIN(AP160)</f>
        <v>6.7676111709764362</v>
      </c>
      <c r="AP160" s="77">
        <f>$AU160+$AB$7*SIN(AQ160)</f>
        <v>6.7101105205232656</v>
      </c>
      <c r="AQ160" s="77">
        <f>$AU160+$AB$7*SIN(AR160)</f>
        <v>6.6469001977475264</v>
      </c>
      <c r="AR160" s="77">
        <f>$AU160+$AB$7*SIN(AS160)</f>
        <v>6.5791174166855315</v>
      </c>
      <c r="AS160" s="77">
        <f>$AU160+$AB$7*SIN(AT160)</f>
        <v>6.5079495527851678</v>
      </c>
      <c r="AT160" s="77">
        <f>$AU160+$AB$7*SIN(AU160)</f>
        <v>6.4344493715114783</v>
      </c>
      <c r="AU160" s="77">
        <f>RADIANS($AB$9)+$AB$18*(F160-AB$15)</f>
        <v>6.359392499506523</v>
      </c>
      <c r="AW160" s="6"/>
      <c r="AX160" s="26"/>
    </row>
    <row r="161" spans="1:50" x14ac:dyDescent="0.2">
      <c r="A161" s="1" t="s">
        <v>130</v>
      </c>
      <c r="C161" s="79">
        <v>46011.586000000003</v>
      </c>
      <c r="D161" s="79"/>
      <c r="E161" s="1">
        <f>+(C161-C$7)/C$8</f>
        <v>1797.9969083700394</v>
      </c>
      <c r="F161" s="1">
        <f>ROUND(2*E161,0)/2</f>
        <v>1798</v>
      </c>
      <c r="G161" s="1">
        <f>+C161-(C$7+F161*C$8)</f>
        <v>-9.5599999986006878E-3</v>
      </c>
      <c r="I161" s="1">
        <f>+G161</f>
        <v>-9.5599999986006878E-3</v>
      </c>
      <c r="Q161" s="114">
        <f>+C161-15018.5</f>
        <v>30993.086000000003</v>
      </c>
      <c r="S161" s="19">
        <f>S$16</f>
        <v>0.1</v>
      </c>
      <c r="Z161" s="1">
        <f>F161</f>
        <v>1798</v>
      </c>
      <c r="AA161" s="77">
        <f>AB$3+AB$4*Z161+AB$5*Z161^2+AH161</f>
        <v>-1.4298821627315245E-2</v>
      </c>
      <c r="AB161" s="77">
        <f>IF(S161&lt;&gt;0,G161-AH161,-9999)</f>
        <v>-0.14461089733648821</v>
      </c>
      <c r="AC161" s="77">
        <f>+G161-P161</f>
        <v>-9.5599999986006878E-3</v>
      </c>
      <c r="AD161" s="77">
        <f>IF(S161&lt;&gt;0,G161-AA161,-9999)</f>
        <v>4.7388216287145568E-3</v>
      </c>
      <c r="AE161" s="77">
        <f>+(G161-AA161)^2*S161</f>
        <v>2.2456430428772888E-6</v>
      </c>
      <c r="AF161" s="1">
        <f>IF(S161&lt;&gt;0,G161-P161,-9999)</f>
        <v>-9.5599999986006878E-3</v>
      </c>
      <c r="AG161" s="78"/>
      <c r="AH161" s="1">
        <f>$AB$6*($AB$11/AI161*AJ161+$AB$12)</f>
        <v>0.13505089733788753</v>
      </c>
      <c r="AI161" s="1">
        <f>1+$AB$7*COS(AL161)</f>
        <v>0.18402061975329176</v>
      </c>
      <c r="AJ161" s="1">
        <f>SIN(AL161+RADIANS($AB$9))</f>
        <v>0.42874890094941281</v>
      </c>
      <c r="AK161" s="1">
        <f>$AB$7*SIN(AL161)</f>
        <v>0.55325965162850643</v>
      </c>
      <c r="AL161" s="1">
        <f>2*ATAN(AM161)</f>
        <v>2.5457633629128229</v>
      </c>
      <c r="AM161" s="1">
        <f>SQRT((1+$AB$7)/(1-$AB$7))*TAN(AN161/2)</f>
        <v>3.2567686637298965</v>
      </c>
      <c r="AN161" s="77">
        <f>$AU161+$AB$7*SIN(AO161)</f>
        <v>6.8195824872078505</v>
      </c>
      <c r="AO161" s="77">
        <f>$AU161+$AB$7*SIN(AP161)</f>
        <v>6.7686372254280798</v>
      </c>
      <c r="AP161" s="77">
        <f>$AU161+$AB$7*SIN(AQ161)</f>
        <v>6.7110534999454625</v>
      </c>
      <c r="AQ161" s="77">
        <f>$AU161+$AB$7*SIN(AR161)</f>
        <v>6.6477283884619656</v>
      </c>
      <c r="AR161" s="77">
        <f>$AU161+$AB$7*SIN(AS161)</f>
        <v>6.5798048212357942</v>
      </c>
      <c r="AS161" s="77">
        <f>$AU161+$AB$7*SIN(AT161)</f>
        <v>6.5084775129100763</v>
      </c>
      <c r="AT161" s="77">
        <f>$AU161+$AB$7*SIN(AU161)</f>
        <v>6.4348063752783533</v>
      </c>
      <c r="AU161" s="77">
        <f>RADIANS($AB$9)+$AB$18*(F161-AB$15)</f>
        <v>6.3595725324592536</v>
      </c>
      <c r="AW161" s="6"/>
      <c r="AX161" s="26"/>
    </row>
    <row r="162" spans="1:50" x14ac:dyDescent="0.2">
      <c r="A162" s="1" t="s">
        <v>130</v>
      </c>
      <c r="C162" s="79">
        <v>46048.695</v>
      </c>
      <c r="D162" s="79"/>
      <c r="E162" s="1">
        <f>+(C162-C$7)/C$8</f>
        <v>1809.9976715757609</v>
      </c>
      <c r="F162" s="1">
        <f>ROUND(2*E162,0)/2</f>
        <v>1810</v>
      </c>
      <c r="G162" s="1">
        <f>+C162-(C$7+F162*C$8)</f>
        <v>-7.2000000000116415E-3</v>
      </c>
      <c r="I162" s="1">
        <f>+G162</f>
        <v>-7.2000000000116415E-3</v>
      </c>
      <c r="Q162" s="114">
        <f>+C162-15018.5</f>
        <v>31030.195</v>
      </c>
      <c r="S162" s="19">
        <f>S$16</f>
        <v>0.1</v>
      </c>
      <c r="Z162" s="1">
        <f>F162</f>
        <v>1810</v>
      </c>
      <c r="AA162" s="77">
        <f>AB$3+AB$4*Z162+AB$5*Z162^2+AH162</f>
        <v>-1.5008263352453144E-2</v>
      </c>
      <c r="AB162" s="77">
        <f>IF(S162&lt;&gt;0,G162-AH162,-9999)</f>
        <v>-0.14250843709759853</v>
      </c>
      <c r="AC162" s="77">
        <f>+G162-P162</f>
        <v>-7.2000000000116415E-3</v>
      </c>
      <c r="AD162" s="77">
        <f>IF(S162&lt;&gt;0,G162-AA162,-9999)</f>
        <v>7.8082633524415024E-3</v>
      </c>
      <c r="AE162" s="77">
        <f>+(G162-AA162)^2*S162</f>
        <v>6.0968976581081007E-6</v>
      </c>
      <c r="AF162" s="1">
        <f>IF(S162&lt;&gt;0,G162-P162,-9999)</f>
        <v>-7.2000000000116415E-3</v>
      </c>
      <c r="AG162" s="78"/>
      <c r="AH162" s="1">
        <f>$AB$6*($AB$11/AI162*AJ162+$AB$12)</f>
        <v>0.13530843709758689</v>
      </c>
      <c r="AI162" s="1">
        <f>1+$AB$7*COS(AL162)</f>
        <v>0.18017756528809936</v>
      </c>
      <c r="AJ162" s="1">
        <f>SIN(AL162+RADIANS($AB$9))</f>
        <v>0.42243060606073052</v>
      </c>
      <c r="AK162" s="1">
        <f>$AB$7*SIN(AL162)</f>
        <v>0.54754887147262921</v>
      </c>
      <c r="AL162" s="1">
        <f>2*ATAN(AM162)</f>
        <v>2.552745574208819</v>
      </c>
      <c r="AM162" s="1">
        <f>SQRT((1+$AB$7)/(1-$AB$7))*TAN(AN162/2)</f>
        <v>3.297754492560018</v>
      </c>
      <c r="AN162" s="77">
        <f>$AU162+$AB$7*SIN(AO162)</f>
        <v>6.8260081613426626</v>
      </c>
      <c r="AO162" s="77">
        <f>$AU162+$AB$7*SIN(AP162)</f>
        <v>6.7747776438504204</v>
      </c>
      <c r="AP162" s="77">
        <f>$AU162+$AB$7*SIN(AQ162)</f>
        <v>6.7167021625311696</v>
      </c>
      <c r="AQ162" s="77">
        <f>$AU162+$AB$7*SIN(AR162)</f>
        <v>6.6526930370820327</v>
      </c>
      <c r="AR162" s="77">
        <f>$AU162+$AB$7*SIN(AS162)</f>
        <v>6.5839275221615114</v>
      </c>
      <c r="AS162" s="77">
        <f>$AU162+$AB$7*SIN(AT162)</f>
        <v>6.5116448234819488</v>
      </c>
      <c r="AT162" s="77">
        <f>$AU162+$AB$7*SIN(AU162)</f>
        <v>6.4369483464710022</v>
      </c>
      <c r="AU162" s="77">
        <f>RADIANS($AB$9)+$AB$18*(F162-AB$15)</f>
        <v>6.3606527301756373</v>
      </c>
      <c r="AW162" s="6"/>
      <c r="AX162" s="26"/>
    </row>
    <row r="163" spans="1:50" x14ac:dyDescent="0.2">
      <c r="A163" s="1" t="s">
        <v>130</v>
      </c>
      <c r="C163" s="79">
        <v>46320.811999999998</v>
      </c>
      <c r="D163" s="79"/>
      <c r="E163" s="1">
        <f>+(C163-C$7)/C$8</f>
        <v>1897.9982019390593</v>
      </c>
      <c r="F163" s="1">
        <f>ROUND(2*E163,0)/2</f>
        <v>1898</v>
      </c>
      <c r="G163" s="1">
        <f>+C163-(C$7+F163*C$8)</f>
        <v>-5.5600000050617382E-3</v>
      </c>
      <c r="I163" s="1">
        <f>+G163</f>
        <v>-5.5600000050617382E-3</v>
      </c>
      <c r="Q163" s="114">
        <f>+C163-15018.5</f>
        <v>31302.311999999998</v>
      </c>
      <c r="S163" s="19">
        <f>S$16</f>
        <v>0.1</v>
      </c>
      <c r="Z163" s="1">
        <f>F163</f>
        <v>1898</v>
      </c>
      <c r="AA163" s="77">
        <f>AB$3+AB$4*Z163+AB$5*Z163^2+AH163</f>
        <v>-2.0484037058047744E-2</v>
      </c>
      <c r="AB163" s="77">
        <f>IF(S163&lt;&gt;0,G163-AH163,-9999)</f>
        <v>-0.14254344612218575</v>
      </c>
      <c r="AC163" s="77">
        <f>+G163-P163</f>
        <v>-5.5600000050617382E-3</v>
      </c>
      <c r="AD163" s="77">
        <f>IF(S163&lt;&gt;0,G163-AA163,-9999)</f>
        <v>1.4924037052986006E-2</v>
      </c>
      <c r="AE163" s="77">
        <f>+(G163-AA163)^2*S163</f>
        <v>2.2272688195889923E-5</v>
      </c>
      <c r="AF163" s="1">
        <f>IF(S163&lt;&gt;0,G163-P163,-9999)</f>
        <v>-5.5600000050617382E-3</v>
      </c>
      <c r="AG163" s="78"/>
      <c r="AH163" s="1">
        <f>$AB$6*($AB$11/AI163*AJ163+$AB$12)</f>
        <v>0.13698344611712401</v>
      </c>
      <c r="AI163" s="1">
        <f>1+$AB$7*COS(AL163)</f>
        <v>0.1559351334324518</v>
      </c>
      <c r="AJ163" s="1">
        <f>SIN(AL163+RADIANS($AB$9))</f>
        <v>0.38042904641253666</v>
      </c>
      <c r="AK163" s="1">
        <f>$AB$7*SIN(AL163)</f>
        <v>0.50938501365293964</v>
      </c>
      <c r="AL163" s="1">
        <f>2*ATAN(AM163)</f>
        <v>2.5986106606385726</v>
      </c>
      <c r="AM163" s="1">
        <f>SQRT((1+$AB$7)/(1-$AB$7))*TAN(AN163/2)</f>
        <v>3.5924185706363656</v>
      </c>
      <c r="AN163" s="77">
        <f>$AU163+$AB$7*SIN(AO163)</f>
        <v>6.8718613242178073</v>
      </c>
      <c r="AO163" s="77">
        <f>$AU163+$AB$7*SIN(AP163)</f>
        <v>6.8189585096570973</v>
      </c>
      <c r="AP163" s="77">
        <f>$AU163+$AB$7*SIN(AQ163)</f>
        <v>6.7576298606890921</v>
      </c>
      <c r="AQ163" s="77">
        <f>$AU163+$AB$7*SIN(AR163)</f>
        <v>6.6888570860824004</v>
      </c>
      <c r="AR163" s="77">
        <f>$AU163+$AB$7*SIN(AS163)</f>
        <v>6.6140668586173366</v>
      </c>
      <c r="AS163" s="77">
        <f>$AU163+$AB$7*SIN(AT163)</f>
        <v>6.5348472619409055</v>
      </c>
      <c r="AT163" s="77">
        <f>$AU163+$AB$7*SIN(AU163)</f>
        <v>6.4526533351446762</v>
      </c>
      <c r="AU163" s="77">
        <f>RADIANS($AB$9)+$AB$18*(F163-AB$15)</f>
        <v>6.3685741800957816</v>
      </c>
      <c r="AW163" s="6"/>
      <c r="AX163" s="26"/>
    </row>
    <row r="164" spans="1:50" x14ac:dyDescent="0.2">
      <c r="A164" s="1" t="s">
        <v>130</v>
      </c>
      <c r="C164" s="79">
        <v>46382.646999999997</v>
      </c>
      <c r="D164" s="79"/>
      <c r="E164" s="1">
        <f>+(C164-C$7)/C$8</f>
        <v>1917.9951620518582</v>
      </c>
      <c r="F164" s="1">
        <f>ROUND(2*E164,0)/2</f>
        <v>1918</v>
      </c>
      <c r="G164" s="1">
        <f>+C164-(C$7+F164*C$8)</f>
        <v>-1.4960000000428408E-2</v>
      </c>
      <c r="I164" s="1">
        <f>+G164</f>
        <v>-1.4960000000428408E-2</v>
      </c>
      <c r="Q164" s="114">
        <f>+C164-15018.5</f>
        <v>31364.146999999997</v>
      </c>
      <c r="S164" s="19">
        <f>S$16</f>
        <v>0.1</v>
      </c>
      <c r="Z164" s="1">
        <f>F164</f>
        <v>1918</v>
      </c>
      <c r="AA164" s="77">
        <f>AB$3+AB$4*Z164+AB$5*Z164^2+AH164</f>
        <v>-2.1793228108687807E-2</v>
      </c>
      <c r="AB164" s="77">
        <f>IF(S164&lt;&gt;0,G164-AH164,-9999)</f>
        <v>-0.15227405840972216</v>
      </c>
      <c r="AC164" s="77">
        <f>+G164-P164</f>
        <v>-1.4960000000428408E-2</v>
      </c>
      <c r="AD164" s="77">
        <f>IF(S164&lt;&gt;0,G164-AA164,-9999)</f>
        <v>6.8332281082593982E-3</v>
      </c>
      <c r="AE164" s="77">
        <f>+(G164-AA164)^2*S164</f>
        <v>4.6693006379506319E-6</v>
      </c>
      <c r="AF164" s="1">
        <f>IF(S164&lt;&gt;0,G164-P164,-9999)</f>
        <v>-1.4960000000428408E-2</v>
      </c>
      <c r="AG164" s="78"/>
      <c r="AH164" s="1">
        <f>$AB$6*($AB$11/AI164*AJ164+$AB$12)</f>
        <v>0.13731405840929375</v>
      </c>
      <c r="AI164" s="1">
        <f>1+$AB$7*COS(AL164)</f>
        <v>0.15125278317933477</v>
      </c>
      <c r="AJ164" s="1">
        <f>SIN(AL164+RADIANS($AB$9))</f>
        <v>0.37184596955441457</v>
      </c>
      <c r="AK164" s="1">
        <f>$AB$7*SIN(AL164)</f>
        <v>0.50154436797463209</v>
      </c>
      <c r="AL164" s="1">
        <f>2*ATAN(AM164)</f>
        <v>2.6078740510500129</v>
      </c>
      <c r="AM164" s="1">
        <f>SQRT((1+$AB$7)/(1-$AB$7))*TAN(AN164/2)</f>
        <v>3.6579147330722104</v>
      </c>
      <c r="AN164" s="77">
        <f>$AU164+$AB$7*SIN(AO164)</f>
        <v>6.8819691101394058</v>
      </c>
      <c r="AO164" s="77">
        <f>$AU164+$AB$7*SIN(AP164)</f>
        <v>6.828787166936209</v>
      </c>
      <c r="AP164" s="77">
        <f>$AU164+$AB$7*SIN(AQ164)</f>
        <v>6.7668062557774133</v>
      </c>
      <c r="AQ164" s="77">
        <f>$AU164+$AB$7*SIN(AR164)</f>
        <v>6.6970142157310928</v>
      </c>
      <c r="AR164" s="77">
        <f>$AU164+$AB$7*SIN(AS164)</f>
        <v>6.620892715695132</v>
      </c>
      <c r="AS164" s="77">
        <f>$AU164+$AB$7*SIN(AT164)</f>
        <v>6.5401142617306673</v>
      </c>
      <c r="AT164" s="77">
        <f>$AU164+$AB$7*SIN(AU164)</f>
        <v>6.4562219325007604</v>
      </c>
      <c r="AU164" s="77">
        <f>RADIANS($AB$9)+$AB$18*(F164-AB$15)</f>
        <v>6.3703745096230877</v>
      </c>
      <c r="AW164" s="6"/>
      <c r="AX164" s="26"/>
    </row>
    <row r="165" spans="1:50" x14ac:dyDescent="0.2">
      <c r="A165" s="1" t="s">
        <v>143</v>
      </c>
      <c r="C165" s="79">
        <v>46404.296999999999</v>
      </c>
      <c r="D165" s="79"/>
      <c r="E165" s="1">
        <f>+(C165-C$7)/C$8</f>
        <v>1924.9966043813179</v>
      </c>
      <c r="F165" s="1">
        <f>ROUND(2*E165,0)/2</f>
        <v>1925</v>
      </c>
      <c r="G165" s="1">
        <f>+C165-(C$7+F165*C$8)</f>
        <v>-1.0500000003958121E-2</v>
      </c>
      <c r="I165" s="1">
        <f>+G165</f>
        <v>-1.0500000003958121E-2</v>
      </c>
      <c r="Q165" s="114">
        <f>+C165-15018.5</f>
        <v>31385.796999999999</v>
      </c>
      <c r="S165" s="19">
        <f>S$16</f>
        <v>0.1</v>
      </c>
      <c r="Z165" s="1">
        <f>F165</f>
        <v>1925</v>
      </c>
      <c r="AA165" s="77">
        <f>AB$3+AB$4*Z165+AB$5*Z165^2+AH165</f>
        <v>-2.2256905279599948E-2</v>
      </c>
      <c r="AB165" s="77">
        <f>IF(S165&lt;&gt;0,G165-AH165,-9999)</f>
        <v>-0.1479255921392624</v>
      </c>
      <c r="AC165" s="77">
        <f>+G165-P165</f>
        <v>-1.0500000003958121E-2</v>
      </c>
      <c r="AD165" s="77">
        <f>IF(S165&lt;&gt;0,G165-AA165,-9999)</f>
        <v>1.1756905275641827E-2</v>
      </c>
      <c r="AE165" s="77">
        <f>+(G165-AA165)^2*S165</f>
        <v>1.3822482166041462E-5</v>
      </c>
      <c r="AF165" s="1">
        <f>IF(S165&lt;&gt;0,G165-P165,-9999)</f>
        <v>-1.0500000003958121E-2</v>
      </c>
      <c r="AG165" s="78"/>
      <c r="AH165" s="1">
        <f>$AB$6*($AB$11/AI165*AJ165+$AB$12)</f>
        <v>0.13742559213530428</v>
      </c>
      <c r="AI165" s="1">
        <f>1+$AB$7*COS(AL165)</f>
        <v>0.14967626387921185</v>
      </c>
      <c r="AJ165" s="1">
        <f>SIN(AL165+RADIANS($AB$9))</f>
        <v>0.36891838486915546</v>
      </c>
      <c r="AK165" s="1">
        <f>$AB$7*SIN(AL165)</f>
        <v>0.49886685087053306</v>
      </c>
      <c r="AL165" s="1">
        <f>2*ATAN(AM165)</f>
        <v>2.611025790985352</v>
      </c>
      <c r="AM165" s="1">
        <f>SQRT((1+$AB$7)/(1-$AB$7))*TAN(AN165/2)</f>
        <v>3.6807076858278749</v>
      </c>
      <c r="AN165" s="77">
        <f>$AU165+$AB$7*SIN(AO165)</f>
        <v>6.8854793089125144</v>
      </c>
      <c r="AO165" s="77">
        <f>$AU165+$AB$7*SIN(AP165)</f>
        <v>6.8322083002441172</v>
      </c>
      <c r="AP165" s="77">
        <f>$AU165+$AB$7*SIN(AQ165)</f>
        <v>6.770006733288346</v>
      </c>
      <c r="AQ165" s="77">
        <f>$AU165+$AB$7*SIN(AR165)</f>
        <v>6.6998636048771445</v>
      </c>
      <c r="AR165" s="77">
        <f>$AU165+$AB$7*SIN(AS165)</f>
        <v>6.6232795858406259</v>
      </c>
      <c r="AS165" s="77">
        <f>$AU165+$AB$7*SIN(AT165)</f>
        <v>6.541957139694877</v>
      </c>
      <c r="AT165" s="77">
        <f>$AU165+$AB$7*SIN(AU165)</f>
        <v>6.4574708761327786</v>
      </c>
      <c r="AU165" s="77">
        <f>RADIANS($AB$9)+$AB$18*(F165-AB$15)</f>
        <v>6.3710046249576449</v>
      </c>
      <c r="AW165" s="6"/>
      <c r="AX165" s="26"/>
    </row>
    <row r="166" spans="1:50" x14ac:dyDescent="0.2">
      <c r="A166" s="1" t="s">
        <v>130</v>
      </c>
      <c r="C166" s="79">
        <v>46413.567999999999</v>
      </c>
      <c r="D166" s="79"/>
      <c r="E166" s="1">
        <f>+(C166-C$7)/C$8</f>
        <v>1927.9947739811525</v>
      </c>
      <c r="F166" s="1">
        <f>ROUND(2*E166,0)/2</f>
        <v>1928</v>
      </c>
      <c r="G166" s="1">
        <f>+C166-(C$7+F166*C$8)</f>
        <v>-1.6159999999217689E-2</v>
      </c>
      <c r="I166" s="1">
        <f>+G166</f>
        <v>-1.6159999999217689E-2</v>
      </c>
      <c r="Q166" s="114">
        <f>+C166-15018.5</f>
        <v>31395.067999999999</v>
      </c>
      <c r="S166" s="19">
        <f>S$16</f>
        <v>0.1</v>
      </c>
      <c r="Z166" s="1">
        <f>F166</f>
        <v>1928</v>
      </c>
      <c r="AA166" s="77">
        <f>AB$3+AB$4*Z166+AB$5*Z166^2+AH166</f>
        <v>-2.24564824047086E-2</v>
      </c>
      <c r="AB166" s="77">
        <f>IF(S166&lt;&gt;0,G166-AH166,-9999)</f>
        <v>-0.15363273709649752</v>
      </c>
      <c r="AC166" s="77">
        <f>+G166-P166</f>
        <v>-1.6159999999217689E-2</v>
      </c>
      <c r="AD166" s="77">
        <f>IF(S166&lt;&gt;0,G166-AA166,-9999)</f>
        <v>6.2964824054909108E-3</v>
      </c>
      <c r="AE166" s="77">
        <f>+(G166-AA166)^2*S166</f>
        <v>3.964569068265661E-6</v>
      </c>
      <c r="AF166" s="1">
        <f>IF(S166&lt;&gt;0,G166-P166,-9999)</f>
        <v>-1.6159999999217689E-2</v>
      </c>
      <c r="AG166" s="78"/>
      <c r="AH166" s="1">
        <f>$AB$6*($AB$11/AI166*AJ166+$AB$12)</f>
        <v>0.13747273709727983</v>
      </c>
      <c r="AI166" s="1">
        <f>1+$AB$7*COS(AL166)</f>
        <v>0.14901013914205574</v>
      </c>
      <c r="AJ166" s="1">
        <f>SIN(AL166+RADIANS($AB$9))</f>
        <v>0.36767555199782337</v>
      </c>
      <c r="AK166" s="1">
        <f>$AB$7*SIN(AL166)</f>
        <v>0.49772969353342283</v>
      </c>
      <c r="AL166" s="1">
        <f>2*ATAN(AM166)</f>
        <v>2.6123625899973448</v>
      </c>
      <c r="AM166" s="1">
        <f>SQRT((1+$AB$7)/(1-$AB$7))*TAN(AN166/2)</f>
        <v>3.690455282868772</v>
      </c>
      <c r="AN166" s="77">
        <f>$AU166+$AB$7*SIN(AO166)</f>
        <v>6.8869793086870637</v>
      </c>
      <c r="AO166" s="77">
        <f>$AU166+$AB$7*SIN(AP166)</f>
        <v>6.8336714893716035</v>
      </c>
      <c r="AP166" s="77">
        <f>$AU166+$AB$7*SIN(AQ166)</f>
        <v>6.7713765675224931</v>
      </c>
      <c r="AQ166" s="77">
        <f>$AU166+$AB$7*SIN(AR166)</f>
        <v>6.701083874319675</v>
      </c>
      <c r="AR166" s="77">
        <f>$AU166+$AB$7*SIN(AS166)</f>
        <v>6.6243021808736442</v>
      </c>
      <c r="AS166" s="77">
        <f>$AU166+$AB$7*SIN(AT166)</f>
        <v>6.5427468528266965</v>
      </c>
      <c r="AT166" s="77">
        <f>$AU166+$AB$7*SIN(AU166)</f>
        <v>6.4580061271941869</v>
      </c>
      <c r="AU166" s="77">
        <f>RADIANS($AB$9)+$AB$18*(F166-AB$15)</f>
        <v>6.3712746743867399</v>
      </c>
      <c r="AW166" s="6"/>
      <c r="AX166" s="26"/>
    </row>
    <row r="167" spans="1:50" x14ac:dyDescent="0.2">
      <c r="A167" s="1" t="s">
        <v>130</v>
      </c>
      <c r="C167" s="79">
        <v>46447.582000000002</v>
      </c>
      <c r="D167" s="79"/>
      <c r="E167" s="1">
        <f>+(C167-C$7)/C$8</f>
        <v>1938.9946381564062</v>
      </c>
      <c r="F167" s="1">
        <f>ROUND(2*E167,0)/2</f>
        <v>1939</v>
      </c>
      <c r="G167" s="1">
        <f>+C167-(C$7+F167*C$8)</f>
        <v>-1.6579999995883554E-2</v>
      </c>
      <c r="I167" s="1">
        <f>+G167</f>
        <v>-1.6579999995883554E-2</v>
      </c>
      <c r="Q167" s="114">
        <f>+C167-15018.5</f>
        <v>31429.082000000002</v>
      </c>
      <c r="S167" s="19">
        <f>S$16</f>
        <v>0.1</v>
      </c>
      <c r="Z167" s="1">
        <f>F167</f>
        <v>1939</v>
      </c>
      <c r="AA167" s="77">
        <f>AB$3+AB$4*Z167+AB$5*Z167^2+AH167</f>
        <v>-2.3192641185621254E-2</v>
      </c>
      <c r="AB167" s="77">
        <f>IF(S167&lt;&gt;0,G167-AH167,-9999)</f>
        <v>-0.15422226870536188</v>
      </c>
      <c r="AC167" s="77">
        <f>+G167-P167</f>
        <v>-1.6579999995883554E-2</v>
      </c>
      <c r="AD167" s="77">
        <f>IF(S167&lt;&gt;0,G167-AA167,-9999)</f>
        <v>6.6126411897377002E-3</v>
      </c>
      <c r="AE167" s="77">
        <f>+(G167-AA167)^2*S167</f>
        <v>4.3727023504215631E-6</v>
      </c>
      <c r="AF167" s="1">
        <f>IF(S167&lt;&gt;0,G167-P167,-9999)</f>
        <v>-1.6579999995883554E-2</v>
      </c>
      <c r="AG167" s="78"/>
      <c r="AH167" s="1">
        <f>$AB$6*($AB$11/AI167*AJ167+$AB$12)</f>
        <v>0.13764226870947832</v>
      </c>
      <c r="AI167" s="1">
        <f>1+$AB$7*COS(AL167)</f>
        <v>0.14661533859023845</v>
      </c>
      <c r="AJ167" s="1">
        <f>SIN(AL167+RADIANS($AB$9))</f>
        <v>0.36317827761619237</v>
      </c>
      <c r="AK167" s="1">
        <f>$AB$7*SIN(AL167)</f>
        <v>0.49361240946560991</v>
      </c>
      <c r="AL167" s="1">
        <f>2*ATAN(AM167)</f>
        <v>2.6171940117359305</v>
      </c>
      <c r="AM167" s="1">
        <f>SQRT((1+$AB$7)/(1-$AB$7))*TAN(AN167/2)</f>
        <v>3.7260894220306922</v>
      </c>
      <c r="AN167" s="77">
        <f>$AU167+$AB$7*SIN(AO167)</f>
        <v>6.8924568656455296</v>
      </c>
      <c r="AO167" s="77">
        <f>$AU167+$AB$7*SIN(AP167)</f>
        <v>6.8390210212008329</v>
      </c>
      <c r="AP167" s="77">
        <f>$AU167+$AB$7*SIN(AQ167)</f>
        <v>6.7763900173960332</v>
      </c>
      <c r="AQ167" s="77">
        <f>$AU167+$AB$7*SIN(AR167)</f>
        <v>6.7055535626873342</v>
      </c>
      <c r="AR167" s="77">
        <f>$AU167+$AB$7*SIN(AS167)</f>
        <v>6.628049890981119</v>
      </c>
      <c r="AS167" s="77">
        <f>$AU167+$AB$7*SIN(AT167)</f>
        <v>6.5456419935533994</v>
      </c>
      <c r="AT167" s="77">
        <f>$AU167+$AB$7*SIN(AU167)</f>
        <v>6.4599686601580633</v>
      </c>
      <c r="AU167" s="77">
        <f>RADIANS($AB$9)+$AB$18*(F167-AB$15)</f>
        <v>6.3722648556267583</v>
      </c>
      <c r="AW167" s="6"/>
      <c r="AX167" s="26"/>
    </row>
    <row r="168" spans="1:50" x14ac:dyDescent="0.2">
      <c r="A168" s="1" t="s">
        <v>144</v>
      </c>
      <c r="C168" s="79">
        <v>46645.483</v>
      </c>
      <c r="D168" s="79"/>
      <c r="E168" s="1">
        <f>+(C168-C$7)/C$8</f>
        <v>2002.9942888927696</v>
      </c>
      <c r="F168" s="1">
        <f>ROUND(2*E168,0)/2</f>
        <v>2003</v>
      </c>
      <c r="G168" s="1">
        <f>+C168-(C$7+F168*C$8)</f>
        <v>-1.765999999770429E-2</v>
      </c>
      <c r="I168" s="1">
        <f>+G168</f>
        <v>-1.765999999770429E-2</v>
      </c>
      <c r="Q168" s="114">
        <f>+C168-15018.5</f>
        <v>31626.983</v>
      </c>
      <c r="S168" s="19">
        <f>S$16</f>
        <v>0.1</v>
      </c>
      <c r="Z168" s="1">
        <f>F168</f>
        <v>2003</v>
      </c>
      <c r="AA168" s="77">
        <f>AB$3+AB$4*Z168+AB$5*Z168^2+AH168</f>
        <v>-2.760864906859703E-2</v>
      </c>
      <c r="AB168" s="77">
        <f>IF(S168&lt;&gt;0,G168-AH168,-9999)</f>
        <v>-0.15618823320393985</v>
      </c>
      <c r="AC168" s="77">
        <f>+G168-P168</f>
        <v>-1.765999999770429E-2</v>
      </c>
      <c r="AD168" s="77">
        <f>IF(S168&lt;&gt;0,G168-AA168,-9999)</f>
        <v>9.94864907089274E-3</v>
      </c>
      <c r="AE168" s="77">
        <f>+(G168-AA168)^2*S168</f>
        <v>9.8975618335774984E-6</v>
      </c>
      <c r="AF168" s="1">
        <f>IF(S168&lt;&gt;0,G168-P168,-9999)</f>
        <v>-1.765999999770429E-2</v>
      </c>
      <c r="AG168" s="78"/>
      <c r="AH168" s="1">
        <f>$AB$6*($AB$11/AI168*AJ168+$AB$12)</f>
        <v>0.13852823320623556</v>
      </c>
      <c r="AI168" s="1">
        <f>1+$AB$7*COS(AL168)</f>
        <v>0.13403592971966649</v>
      </c>
      <c r="AJ168" s="1">
        <f>SIN(AL168+RADIANS($AB$9))</f>
        <v>0.33876294811989627</v>
      </c>
      <c r="AK168" s="1">
        <f>$AB$7*SIN(AL168)</f>
        <v>0.47119509769459195</v>
      </c>
      <c r="AL168" s="1">
        <f>2*ATAN(AM168)</f>
        <v>2.6432690495706033</v>
      </c>
      <c r="AM168" s="1">
        <f>SQRT((1+$AB$7)/(1-$AB$7))*TAN(AN168/2)</f>
        <v>3.9300565634571489</v>
      </c>
      <c r="AN168" s="77">
        <f>$AU168+$AB$7*SIN(AO168)</f>
        <v>6.9236270486858968</v>
      </c>
      <c r="AO168" s="77">
        <f>$AU168+$AB$7*SIN(AP168)</f>
        <v>6.8696584677777297</v>
      </c>
      <c r="AP168" s="77">
        <f>$AU168+$AB$7*SIN(AQ168)</f>
        <v>6.8052655022263417</v>
      </c>
      <c r="AQ168" s="77">
        <f>$AU168+$AB$7*SIN(AR168)</f>
        <v>6.7314115851751</v>
      </c>
      <c r="AR168" s="77">
        <f>$AU168+$AB$7*SIN(AS168)</f>
        <v>6.6497971238089244</v>
      </c>
      <c r="AS168" s="77">
        <f>$AU168+$AB$7*SIN(AT168)</f>
        <v>6.5624712889567673</v>
      </c>
      <c r="AT168" s="77">
        <f>$AU168+$AB$7*SIN(AU168)</f>
        <v>6.4713852978155257</v>
      </c>
      <c r="AU168" s="77">
        <f>RADIANS($AB$9)+$AB$18*(F168-AB$15)</f>
        <v>6.3780259101141361</v>
      </c>
      <c r="AW168" s="6"/>
      <c r="AX168" s="26"/>
    </row>
    <row r="169" spans="1:50" x14ac:dyDescent="0.2">
      <c r="A169" s="1" t="s">
        <v>145</v>
      </c>
      <c r="C169" s="79">
        <v>46645.485999999997</v>
      </c>
      <c r="D169" s="79"/>
      <c r="E169" s="1">
        <f>+(C169-C$7)/C$8</f>
        <v>2002.9952590695348</v>
      </c>
      <c r="F169" s="1">
        <f>ROUND(2*E169,0)/2</f>
        <v>2003</v>
      </c>
      <c r="G169" s="1">
        <f>+C169-(C$7+F169*C$8)</f>
        <v>-1.4660000000731088E-2</v>
      </c>
      <c r="I169" s="1">
        <f>+G169</f>
        <v>-1.4660000000731088E-2</v>
      </c>
      <c r="Q169" s="114">
        <f>+C169-15018.5</f>
        <v>31626.985999999997</v>
      </c>
      <c r="S169" s="19">
        <f>S$16</f>
        <v>0.1</v>
      </c>
      <c r="Z169" s="1">
        <f>F169</f>
        <v>2003</v>
      </c>
      <c r="AA169" s="77">
        <f>AB$3+AB$4*Z169+AB$5*Z169^2+AH169</f>
        <v>-2.760864906859703E-2</v>
      </c>
      <c r="AB169" s="77">
        <f>IF(S169&lt;&gt;0,G169-AH169,-9999)</f>
        <v>-0.15318823320696665</v>
      </c>
      <c r="AC169" s="77">
        <f>+G169-P169</f>
        <v>-1.4660000000731088E-2</v>
      </c>
      <c r="AD169" s="77">
        <f>IF(S169&lt;&gt;0,G169-AA169,-9999)</f>
        <v>1.2948649067865942E-2</v>
      </c>
      <c r="AE169" s="77">
        <f>+(G169-AA169)^2*S169</f>
        <v>1.6766751268274551E-5</v>
      </c>
      <c r="AF169" s="1">
        <f>IF(S169&lt;&gt;0,G169-P169,-9999)</f>
        <v>-1.4660000000731088E-2</v>
      </c>
      <c r="AG169" s="78"/>
      <c r="AH169" s="1">
        <f>$AB$6*($AB$11/AI169*AJ169+$AB$12)</f>
        <v>0.13852823320623556</v>
      </c>
      <c r="AI169" s="1">
        <f>1+$AB$7*COS(AL169)</f>
        <v>0.13403592971966649</v>
      </c>
      <c r="AJ169" s="1">
        <f>SIN(AL169+RADIANS($AB$9))</f>
        <v>0.33876294811989627</v>
      </c>
      <c r="AK169" s="1">
        <f>$AB$7*SIN(AL169)</f>
        <v>0.47119509769459195</v>
      </c>
      <c r="AL169" s="1">
        <f>2*ATAN(AM169)</f>
        <v>2.6432690495706033</v>
      </c>
      <c r="AM169" s="1">
        <f>SQRT((1+$AB$7)/(1-$AB$7))*TAN(AN169/2)</f>
        <v>3.9300565634571489</v>
      </c>
      <c r="AN169" s="77">
        <f>$AU169+$AB$7*SIN(AO169)</f>
        <v>6.9236270486858968</v>
      </c>
      <c r="AO169" s="77">
        <f>$AU169+$AB$7*SIN(AP169)</f>
        <v>6.8696584677777297</v>
      </c>
      <c r="AP169" s="77">
        <f>$AU169+$AB$7*SIN(AQ169)</f>
        <v>6.8052655022263417</v>
      </c>
      <c r="AQ169" s="77">
        <f>$AU169+$AB$7*SIN(AR169)</f>
        <v>6.7314115851751</v>
      </c>
      <c r="AR169" s="77">
        <f>$AU169+$AB$7*SIN(AS169)</f>
        <v>6.6497971238089244</v>
      </c>
      <c r="AS169" s="77">
        <f>$AU169+$AB$7*SIN(AT169)</f>
        <v>6.5624712889567673</v>
      </c>
      <c r="AT169" s="77">
        <f>$AU169+$AB$7*SIN(AU169)</f>
        <v>6.4713852978155257</v>
      </c>
      <c r="AU169" s="77">
        <f>RADIANS($AB$9)+$AB$18*(F169-AB$15)</f>
        <v>6.3780259101141361</v>
      </c>
      <c r="AV169" s="77"/>
      <c r="AW169" s="6"/>
      <c r="AX169" s="26"/>
    </row>
    <row r="170" spans="1:50" x14ac:dyDescent="0.2">
      <c r="A170" s="1" t="s">
        <v>144</v>
      </c>
      <c r="C170" s="79">
        <v>46679.487000000001</v>
      </c>
      <c r="D170" s="79"/>
      <c r="E170" s="1">
        <f>+(C170-C$7)/C$8</f>
        <v>2013.9909191454685</v>
      </c>
      <c r="F170" s="1">
        <f>ROUND(2*E170,0)/2</f>
        <v>2014</v>
      </c>
      <c r="G170" s="1">
        <f>+C170-(C$7+F170*C$8)</f>
        <v>-2.8079999996407423E-2</v>
      </c>
      <c r="I170" s="1">
        <f>+G170</f>
        <v>-2.8079999996407423E-2</v>
      </c>
      <c r="Q170" s="114">
        <f>+C170-15018.5</f>
        <v>31660.987000000001</v>
      </c>
      <c r="S170" s="19">
        <f>S$16</f>
        <v>0.1</v>
      </c>
      <c r="Z170" s="1">
        <f>F170</f>
        <v>2014</v>
      </c>
      <c r="AA170" s="77">
        <f>AB$3+AB$4*Z170+AB$5*Z170^2+AH170</f>
        <v>-2.8389832045864427E-2</v>
      </c>
      <c r="AB170" s="77">
        <f>IF(S170&lt;&gt;0,G170-AH170,-9999)</f>
        <v>-0.16674391283779769</v>
      </c>
      <c r="AC170" s="77">
        <f>+G170-P170</f>
        <v>-2.8079999996407423E-2</v>
      </c>
      <c r="AD170" s="77">
        <f>IF(S170&lt;&gt;0,G170-AA170,-9999)</f>
        <v>3.0983204945700393E-4</v>
      </c>
      <c r="AE170" s="77">
        <f>+(G170-AA170)^2*S170</f>
        <v>9.5995898870727336E-9</v>
      </c>
      <c r="AF170" s="1">
        <f>IF(S170&lt;&gt;0,G170-P170,-9999)</f>
        <v>-2.8079999996407423E-2</v>
      </c>
      <c r="AG170" s="78"/>
      <c r="AH170" s="1">
        <f>$AB$6*($AB$11/AI170*AJ170+$AB$12)</f>
        <v>0.13866391284139026</v>
      </c>
      <c r="AI170" s="1">
        <f>1+$AB$7*COS(AL170)</f>
        <v>0.13208394451827221</v>
      </c>
      <c r="AJ170" s="1">
        <f>SIN(AL170+RADIANS($AB$9))</f>
        <v>0.3348473875827403</v>
      </c>
      <c r="AK170" s="1">
        <f>$AB$7*SIN(AL170)</f>
        <v>0.46758989696628056</v>
      </c>
      <c r="AL170" s="1">
        <f>2*ATAN(AM170)</f>
        <v>2.647427578732152</v>
      </c>
      <c r="AM170" s="1">
        <f>SQRT((1+$AB$7)/(1-$AB$7))*TAN(AN170/2)</f>
        <v>3.9645325606736539</v>
      </c>
      <c r="AN170" s="77">
        <f>$AU170+$AB$7*SIN(AO170)</f>
        <v>6.9288644246501239</v>
      </c>
      <c r="AO170" s="77">
        <f>$AU170+$AB$7*SIN(AP170)</f>
        <v>6.8748398514450306</v>
      </c>
      <c r="AP170" s="77">
        <f>$AU170+$AB$7*SIN(AQ170)</f>
        <v>6.810177167452542</v>
      </c>
      <c r="AQ170" s="77">
        <f>$AU170+$AB$7*SIN(AR170)</f>
        <v>6.7358300262013557</v>
      </c>
      <c r="AR170" s="77">
        <f>$AU170+$AB$7*SIN(AS170)</f>
        <v>6.6535247676858855</v>
      </c>
      <c r="AS170" s="77">
        <f>$AU170+$AB$7*SIN(AT170)</f>
        <v>6.5653611460714876</v>
      </c>
      <c r="AT170" s="77">
        <f>$AU170+$AB$7*SIN(AU170)</f>
        <v>6.4733472255791478</v>
      </c>
      <c r="AU170" s="77">
        <f>RADIANS($AB$9)+$AB$18*(F170-AB$15)</f>
        <v>6.3790160913541545</v>
      </c>
      <c r="AW170" s="6"/>
      <c r="AX170" s="26"/>
    </row>
    <row r="171" spans="1:50" x14ac:dyDescent="0.2">
      <c r="A171" s="1" t="s">
        <v>145</v>
      </c>
      <c r="C171" s="79">
        <v>46707.322999999997</v>
      </c>
      <c r="D171" s="79"/>
      <c r="E171" s="1">
        <f>+(C171-C$7)/C$8</f>
        <v>2022.9928659668446</v>
      </c>
      <c r="F171" s="1">
        <f>ROUND(2*E171,0)/2</f>
        <v>2023</v>
      </c>
      <c r="G171" s="1">
        <f>+C171-(C$7+F171*C$8)</f>
        <v>-2.2060000002966262E-2</v>
      </c>
      <c r="I171" s="1">
        <f>+G171</f>
        <v>-2.2060000002966262E-2</v>
      </c>
      <c r="Q171" s="114">
        <f>+C171-15018.5</f>
        <v>31688.822999999997</v>
      </c>
      <c r="S171" s="19">
        <f>S$16</f>
        <v>0.1</v>
      </c>
      <c r="Z171" s="1">
        <f>F171</f>
        <v>2023</v>
      </c>
      <c r="AA171" s="77">
        <f>AB$3+AB$4*Z171+AB$5*Z171^2+AH171</f>
        <v>-2.9033681008467371E-2</v>
      </c>
      <c r="AB171" s="77">
        <f>IF(S171&lt;&gt;0,G171-AH171,-9999)</f>
        <v>-0.16083144298856925</v>
      </c>
      <c r="AC171" s="77">
        <f>+G171-P171</f>
        <v>-2.2060000002966262E-2</v>
      </c>
      <c r="AD171" s="77">
        <f>IF(S171&lt;&gt;0,G171-AA171,-9999)</f>
        <v>6.9736810055011089E-3</v>
      </c>
      <c r="AE171" s="77">
        <f>+(G171-AA171)^2*S171</f>
        <v>4.8632226766486968E-6</v>
      </c>
      <c r="AF171" s="1">
        <f>IF(S171&lt;&gt;0,G171-P171,-9999)</f>
        <v>-2.2060000002966262E-2</v>
      </c>
      <c r="AG171" s="78"/>
      <c r="AH171" s="1">
        <f>$AB$6*($AB$11/AI171*AJ171+$AB$12)</f>
        <v>0.13877144298560298</v>
      </c>
      <c r="AI171" s="1">
        <f>1+$AB$7*COS(AL171)</f>
        <v>0.13052835879528879</v>
      </c>
      <c r="AJ171" s="1">
        <f>SIN(AL171+RADIANS($AB$9))</f>
        <v>0.33170101693938647</v>
      </c>
      <c r="AK171" s="1">
        <f>$AB$7*SIN(AL171)</f>
        <v>0.46469092550714225</v>
      </c>
      <c r="AL171" s="1">
        <f>2*ATAN(AM171)</f>
        <v>2.650764736896988</v>
      </c>
      <c r="AM171" s="1">
        <f>SQRT((1+$AB$7)/(1-$AB$7))*TAN(AN171/2)</f>
        <v>3.9926128431774708</v>
      </c>
      <c r="AN171" s="77">
        <f>$AU171+$AB$7*SIN(AO171)</f>
        <v>6.9331234371055332</v>
      </c>
      <c r="AO171" s="77">
        <f>$AU171+$AB$7*SIN(AP171)</f>
        <v>6.8790606117904991</v>
      </c>
      <c r="AP171" s="77">
        <f>$AU171+$AB$7*SIN(AQ171)</f>
        <v>6.8141844379689953</v>
      </c>
      <c r="AQ171" s="77">
        <f>$AU171+$AB$7*SIN(AR171)</f>
        <v>6.7394393434961239</v>
      </c>
      <c r="AR171" s="77">
        <f>$AU171+$AB$7*SIN(AS171)</f>
        <v>6.6565723865384658</v>
      </c>
      <c r="AS171" s="77">
        <f>$AU171+$AB$7*SIN(AT171)</f>
        <v>6.567724974906449</v>
      </c>
      <c r="AT171" s="77">
        <f>$AU171+$AB$7*SIN(AU171)</f>
        <v>6.4749523704543028</v>
      </c>
      <c r="AU171" s="77">
        <f>RADIANS($AB$9)+$AB$18*(F171-AB$15)</f>
        <v>6.3798262396414422</v>
      </c>
      <c r="AW171" s="6"/>
      <c r="AX171" s="26"/>
    </row>
    <row r="172" spans="1:50" x14ac:dyDescent="0.2">
      <c r="A172" s="1" t="s">
        <v>146</v>
      </c>
      <c r="C172" s="79">
        <v>46982.521999999997</v>
      </c>
      <c r="D172" s="79"/>
      <c r="E172" s="1">
        <f>+(C172-C$7)/C$8</f>
        <v>2111.9900912612934</v>
      </c>
      <c r="F172" s="1">
        <f>ROUND(2*E172,0)/2</f>
        <v>2112</v>
      </c>
      <c r="G172" s="1">
        <f>+C172-(C$7+F172*C$8)</f>
        <v>-3.064000000449596E-2</v>
      </c>
      <c r="I172" s="1">
        <f>+G172</f>
        <v>-3.064000000449596E-2</v>
      </c>
      <c r="Q172" s="114">
        <f>+C172-15018.5</f>
        <v>31964.021999999997</v>
      </c>
      <c r="S172" s="19">
        <f>S$16</f>
        <v>0.1</v>
      </c>
      <c r="Z172" s="1">
        <f>F172</f>
        <v>2112</v>
      </c>
      <c r="AA172" s="77">
        <f>AB$3+AB$4*Z172+AB$5*Z172^2+AH172</f>
        <v>-3.5619622984000288E-2</v>
      </c>
      <c r="AB172" s="77">
        <f>IF(S172&lt;&gt;0,G172-AH172,-9999)</f>
        <v>-0.1703148625436807</v>
      </c>
      <c r="AC172" s="77">
        <f>+G172-P172</f>
        <v>-3.064000000449596E-2</v>
      </c>
      <c r="AD172" s="77">
        <f>IF(S172&lt;&gt;0,G172-AA172,-9999)</f>
        <v>4.9796229795043279E-3</v>
      </c>
      <c r="AE172" s="77">
        <f>+(G172-AA172)^2*S172</f>
        <v>2.4796645018007562E-6</v>
      </c>
      <c r="AF172" s="1">
        <f>IF(S172&lt;&gt;0,G172-P172,-9999)</f>
        <v>-3.064000000449596E-2</v>
      </c>
      <c r="AG172" s="78"/>
      <c r="AH172" s="1">
        <f>$AB$6*($AB$11/AI172*AJ172+$AB$12)</f>
        <v>0.13967486253918474</v>
      </c>
      <c r="AI172" s="1">
        <f>1+$AB$7*COS(AL172)</f>
        <v>0.11692771737976548</v>
      </c>
      <c r="AJ172" s="1">
        <f>SIN(AL172+RADIANS($AB$9))</f>
        <v>0.30313873725833224</v>
      </c>
      <c r="AK172" s="1">
        <f>$AB$7*SIN(AL172)</f>
        <v>0.4382943471866676</v>
      </c>
      <c r="AL172" s="1">
        <f>2*ATAN(AM172)</f>
        <v>2.6808861873511201</v>
      </c>
      <c r="AM172" s="1">
        <f>SQRT((1+$AB$7)/(1-$AB$7))*TAN(AN172/2)</f>
        <v>4.2641015351890799</v>
      </c>
      <c r="AN172" s="77">
        <f>$AU172+$AB$7*SIN(AO172)</f>
        <v>6.9739824570172884</v>
      </c>
      <c r="AO172" s="77">
        <f>$AU172+$AB$7*SIN(AP172)</f>
        <v>6.9198938217309403</v>
      </c>
      <c r="AP172" s="77">
        <f>$AU172+$AB$7*SIN(AQ172)</f>
        <v>6.8532513729894715</v>
      </c>
      <c r="AQ172" s="77">
        <f>$AU172+$AB$7*SIN(AR172)</f>
        <v>6.7748446508068847</v>
      </c>
      <c r="AR172" s="77">
        <f>$AU172+$AB$7*SIN(AS172)</f>
        <v>6.686596495587743</v>
      </c>
      <c r="AS172" s="77">
        <f>$AU172+$AB$7*SIN(AT172)</f>
        <v>6.5910705898502568</v>
      </c>
      <c r="AT172" s="77">
        <f>$AU172+$AB$7*SIN(AU172)</f>
        <v>6.4908220250817683</v>
      </c>
      <c r="AU172" s="77">
        <f>RADIANS($AB$9)+$AB$18*(F172-AB$15)</f>
        <v>6.3878377060379528</v>
      </c>
      <c r="AV172" s="77"/>
      <c r="AW172" s="6"/>
      <c r="AX172" s="26"/>
    </row>
    <row r="173" spans="1:50" x14ac:dyDescent="0.2">
      <c r="A173" s="1" t="s">
        <v>130</v>
      </c>
      <c r="C173" s="79">
        <v>47056.733999999997</v>
      </c>
      <c r="D173" s="79"/>
      <c r="E173" s="1">
        <f>+(C173-C$7)/C$8</f>
        <v>2135.9896773192063</v>
      </c>
      <c r="F173" s="1">
        <f>ROUND(2*E173,0)/2</f>
        <v>2136</v>
      </c>
      <c r="G173" s="1">
        <f>+C173-(C$7+F173*C$8)</f>
        <v>-3.192000000126427E-2</v>
      </c>
      <c r="I173" s="1">
        <f>+G173</f>
        <v>-3.192000000126427E-2</v>
      </c>
      <c r="Q173" s="114">
        <f>+C173-15018.5</f>
        <v>32038.233999999997</v>
      </c>
      <c r="S173" s="19">
        <f>S$16</f>
        <v>0.1</v>
      </c>
      <c r="Z173" s="1">
        <f>F173</f>
        <v>2136</v>
      </c>
      <c r="AA173" s="77">
        <f>AB$3+AB$4*Z173+AB$5*Z173^2+AH173</f>
        <v>-3.7460712094370491E-2</v>
      </c>
      <c r="AB173" s="77">
        <f>IF(S173&lt;&gt;0,G173-AH173,-9999)</f>
        <v>-0.1717917396049756</v>
      </c>
      <c r="AC173" s="77">
        <f>+G173-P173</f>
        <v>-3.192000000126427E-2</v>
      </c>
      <c r="AD173" s="77">
        <f>IF(S173&lt;&gt;0,G173-AA173,-9999)</f>
        <v>5.5407120931062204E-3</v>
      </c>
      <c r="AE173" s="77">
        <f>+(G173-AA173)^2*S173</f>
        <v>3.0699490498693514E-6</v>
      </c>
      <c r="AF173" s="1">
        <f>IF(S173&lt;&gt;0,G173-P173,-9999)</f>
        <v>-3.192000000126427E-2</v>
      </c>
      <c r="AG173" s="78"/>
      <c r="AH173" s="1">
        <f>$AB$6*($AB$11/AI173*AJ173+$AB$12)</f>
        <v>0.13987173960371133</v>
      </c>
      <c r="AI173" s="1">
        <f>1+$AB$7*COS(AL173)</f>
        <v>0.11374488409908956</v>
      </c>
      <c r="AJ173" s="1">
        <f>SIN(AL173+RADIANS($AB$9))</f>
        <v>0.29615907887864112</v>
      </c>
      <c r="AK173" s="1">
        <f>$AB$7*SIN(AL173)</f>
        <v>0.43182225584997613</v>
      </c>
      <c r="AL173" s="1">
        <f>2*ATAN(AM173)</f>
        <v>2.6882020323164912</v>
      </c>
      <c r="AM173" s="1">
        <f>SQRT((1+$AB$7)/(1-$AB$7))*TAN(AN173/2)</f>
        <v>4.3353819925262318</v>
      </c>
      <c r="AN173" s="77">
        <f>$AU173+$AB$7*SIN(AO173)</f>
        <v>6.9846128750826972</v>
      </c>
      <c r="AO173" s="77">
        <f>$AU173+$AB$7*SIN(AP173)</f>
        <v>6.9306217802092149</v>
      </c>
      <c r="AP173" s="77">
        <f>$AU173+$AB$7*SIN(AQ173)</f>
        <v>6.8636087962223487</v>
      </c>
      <c r="AQ173" s="77">
        <f>$AU173+$AB$7*SIN(AR173)</f>
        <v>6.7843005238235978</v>
      </c>
      <c r="AR173" s="77">
        <f>$AU173+$AB$7*SIN(AS173)</f>
        <v>6.6946564408455975</v>
      </c>
      <c r="AS173" s="77">
        <f>$AU173+$AB$7*SIN(AT173)</f>
        <v>6.5973563649554121</v>
      </c>
      <c r="AT173" s="77">
        <f>$AU173+$AB$7*SIN(AU173)</f>
        <v>6.495100371972593</v>
      </c>
      <c r="AU173" s="77">
        <f>RADIANS($AB$9)+$AB$18*(F173-AB$15)</f>
        <v>6.3899981014707192</v>
      </c>
      <c r="AW173" s="6"/>
      <c r="AX173" s="26"/>
    </row>
    <row r="174" spans="1:50" x14ac:dyDescent="0.2">
      <c r="A174" s="1" t="s">
        <v>147</v>
      </c>
      <c r="C174" s="79">
        <v>47078.394</v>
      </c>
      <c r="D174" s="79"/>
      <c r="E174" s="1">
        <f>+(C174-C$7)/C$8</f>
        <v>2142.9943535712209</v>
      </c>
      <c r="F174" s="1">
        <f>ROUND(2*E174,0)/2</f>
        <v>2143</v>
      </c>
      <c r="G174" s="1">
        <f>+C174-(C$7+F174*C$8)</f>
        <v>-1.7460000002756715E-2</v>
      </c>
      <c r="I174" s="1">
        <f>+G174</f>
        <v>-1.7460000002756715E-2</v>
      </c>
      <c r="Q174" s="114">
        <f>+C174-15018.5</f>
        <v>32059.894</v>
      </c>
      <c r="S174" s="19">
        <f>S$16</f>
        <v>0.1</v>
      </c>
      <c r="Z174" s="1">
        <f>F174</f>
        <v>2143</v>
      </c>
      <c r="AA174" s="77">
        <f>AB$3+AB$4*Z174+AB$5*Z174^2+AH174</f>
        <v>-3.8002674723982471E-2</v>
      </c>
      <c r="AB174" s="77">
        <f>IF(S174&lt;&gt;0,G174-AH174,-9999)</f>
        <v>-0.15738565309398309</v>
      </c>
      <c r="AC174" s="77">
        <f>+G174-P174</f>
        <v>-1.7460000002756715E-2</v>
      </c>
      <c r="AD174" s="77">
        <f>IF(S174&lt;&gt;0,G174-AA174,-9999)</f>
        <v>2.0542674721225757E-2</v>
      </c>
      <c r="AE174" s="77">
        <f>+(G174-AA174)^2*S174</f>
        <v>4.2200148470208779E-5</v>
      </c>
      <c r="AF174" s="1">
        <f>IF(S174&lt;&gt;0,G174-P174,-9999)</f>
        <v>-1.7460000002756715E-2</v>
      </c>
      <c r="AG174" s="78"/>
      <c r="AH174" s="1">
        <f>$AB$6*($AB$11/AI174*AJ174+$AB$12)</f>
        <v>0.13992565309122637</v>
      </c>
      <c r="AI174" s="1">
        <f>1+$AB$7*COS(AL174)</f>
        <v>0.11285054525193938</v>
      </c>
      <c r="AJ174" s="1">
        <f>SIN(AL174+RADIANS($AB$9))</f>
        <v>0.29417604939844982</v>
      </c>
      <c r="AK174" s="1">
        <f>$AB$7*SIN(AL174)</f>
        <v>0.42998190200067399</v>
      </c>
      <c r="AL174" s="1">
        <f>2*ATAN(AM174)</f>
        <v>2.6902775352435935</v>
      </c>
      <c r="AM174" s="1">
        <f>SQRT((1+$AB$7)/(1-$AB$7))*TAN(AN174/2)</f>
        <v>4.356017688456701</v>
      </c>
      <c r="AN174" s="77">
        <f>$AU174+$AB$7*SIN(AO174)</f>
        <v>6.9876827107118133</v>
      </c>
      <c r="AO174" s="77">
        <f>$AU174+$AB$7*SIN(AP174)</f>
        <v>6.933728007580557</v>
      </c>
      <c r="AP174" s="77">
        <f>$AU174+$AB$7*SIN(AQ174)</f>
        <v>6.8666152763231683</v>
      </c>
      <c r="AQ174" s="77">
        <f>$AU174+$AB$7*SIN(AR174)</f>
        <v>6.7870509686287264</v>
      </c>
      <c r="AR174" s="77">
        <f>$AU174+$AB$7*SIN(AS174)</f>
        <v>6.6970042512901653</v>
      </c>
      <c r="AS174" s="77">
        <f>$AU174+$AB$7*SIN(AT174)</f>
        <v>6.59918891581653</v>
      </c>
      <c r="AT174" s="77">
        <f>$AU174+$AB$7*SIN(AU174)</f>
        <v>6.4963481311857567</v>
      </c>
      <c r="AU174" s="77">
        <f>RADIANS($AB$9)+$AB$18*(F174-AB$15)</f>
        <v>6.3906282168052764</v>
      </c>
      <c r="AV174" s="77"/>
      <c r="AW174" s="6"/>
      <c r="AX174" s="26"/>
    </row>
    <row r="175" spans="1:50" x14ac:dyDescent="0.2">
      <c r="A175" s="1" t="s">
        <v>130</v>
      </c>
      <c r="C175" s="79">
        <v>47084.565000000002</v>
      </c>
      <c r="D175" s="79"/>
      <c r="E175" s="1">
        <f>+(C175-C$7)/C$8</f>
        <v>2144.9900071793086</v>
      </c>
      <c r="F175" s="1">
        <f>ROUND(2*E175,0)/2</f>
        <v>2145</v>
      </c>
      <c r="G175" s="1">
        <f>+C175-(C$7+F175*C$8)</f>
        <v>-3.0899999997927807E-2</v>
      </c>
      <c r="I175" s="1">
        <f>+G175</f>
        <v>-3.0899999997927807E-2</v>
      </c>
      <c r="Q175" s="114">
        <f>+C175-15018.5</f>
        <v>32066.065000000002</v>
      </c>
      <c r="S175" s="19">
        <f>S$16</f>
        <v>0.1</v>
      </c>
      <c r="Z175" s="1">
        <f>F175</f>
        <v>2145</v>
      </c>
      <c r="AA175" s="77">
        <f>AB$3+AB$4*Z175+AB$5*Z175^2+AH175</f>
        <v>-3.8157928968290733E-2</v>
      </c>
      <c r="AB175" s="77">
        <f>IF(S175&lt;&gt;0,G175-AH175,-9999)</f>
        <v>-0.1708407710427812</v>
      </c>
      <c r="AC175" s="77">
        <f>+G175-P175</f>
        <v>-3.0899999997927807E-2</v>
      </c>
      <c r="AD175" s="77">
        <f>IF(S175&lt;&gt;0,G175-AA175,-9999)</f>
        <v>7.2579289703629257E-3</v>
      </c>
      <c r="AE175" s="77">
        <f>+(G175-AA175)^2*S175</f>
        <v>5.2677532938833449E-6</v>
      </c>
      <c r="AF175" s="1">
        <f>IF(S175&lt;&gt;0,G175-P175,-9999)</f>
        <v>-3.0899999997927807E-2</v>
      </c>
      <c r="AG175" s="78"/>
      <c r="AH175" s="1">
        <f>$AB$6*($AB$11/AI175*AJ175+$AB$12)</f>
        <v>0.13994077104485339</v>
      </c>
      <c r="AI175" s="1">
        <f>1+$AB$7*COS(AL175)</f>
        <v>0.11259774230075636</v>
      </c>
      <c r="AJ175" s="1">
        <f>SIN(AL175+RADIANS($AB$9))</f>
        <v>0.29361373422024839</v>
      </c>
      <c r="AK175" s="1">
        <f>$AB$7*SIN(AL175)</f>
        <v>0.42945992145738549</v>
      </c>
      <c r="AL175" s="1">
        <f>2*ATAN(AM175)</f>
        <v>2.6908658308954729</v>
      </c>
      <c r="AM175" s="1">
        <f>SQRT((1+$AB$7)/(1-$AB$7))*TAN(AN175/2)</f>
        <v>4.3619007972278361</v>
      </c>
      <c r="AN175" s="77">
        <f>$AU175+$AB$7*SIN(AO175)</f>
        <v>6.9885572683165833</v>
      </c>
      <c r="AO175" s="77">
        <f>$AU175+$AB$7*SIN(AP175)</f>
        <v>6.9346136117420301</v>
      </c>
      <c r="AP175" s="77">
        <f>$AU175+$AB$7*SIN(AQ175)</f>
        <v>6.8674730683032159</v>
      </c>
      <c r="AQ175" s="77">
        <f>$AU175+$AB$7*SIN(AR175)</f>
        <v>6.7878361822290696</v>
      </c>
      <c r="AR175" s="77">
        <f>$AU175+$AB$7*SIN(AS175)</f>
        <v>6.6976748027985842</v>
      </c>
      <c r="AS175" s="77">
        <f>$AU175+$AB$7*SIN(AT175)</f>
        <v>6.5997124348004803</v>
      </c>
      <c r="AT175" s="77">
        <f>$AU175+$AB$7*SIN(AU175)</f>
        <v>6.4967046261190102</v>
      </c>
      <c r="AU175" s="77">
        <f>RADIANS($AB$9)+$AB$18*(F175-AB$15)</f>
        <v>6.390808249758007</v>
      </c>
      <c r="AW175" s="6"/>
      <c r="AX175" s="26"/>
    </row>
    <row r="176" spans="1:50" x14ac:dyDescent="0.2">
      <c r="A176" s="1" t="s">
        <v>130</v>
      </c>
      <c r="C176" s="79">
        <v>47087.661</v>
      </c>
      <c r="D176" s="79"/>
      <c r="E176" s="1">
        <f>+(C176-C$7)/C$8</f>
        <v>2145.9912296020334</v>
      </c>
      <c r="F176" s="1">
        <f>ROUND(2*E176,0)/2</f>
        <v>2146</v>
      </c>
      <c r="G176" s="1">
        <f>+C176-(C$7+F176*C$8)</f>
        <v>-2.711999999883119E-2</v>
      </c>
      <c r="I176" s="1">
        <f>+G176</f>
        <v>-2.711999999883119E-2</v>
      </c>
      <c r="Q176" s="114">
        <f>+C176-15018.5</f>
        <v>32069.161</v>
      </c>
      <c r="S176" s="19">
        <f>S$16</f>
        <v>0.1</v>
      </c>
      <c r="Z176" s="1">
        <f>F176</f>
        <v>2146</v>
      </c>
      <c r="AA176" s="77">
        <f>AB$3+AB$4*Z176+AB$5*Z176^2+AH176</f>
        <v>-3.823562379412565E-2</v>
      </c>
      <c r="AB176" s="77">
        <f>IF(S176&lt;&gt;0,G176-AH176,-9999)</f>
        <v>-0.16706828262994333</v>
      </c>
      <c r="AC176" s="77">
        <f>+G176-P176</f>
        <v>-2.711999999883119E-2</v>
      </c>
      <c r="AD176" s="77">
        <f>IF(S176&lt;&gt;0,G176-AA176,-9999)</f>
        <v>1.111562379529446E-2</v>
      </c>
      <c r="AE176" s="77">
        <f>+(G176-AA176)^2*S176</f>
        <v>1.2355709235851642E-5</v>
      </c>
      <c r="AF176" s="1">
        <f>IF(S176&lt;&gt;0,G176-P176,-9999)</f>
        <v>-2.711999999883119E-2</v>
      </c>
      <c r="AG176" s="78"/>
      <c r="AH176" s="1">
        <f>$AB$6*($AB$11/AI176*AJ176+$AB$12)</f>
        <v>0.13994828263111214</v>
      </c>
      <c r="AI176" s="1">
        <f>1+$AB$7*COS(AL176)</f>
        <v>0.11247178983366057</v>
      </c>
      <c r="AJ176" s="1">
        <f>SIN(AL176+RADIANS($AB$9))</f>
        <v>0.29333328212369653</v>
      </c>
      <c r="AK176" s="1">
        <f>$AB$7*SIN(AL176)</f>
        <v>0.42919956578127189</v>
      </c>
      <c r="AL176" s="1">
        <f>2*ATAN(AM176)</f>
        <v>2.6911592008938587</v>
      </c>
      <c r="AM176" s="1">
        <f>SQRT((1+$AB$7)/(1-$AB$7))*TAN(AN176/2)</f>
        <v>4.3648402179516275</v>
      </c>
      <c r="AN176" s="77">
        <f>$AU176+$AB$7*SIN(AO176)</f>
        <v>6.9889941245153695</v>
      </c>
      <c r="AO176" s="77">
        <f>$AU176+$AB$7*SIN(AP176)</f>
        <v>6.9350560988673875</v>
      </c>
      <c r="AP176" s="77">
        <f>$AU176+$AB$7*SIN(AQ176)</f>
        <v>6.867901763658911</v>
      </c>
      <c r="AQ176" s="77">
        <f>$AU176+$AB$7*SIN(AR176)</f>
        <v>6.7882286841926778</v>
      </c>
      <c r="AR176" s="77">
        <f>$AU176+$AB$7*SIN(AS176)</f>
        <v>6.6980100365367328</v>
      </c>
      <c r="AS176" s="77">
        <f>$AU176+$AB$7*SIN(AT176)</f>
        <v>6.5999741830994738</v>
      </c>
      <c r="AT176" s="77">
        <f>$AU176+$AB$7*SIN(AU176)</f>
        <v>6.4968828722988823</v>
      </c>
      <c r="AU176" s="77">
        <f>RADIANS($AB$9)+$AB$18*(F176-AB$15)</f>
        <v>6.3908982662343723</v>
      </c>
      <c r="AW176" s="6"/>
      <c r="AX176" s="26"/>
    </row>
    <row r="177" spans="1:50" x14ac:dyDescent="0.2">
      <c r="A177" s="1" t="s">
        <v>130</v>
      </c>
      <c r="C177" s="79">
        <v>47118.574999999997</v>
      </c>
      <c r="D177" s="79"/>
      <c r="E177" s="1">
        <f>+(C177-C$7)/C$8</f>
        <v>2155.9885777855384</v>
      </c>
      <c r="F177" s="1">
        <f>ROUND(2*E177,0)/2</f>
        <v>2156</v>
      </c>
      <c r="G177" s="1">
        <f>+C177-(C$7+F177*C$8)</f>
        <v>-3.5320000002684537E-2</v>
      </c>
      <c r="I177" s="1">
        <f>+G177</f>
        <v>-3.5320000002684537E-2</v>
      </c>
      <c r="Q177" s="114">
        <f>+C177-15018.5</f>
        <v>32100.074999999997</v>
      </c>
      <c r="S177" s="19">
        <f>S$16</f>
        <v>0.1</v>
      </c>
      <c r="Z177" s="1">
        <f>F177</f>
        <v>2156</v>
      </c>
      <c r="AA177" s="77">
        <f>AB$3+AB$4*Z177+AB$5*Z177^2+AH177</f>
        <v>-3.9015042200285455E-2</v>
      </c>
      <c r="AB177" s="77">
        <f>IF(S177&lt;&gt;0,G177-AH177,-9999)</f>
        <v>-0.17534167316319416</v>
      </c>
      <c r="AC177" s="77">
        <f>+G177-P177</f>
        <v>-3.5320000002684537E-2</v>
      </c>
      <c r="AD177" s="77">
        <f>IF(S177&lt;&gt;0,G177-AA177,-9999)</f>
        <v>3.6950421976009173E-3</v>
      </c>
      <c r="AE177" s="77">
        <f>+(G177-AA177)^2*S177</f>
        <v>1.3653336842051417E-6</v>
      </c>
      <c r="AF177" s="1">
        <f>IF(S177&lt;&gt;0,G177-P177,-9999)</f>
        <v>-3.5320000002684537E-2</v>
      </c>
      <c r="AG177" s="78"/>
      <c r="AH177" s="1">
        <f>$AB$6*($AB$11/AI177*AJ177+$AB$12)</f>
        <v>0.14002167316050962</v>
      </c>
      <c r="AI177" s="1">
        <f>1+$AB$7*COS(AL177)</f>
        <v>0.11122850760077474</v>
      </c>
      <c r="AJ177" s="1">
        <f>SIN(AL177+RADIANS($AB$9))</f>
        <v>0.29055438059374755</v>
      </c>
      <c r="AK177" s="1">
        <f>$AB$7*SIN(AL177)</f>
        <v>0.42661906357587021</v>
      </c>
      <c r="AL177" s="1">
        <f>2*ATAN(AM177)</f>
        <v>2.6940646794978722</v>
      </c>
      <c r="AM177" s="1">
        <f>SQRT((1+$AB$7)/(1-$AB$7))*TAN(AN177/2)</f>
        <v>4.3941562122644573</v>
      </c>
      <c r="AN177" s="77">
        <f>$AU177+$AB$7*SIN(AO177)</f>
        <v>6.9933472126497991</v>
      </c>
      <c r="AO177" s="77">
        <f>$AU177+$AB$7*SIN(AP177)</f>
        <v>6.9394694192116715</v>
      </c>
      <c r="AP177" s="77">
        <f>$AU177+$AB$7*SIN(AQ177)</f>
        <v>6.8721813490813553</v>
      </c>
      <c r="AQ177" s="77">
        <f>$AU177+$AB$7*SIN(AR177)</f>
        <v>6.7921498499614863</v>
      </c>
      <c r="AR177" s="77">
        <f>$AU177+$AB$7*SIN(AS177)</f>
        <v>6.7013608284067674</v>
      </c>
      <c r="AS177" s="77">
        <f>$AU177+$AB$7*SIN(AT177)</f>
        <v>6.6025912542386385</v>
      </c>
      <c r="AT177" s="77">
        <f>$AU177+$AB$7*SIN(AU177)</f>
        <v>6.4986652867462089</v>
      </c>
      <c r="AU177" s="77">
        <f>RADIANS($AB$9)+$AB$18*(F177-AB$15)</f>
        <v>6.3917984309980245</v>
      </c>
      <c r="AW177" s="6"/>
      <c r="AX177" s="26"/>
    </row>
    <row r="178" spans="1:50" x14ac:dyDescent="0.2">
      <c r="A178" s="1" t="s">
        <v>130</v>
      </c>
      <c r="C178" s="79">
        <v>47121.678</v>
      </c>
      <c r="D178" s="79"/>
      <c r="E178" s="1">
        <f>+(C178-C$7)/C$8</f>
        <v>2156.9920639540524</v>
      </c>
      <c r="F178" s="1">
        <f>ROUND(2*E178,0)/2</f>
        <v>2157</v>
      </c>
      <c r="G178" s="1">
        <f>+C178-(C$7+F178*C$8)</f>
        <v>-2.4539999998523854E-2</v>
      </c>
      <c r="I178" s="1">
        <f>+G178</f>
        <v>-2.4539999998523854E-2</v>
      </c>
      <c r="Q178" s="114">
        <f>+C178-15018.5</f>
        <v>32103.178</v>
      </c>
      <c r="S178" s="19">
        <f>S$16</f>
        <v>0.1</v>
      </c>
      <c r="Z178" s="1">
        <f>F178</f>
        <v>2157</v>
      </c>
      <c r="AA178" s="77">
        <f>AB$3+AB$4*Z178+AB$5*Z178^2+AH178</f>
        <v>-3.9093229921419809E-2</v>
      </c>
      <c r="AB178" s="77">
        <f>IF(S178&lt;&gt;0,G178-AH178,-9999)</f>
        <v>-0.16456884081291689</v>
      </c>
      <c r="AC178" s="77">
        <f>+G178-P178</f>
        <v>-2.4539999998523854E-2</v>
      </c>
      <c r="AD178" s="77">
        <f>IF(S178&lt;&gt;0,G178-AA178,-9999)</f>
        <v>1.4553229922895955E-2</v>
      </c>
      <c r="AE178" s="77">
        <f>+(G178-AA178)^2*S178</f>
        <v>2.1179650118867423E-5</v>
      </c>
      <c r="AF178" s="1">
        <f>IF(S178&lt;&gt;0,G178-P178,-9999)</f>
        <v>-2.4539999998523854E-2</v>
      </c>
      <c r="AG178" s="78"/>
      <c r="AH178" s="1">
        <f>$AB$6*($AB$11/AI178*AJ178+$AB$12)</f>
        <v>0.14002884081439304</v>
      </c>
      <c r="AI178" s="1">
        <f>1+$AB$7*COS(AL178)</f>
        <v>0.11110578347345323</v>
      </c>
      <c r="AJ178" s="1">
        <f>SIN(AL178+RADIANS($AB$9))</f>
        <v>0.29027902964853253</v>
      </c>
      <c r="AK178" s="1">
        <f>$AB$7*SIN(AL178)</f>
        <v>0.42636329923382826</v>
      </c>
      <c r="AL178" s="1">
        <f>2*ATAN(AM178)</f>
        <v>2.6943524325202688</v>
      </c>
      <c r="AM178" s="1">
        <f>SQRT((1+$AB$7)/(1-$AB$7))*TAN(AN178/2)</f>
        <v>4.3970799925288988</v>
      </c>
      <c r="AN178" s="77">
        <f>$AU178+$AB$7*SIN(AO178)</f>
        <v>6.9937809760996235</v>
      </c>
      <c r="AO178" s="77">
        <f>$AU178+$AB$7*SIN(AP178)</f>
        <v>6.9399095959399943</v>
      </c>
      <c r="AP178" s="77">
        <f>$AU178+$AB$7*SIN(AQ178)</f>
        <v>6.8726085697542407</v>
      </c>
      <c r="AQ178" s="77">
        <f>$AU178+$AB$7*SIN(AR178)</f>
        <v>6.7925415802444373</v>
      </c>
      <c r="AR178" s="77">
        <f>$AU178+$AB$7*SIN(AS178)</f>
        <v>6.7016957525887531</v>
      </c>
      <c r="AS178" s="77">
        <f>$AU178+$AB$7*SIN(AT178)</f>
        <v>6.6028529200344579</v>
      </c>
      <c r="AT178" s="77">
        <f>$AU178+$AB$7*SIN(AU178)</f>
        <v>6.4988435234400761</v>
      </c>
      <c r="AU178" s="77">
        <f>RADIANS($AB$9)+$AB$18*(F178-AB$15)</f>
        <v>6.3918884474743898</v>
      </c>
      <c r="AW178" s="6"/>
      <c r="AX178" s="26"/>
    </row>
    <row r="179" spans="1:50" x14ac:dyDescent="0.2">
      <c r="A179" s="1" t="s">
        <v>148</v>
      </c>
      <c r="C179" s="79">
        <v>47381.417999999998</v>
      </c>
      <c r="D179" s="79"/>
      <c r="E179" s="1">
        <f>+(C179-C$7)/C$8</f>
        <v>2240.9899683722365</v>
      </c>
      <c r="F179" s="1">
        <f>ROUND(2*E179,0)/2</f>
        <v>2241</v>
      </c>
      <c r="G179" s="1">
        <f>+C179-(C$7+F179*C$8)</f>
        <v>-3.102000000217231E-2</v>
      </c>
      <c r="I179" s="1">
        <f>+G179</f>
        <v>-3.102000000217231E-2</v>
      </c>
      <c r="Q179" s="114">
        <f>+C179-15018.5</f>
        <v>32362.917999999998</v>
      </c>
      <c r="S179" s="19">
        <f>S$16</f>
        <v>0.1</v>
      </c>
      <c r="Z179" s="1">
        <f>F179</f>
        <v>2241</v>
      </c>
      <c r="AA179" s="77">
        <f>AB$3+AB$4*Z179+AB$5*Z179^2+AH179</f>
        <v>-4.5814881278117781E-2</v>
      </c>
      <c r="AB179" s="77">
        <f>IF(S179&lt;&gt;0,G179-AH179,-9999)</f>
        <v>-0.17154538620129017</v>
      </c>
      <c r="AC179" s="77">
        <f>+G179-P179</f>
        <v>-3.102000000217231E-2</v>
      </c>
      <c r="AD179" s="77">
        <f>IF(S179&lt;&gt;0,G179-AA179,-9999)</f>
        <v>1.4794881275945471E-2</v>
      </c>
      <c r="AE179" s="77">
        <f>+(G179-AA179)^2*S179</f>
        <v>2.1888851196932188E-5</v>
      </c>
      <c r="AF179" s="1">
        <f>IF(S179&lt;&gt;0,G179-P179,-9999)</f>
        <v>-3.102000000217231E-2</v>
      </c>
      <c r="AG179" s="78"/>
      <c r="AH179" s="1">
        <f>$AB$6*($AB$11/AI179*AJ179+$AB$12)</f>
        <v>0.14052538619911786</v>
      </c>
      <c r="AI179" s="1">
        <f>1+$AB$7*COS(AL179)</f>
        <v>0.10174340281103622</v>
      </c>
      <c r="AJ179" s="1">
        <f>SIN(AL179+RADIANS($AB$9))</f>
        <v>0.26868801294669958</v>
      </c>
      <c r="AK179" s="1">
        <f>$AB$7*SIN(AL179)</f>
        <v>0.4062679863272543</v>
      </c>
      <c r="AL179" s="1">
        <f>2*ATAN(AM179)</f>
        <v>2.7168401441336103</v>
      </c>
      <c r="AM179" s="1">
        <f>SQRT((1+$AB$7)/(1-$AB$7))*TAN(AN179/2)</f>
        <v>4.6376184604277775</v>
      </c>
      <c r="AN179" s="77">
        <f>$AU179+$AB$7*SIN(AO179)</f>
        <v>7.029225310909001</v>
      </c>
      <c r="AO179" s="77">
        <f>$AU179+$AB$7*SIN(AP179)</f>
        <v>6.9761341191650512</v>
      </c>
      <c r="AP179" s="77">
        <f>$AU179+$AB$7*SIN(AQ179)</f>
        <v>6.9080110711717806</v>
      </c>
      <c r="AQ179" s="77">
        <f>$AU179+$AB$7*SIN(AR179)</f>
        <v>6.825191626717662</v>
      </c>
      <c r="AR179" s="77">
        <f>$AU179+$AB$7*SIN(AS179)</f>
        <v>6.7297264575807745</v>
      </c>
      <c r="AS179" s="77">
        <f>$AU179+$AB$7*SIN(AT179)</f>
        <v>6.6248053454644369</v>
      </c>
      <c r="AT179" s="77">
        <f>$AU179+$AB$7*SIN(AU179)</f>
        <v>6.5138122411822419</v>
      </c>
      <c r="AU179" s="77">
        <f>RADIANS($AB$9)+$AB$18*(F179-AB$15)</f>
        <v>6.3994498314890738</v>
      </c>
      <c r="AW179" s="6"/>
      <c r="AX179" s="26"/>
    </row>
    <row r="180" spans="1:50" x14ac:dyDescent="0.2">
      <c r="A180" s="1" t="s">
        <v>130</v>
      </c>
      <c r="C180" s="79">
        <v>47390.680999999997</v>
      </c>
      <c r="D180" s="79"/>
      <c r="E180" s="1">
        <f>+(C180-C$7)/C$8</f>
        <v>2243.9855508340274</v>
      </c>
      <c r="F180" s="1">
        <f>ROUND(2*E180,0)/2</f>
        <v>2244</v>
      </c>
      <c r="G180" s="1">
        <f>+C180-(C$7+F180*C$8)</f>
        <v>-4.468000000633765E-2</v>
      </c>
      <c r="I180" s="1">
        <f>+G180</f>
        <v>-4.468000000633765E-2</v>
      </c>
      <c r="Q180" s="114">
        <f>+C180-15018.5</f>
        <v>32372.180999999997</v>
      </c>
      <c r="S180" s="19">
        <f>S$16</f>
        <v>0.1</v>
      </c>
      <c r="Z180" s="1">
        <f>F180</f>
        <v>2244</v>
      </c>
      <c r="AA180" s="77">
        <f>AB$3+AB$4*Z180+AB$5*Z180^2+AH180</f>
        <v>-4.6060375923846042E-2</v>
      </c>
      <c r="AB180" s="77">
        <f>IF(S180&lt;&gt;0,G180-AH180,-9999)</f>
        <v>-0.18521945154245609</v>
      </c>
      <c r="AC180" s="77">
        <f>+G180-P180</f>
        <v>-4.468000000633765E-2</v>
      </c>
      <c r="AD180" s="77">
        <f>IF(S180&lt;&gt;0,G180-AA180,-9999)</f>
        <v>1.3803759175083918E-3</v>
      </c>
      <c r="AE180" s="77">
        <f>+(G180-AA180)^2*S180</f>
        <v>1.9054376736371348E-7</v>
      </c>
      <c r="AF180" s="1">
        <f>IF(S180&lt;&gt;0,G180-P180,-9999)</f>
        <v>-4.468000000633765E-2</v>
      </c>
      <c r="AG180" s="78"/>
      <c r="AH180" s="1">
        <f>$AB$6*($AB$11/AI180*AJ180+$AB$12)</f>
        <v>0.14053945153611844</v>
      </c>
      <c r="AI180" s="1">
        <f>1+$AB$7*COS(AL180)</f>
        <v>0.10144069859310401</v>
      </c>
      <c r="AJ180" s="1">
        <f>SIN(AL180+RADIANS($AB$9))</f>
        <v>0.26796965984969912</v>
      </c>
      <c r="AK180" s="1">
        <f>$AB$7*SIN(AL180)</f>
        <v>0.40559804358878448</v>
      </c>
      <c r="AL180" s="1">
        <f>2*ATAN(AM180)</f>
        <v>2.7175858440218947</v>
      </c>
      <c r="AM180" s="1">
        <f>SQRT((1+$AB$7)/(1-$AB$7))*TAN(AN180/2)</f>
        <v>4.6460249187013947</v>
      </c>
      <c r="AN180" s="77">
        <f>$AU180+$AB$7*SIN(AO180)</f>
        <v>7.030455336924498</v>
      </c>
      <c r="AO180" s="77">
        <f>$AU180+$AB$7*SIN(AP180)</f>
        <v>6.9774004331475252</v>
      </c>
      <c r="AP180" s="77">
        <f>$AU180+$AB$7*SIN(AQ180)</f>
        <v>6.9092575916575596</v>
      </c>
      <c r="AQ180" s="77">
        <f>$AU180+$AB$7*SIN(AR180)</f>
        <v>6.8263482168229164</v>
      </c>
      <c r="AR180" s="77">
        <f>$AU180+$AB$7*SIN(AS180)</f>
        <v>6.7307237140454808</v>
      </c>
      <c r="AS180" s="77">
        <f>$AU180+$AB$7*SIN(AT180)</f>
        <v>6.625588332300465</v>
      </c>
      <c r="AT180" s="77">
        <f>$AU180+$AB$7*SIN(AU180)</f>
        <v>6.5143467198305549</v>
      </c>
      <c r="AU180" s="77">
        <f>RADIANS($AB$9)+$AB$18*(F180-AB$15)</f>
        <v>6.3997198809181697</v>
      </c>
      <c r="AW180" s="6"/>
      <c r="AX180" s="26"/>
    </row>
    <row r="181" spans="1:50" x14ac:dyDescent="0.2">
      <c r="A181" s="1" t="s">
        <v>149</v>
      </c>
      <c r="C181" s="79">
        <v>47412.332000000002</v>
      </c>
      <c r="D181" s="79"/>
      <c r="E181" s="1">
        <f>+(C181-C$7)/C$8</f>
        <v>2250.9873165557437</v>
      </c>
      <c r="F181" s="1">
        <f>ROUND(2*E181,0)/2</f>
        <v>2251</v>
      </c>
      <c r="G181" s="1">
        <f>+C181-(C$7+F181*C$8)</f>
        <v>-3.9219999998749699E-2</v>
      </c>
      <c r="I181" s="1">
        <f>+G181</f>
        <v>-3.9219999998749699E-2</v>
      </c>
      <c r="Q181" s="114">
        <f>+C181-15018.5</f>
        <v>32393.832000000002</v>
      </c>
      <c r="S181" s="19">
        <f>S$16</f>
        <v>0.1</v>
      </c>
      <c r="Z181" s="1">
        <f>F181</f>
        <v>2251</v>
      </c>
      <c r="AA181" s="77">
        <f>AB$3+AB$4*Z181+AB$5*Z181^2+AH181</f>
        <v>-4.6634601519824848E-2</v>
      </c>
      <c r="AB181" s="77">
        <f>IF(S181&lt;&gt;0,G181-AH181,-9999)</f>
        <v>-0.1797913398715304</v>
      </c>
      <c r="AC181" s="77">
        <f>+G181-P181</f>
        <v>-3.9219999998749699E-2</v>
      </c>
      <c r="AD181" s="77">
        <f>IF(S181&lt;&gt;0,G181-AA181,-9999)</f>
        <v>7.4146015210751481E-3</v>
      </c>
      <c r="AE181" s="77">
        <f>+(G181-AA181)^2*S181</f>
        <v>5.4976315716329902E-6</v>
      </c>
      <c r="AF181" s="1">
        <f>IF(S181&lt;&gt;0,G181-P181,-9999)</f>
        <v>-3.9219999998749699E-2</v>
      </c>
      <c r="AG181" s="78"/>
      <c r="AH181" s="1">
        <f>$AB$6*($AB$11/AI181*AJ181+$AB$12)</f>
        <v>0.1405713398727807</v>
      </c>
      <c r="AI181" s="1">
        <f>1+$AB$7*COS(AL181)</f>
        <v>0.10074211262561272</v>
      </c>
      <c r="AJ181" s="1">
        <f>SIN(AL181+RADIANS($AB$9))</f>
        <v>0.26630671386317972</v>
      </c>
      <c r="AK181" s="1">
        <f>$AB$7*SIN(AL181)</f>
        <v>0.40404683280883708</v>
      </c>
      <c r="AL181" s="1">
        <f>2*ATAN(AM181)</f>
        <v>2.7193115037882838</v>
      </c>
      <c r="AM181" s="1">
        <f>SQRT((1+$AB$7)/(1-$AB$7))*TAN(AN181/2)</f>
        <v>4.6655908433995972</v>
      </c>
      <c r="AN181" s="77">
        <f>$AU181+$AB$7*SIN(AO181)</f>
        <v>7.0333159101657605</v>
      </c>
      <c r="AO181" s="77">
        <f>$AU181+$AB$7*SIN(AP181)</f>
        <v>6.9803478207811978</v>
      </c>
      <c r="AP181" s="77">
        <f>$AU181+$AB$7*SIN(AQ181)</f>
        <v>6.912161307985075</v>
      </c>
      <c r="AQ181" s="77">
        <f>$AU181+$AB$7*SIN(AR181)</f>
        <v>6.8290443415855178</v>
      </c>
      <c r="AR181" s="77">
        <f>$AU181+$AB$7*SIN(AS181)</f>
        <v>6.733049593791149</v>
      </c>
      <c r="AS181" s="77">
        <f>$AU181+$AB$7*SIN(AT181)</f>
        <v>6.627415019188291</v>
      </c>
      <c r="AT181" s="77">
        <f>$AU181+$AB$7*SIN(AU181)</f>
        <v>6.5155938041346833</v>
      </c>
      <c r="AU181" s="77">
        <f>RADIANS($AB$9)+$AB$18*(F181-AB$15)</f>
        <v>6.4003499962527268</v>
      </c>
      <c r="AW181" s="6"/>
      <c r="AX181" s="26"/>
    </row>
    <row r="182" spans="1:50" x14ac:dyDescent="0.2">
      <c r="A182" s="1" t="s">
        <v>149</v>
      </c>
      <c r="C182" s="79">
        <v>47415.434000000001</v>
      </c>
      <c r="D182" s="79"/>
      <c r="E182" s="1">
        <f>+(C182-C$7)/C$8</f>
        <v>2251.9904793320011</v>
      </c>
      <c r="F182" s="1">
        <f>ROUND(2*E182,0)/2</f>
        <v>2252</v>
      </c>
      <c r="G182" s="1">
        <f>+C182-(C$7+F182*C$8)</f>
        <v>-2.9439999998430721E-2</v>
      </c>
      <c r="I182" s="1">
        <f>+G182</f>
        <v>-2.9439999998430721E-2</v>
      </c>
      <c r="Q182" s="114">
        <f>+C182-15018.5</f>
        <v>32396.934000000001</v>
      </c>
      <c r="S182" s="19">
        <f>S$16</f>
        <v>0.1</v>
      </c>
      <c r="Z182" s="1">
        <f>F182</f>
        <v>2252</v>
      </c>
      <c r="AA182" s="77">
        <f>AB$3+AB$4*Z182+AB$5*Z182^2+AH182</f>
        <v>-4.6716793597910533E-2</v>
      </c>
      <c r="AB182" s="77">
        <f>IF(S182&lt;&gt;0,G182-AH182,-9999)</f>
        <v>-0.17001578966612479</v>
      </c>
      <c r="AC182" s="77">
        <f>+G182-P182</f>
        <v>-2.9439999998430721E-2</v>
      </c>
      <c r="AD182" s="77">
        <f>IF(S182&lt;&gt;0,G182-AA182,-9999)</f>
        <v>1.7276793599479812E-2</v>
      </c>
      <c r="AE182" s="77">
        <f>+(G182-AA182)^2*S182</f>
        <v>2.9848759707902658E-5</v>
      </c>
      <c r="AF182" s="1">
        <f>IF(S182&lt;&gt;0,G182-P182,-9999)</f>
        <v>-2.9439999998430721E-2</v>
      </c>
      <c r="AG182" s="78"/>
      <c r="AH182" s="1">
        <f>$AB$6*($AB$11/AI182*AJ182+$AB$12)</f>
        <v>0.14057578966769407</v>
      </c>
      <c r="AI182" s="1">
        <f>1+$AB$7*COS(AL182)</f>
        <v>0.10064318794007376</v>
      </c>
      <c r="AJ182" s="1">
        <f>SIN(AL182+RADIANS($AB$9))</f>
        <v>0.26607064823046178</v>
      </c>
      <c r="AK182" s="1">
        <f>$AB$7*SIN(AL182)</f>
        <v>0.40382659113696928</v>
      </c>
      <c r="AL182" s="1">
        <f>2*ATAN(AM182)</f>
        <v>2.7195564052347541</v>
      </c>
      <c r="AM182" s="1">
        <f>SQRT((1+$AB$7)/(1-$AB$7))*TAN(AN182/2)</f>
        <v>4.6683803630544798</v>
      </c>
      <c r="AN182" s="77">
        <f>$AU182+$AB$7*SIN(AO182)</f>
        <v>7.0337234809821529</v>
      </c>
      <c r="AO182" s="77">
        <f>$AU182+$AB$7*SIN(AP182)</f>
        <v>6.9807680369286418</v>
      </c>
      <c r="AP182" s="77">
        <f>$AU182+$AB$7*SIN(AQ182)</f>
        <v>6.9125755719037709</v>
      </c>
      <c r="AQ182" s="77">
        <f>$AU182+$AB$7*SIN(AR182)</f>
        <v>6.8294292062320121</v>
      </c>
      <c r="AR182" s="77">
        <f>$AU182+$AB$7*SIN(AS182)</f>
        <v>6.7333817418041875</v>
      </c>
      <c r="AS182" s="77">
        <f>$AU182+$AB$7*SIN(AT182)</f>
        <v>6.6276759420961495</v>
      </c>
      <c r="AT182" s="77">
        <f>$AU182+$AB$7*SIN(AU182)</f>
        <v>6.5157719553057198</v>
      </c>
      <c r="AU182" s="77">
        <f>RADIANS($AB$9)+$AB$18*(F182-AB$15)</f>
        <v>6.4004400127290921</v>
      </c>
      <c r="AW182" s="6"/>
      <c r="AX182" s="26"/>
    </row>
    <row r="183" spans="1:50" x14ac:dyDescent="0.2">
      <c r="A183" s="1" t="s">
        <v>148</v>
      </c>
      <c r="C183" s="79">
        <v>47449.436000000002</v>
      </c>
      <c r="D183" s="79"/>
      <c r="E183" s="1">
        <f>+(C183-C$7)/C$8</f>
        <v>2262.9864628001892</v>
      </c>
      <c r="F183" s="1">
        <f>ROUND(2*E183,0)/2</f>
        <v>2263</v>
      </c>
      <c r="G183" s="1">
        <f>+C183-(C$7+F183*C$8)</f>
        <v>-4.1859999997541308E-2</v>
      </c>
      <c r="I183" s="1">
        <f>+G183</f>
        <v>-4.1859999997541308E-2</v>
      </c>
      <c r="Q183" s="114">
        <f>+C183-15018.5</f>
        <v>32430.936000000002</v>
      </c>
      <c r="S183" s="19">
        <f>S$16</f>
        <v>0.1</v>
      </c>
      <c r="Z183" s="1">
        <f>F183</f>
        <v>2263</v>
      </c>
      <c r="AA183" s="77">
        <f>AB$3+AB$4*Z183+AB$5*Z183^2+AH183</f>
        <v>-4.7623524332930184E-2</v>
      </c>
      <c r="AB183" s="77">
        <f>IF(S183&lt;&gt;0,G183-AH183,-9999)</f>
        <v>-0.18248301331075037</v>
      </c>
      <c r="AC183" s="77">
        <f>+G183-P183</f>
        <v>-4.1859999997541308E-2</v>
      </c>
      <c r="AD183" s="77">
        <f>IF(S183&lt;&gt;0,G183-AA183,-9999)</f>
        <v>5.7635243353888754E-3</v>
      </c>
      <c r="AE183" s="77">
        <f>+(G183-AA183)^2*S183</f>
        <v>3.3218212764619779E-6</v>
      </c>
      <c r="AF183" s="1">
        <f>IF(S183&lt;&gt;0,G183-P183,-9999)</f>
        <v>-4.1859999997541308E-2</v>
      </c>
      <c r="AG183" s="78"/>
      <c r="AH183" s="1">
        <f>$AB$6*($AB$11/AI183*AJ183+$AB$12)</f>
        <v>0.14062301331320906</v>
      </c>
      <c r="AI183" s="1">
        <f>1+$AB$7*COS(AL183)</f>
        <v>9.9569162793177513E-2</v>
      </c>
      <c r="AJ183" s="1">
        <f>SIN(AL183+RADIANS($AB$9))</f>
        <v>0.26349831367193061</v>
      </c>
      <c r="AK183" s="1">
        <f>$AB$7*SIN(AL183)</f>
        <v>0.40142608100984067</v>
      </c>
      <c r="AL183" s="1">
        <f>2*ATAN(AM183)</f>
        <v>2.7222239518252009</v>
      </c>
      <c r="AM183" s="1">
        <f>SQRT((1+$AB$7)/(1-$AB$7))*TAN(AN183/2)</f>
        <v>4.6989725942687617</v>
      </c>
      <c r="AN183" s="77">
        <f>$AU183+$AB$7*SIN(AO183)</f>
        <v>7.0381889499119259</v>
      </c>
      <c r="AO183" s="77">
        <f>$AU183+$AB$7*SIN(AP183)</f>
        <v>6.9853765734683941</v>
      </c>
      <c r="AP183" s="77">
        <f>$AU183+$AB$7*SIN(AQ183)</f>
        <v>6.9171233406057606</v>
      </c>
      <c r="AQ183" s="77">
        <f>$AU183+$AB$7*SIN(AR183)</f>
        <v>6.8336578171971629</v>
      </c>
      <c r="AR183" s="77">
        <f>$AU183+$AB$7*SIN(AS183)</f>
        <v>6.7370333730030358</v>
      </c>
      <c r="AS183" s="77">
        <f>$AU183+$AB$7*SIN(AT183)</f>
        <v>6.6305455576063235</v>
      </c>
      <c r="AT183" s="77">
        <f>$AU183+$AB$7*SIN(AU183)</f>
        <v>6.5177315563509781</v>
      </c>
      <c r="AU183" s="77">
        <f>RADIANS($AB$9)+$AB$18*(F183-AB$15)</f>
        <v>6.4014301939691105</v>
      </c>
      <c r="AV183" s="77"/>
      <c r="AW183" s="6"/>
      <c r="AX183" s="26"/>
    </row>
    <row r="184" spans="1:50" x14ac:dyDescent="0.2">
      <c r="A184" s="1" t="s">
        <v>150</v>
      </c>
      <c r="C184" s="79">
        <v>47449.445</v>
      </c>
      <c r="D184" s="79"/>
      <c r="E184" s="1">
        <f>+(C184-C$7)/C$8</f>
        <v>2262.9893733304875</v>
      </c>
      <c r="F184" s="1">
        <f>ROUND(2*E184,0)/2</f>
        <v>2263</v>
      </c>
      <c r="G184" s="1">
        <f>+C184-(C$7+F184*C$8)</f>
        <v>-3.2859999999345746E-2</v>
      </c>
      <c r="I184" s="1">
        <f>+G184</f>
        <v>-3.2859999999345746E-2</v>
      </c>
      <c r="Q184" s="114">
        <f>+C184-15018.5</f>
        <v>32430.945</v>
      </c>
      <c r="S184" s="19">
        <f>S$16</f>
        <v>0.1</v>
      </c>
      <c r="Z184" s="1">
        <f>F184</f>
        <v>2263</v>
      </c>
      <c r="AA184" s="77">
        <f>AB$3+AB$4*Z184+AB$5*Z184^2+AH184</f>
        <v>-4.7623524332930184E-2</v>
      </c>
      <c r="AB184" s="77">
        <f>IF(S184&lt;&gt;0,G184-AH184,-9999)</f>
        <v>-0.17348301331255481</v>
      </c>
      <c r="AC184" s="77">
        <f>+G184-P184</f>
        <v>-3.2859999999345746E-2</v>
      </c>
      <c r="AD184" s="77">
        <f>IF(S184&lt;&gt;0,G184-AA184,-9999)</f>
        <v>1.4763524333584438E-2</v>
      </c>
      <c r="AE184" s="77">
        <f>+(G184-AA184)^2*S184</f>
        <v>2.1796165074833983E-5</v>
      </c>
      <c r="AF184" s="1">
        <f>IF(S184&lt;&gt;0,G184-P184,-9999)</f>
        <v>-3.2859999999345746E-2</v>
      </c>
      <c r="AG184" s="78"/>
      <c r="AH184" s="1">
        <f>$AB$6*($AB$11/AI184*AJ184+$AB$12)</f>
        <v>0.14062301331320906</v>
      </c>
      <c r="AI184" s="1">
        <f>1+$AB$7*COS(AL184)</f>
        <v>9.9569162793177513E-2</v>
      </c>
      <c r="AJ184" s="1">
        <f>SIN(AL184+RADIANS($AB$9))</f>
        <v>0.26349831367193061</v>
      </c>
      <c r="AK184" s="1">
        <f>$AB$7*SIN(AL184)</f>
        <v>0.40142608100984067</v>
      </c>
      <c r="AL184" s="1">
        <f>2*ATAN(AM184)</f>
        <v>2.7222239518252009</v>
      </c>
      <c r="AM184" s="1">
        <f>SQRT((1+$AB$7)/(1-$AB$7))*TAN(AN184/2)</f>
        <v>4.6989725942687617</v>
      </c>
      <c r="AN184" s="77">
        <f>$AU184+$AB$7*SIN(AO184)</f>
        <v>7.0381889499119259</v>
      </c>
      <c r="AO184" s="77">
        <f>$AU184+$AB$7*SIN(AP184)</f>
        <v>6.9853765734683941</v>
      </c>
      <c r="AP184" s="77">
        <f>$AU184+$AB$7*SIN(AQ184)</f>
        <v>6.9171233406057606</v>
      </c>
      <c r="AQ184" s="77">
        <f>$AU184+$AB$7*SIN(AR184)</f>
        <v>6.8336578171971629</v>
      </c>
      <c r="AR184" s="77">
        <f>$AU184+$AB$7*SIN(AS184)</f>
        <v>6.7370333730030358</v>
      </c>
      <c r="AS184" s="77">
        <f>$AU184+$AB$7*SIN(AT184)</f>
        <v>6.6305455576063235</v>
      </c>
      <c r="AT184" s="77">
        <f>$AU184+$AB$7*SIN(AU184)</f>
        <v>6.5177315563509781</v>
      </c>
      <c r="AU184" s="77">
        <f>RADIANS($AB$9)+$AB$18*(F184-AB$15)</f>
        <v>6.4014301939691105</v>
      </c>
      <c r="AW184" s="6"/>
      <c r="AX184" s="26"/>
    </row>
    <row r="185" spans="1:50" x14ac:dyDescent="0.2">
      <c r="A185" s="1" t="s">
        <v>150</v>
      </c>
      <c r="C185" s="79">
        <v>47477.269</v>
      </c>
      <c r="D185" s="79"/>
      <c r="E185" s="1">
        <f>+(C185-C$7)/C$8</f>
        <v>2271.9874394448002</v>
      </c>
      <c r="F185" s="1">
        <f>ROUND(2*E185,0)/2</f>
        <v>2272</v>
      </c>
      <c r="G185" s="1">
        <f>+C185-(C$7+F185*C$8)</f>
        <v>-3.8840000001073349E-2</v>
      </c>
      <c r="I185" s="1">
        <f>+G185</f>
        <v>-3.8840000001073349E-2</v>
      </c>
      <c r="Q185" s="114">
        <f>+C185-15018.5</f>
        <v>32458.769</v>
      </c>
      <c r="S185" s="19">
        <f>S$16</f>
        <v>0.1</v>
      </c>
      <c r="Z185" s="1">
        <f>F185</f>
        <v>2272</v>
      </c>
      <c r="AA185" s="77">
        <f>AB$3+AB$4*Z185+AB$5*Z185^2+AH185</f>
        <v>-4.8368935367122751E-2</v>
      </c>
      <c r="AB185" s="77">
        <f>IF(S185&lt;&gt;0,G185-AH185,-9999)</f>
        <v>-0.17949932919717934</v>
      </c>
      <c r="AC185" s="77">
        <f>+G185-P185</f>
        <v>-3.8840000001073349E-2</v>
      </c>
      <c r="AD185" s="77">
        <f>IF(S185&lt;&gt;0,G185-AA185,-9999)</f>
        <v>9.5289353660494014E-3</v>
      </c>
      <c r="AE185" s="77">
        <f>+(G185-AA185)^2*S185</f>
        <v>9.0800609210347043E-6</v>
      </c>
      <c r="AF185" s="1">
        <f>IF(S185&lt;&gt;0,G185-P185,-9999)</f>
        <v>-3.8840000001073349E-2</v>
      </c>
      <c r="AG185" s="78"/>
      <c r="AH185" s="1">
        <f>$AB$6*($AB$11/AI185*AJ185+$AB$12)</f>
        <v>0.14065932919610599</v>
      </c>
      <c r="AI185" s="1">
        <f>1+$AB$7*COS(AL185)</f>
        <v>9.8709318511851496E-2</v>
      </c>
      <c r="AJ185" s="1">
        <f>SIN(AL185+RADIANS($AB$9))</f>
        <v>0.2614264419834158</v>
      </c>
      <c r="AK185" s="1">
        <f>$AB$7*SIN(AL185)</f>
        <v>0.3994918003795912</v>
      </c>
      <c r="AL185" s="1">
        <f>2*ATAN(AM185)</f>
        <v>2.7243710981705762</v>
      </c>
      <c r="AM185" s="1">
        <f>SQRT((1+$AB$7)/(1-$AB$7))*TAN(AN185/2)</f>
        <v>4.723876674760624</v>
      </c>
      <c r="AN185" s="77">
        <f>$AU185+$AB$7*SIN(AO185)</f>
        <v>7.0418183073608729</v>
      </c>
      <c r="AO185" s="77">
        <f>$AU185+$AB$7*SIN(AP185)</f>
        <v>6.989128330403604</v>
      </c>
      <c r="AP185" s="77">
        <f>$AU185+$AB$7*SIN(AQ185)</f>
        <v>6.9208317643995114</v>
      </c>
      <c r="AQ185" s="77">
        <f>$AU185+$AB$7*SIN(AR185)</f>
        <v>6.837110884468693</v>
      </c>
      <c r="AR185" s="77">
        <f>$AU185+$AB$7*SIN(AS185)</f>
        <v>6.7400183356260852</v>
      </c>
      <c r="AS185" s="77">
        <f>$AU185+$AB$7*SIN(AT185)</f>
        <v>6.632892689508588</v>
      </c>
      <c r="AT185" s="77">
        <f>$AU185+$AB$7*SIN(AU185)</f>
        <v>6.5193347815252087</v>
      </c>
      <c r="AU185" s="77">
        <f>RADIANS($AB$9)+$AB$18*(F185-AB$15)</f>
        <v>6.4022403422563974</v>
      </c>
      <c r="AW185" s="6"/>
      <c r="AX185" s="26"/>
    </row>
    <row r="186" spans="1:50" x14ac:dyDescent="0.2">
      <c r="A186" s="1" t="s">
        <v>150</v>
      </c>
      <c r="C186" s="79">
        <v>47480.360999999997</v>
      </c>
      <c r="D186" s="79"/>
      <c r="E186" s="1">
        <f>+(C186-C$7)/C$8</f>
        <v>2272.987368298503</v>
      </c>
      <c r="F186" s="1">
        <f>ROUND(2*E186,0)/2</f>
        <v>2273</v>
      </c>
      <c r="G186" s="1">
        <f>+C186-(C$7+F186*C$8)</f>
        <v>-3.9060000002791639E-2</v>
      </c>
      <c r="I186" s="1">
        <f>+G186</f>
        <v>-3.9060000002791639E-2</v>
      </c>
      <c r="Q186" s="114">
        <f>+C186-15018.5</f>
        <v>32461.860999999997</v>
      </c>
      <c r="S186" s="19">
        <f>S$16</f>
        <v>0.1</v>
      </c>
      <c r="Z186" s="1">
        <f>F186</f>
        <v>2273</v>
      </c>
      <c r="AA186" s="77">
        <f>AB$3+AB$4*Z186+AB$5*Z186^2+AH186</f>
        <v>-4.845195388245227E-2</v>
      </c>
      <c r="AB186" s="77">
        <f>IF(S186&lt;&gt;0,G186-AH186,-9999)</f>
        <v>-0.17972323694033149</v>
      </c>
      <c r="AC186" s="77">
        <f>+G186-P186</f>
        <v>-3.9060000002791639E-2</v>
      </c>
      <c r="AD186" s="77">
        <f>IF(S186&lt;&gt;0,G186-AA186,-9999)</f>
        <v>9.3919538796606306E-3</v>
      </c>
      <c r="AE186" s="77">
        <f>+(G186-AA186)^2*S186</f>
        <v>8.8208797677672379E-6</v>
      </c>
      <c r="AF186" s="1">
        <f>IF(S186&lt;&gt;0,G186-P186,-9999)</f>
        <v>-3.9060000002791639E-2</v>
      </c>
      <c r="AG186" s="78"/>
      <c r="AH186" s="1">
        <f>$AB$6*($AB$11/AI186*AJ186+$AB$12)</f>
        <v>0.14066323693753985</v>
      </c>
      <c r="AI186" s="1">
        <f>1+$AB$7*COS(AL186)</f>
        <v>9.86148093732091E-2</v>
      </c>
      <c r="AJ186" s="1">
        <f>SIN(AL186+RADIANS($AB$9))</f>
        <v>0.26119802749916099</v>
      </c>
      <c r="AK186" s="1">
        <f>$AB$7*SIN(AL186)</f>
        <v>0.39927851085001093</v>
      </c>
      <c r="AL186" s="1">
        <f>2*ATAN(AM186)</f>
        <v>2.7246077347527642</v>
      </c>
      <c r="AM186" s="1">
        <f>SQRT((1+$AB$7)/(1-$AB$7))*TAN(AN186/2)</f>
        <v>4.7266368097101683</v>
      </c>
      <c r="AN186" s="77">
        <f>$AU186+$AB$7*SIN(AO186)</f>
        <v>7.0422202288123064</v>
      </c>
      <c r="AO186" s="77">
        <f>$AU186+$AB$7*SIN(AP186)</f>
        <v>6.9895441449098348</v>
      </c>
      <c r="AP186" s="77">
        <f>$AU186+$AB$7*SIN(AQ186)</f>
        <v>6.9212431170810165</v>
      </c>
      <c r="AQ186" s="77">
        <f>$AU186+$AB$7*SIN(AR186)</f>
        <v>6.8374941848034263</v>
      </c>
      <c r="AR186" s="77">
        <f>$AU186+$AB$7*SIN(AS186)</f>
        <v>6.7403498454658664</v>
      </c>
      <c r="AS186" s="77">
        <f>$AU186+$AB$7*SIN(AT186)</f>
        <v>6.6331534408807125</v>
      </c>
      <c r="AT186" s="77">
        <f>$AU186+$AB$7*SIN(AU186)</f>
        <v>6.5195129129211375</v>
      </c>
      <c r="AU186" s="77">
        <f>RADIANS($AB$9)+$AB$18*(F186-AB$15)</f>
        <v>6.4023303587327627</v>
      </c>
      <c r="AW186" s="6"/>
      <c r="AX186" s="26"/>
    </row>
    <row r="187" spans="1:50" x14ac:dyDescent="0.2">
      <c r="A187" s="1" t="s">
        <v>151</v>
      </c>
      <c r="C187" s="79">
        <v>47780.311999999998</v>
      </c>
      <c r="D187" s="79"/>
      <c r="E187" s="1">
        <f>+(C187-C$7)/C$8</f>
        <v>2369.989198698669</v>
      </c>
      <c r="F187" s="1">
        <f>ROUND(2*E187,0)/2</f>
        <v>2370</v>
      </c>
      <c r="G187" s="1">
        <f>+C187-(C$7+F187*C$8)</f>
        <v>-3.3400000000256114E-2</v>
      </c>
      <c r="I187" s="1">
        <f>+G187</f>
        <v>-3.3400000000256114E-2</v>
      </c>
      <c r="Q187" s="114">
        <f>+C187-15018.5</f>
        <v>32761.811999999998</v>
      </c>
      <c r="S187" s="19">
        <f>S$16</f>
        <v>0.1</v>
      </c>
      <c r="Z187" s="1">
        <f>F187</f>
        <v>2370</v>
      </c>
      <c r="AA187" s="77">
        <f>AB$3+AB$4*Z187+AB$5*Z187^2+AH187</f>
        <v>-5.6682572770678896E-2</v>
      </c>
      <c r="AB187" s="77">
        <f>IF(S187&lt;&gt;0,G187-AH187,-9999)</f>
        <v>-0.17432883048092918</v>
      </c>
      <c r="AC187" s="77">
        <f>+G187-P187</f>
        <v>-3.3400000000256114E-2</v>
      </c>
      <c r="AD187" s="77">
        <f>IF(S187&lt;&gt;0,G187-AA187,-9999)</f>
        <v>2.3282572770422783E-2</v>
      </c>
      <c r="AE187" s="77">
        <f>+(G187-AA187)^2*S187</f>
        <v>5.420781948100325E-5</v>
      </c>
      <c r="AF187" s="1">
        <f>IF(S187&lt;&gt;0,G187-P187,-9999)</f>
        <v>-3.3400000000256114E-2</v>
      </c>
      <c r="AG187" s="78"/>
      <c r="AH187" s="1">
        <f>$AB$6*($AB$11/AI187*AJ187+$AB$12)</f>
        <v>0.14092883048067306</v>
      </c>
      <c r="AI187" s="1">
        <f>1+$AB$7*COS(AL187)</f>
        <v>9.0333375601563737E-2</v>
      </c>
      <c r="AJ187" s="1">
        <f>SIN(AL187+RADIANS($AB$9))</f>
        <v>0.24062595879960486</v>
      </c>
      <c r="AK187" s="1">
        <f>$AB$7*SIN(AL187)</f>
        <v>0.38003318745006026</v>
      </c>
      <c r="AL187" s="1">
        <f>2*ATAN(AM187)</f>
        <v>2.7458601350051435</v>
      </c>
      <c r="AM187" s="1">
        <f>SQRT((1+$AB$7)/(1-$AB$7))*TAN(AN187/2)</f>
        <v>4.9877905485048109</v>
      </c>
      <c r="AN187" s="77">
        <f>$AU187+$AB$7*SIN(AO187)</f>
        <v>7.0799548363273113</v>
      </c>
      <c r="AO187" s="77">
        <f>$AU187+$AB$7*SIN(AP187)</f>
        <v>7.028886594795865</v>
      </c>
      <c r="AP187" s="77">
        <f>$AU187+$AB$7*SIN(AQ187)</f>
        <v>6.9604790500996261</v>
      </c>
      <c r="AQ187" s="77">
        <f>$AU187+$AB$7*SIN(AR187)</f>
        <v>6.8743129379398908</v>
      </c>
      <c r="AR187" s="77">
        <f>$AU187+$AB$7*SIN(AS187)</f>
        <v>6.7723578409913268</v>
      </c>
      <c r="AS187" s="77">
        <f>$AU187+$AB$7*SIN(AT187)</f>
        <v>6.6584062783797018</v>
      </c>
      <c r="AT187" s="77">
        <f>$AU187+$AB$7*SIN(AU187)</f>
        <v>6.5367870366619902</v>
      </c>
      <c r="AU187" s="77">
        <f>RADIANS($AB$9)+$AB$18*(F187-AB$15)</f>
        <v>6.4110619569401956</v>
      </c>
      <c r="AW187" s="6"/>
      <c r="AX187" s="26"/>
    </row>
    <row r="188" spans="1:50" x14ac:dyDescent="0.2">
      <c r="A188" s="1" t="s">
        <v>152</v>
      </c>
      <c r="C188" s="79">
        <v>47913.252999999997</v>
      </c>
      <c r="D188" s="79"/>
      <c r="E188" s="1">
        <f>+(C188-C$7)/C$8</f>
        <v>2412.9812885241013</v>
      </c>
      <c r="F188" s="1">
        <f>ROUND(2*E188,0)/2</f>
        <v>2413</v>
      </c>
      <c r="G188" s="1">
        <f>+C188-(C$7+F188*C$8)</f>
        <v>-5.7860000000800937E-2</v>
      </c>
      <c r="I188" s="1">
        <f>+G188</f>
        <v>-5.7860000000800937E-2</v>
      </c>
      <c r="Q188" s="114">
        <f>+C188-15018.5</f>
        <v>32894.752999999997</v>
      </c>
      <c r="S188" s="19">
        <f>S$16</f>
        <v>0.1</v>
      </c>
      <c r="Z188" s="1">
        <f>F188</f>
        <v>2413</v>
      </c>
      <c r="AA188" s="77">
        <f>AB$3+AB$4*Z188+AB$5*Z188^2+AH188</f>
        <v>-6.0437740353773278E-2</v>
      </c>
      <c r="AB188" s="77">
        <f>IF(S188&lt;&gt;0,G188-AH188,-9999)</f>
        <v>-0.19884078678309966</v>
      </c>
      <c r="AC188" s="77">
        <f>+G188-P188</f>
        <v>-5.7860000000800937E-2</v>
      </c>
      <c r="AD188" s="77">
        <f>IF(S188&lt;&gt;0,G188-AA188,-9999)</f>
        <v>2.5777403529723408E-3</v>
      </c>
      <c r="AE188" s="77">
        <f>+(G188-AA188)^2*S188</f>
        <v>6.6447453273419683E-7</v>
      </c>
      <c r="AF188" s="1">
        <f>IF(S188&lt;&gt;0,G188-P188,-9999)</f>
        <v>-5.7860000000800937E-2</v>
      </c>
      <c r="AG188" s="78"/>
      <c r="AH188" s="1">
        <f>$AB$6*($AB$11/AI188*AJ188+$AB$12)</f>
        <v>0.14098078678229872</v>
      </c>
      <c r="AI188" s="1">
        <f>1+$AB$7*COS(AL188)</f>
        <v>8.7155372643536344E-2</v>
      </c>
      <c r="AJ188" s="1">
        <f>SIN(AL188+RADIANS($AB$9))</f>
        <v>0.23241773806675153</v>
      </c>
      <c r="AK188" s="1">
        <f>$AB$7*SIN(AL188)</f>
        <v>0.37233489953849008</v>
      </c>
      <c r="AL188" s="1">
        <f>2*ATAN(AM188)</f>
        <v>2.7543080851836756</v>
      </c>
      <c r="AM188" s="1">
        <f>SQRT((1+$AB$7)/(1-$AB$7))*TAN(AN188/2)</f>
        <v>5.0994519874259474</v>
      </c>
      <c r="AN188" s="77">
        <f>$AU188+$AB$7*SIN(AO188)</f>
        <v>7.0959096928773029</v>
      </c>
      <c r="AO188" s="77">
        <f>$AU188+$AB$7*SIN(AP188)</f>
        <v>7.0457036289235448</v>
      </c>
      <c r="AP188" s="77">
        <f>$AU188+$AB$7*SIN(AQ188)</f>
        <v>6.9774472969985881</v>
      </c>
      <c r="AQ188" s="77">
        <f>$AU188+$AB$7*SIN(AR188)</f>
        <v>6.8904009704275619</v>
      </c>
      <c r="AR188" s="77">
        <f>$AU188+$AB$7*SIN(AS188)</f>
        <v>6.7864501983512691</v>
      </c>
      <c r="AS188" s="77">
        <f>$AU188+$AB$7*SIN(AT188)</f>
        <v>6.6695746328575058</v>
      </c>
      <c r="AT188" s="77">
        <f>$AU188+$AB$7*SIN(AU188)</f>
        <v>6.544441610138807</v>
      </c>
      <c r="AU188" s="77">
        <f>RADIANS($AB$9)+$AB$18*(F188-AB$15)</f>
        <v>6.4149326654239029</v>
      </c>
      <c r="AW188" s="6"/>
      <c r="AX188" s="26"/>
    </row>
    <row r="189" spans="1:50" x14ac:dyDescent="0.2">
      <c r="A189" s="1" t="s">
        <v>152</v>
      </c>
      <c r="C189" s="79">
        <v>47913.256999999998</v>
      </c>
      <c r="D189" s="79"/>
      <c r="E189" s="1">
        <f>+(C189-C$7)/C$8</f>
        <v>2412.9825820931233</v>
      </c>
      <c r="F189" s="1">
        <f>ROUND(2*E189,0)/2</f>
        <v>2413</v>
      </c>
      <c r="G189" s="1">
        <f>+C189-(C$7+F189*C$8)</f>
        <v>-5.385999999998603E-2</v>
      </c>
      <c r="I189" s="1">
        <f>+G189</f>
        <v>-5.385999999998603E-2</v>
      </c>
      <c r="Q189" s="114">
        <f>+C189-15018.5</f>
        <v>32894.756999999998</v>
      </c>
      <c r="S189" s="19">
        <f>S$16</f>
        <v>0.1</v>
      </c>
      <c r="Z189" s="1">
        <f>F189</f>
        <v>2413</v>
      </c>
      <c r="AA189" s="77">
        <f>AB$3+AB$4*Z189+AB$5*Z189^2+AH189</f>
        <v>-6.0437740353773278E-2</v>
      </c>
      <c r="AB189" s="77">
        <f>IF(S189&lt;&gt;0,G189-AH189,-9999)</f>
        <v>-0.19484078678228475</v>
      </c>
      <c r="AC189" s="77">
        <f>+G189-P189</f>
        <v>-5.385999999998603E-2</v>
      </c>
      <c r="AD189" s="77">
        <f>IF(S189&lt;&gt;0,G189-AA189,-9999)</f>
        <v>6.5777403537872481E-3</v>
      </c>
      <c r="AE189" s="77">
        <f>+(G189-AA189)^2*S189</f>
        <v>4.326666816184119E-6</v>
      </c>
      <c r="AF189" s="1">
        <f>IF(S189&lt;&gt;0,G189-P189,-9999)</f>
        <v>-5.385999999998603E-2</v>
      </c>
      <c r="AG189" s="78"/>
      <c r="AH189" s="1">
        <f>$AB$6*($AB$11/AI189*AJ189+$AB$12)</f>
        <v>0.14098078678229872</v>
      </c>
      <c r="AI189" s="1">
        <f>1+$AB$7*COS(AL189)</f>
        <v>8.7155372643536344E-2</v>
      </c>
      <c r="AJ189" s="1">
        <f>SIN(AL189+RADIANS($AB$9))</f>
        <v>0.23241773806675153</v>
      </c>
      <c r="AK189" s="1">
        <f>$AB$7*SIN(AL189)</f>
        <v>0.37233489953849008</v>
      </c>
      <c r="AL189" s="1">
        <f>2*ATAN(AM189)</f>
        <v>2.7543080851836756</v>
      </c>
      <c r="AM189" s="1">
        <f>SQRT((1+$AB$7)/(1-$AB$7))*TAN(AN189/2)</f>
        <v>5.0994519874259474</v>
      </c>
      <c r="AN189" s="77">
        <f>$AU189+$AB$7*SIN(AO189)</f>
        <v>7.0959096928773029</v>
      </c>
      <c r="AO189" s="77">
        <f>$AU189+$AB$7*SIN(AP189)</f>
        <v>7.0457036289235448</v>
      </c>
      <c r="AP189" s="77">
        <f>$AU189+$AB$7*SIN(AQ189)</f>
        <v>6.9774472969985881</v>
      </c>
      <c r="AQ189" s="77">
        <f>$AU189+$AB$7*SIN(AR189)</f>
        <v>6.8904009704275619</v>
      </c>
      <c r="AR189" s="77">
        <f>$AU189+$AB$7*SIN(AS189)</f>
        <v>6.7864501983512691</v>
      </c>
      <c r="AS189" s="77">
        <f>$AU189+$AB$7*SIN(AT189)</f>
        <v>6.6695746328575058</v>
      </c>
      <c r="AT189" s="77">
        <f>$AU189+$AB$7*SIN(AU189)</f>
        <v>6.544441610138807</v>
      </c>
      <c r="AU189" s="77">
        <f>RADIANS($AB$9)+$AB$18*(F189-AB$15)</f>
        <v>6.4149326654239029</v>
      </c>
      <c r="AW189" s="6"/>
      <c r="AX189" s="26"/>
    </row>
    <row r="190" spans="1:50" x14ac:dyDescent="0.2">
      <c r="A190" s="1" t="s">
        <v>152</v>
      </c>
      <c r="C190" s="79">
        <v>47913.264000000003</v>
      </c>
      <c r="D190" s="79"/>
      <c r="E190" s="1">
        <f>+(C190-C$7)/C$8</f>
        <v>2412.9848458389129</v>
      </c>
      <c r="F190" s="1">
        <f>ROUND(2*E190,0)/2</f>
        <v>2413</v>
      </c>
      <c r="G190" s="1">
        <f>+C190-(C$7+F190*C$8)</f>
        <v>-4.6859999994921964E-2</v>
      </c>
      <c r="I190" s="1">
        <f>+G190</f>
        <v>-4.6859999994921964E-2</v>
      </c>
      <c r="Q190" s="114">
        <f>+C190-15018.5</f>
        <v>32894.764000000003</v>
      </c>
      <c r="S190" s="19">
        <f>S$16</f>
        <v>0.1</v>
      </c>
      <c r="Z190" s="1">
        <f>F190</f>
        <v>2413</v>
      </c>
      <c r="AA190" s="77">
        <f>AB$3+AB$4*Z190+AB$5*Z190^2+AH190</f>
        <v>-6.0437740353773278E-2</v>
      </c>
      <c r="AB190" s="77">
        <f>IF(S190&lt;&gt;0,G190-AH190,-9999)</f>
        <v>-0.18784078677722069</v>
      </c>
      <c r="AC190" s="77">
        <f>+G190-P190</f>
        <v>-4.6859999994921964E-2</v>
      </c>
      <c r="AD190" s="77">
        <f>IF(S190&lt;&gt;0,G190-AA190,-9999)</f>
        <v>1.3577740358851315E-2</v>
      </c>
      <c r="AE190" s="77">
        <f>+(G190-AA190)^2*S190</f>
        <v>1.8435503325237983E-5</v>
      </c>
      <c r="AF190" s="1">
        <f>IF(S190&lt;&gt;0,G190-P190,-9999)</f>
        <v>-4.6859999994921964E-2</v>
      </c>
      <c r="AG190" s="78"/>
      <c r="AH190" s="1">
        <f>$AB$6*($AB$11/AI190*AJ190+$AB$12)</f>
        <v>0.14098078678229872</v>
      </c>
      <c r="AI190" s="1">
        <f>1+$AB$7*COS(AL190)</f>
        <v>8.7155372643536344E-2</v>
      </c>
      <c r="AJ190" s="1">
        <f>SIN(AL190+RADIANS($AB$9))</f>
        <v>0.23241773806675153</v>
      </c>
      <c r="AK190" s="1">
        <f>$AB$7*SIN(AL190)</f>
        <v>0.37233489953849008</v>
      </c>
      <c r="AL190" s="1">
        <f>2*ATAN(AM190)</f>
        <v>2.7543080851836756</v>
      </c>
      <c r="AM190" s="1">
        <f>SQRT((1+$AB$7)/(1-$AB$7))*TAN(AN190/2)</f>
        <v>5.0994519874259474</v>
      </c>
      <c r="AN190" s="77">
        <f>$AU190+$AB$7*SIN(AO190)</f>
        <v>7.0959096928773029</v>
      </c>
      <c r="AO190" s="77">
        <f>$AU190+$AB$7*SIN(AP190)</f>
        <v>7.0457036289235448</v>
      </c>
      <c r="AP190" s="77">
        <f>$AU190+$AB$7*SIN(AQ190)</f>
        <v>6.9774472969985881</v>
      </c>
      <c r="AQ190" s="77">
        <f>$AU190+$AB$7*SIN(AR190)</f>
        <v>6.8904009704275619</v>
      </c>
      <c r="AR190" s="77">
        <f>$AU190+$AB$7*SIN(AS190)</f>
        <v>6.7864501983512691</v>
      </c>
      <c r="AS190" s="77">
        <f>$AU190+$AB$7*SIN(AT190)</f>
        <v>6.6695746328575058</v>
      </c>
      <c r="AT190" s="77">
        <f>$AU190+$AB$7*SIN(AU190)</f>
        <v>6.544441610138807</v>
      </c>
      <c r="AU190" s="77">
        <f>RADIANS($AB$9)+$AB$18*(F190-AB$15)</f>
        <v>6.4149326654239029</v>
      </c>
      <c r="AV190" s="77"/>
      <c r="AW190" s="6"/>
      <c r="AX190" s="26"/>
    </row>
    <row r="191" spans="1:50" x14ac:dyDescent="0.2">
      <c r="A191" s="1" t="s">
        <v>130</v>
      </c>
      <c r="C191" s="79">
        <v>48129.705000000002</v>
      </c>
      <c r="D191" s="79"/>
      <c r="E191" s="1">
        <f>+(C191-C$7)/C$8</f>
        <v>2482.9801889904347</v>
      </c>
      <c r="F191" s="1">
        <f>ROUND(2*E191,0)/2</f>
        <v>2483</v>
      </c>
      <c r="G191" s="1">
        <f>+C191-(C$7+F191*C$8)</f>
        <v>-6.1260000002221204E-2</v>
      </c>
      <c r="I191" s="1">
        <f>+G191</f>
        <v>-6.1260000002221204E-2</v>
      </c>
      <c r="Q191" s="114">
        <f>+C191-15018.5</f>
        <v>33111.205000000002</v>
      </c>
      <c r="S191" s="19">
        <f>S$16</f>
        <v>0.1</v>
      </c>
      <c r="Z191" s="1">
        <f>F191</f>
        <v>2483</v>
      </c>
      <c r="AA191" s="77">
        <f>AB$3+AB$4*Z191+AB$5*Z191^2+AH191</f>
        <v>-6.6679703456083705E-2</v>
      </c>
      <c r="AB191" s="77">
        <f>IF(S191&lt;&gt;0,G191-AH191,-9999)</f>
        <v>-0.2022500261577474</v>
      </c>
      <c r="AC191" s="77">
        <f>+G191-P191</f>
        <v>-6.1260000002221204E-2</v>
      </c>
      <c r="AD191" s="77">
        <f>IF(S191&lt;&gt;0,G191-AA191,-9999)</f>
        <v>5.4197034538625011E-3</v>
      </c>
      <c r="AE191" s="77">
        <f>+(G191-AA191)^2*S191</f>
        <v>2.9373185527809125E-6</v>
      </c>
      <c r="AF191" s="1">
        <f>IF(S191&lt;&gt;0,G191-P191,-9999)</f>
        <v>-6.1260000002221204E-2</v>
      </c>
      <c r="AG191" s="78"/>
      <c r="AH191" s="1">
        <f>$AB$6*($AB$11/AI191*AJ191+$AB$12)</f>
        <v>0.14099002615552619</v>
      </c>
      <c r="AI191" s="1">
        <f>1+$AB$7*COS(AL191)</f>
        <v>8.2518127743252512E-2</v>
      </c>
      <c r="AJ191" s="1">
        <f>SIN(AL191+RADIANS($AB$9))</f>
        <v>0.2200948743791262</v>
      </c>
      <c r="AK191" s="1">
        <f>$AB$7*SIN(AL191)</f>
        <v>0.36075698910506454</v>
      </c>
      <c r="AL191" s="1">
        <f>2*ATAN(AM191)</f>
        <v>2.7669591133106408</v>
      </c>
      <c r="AM191" s="1">
        <f>SQRT((1+$AB$7)/(1-$AB$7))*TAN(AN191/2)</f>
        <v>5.2759648345594821</v>
      </c>
      <c r="AN191" s="77">
        <f>$AU191+$AB$7*SIN(AO191)</f>
        <v>7.120908651386145</v>
      </c>
      <c r="AO191" s="77">
        <f>$AU191+$AB$7*SIN(AP191)</f>
        <v>7.0722726770701918</v>
      </c>
      <c r="AP191" s="77">
        <f>$AU191+$AB$7*SIN(AQ191)</f>
        <v>7.0045060536068009</v>
      </c>
      <c r="AQ191" s="77">
        <f>$AU191+$AB$7*SIN(AR191)</f>
        <v>6.9162748856629399</v>
      </c>
      <c r="AR191" s="77">
        <f>$AU191+$AB$7*SIN(AS191)</f>
        <v>6.8092588683747586</v>
      </c>
      <c r="AS191" s="77">
        <f>$AU191+$AB$7*SIN(AT191)</f>
        <v>6.6877196066231051</v>
      </c>
      <c r="AT191" s="77">
        <f>$AU191+$AB$7*SIN(AU191)</f>
        <v>6.5568983679391923</v>
      </c>
      <c r="AU191" s="77">
        <f>RADIANS($AB$9)+$AB$18*(F191-AB$15)</f>
        <v>6.4212338187694726</v>
      </c>
      <c r="AW191" s="6"/>
      <c r="AX191" s="26"/>
    </row>
    <row r="192" spans="1:50" x14ac:dyDescent="0.2">
      <c r="A192" s="1" t="s">
        <v>130</v>
      </c>
      <c r="C192" s="79">
        <v>48160.620999999999</v>
      </c>
      <c r="D192" s="79"/>
      <c r="E192" s="1">
        <f>+(C192-C$7)/C$8</f>
        <v>2492.9781839584502</v>
      </c>
      <c r="F192" s="1">
        <f>ROUND(2*E192,0)/2</f>
        <v>2493</v>
      </c>
      <c r="G192" s="1">
        <f>+C192-(C$7+F192*C$8)</f>
        <v>-6.745999999839114E-2</v>
      </c>
      <c r="I192" s="1">
        <f>+G192</f>
        <v>-6.745999999839114E-2</v>
      </c>
      <c r="O192" s="1">
        <f ca="1">+C$11+C$12*F192</f>
        <v>-6.3676085152463174E-2</v>
      </c>
      <c r="Q192" s="114">
        <f>+C192-15018.5</f>
        <v>33142.120999999999</v>
      </c>
      <c r="S192" s="19">
        <f>S$16</f>
        <v>0.1</v>
      </c>
      <c r="Z192" s="1">
        <f>F192</f>
        <v>2493</v>
      </c>
      <c r="AA192" s="77">
        <f>AB$3+AB$4*Z192+AB$5*Z192^2+AH192</f>
        <v>-6.7583840988439892E-2</v>
      </c>
      <c r="AB192" s="77">
        <f>IF(S192&lt;&gt;0,G192-AH192,-9999)</f>
        <v>-0.20844433438024329</v>
      </c>
      <c r="AC192" s="77">
        <f>+G192-P192</f>
        <v>-6.745999999839114E-2</v>
      </c>
      <c r="AD192" s="77">
        <f>IF(S192&lt;&gt;0,G192-AA192,-9999)</f>
        <v>1.2384099004875138E-4</v>
      </c>
      <c r="AE192" s="77">
        <f>+(G192-AA192)^2*S192</f>
        <v>1.533659081625494E-9</v>
      </c>
      <c r="AF192" s="1">
        <f>IF(S192&lt;&gt;0,G192-P192,-9999)</f>
        <v>-6.745999999839114E-2</v>
      </c>
      <c r="AG192" s="78"/>
      <c r="AH192" s="1">
        <f>$AB$6*($AB$11/AI192*AJ192+$AB$12)</f>
        <v>0.14098433438185215</v>
      </c>
      <c r="AI192" s="1">
        <f>1+$AB$7*COS(AL192)</f>
        <v>8.1904381463111298E-2</v>
      </c>
      <c r="AJ192" s="1">
        <f>SIN(AL192+RADIANS($AB$9))</f>
        <v>0.21843139305545226</v>
      </c>
      <c r="AK192" s="1">
        <f>$AB$7*SIN(AL192)</f>
        <v>0.35919218578814627</v>
      </c>
      <c r="AL192" s="1">
        <f>2*ATAN(AM192)</f>
        <v>2.7686640840304308</v>
      </c>
      <c r="AM192" s="1">
        <f>SQRT((1+$AB$7)/(1-$AB$7))*TAN(AN192/2)</f>
        <v>5.3006580041331519</v>
      </c>
      <c r="AN192" s="77">
        <f>$AU192+$AB$7*SIN(AO192)</f>
        <v>7.1243839992956186</v>
      </c>
      <c r="AO192" s="77">
        <f>$AU192+$AB$7*SIN(AP192)</f>
        <v>7.0759874364368871</v>
      </c>
      <c r="AP192" s="77">
        <f>$AU192+$AB$7*SIN(AQ192)</f>
        <v>7.0083143252291249</v>
      </c>
      <c r="AQ192" s="77">
        <f>$AU192+$AB$7*SIN(AR192)</f>
        <v>6.9199387212948871</v>
      </c>
      <c r="AR192" s="77">
        <f>$AU192+$AB$7*SIN(AS192)</f>
        <v>6.8125035576791797</v>
      </c>
      <c r="AS192" s="77">
        <f>$AU192+$AB$7*SIN(AT192)</f>
        <v>6.6903080012414078</v>
      </c>
      <c r="AT192" s="77">
        <f>$AU192+$AB$7*SIN(AU192)</f>
        <v>6.5586774707529525</v>
      </c>
      <c r="AU192" s="77">
        <f>RADIANS($AB$9)+$AB$18*(F192-AB$15)</f>
        <v>6.4221339835331257</v>
      </c>
      <c r="AW192" s="6"/>
      <c r="AX192" s="26"/>
    </row>
    <row r="193" spans="1:50" x14ac:dyDescent="0.2">
      <c r="A193" s="1" t="s">
        <v>153</v>
      </c>
      <c r="C193" s="79">
        <v>48460.56</v>
      </c>
      <c r="D193" s="79">
        <v>2E-3</v>
      </c>
      <c r="E193" s="1">
        <f>+(C193-C$7)/C$8</f>
        <v>2589.9761336515503</v>
      </c>
      <c r="F193" s="1">
        <f>ROUND(2*E193,0)/2</f>
        <v>2590</v>
      </c>
      <c r="G193" s="1">
        <f>+C193-(C$7+F193*C$8)</f>
        <v>-7.3800000005576294E-2</v>
      </c>
      <c r="I193" s="1">
        <f>+G193</f>
        <v>-7.3800000005576294E-2</v>
      </c>
      <c r="O193" s="1">
        <f ca="1">+C$11+C$12*F193</f>
        <v>-7.490008467326556E-2</v>
      </c>
      <c r="Q193" s="114">
        <f>+C193-15018.5</f>
        <v>33442.06</v>
      </c>
      <c r="S193" s="19">
        <f>S$16</f>
        <v>0.1</v>
      </c>
      <c r="Z193" s="1">
        <f>F193</f>
        <v>2590</v>
      </c>
      <c r="AA193" s="77">
        <f>AB$3+AB$4*Z193+AB$5*Z193^2+AH193</f>
        <v>-7.6504775317812829E-2</v>
      </c>
      <c r="AB193" s="77">
        <f>IF(S193&lt;&gt;0,G193-AH193,-9999)</f>
        <v>-0.21464860056225971</v>
      </c>
      <c r="AC193" s="77">
        <f>+G193-P193</f>
        <v>-7.3800000005576294E-2</v>
      </c>
      <c r="AD193" s="77">
        <f>IF(S193&lt;&gt;0,G193-AA193,-9999)</f>
        <v>2.7047753122365348E-3</v>
      </c>
      <c r="AE193" s="77">
        <f>+(G193-AA193)^2*S193</f>
        <v>7.3158094896842446E-7</v>
      </c>
      <c r="AF193" s="1">
        <f>IF(S193&lt;&gt;0,G193-P193,-9999)</f>
        <v>-7.3800000005576294E-2</v>
      </c>
      <c r="AG193" s="78"/>
      <c r="AH193" s="1">
        <f>$AB$6*($AB$11/AI193*AJ193+$AB$12)</f>
        <v>0.14084860055668341</v>
      </c>
      <c r="AI193" s="1">
        <f>1+$AB$7*COS(AL193)</f>
        <v>7.6496225096523984E-2</v>
      </c>
      <c r="AJ193" s="1">
        <f>SIN(AL193+RADIANS($AB$9))</f>
        <v>0.20341859364773734</v>
      </c>
      <c r="AK193" s="1">
        <f>$AB$7*SIN(AL193)</f>
        <v>0.34504980632791005</v>
      </c>
      <c r="AL193" s="1">
        <f>2*ATAN(AM193)</f>
        <v>2.7840225832929231</v>
      </c>
      <c r="AM193" s="1">
        <f>SQRT((1+$AB$7)/(1-$AB$7))*TAN(AN193/2)</f>
        <v>5.5335869082392337</v>
      </c>
      <c r="AN193" s="77">
        <f>$AU193+$AB$7*SIN(AO193)</f>
        <v>7.1569001795543379</v>
      </c>
      <c r="AO193" s="77">
        <f>$AU193+$AB$7*SIN(AP193)</f>
        <v>7.1109906630032063</v>
      </c>
      <c r="AP193" s="77">
        <f>$AU193+$AB$7*SIN(AQ193)</f>
        <v>7.0445092228485837</v>
      </c>
      <c r="AQ193" s="77">
        <f>$AU193+$AB$7*SIN(AR193)</f>
        <v>6.955048661228096</v>
      </c>
      <c r="AR193" s="77">
        <f>$AU193+$AB$7*SIN(AS193)</f>
        <v>6.8437938673462089</v>
      </c>
      <c r="AS193" s="77">
        <f>$AU193+$AB$7*SIN(AT193)</f>
        <v>6.7153650554049493</v>
      </c>
      <c r="AT193" s="77">
        <f>$AU193+$AB$7*SIN(AU193)</f>
        <v>6.5759289192033483</v>
      </c>
      <c r="AU193" s="77">
        <f>RADIANS($AB$9)+$AB$18*(F193-AB$15)</f>
        <v>6.4308655817405578</v>
      </c>
      <c r="AV193" s="77"/>
      <c r="AW193" s="6"/>
      <c r="AX193" s="26"/>
    </row>
    <row r="194" spans="1:50" x14ac:dyDescent="0.2">
      <c r="A194" s="1" t="s">
        <v>153</v>
      </c>
      <c r="C194" s="79">
        <v>48488.398000000001</v>
      </c>
      <c r="D194" s="79">
        <v>5.0000000000000001E-3</v>
      </c>
      <c r="E194" s="1">
        <f>+(C194-C$7)/C$8</f>
        <v>2598.9787272574399</v>
      </c>
      <c r="F194" s="1">
        <f>ROUND(2*E194,0)/2</f>
        <v>2599</v>
      </c>
      <c r="G194" s="1">
        <f>+C194-(C$7+F194*C$8)</f>
        <v>-6.5779999997175764E-2</v>
      </c>
      <c r="I194" s="1">
        <f>+G194</f>
        <v>-6.5779999997175764E-2</v>
      </c>
      <c r="O194" s="1">
        <f ca="1">+C$11+C$12*F194</f>
        <v>-7.594148669065956E-2</v>
      </c>
      <c r="Q194" s="114">
        <f>+C194-15018.5</f>
        <v>33469.898000000001</v>
      </c>
      <c r="S194" s="19">
        <f>S$16</f>
        <v>0.1</v>
      </c>
      <c r="Z194" s="1">
        <f>F194</f>
        <v>2599</v>
      </c>
      <c r="AA194" s="77">
        <f>AB$3+AB$4*Z194+AB$5*Z194^2+AH194</f>
        <v>-7.7345768211769056E-2</v>
      </c>
      <c r="AB194" s="77">
        <f>IF(S194&lt;&gt;0,G194-AH194,-9999)</f>
        <v>-0.20660918893024366</v>
      </c>
      <c r="AC194" s="77">
        <f>+G194-P194</f>
        <v>-6.5779999997175764E-2</v>
      </c>
      <c r="AD194" s="77">
        <f>IF(S194&lt;&gt;0,G194-AA194,-9999)</f>
        <v>1.1565768214593292E-2</v>
      </c>
      <c r="AE194" s="77">
        <f>+(G194-AA194)^2*S194</f>
        <v>1.337669943936965E-5</v>
      </c>
      <c r="AF194" s="1">
        <f>IF(S194&lt;&gt;0,G194-P194,-9999)</f>
        <v>-6.5779999997175764E-2</v>
      </c>
      <c r="AG194" s="78"/>
      <c r="AH194" s="1">
        <f>$AB$6*($AB$11/AI194*AJ194+$AB$12)</f>
        <v>0.14082918893306789</v>
      </c>
      <c r="AI194" s="1">
        <f>1+$AB$7*COS(AL194)</f>
        <v>7.604001104478364E-2</v>
      </c>
      <c r="AJ194" s="1">
        <f>SIN(AL194+RADIANS($AB$9))</f>
        <v>0.20212159199575241</v>
      </c>
      <c r="AK194" s="1">
        <f>$AB$7*SIN(AL194)</f>
        <v>0.34382630777439777</v>
      </c>
      <c r="AL194" s="1">
        <f>2*ATAN(AM194)</f>
        <v>2.7853471000694654</v>
      </c>
      <c r="AM194" s="1">
        <f>SQRT((1+$AB$7)/(1-$AB$7))*TAN(AN194/2)</f>
        <v>5.5546049323586875</v>
      </c>
      <c r="AN194" s="77">
        <f>$AU194+$AB$7*SIN(AO194)</f>
        <v>7.1598104003777667</v>
      </c>
      <c r="AO194" s="77">
        <f>$AU194+$AB$7*SIN(AP194)</f>
        <v>7.1141449605024389</v>
      </c>
      <c r="AP194" s="77">
        <f>$AU194+$AB$7*SIN(AQ194)</f>
        <v>7.0477989496406019</v>
      </c>
      <c r="AQ194" s="77">
        <f>$AU194+$AB$7*SIN(AR194)</f>
        <v>6.9582663556420687</v>
      </c>
      <c r="AR194" s="77">
        <f>$AU194+$AB$7*SIN(AS194)</f>
        <v>6.8466799283595101</v>
      </c>
      <c r="AS194" s="77">
        <f>$AU194+$AB$7*SIN(AT194)</f>
        <v>6.7176851990477218</v>
      </c>
      <c r="AT194" s="77">
        <f>$AU194+$AB$7*SIN(AU194)</f>
        <v>6.5775290183282804</v>
      </c>
      <c r="AU194" s="77">
        <f>RADIANS($AB$9)+$AB$18*(F194-AB$15)</f>
        <v>6.4316757300278455</v>
      </c>
      <c r="AW194" s="6"/>
      <c r="AX194" s="26"/>
    </row>
    <row r="195" spans="1:50" x14ac:dyDescent="0.2">
      <c r="A195" s="1" t="s">
        <v>130</v>
      </c>
      <c r="C195" s="79">
        <v>48531.684000000001</v>
      </c>
      <c r="D195" s="79"/>
      <c r="E195" s="1">
        <f>+(C195-C$7)/C$8</f>
        <v>2612.9770844247823</v>
      </c>
      <c r="F195" s="1">
        <f>ROUND(2*E195,0)/2</f>
        <v>2613</v>
      </c>
      <c r="G195" s="1">
        <f>+C195-(C$7+F195*C$8)</f>
        <v>-7.0859999999811407E-2</v>
      </c>
      <c r="I195" s="1">
        <f>+G195</f>
        <v>-7.0859999999811407E-2</v>
      </c>
      <c r="O195" s="1">
        <f ca="1">+C$11+C$12*F195</f>
        <v>-7.7561445384383615E-2</v>
      </c>
      <c r="Q195" s="114">
        <f>+C195-15018.5</f>
        <v>33513.184000000001</v>
      </c>
      <c r="S195" s="19">
        <f>S$16</f>
        <v>0.1</v>
      </c>
      <c r="Z195" s="1">
        <f>F195</f>
        <v>2613</v>
      </c>
      <c r="AA195" s="77">
        <f>AB$3+AB$4*Z195+AB$5*Z195^2+AH195</f>
        <v>-7.8658267878402299E-2</v>
      </c>
      <c r="AB195" s="77">
        <f>IF(S195&lt;&gt;0,G195-AH195,-9999)</f>
        <v>-0.21165688485119111</v>
      </c>
      <c r="AC195" s="77">
        <f>+G195-P195</f>
        <v>-7.0859999999811407E-2</v>
      </c>
      <c r="AD195" s="77">
        <f>IF(S195&lt;&gt;0,G195-AA195,-9999)</f>
        <v>7.7982678785908921E-3</v>
      </c>
      <c r="AE195" s="77">
        <f>+(G195-AA195)^2*S195</f>
        <v>6.0812981906262497E-6</v>
      </c>
      <c r="AF195" s="1">
        <f>IF(S195&lt;&gt;0,G195-P195,-9999)</f>
        <v>-7.0859999999811407E-2</v>
      </c>
      <c r="AG195" s="78"/>
      <c r="AH195" s="1">
        <f>$AB$6*($AB$11/AI195*AJ195+$AB$12)</f>
        <v>0.1407968848513797</v>
      </c>
      <c r="AI195" s="1">
        <f>1+$AB$7*COS(AL195)</f>
        <v>7.5344289420412491E-2</v>
      </c>
      <c r="AJ195" s="1">
        <f>SIN(AL195+RADIANS($AB$9))</f>
        <v>0.20013405377567764</v>
      </c>
      <c r="AK195" s="1">
        <f>$AB$7*SIN(AL195)</f>
        <v>0.34195088536287865</v>
      </c>
      <c r="AL195" s="1">
        <f>2*ATAN(AM195)</f>
        <v>2.7873761013038365</v>
      </c>
      <c r="AM195" s="1">
        <f>SQRT((1+$AB$7)/(1-$AB$7))*TAN(AN195/2)</f>
        <v>5.5871036117811999</v>
      </c>
      <c r="AN195" s="77">
        <f>$AU195+$AB$7*SIN(AO195)</f>
        <v>7.1643024628991219</v>
      </c>
      <c r="AO195" s="77">
        <f>$AU195+$AB$7*SIN(AP195)</f>
        <v>7.1190205741939367</v>
      </c>
      <c r="AP195" s="77">
        <f>$AU195+$AB$7*SIN(AQ195)</f>
        <v>7.0528931632484868</v>
      </c>
      <c r="AQ195" s="77">
        <f>$AU195+$AB$7*SIN(AR195)</f>
        <v>6.9632580246644622</v>
      </c>
      <c r="AR195" s="77">
        <f>$AU195+$AB$7*SIN(AS195)</f>
        <v>6.8511634511035844</v>
      </c>
      <c r="AS195" s="77">
        <f>$AU195+$AB$7*SIN(AT195)</f>
        <v>6.7212926748867234</v>
      </c>
      <c r="AT195" s="77">
        <f>$AU195+$AB$7*SIN(AU195)</f>
        <v>6.5800178709437738</v>
      </c>
      <c r="AU195" s="77">
        <f>RADIANS($AB$9)+$AB$18*(F195-AB$15)</f>
        <v>6.4329359606969598</v>
      </c>
      <c r="AW195" s="6"/>
      <c r="AX195" s="26"/>
    </row>
    <row r="196" spans="1:50" x14ac:dyDescent="0.2">
      <c r="A196" s="1" t="s">
        <v>154</v>
      </c>
      <c r="C196" s="79">
        <v>48890.364999999998</v>
      </c>
      <c r="D196" s="79">
        <v>4.0000000000000001E-3</v>
      </c>
      <c r="E196" s="1">
        <f>+(C196-C$7)/C$8</f>
        <v>2728.971741984722</v>
      </c>
      <c r="F196" s="1">
        <f>ROUND(2*E196,0)/2</f>
        <v>2729</v>
      </c>
      <c r="G196" s="1">
        <f>+C196-(C$7+F196*C$8)</f>
        <v>-8.7380000004486647E-2</v>
      </c>
      <c r="I196" s="1">
        <f>+G196</f>
        <v>-8.7380000004486647E-2</v>
      </c>
      <c r="O196" s="1">
        <f ca="1">+C$11+C$12*F196</f>
        <v>-9.0983960275240111E-2</v>
      </c>
      <c r="Q196" s="114">
        <f>+C196-15018.5</f>
        <v>33871.864999999998</v>
      </c>
      <c r="S196" s="19">
        <f>S$16</f>
        <v>0.1</v>
      </c>
      <c r="Z196" s="1">
        <f>F196</f>
        <v>2729</v>
      </c>
      <c r="AA196" s="77">
        <f>AB$3+AB$4*Z196+AB$5*Z196^2+AH196</f>
        <v>-8.9724666888910676E-2</v>
      </c>
      <c r="AB196" s="77">
        <f>IF(S196&lt;&gt;0,G196-AH196,-9999)</f>
        <v>-0.22781992800550596</v>
      </c>
      <c r="AC196" s="77">
        <f>+G196-P196</f>
        <v>-8.7380000004486647E-2</v>
      </c>
      <c r="AD196" s="77">
        <f>IF(S196&lt;&gt;0,G196-AA196,-9999)</f>
        <v>2.3446668844240293E-3</v>
      </c>
      <c r="AE196" s="77">
        <f>+(G196-AA196)^2*S196</f>
        <v>5.4974627989146847E-7</v>
      </c>
      <c r="AF196" s="1">
        <f>IF(S196&lt;&gt;0,G196-P196,-9999)</f>
        <v>-8.7380000004486647E-2</v>
      </c>
      <c r="AG196" s="78"/>
      <c r="AH196" s="1">
        <f>$AB$6*($AB$11/AI196*AJ196+$AB$12)</f>
        <v>0.14043992800101932</v>
      </c>
      <c r="AI196" s="1">
        <f>1+$AB$7*COS(AL196)</f>
        <v>7.016702413901621E-2</v>
      </c>
      <c r="AJ196" s="1">
        <f>SIN(AL196+RADIANS($AB$9))</f>
        <v>0.18495927537908899</v>
      </c>
      <c r="AK196" s="1">
        <f>$AB$7*SIN(AL196)</f>
        <v>0.32761139801509581</v>
      </c>
      <c r="AL196" s="1">
        <f>2*ATAN(AM196)</f>
        <v>2.8028404195099972</v>
      </c>
      <c r="AM196" s="1">
        <f>SQRT((1+$AB$7)/(1-$AB$7))*TAN(AN196/2)</f>
        <v>5.8474531214443388</v>
      </c>
      <c r="AN196" s="77">
        <f>$AU196+$AB$7*SIN(AO196)</f>
        <v>7.1999448830682944</v>
      </c>
      <c r="AO196" s="77">
        <f>$AU196+$AB$7*SIN(AP196)</f>
        <v>7.1579908454049272</v>
      </c>
      <c r="AP196" s="77">
        <f>$AU196+$AB$7*SIN(AQ196)</f>
        <v>7.0940208580278625</v>
      </c>
      <c r="AQ196" s="77">
        <f>$AU196+$AB$7*SIN(AR196)</f>
        <v>7.0039714447446073</v>
      </c>
      <c r="AR196" s="77">
        <f>$AU196+$AB$7*SIN(AS196)</f>
        <v>6.8880301506609198</v>
      </c>
      <c r="AS196" s="77">
        <f>$AU196+$AB$7*SIN(AT196)</f>
        <v>6.7511045324534118</v>
      </c>
      <c r="AT196" s="77">
        <f>$AU196+$AB$7*SIN(AU196)</f>
        <v>6.600630624237283</v>
      </c>
      <c r="AU196" s="77">
        <f>RADIANS($AB$9)+$AB$18*(F196-AB$15)</f>
        <v>6.4433778719553318</v>
      </c>
      <c r="AW196" s="6"/>
      <c r="AX196" s="26"/>
    </row>
    <row r="197" spans="1:50" x14ac:dyDescent="0.2">
      <c r="A197" s="1" t="s">
        <v>130</v>
      </c>
      <c r="C197" s="79">
        <v>49607.735000000001</v>
      </c>
      <c r="D197" s="79"/>
      <c r="E197" s="1">
        <f>+(C197-C$7)/C$8</f>
        <v>2960.9636442426477</v>
      </c>
      <c r="F197" s="1">
        <f>ROUND(2*E197,0)/2</f>
        <v>2961</v>
      </c>
      <c r="G197" s="1">
        <f>+C197-(C$7+F197*C$8)</f>
        <v>-0.1124199999976554</v>
      </c>
      <c r="I197" s="1">
        <f>+G197</f>
        <v>-0.1124199999976554</v>
      </c>
      <c r="O197" s="1">
        <f ca="1">+C$11+C$12*F197</f>
        <v>-0.11782899005695299</v>
      </c>
      <c r="Q197" s="114">
        <f>+C197-15018.5</f>
        <v>34589.235000000001</v>
      </c>
      <c r="S197" s="19">
        <f>S$16</f>
        <v>0.1</v>
      </c>
      <c r="Z197" s="1">
        <f>F197</f>
        <v>2961</v>
      </c>
      <c r="AA197" s="77">
        <f>AB$3+AB$4*Z197+AB$5*Z197^2+AH197</f>
        <v>-0.11277111229204986</v>
      </c>
      <c r="AB197" s="77">
        <f>IF(S197&lt;&gt;0,G197-AH197,-9999)</f>
        <v>-0.25177903376328137</v>
      </c>
      <c r="AC197" s="77">
        <f>+G197-P197</f>
        <v>-0.1124199999976554</v>
      </c>
      <c r="AD197" s="77">
        <f>IF(S197&lt;&gt;0,G197-AA197,-9999)</f>
        <v>3.5111229439446778E-4</v>
      </c>
      <c r="AE197" s="77">
        <f>+(G197-AA197)^2*S197</f>
        <v>1.2327984327494742E-8</v>
      </c>
      <c r="AF197" s="1">
        <f>IF(S197&lt;&gt;0,G197-P197,-9999)</f>
        <v>-0.1124199999976554</v>
      </c>
      <c r="AG197" s="78"/>
      <c r="AH197" s="1">
        <f>$AB$6*($AB$11/AI197*AJ197+$AB$12)</f>
        <v>0.139359033765626</v>
      </c>
      <c r="AI197" s="1">
        <f>1+$AB$7*COS(AL197)</f>
        <v>6.2237884908250773E-2</v>
      </c>
      <c r="AJ197" s="1">
        <f>SIN(AL197+RADIANS($AB$9))</f>
        <v>0.16023718487185279</v>
      </c>
      <c r="AK197" s="1">
        <f>$AB$7*SIN(AL197)</f>
        <v>0.30417233044204917</v>
      </c>
      <c r="AL197" s="1">
        <f>2*ATAN(AM197)</f>
        <v>2.8279399040327728</v>
      </c>
      <c r="AM197" s="1">
        <f>SQRT((1+$AB$7)/(1-$AB$7))*TAN(AN197/2)</f>
        <v>6.324117083165679</v>
      </c>
      <c r="AN197" s="77">
        <f>$AU197+$AB$7*SIN(AO197)</f>
        <v>7.2636013067708554</v>
      </c>
      <c r="AO197" s="77">
        <f>$AU197+$AB$7*SIN(AP197)</f>
        <v>7.2287113522706115</v>
      </c>
      <c r="AP197" s="77">
        <f>$AU197+$AB$7*SIN(AQ197)</f>
        <v>7.1705566398353549</v>
      </c>
      <c r="AQ197" s="77">
        <f>$AU197+$AB$7*SIN(AR197)</f>
        <v>7.0818508033893384</v>
      </c>
      <c r="AR197" s="77">
        <f>$AU197+$AB$7*SIN(AS197)</f>
        <v>6.9601725102139911</v>
      </c>
      <c r="AS197" s="77">
        <f>$AU197+$AB$7*SIN(AT197)</f>
        <v>6.8102793362829059</v>
      </c>
      <c r="AT197" s="77">
        <f>$AU197+$AB$7*SIN(AU197)</f>
        <v>6.6418035867496075</v>
      </c>
      <c r="AU197" s="77">
        <f>RADIANS($AB$9)+$AB$18*(F197-AB$15)</f>
        <v>6.4642616944720777</v>
      </c>
      <c r="AW197" s="6"/>
      <c r="AX197" s="26"/>
    </row>
    <row r="198" spans="1:50" x14ac:dyDescent="0.2">
      <c r="A198" s="72" t="s">
        <v>155</v>
      </c>
      <c r="B198" s="73" t="s">
        <v>102</v>
      </c>
      <c r="C198" s="74">
        <v>50006.612999999998</v>
      </c>
      <c r="D198" s="79"/>
      <c r="E198" s="76">
        <f>+(C198-C$7)/C$8</f>
        <v>3089.9577002929927</v>
      </c>
      <c r="F198" s="1">
        <f>ROUND(2*E198,0)/2</f>
        <v>3090</v>
      </c>
      <c r="G198" s="1">
        <f>+C198-(C$7+F198*C$8)</f>
        <v>-0.13079999999899883</v>
      </c>
      <c r="I198" s="1">
        <f>+G198</f>
        <v>-0.13079999999899883</v>
      </c>
      <c r="O198" s="1">
        <f ca="1">+C$11+C$12*F198</f>
        <v>-0.13275575230626749</v>
      </c>
      <c r="Q198" s="114">
        <f>+C198-15018.5</f>
        <v>34988.112999999998</v>
      </c>
      <c r="S198" s="19">
        <f>S$16</f>
        <v>0.1</v>
      </c>
      <c r="Z198" s="1">
        <f>F198</f>
        <v>3090</v>
      </c>
      <c r="AA198" s="77">
        <f>AB$3+AB$4*Z198+AB$5*Z198^2+AH198</f>
        <v>-0.1260464871227388</v>
      </c>
      <c r="AB198" s="77">
        <f>IF(S198&lt;&gt;0,G198-AH198,-9999)</f>
        <v>-0.26941258347120972</v>
      </c>
      <c r="AC198" s="77">
        <f>+G198-P198</f>
        <v>-0.13079999999899883</v>
      </c>
      <c r="AD198" s="77">
        <f>IF(S198&lt;&gt;0,G198-AA198,-9999)</f>
        <v>-4.7535128762600243E-3</v>
      </c>
      <c r="AE198" s="77">
        <f>+(G198-AA198)^2*S198</f>
        <v>2.2595884664769848E-6</v>
      </c>
      <c r="AF198" s="1">
        <f>IF(S198&lt;&gt;0,G198-P198,-9999)</f>
        <v>-0.13079999999899883</v>
      </c>
      <c r="AG198" s="78"/>
      <c r="AH198" s="1">
        <f>$AB$6*($AB$11/AI198*AJ198+$AB$12)</f>
        <v>0.13861258347221089</v>
      </c>
      <c r="AI198" s="1">
        <f>1+$AB$7*COS(AL198)</f>
        <v>5.8829038243216059E-2</v>
      </c>
      <c r="AJ198" s="1">
        <f>SIN(AL198+RADIANS($AB$9))</f>
        <v>0.1489665968927181</v>
      </c>
      <c r="AK198" s="1">
        <f>$AB$7*SIN(AL198)</f>
        <v>0.29345495711217551</v>
      </c>
      <c r="AL198" s="1">
        <f>2*ATAN(AM198)</f>
        <v>2.8393477154480955</v>
      </c>
      <c r="AM198" s="1">
        <f>SQRT((1+$AB$7)/(1-$AB$7))*TAN(AN198/2)</f>
        <v>6.5666986743157718</v>
      </c>
      <c r="AN198" s="77">
        <f>$AU198+$AB$7*SIN(AO198)</f>
        <v>7.2951952767301558</v>
      </c>
      <c r="AO198" s="77">
        <f>$AU198+$AB$7*SIN(AP198)</f>
        <v>7.2642202338411046</v>
      </c>
      <c r="AP198" s="77">
        <f>$AU198+$AB$7*SIN(AQ198)</f>
        <v>7.2099041955123777</v>
      </c>
      <c r="AQ198" s="77">
        <f>$AU198+$AB$7*SIN(AR198)</f>
        <v>7.1230592091969136</v>
      </c>
      <c r="AR198" s="77">
        <f>$AU198+$AB$7*SIN(AS198)</f>
        <v>6.999312717815843</v>
      </c>
      <c r="AS198" s="77">
        <f>$AU198+$AB$7*SIN(AT198)</f>
        <v>6.8429028335051365</v>
      </c>
      <c r="AT198" s="77">
        <f>$AU198+$AB$7*SIN(AU198)</f>
        <v>6.6646642425757392</v>
      </c>
      <c r="AU198" s="77">
        <f>RADIANS($AB$9)+$AB$18*(F198-AB$15)</f>
        <v>6.4758738199231995</v>
      </c>
      <c r="AW198" s="6"/>
      <c r="AX198" s="26"/>
    </row>
    <row r="199" spans="1:50" x14ac:dyDescent="0.2">
      <c r="A199" s="72" t="s">
        <v>155</v>
      </c>
      <c r="B199" s="73" t="s">
        <v>102</v>
      </c>
      <c r="C199" s="74">
        <v>50006.616000000002</v>
      </c>
      <c r="D199" s="79"/>
      <c r="E199" s="76">
        <f>+(C199-C$7)/C$8</f>
        <v>3089.9586704697599</v>
      </c>
      <c r="F199" s="1">
        <f>ROUND(2*E199,0)/2</f>
        <v>3090</v>
      </c>
      <c r="G199" s="1">
        <f>+C199-(C$7+F199*C$8)</f>
        <v>-0.12779999999474967</v>
      </c>
      <c r="I199" s="1">
        <f>+G199</f>
        <v>-0.12779999999474967</v>
      </c>
      <c r="O199" s="1">
        <f ca="1">+C$11+C$12*F199</f>
        <v>-0.13275575230626749</v>
      </c>
      <c r="Q199" s="114">
        <f>+C199-15018.5</f>
        <v>34988.116000000002</v>
      </c>
      <c r="S199" s="19">
        <f>S$16</f>
        <v>0.1</v>
      </c>
      <c r="Z199" s="1">
        <f>F199</f>
        <v>3090</v>
      </c>
      <c r="AA199" s="77">
        <f>AB$3+AB$4*Z199+AB$5*Z199^2+AH199</f>
        <v>-0.1260464871227388</v>
      </c>
      <c r="AB199" s="77">
        <f>IF(S199&lt;&gt;0,G199-AH199,-9999)</f>
        <v>-0.26641258346696056</v>
      </c>
      <c r="AC199" s="77">
        <f>+G199-P199</f>
        <v>-0.12779999999474967</v>
      </c>
      <c r="AD199" s="77">
        <f>IF(S199&lt;&gt;0,G199-AA199,-9999)</f>
        <v>-1.753512872010865E-3</v>
      </c>
      <c r="AE199" s="77">
        <f>+(G199-AA199)^2*S199</f>
        <v>3.0748073923077924E-7</v>
      </c>
      <c r="AF199" s="1">
        <f>IF(S199&lt;&gt;0,G199-P199,-9999)</f>
        <v>-0.12779999999474967</v>
      </c>
      <c r="AG199" s="78"/>
      <c r="AH199" s="1">
        <f>$AB$6*($AB$11/AI199*AJ199+$AB$12)</f>
        <v>0.13861258347221089</v>
      </c>
      <c r="AI199" s="1">
        <f>1+$AB$7*COS(AL199)</f>
        <v>5.8829038243216059E-2</v>
      </c>
      <c r="AJ199" s="1">
        <f>SIN(AL199+RADIANS($AB$9))</f>
        <v>0.1489665968927181</v>
      </c>
      <c r="AK199" s="1">
        <f>$AB$7*SIN(AL199)</f>
        <v>0.29345495711217551</v>
      </c>
      <c r="AL199" s="1">
        <f>2*ATAN(AM199)</f>
        <v>2.8393477154480955</v>
      </c>
      <c r="AM199" s="1">
        <f>SQRT((1+$AB$7)/(1-$AB$7))*TAN(AN199/2)</f>
        <v>6.5666986743157718</v>
      </c>
      <c r="AN199" s="77">
        <f>$AU199+$AB$7*SIN(AO199)</f>
        <v>7.2951952767301558</v>
      </c>
      <c r="AO199" s="77">
        <f>$AU199+$AB$7*SIN(AP199)</f>
        <v>7.2642202338411046</v>
      </c>
      <c r="AP199" s="77">
        <f>$AU199+$AB$7*SIN(AQ199)</f>
        <v>7.2099041955123777</v>
      </c>
      <c r="AQ199" s="77">
        <f>$AU199+$AB$7*SIN(AR199)</f>
        <v>7.1230592091969136</v>
      </c>
      <c r="AR199" s="77">
        <f>$AU199+$AB$7*SIN(AS199)</f>
        <v>6.999312717815843</v>
      </c>
      <c r="AS199" s="77">
        <f>$AU199+$AB$7*SIN(AT199)</f>
        <v>6.8429028335051365</v>
      </c>
      <c r="AT199" s="77">
        <f>$AU199+$AB$7*SIN(AU199)</f>
        <v>6.6646642425757392</v>
      </c>
      <c r="AU199" s="77">
        <f>RADIANS($AB$9)+$AB$18*(F199-AB$15)</f>
        <v>6.4758738199231995</v>
      </c>
      <c r="AW199" s="6"/>
      <c r="AX199" s="26"/>
    </row>
    <row r="200" spans="1:50" x14ac:dyDescent="0.2">
      <c r="A200" s="1" t="s">
        <v>156</v>
      </c>
      <c r="C200" s="79">
        <v>50334.38</v>
      </c>
      <c r="D200" s="79">
        <v>5.0000000000000001E-3</v>
      </c>
      <c r="E200" s="1">
        <f>+(C200-C$7)/C$8</f>
        <v>3195.9550096694275</v>
      </c>
      <c r="F200" s="1">
        <f>ROUND(2*E200,0)/2</f>
        <v>3196</v>
      </c>
      <c r="G200" s="1">
        <f>+C200-(C$7+F200*C$8)</f>
        <v>-0.13911999999982072</v>
      </c>
      <c r="I200" s="1">
        <f>+G200</f>
        <v>-0.13911999999982072</v>
      </c>
      <c r="O200" s="1">
        <f ca="1">+C$11+C$12*F200</f>
        <v>-0.14502115384446387</v>
      </c>
      <c r="Q200" s="114">
        <f>+C200-15018.5</f>
        <v>35315.879999999997</v>
      </c>
      <c r="S200" s="19">
        <f>S$16</f>
        <v>0.1</v>
      </c>
      <c r="Z200" s="1">
        <f>F200</f>
        <v>3196</v>
      </c>
      <c r="AA200" s="77">
        <f>AB$3+AB$4*Z200+AB$5*Z200^2+AH200</f>
        <v>-0.13717617526194395</v>
      </c>
      <c r="AB200" s="77">
        <f>IF(S200&lt;&gt;0,G200-AH200,-9999)</f>
        <v>-0.27706664726790253</v>
      </c>
      <c r="AC200" s="77">
        <f>+G200-P200</f>
        <v>-0.13911999999982072</v>
      </c>
      <c r="AD200" s="77">
        <f>IF(S200&lt;&gt;0,G200-AA200,-9999)</f>
        <v>-1.9438247378767703E-3</v>
      </c>
      <c r="AE200" s="77">
        <f>+(G200-AA200)^2*S200</f>
        <v>3.7784546115816949E-7</v>
      </c>
      <c r="AF200" s="1">
        <f>IF(S200&lt;&gt;0,G200-P200,-9999)</f>
        <v>-0.13911999999982072</v>
      </c>
      <c r="AG200" s="78"/>
      <c r="AH200" s="1">
        <f>$AB$6*($AB$11/AI200*AJ200+$AB$12)</f>
        <v>0.13794664726808178</v>
      </c>
      <c r="AI200" s="1">
        <f>1+$AB$7*COS(AL200)</f>
        <v>5.641831297716271E-2</v>
      </c>
      <c r="AJ200" s="1">
        <f>SIN(AL200+RADIANS($AB$9))</f>
        <v>0.14072818775966309</v>
      </c>
      <c r="AK200" s="1">
        <f>$AB$7*SIN(AL200)</f>
        <v>0.28560845754815223</v>
      </c>
      <c r="AL200" s="1">
        <f>2*ATAN(AM200)</f>
        <v>2.8476739584044912</v>
      </c>
      <c r="AM200" s="1">
        <f>SQRT((1+$AB$7)/(1-$AB$7))*TAN(AN200/2)</f>
        <v>6.7555457554357341</v>
      </c>
      <c r="AN200" s="77">
        <f>$AU200+$AB$7*SIN(AO200)</f>
        <v>7.3194145977576381</v>
      </c>
      <c r="AO200" s="77">
        <f>$AU200+$AB$7*SIN(AP200)</f>
        <v>7.2915510287175094</v>
      </c>
      <c r="AP200" s="77">
        <f>$AU200+$AB$7*SIN(AQ200)</f>
        <v>7.2405863946446178</v>
      </c>
      <c r="AQ200" s="77">
        <f>$AU200+$AB$7*SIN(AR200)</f>
        <v>7.1557848849232233</v>
      </c>
      <c r="AR200" s="77">
        <f>$AU200+$AB$7*SIN(AS200)</f>
        <v>7.0309271679425525</v>
      </c>
      <c r="AS200" s="77">
        <f>$AU200+$AB$7*SIN(AT200)</f>
        <v>6.8695494291375478</v>
      </c>
      <c r="AT200" s="77">
        <f>$AU200+$AB$7*SIN(AU200)</f>
        <v>6.683429981903247</v>
      </c>
      <c r="AU200" s="77">
        <f>RADIANS($AB$9)+$AB$18*(F200-AB$15)</f>
        <v>6.4854155664179194</v>
      </c>
      <c r="AW200" s="6"/>
      <c r="AX200" s="26"/>
    </row>
    <row r="201" spans="1:50" x14ac:dyDescent="0.2">
      <c r="A201" s="1" t="s">
        <v>157</v>
      </c>
      <c r="C201" s="79">
        <v>50433.317999999999</v>
      </c>
      <c r="D201" s="79">
        <v>5.0000000000000001E-3</v>
      </c>
      <c r="E201" s="1">
        <f>+(C201-C$7)/C$8</f>
        <v>3227.9507926344177</v>
      </c>
      <c r="F201" s="1">
        <f>ROUND(2*E201,0)/2</f>
        <v>3228</v>
      </c>
      <c r="G201" s="1">
        <f>+C201-(C$7+F201*C$8)</f>
        <v>-0.15215999999782071</v>
      </c>
      <c r="I201" s="1">
        <f>+G201</f>
        <v>-0.15215999999782071</v>
      </c>
      <c r="O201" s="1">
        <f ca="1">+C$11+C$12*F201</f>
        <v>-0.14872391657297604</v>
      </c>
      <c r="Q201" s="114">
        <f>+C201-15018.5</f>
        <v>35414.817999999999</v>
      </c>
      <c r="S201" s="19">
        <f>S$16</f>
        <v>0.1</v>
      </c>
      <c r="Z201" s="1">
        <f>F201</f>
        <v>3228</v>
      </c>
      <c r="AA201" s="77">
        <f>AB$3+AB$4*Z201+AB$5*Z201^2+AH201</f>
        <v>-0.14057340968416629</v>
      </c>
      <c r="AB201" s="77">
        <f>IF(S201&lt;&gt;0,G201-AH201,-9999)</f>
        <v>-0.28989818227388375</v>
      </c>
      <c r="AC201" s="77">
        <f>+G201-P201</f>
        <v>-0.15215999999782071</v>
      </c>
      <c r="AD201" s="77">
        <f>IF(S201&lt;&gt;0,G201-AA201,-9999)</f>
        <v>-1.1586590313654416E-2</v>
      </c>
      <c r="AE201" s="77">
        <f>+(G201-AA201)^2*S201</f>
        <v>1.3424907509647032E-5</v>
      </c>
      <c r="AF201" s="1">
        <f>IF(S201&lt;&gt;0,G201-P201,-9999)</f>
        <v>-0.15215999999782071</v>
      </c>
      <c r="AG201" s="78"/>
      <c r="AH201" s="1">
        <f>$AB$6*($AB$11/AI201*AJ201+$AB$12)</f>
        <v>0.13773818227606308</v>
      </c>
      <c r="AI201" s="1">
        <f>1+$AB$7*COS(AL201)</f>
        <v>5.5748970873239045E-2</v>
      </c>
      <c r="AJ201" s="1">
        <f>SIN(AL201+RADIANS($AB$9))</f>
        <v>0.13839850282114341</v>
      </c>
      <c r="AK201" s="1">
        <f>$AB$7*SIN(AL201)</f>
        <v>0.28338769398290964</v>
      </c>
      <c r="AL201" s="1">
        <f>2*ATAN(AM201)</f>
        <v>2.8500266695550835</v>
      </c>
      <c r="AM201" s="1">
        <f>SQRT((1+$AB$7)/(1-$AB$7))*TAN(AN201/2)</f>
        <v>6.8108474227758551</v>
      </c>
      <c r="AN201" s="77">
        <f>$AU201+$AB$7*SIN(AO201)</f>
        <v>7.3264445176533117</v>
      </c>
      <c r="AO201" s="77">
        <f>$AU201+$AB$7*SIN(AP201)</f>
        <v>7.2994941872000609</v>
      </c>
      <c r="AP201" s="77">
        <f>$AU201+$AB$7*SIN(AQ201)</f>
        <v>7.2495645920394525</v>
      </c>
      <c r="AQ201" s="77">
        <f>$AU201+$AB$7*SIN(AR201)</f>
        <v>7.1654624467328842</v>
      </c>
      <c r="AR201" s="77">
        <f>$AU201+$AB$7*SIN(AS201)</f>
        <v>7.0403716710649151</v>
      </c>
      <c r="AS201" s="77">
        <f>$AU201+$AB$7*SIN(AT201)</f>
        <v>6.8775642024942822</v>
      </c>
      <c r="AT201" s="77">
        <f>$AU201+$AB$7*SIN(AU201)</f>
        <v>6.6890916063990353</v>
      </c>
      <c r="AU201" s="77">
        <f>RADIANS($AB$9)+$AB$18*(F201-AB$15)</f>
        <v>6.4882960936616083</v>
      </c>
      <c r="AW201" s="6"/>
      <c r="AX201" s="26"/>
    </row>
    <row r="202" spans="1:50" x14ac:dyDescent="0.2">
      <c r="A202" s="72" t="s">
        <v>158</v>
      </c>
      <c r="B202" s="73" t="s">
        <v>102</v>
      </c>
      <c r="C202" s="74">
        <v>50671.426399999997</v>
      </c>
      <c r="D202" s="79"/>
      <c r="E202" s="76">
        <f>+(C202-C$7)/C$8</f>
        <v>3304.9532051406422</v>
      </c>
      <c r="F202" s="1">
        <f>ROUND(2*E202,0)/2</f>
        <v>3305</v>
      </c>
      <c r="G202" s="1">
        <f>+C202-(C$7+F202*C$8)</f>
        <v>-0.14470000000437722</v>
      </c>
      <c r="I202" s="1">
        <f>+G202</f>
        <v>-0.14470000000437722</v>
      </c>
      <c r="O202" s="1">
        <f ca="1">+C$11+C$12*F202</f>
        <v>-0.15763368938845831</v>
      </c>
      <c r="Q202" s="114">
        <f>+C202-15018.5</f>
        <v>35652.926399999997</v>
      </c>
      <c r="S202" s="19">
        <f>S$16</f>
        <v>0.1</v>
      </c>
      <c r="Z202" s="1">
        <f>F202</f>
        <v>3305</v>
      </c>
      <c r="AA202" s="77">
        <f>AB$3+AB$4*Z202+AB$5*Z202^2+AH202</f>
        <v>-0.14881661392553305</v>
      </c>
      <c r="AB202" s="77">
        <f>IF(S202&lt;&gt;0,G202-AH202,-9999)</f>
        <v>-0.28192478383606301</v>
      </c>
      <c r="AC202" s="77">
        <f>+G202-P202</f>
        <v>-0.14470000000437722</v>
      </c>
      <c r="AD202" s="77">
        <f>IF(S202&lt;&gt;0,G202-AA202,-9999)</f>
        <v>4.1166139211558372E-3</v>
      </c>
      <c r="AE202" s="77">
        <f>+(G202-AA202)^2*S202</f>
        <v>1.6946510175854037E-6</v>
      </c>
      <c r="AF202" s="1">
        <f>IF(S202&lt;&gt;0,G202-P202,-9999)</f>
        <v>-0.14470000000437722</v>
      </c>
      <c r="AG202" s="78"/>
      <c r="AH202" s="1">
        <f>$AB$6*($AB$11/AI202*AJ202+$AB$12)</f>
        <v>0.13722478383168576</v>
      </c>
      <c r="AI202" s="1">
        <f>1+$AB$7*COS(AL202)</f>
        <v>5.4235867206225197E-2</v>
      </c>
      <c r="AJ202" s="1">
        <f>SIN(AL202+RADIANS($AB$9))</f>
        <v>0.13306064050681241</v>
      </c>
      <c r="AK202" s="1">
        <f>$AB$7*SIN(AL202)</f>
        <v>0.27829623825833066</v>
      </c>
      <c r="AL202" s="1">
        <f>2*ATAN(AM202)</f>
        <v>2.8554143971364159</v>
      </c>
      <c r="AM202" s="1">
        <f>SQRT((1+$AB$7)/(1-$AB$7))*TAN(AN202/2)</f>
        <v>6.9408895390237362</v>
      </c>
      <c r="AN202" s="77">
        <f>$AU202+$AB$7*SIN(AO202)</f>
        <v>7.3428639336695189</v>
      </c>
      <c r="AO202" s="77">
        <f>$AU202+$AB$7*SIN(AP202)</f>
        <v>7.3180527122977139</v>
      </c>
      <c r="AP202" s="77">
        <f>$AU202+$AB$7*SIN(AQ202)</f>
        <v>7.2706415734068539</v>
      </c>
      <c r="AQ202" s="77">
        <f>$AU202+$AB$7*SIN(AR202)</f>
        <v>7.1883653844094395</v>
      </c>
      <c r="AR202" s="77">
        <f>$AU202+$AB$7*SIN(AS202)</f>
        <v>7.0629049120910619</v>
      </c>
      <c r="AS202" s="77">
        <f>$AU202+$AB$7*SIN(AT202)</f>
        <v>6.896792113252717</v>
      </c>
      <c r="AT202" s="77">
        <f>$AU202+$AB$7*SIN(AU202)</f>
        <v>6.7027080181769154</v>
      </c>
      <c r="AU202" s="77">
        <f>RADIANS($AB$9)+$AB$18*(F202-AB$15)</f>
        <v>6.4952273623417351</v>
      </c>
      <c r="AW202" s="6"/>
      <c r="AX202" s="26"/>
    </row>
    <row r="203" spans="1:50" x14ac:dyDescent="0.2">
      <c r="A203" s="1" t="s">
        <v>159</v>
      </c>
      <c r="C203" s="79">
        <v>50702.338000000003</v>
      </c>
      <c r="D203" s="79">
        <v>5.0000000000000001E-3</v>
      </c>
      <c r="E203" s="1">
        <f>+(C203-C$7)/C$8</f>
        <v>3314.9497771827369</v>
      </c>
      <c r="F203" s="1">
        <f>ROUND(2*E203,0)/2</f>
        <v>3315</v>
      </c>
      <c r="G203" s="1">
        <f>+C203-(C$7+F203*C$8)</f>
        <v>-0.15529999999853317</v>
      </c>
      <c r="I203" s="1">
        <f>+G203</f>
        <v>-0.15529999999853317</v>
      </c>
      <c r="O203" s="1">
        <f ca="1">+C$11+C$12*F203</f>
        <v>-0.15879080274111837</v>
      </c>
      <c r="Q203" s="114">
        <f>+C203-15018.5</f>
        <v>35683.838000000003</v>
      </c>
      <c r="S203" s="19">
        <f>S$16</f>
        <v>0.1</v>
      </c>
      <c r="Z203" s="1">
        <f>F203</f>
        <v>3315</v>
      </c>
      <c r="AA203" s="77">
        <f>AB$3+AB$4*Z203+AB$5*Z203^2+AH203</f>
        <v>-0.14989415577512966</v>
      </c>
      <c r="AB203" s="77">
        <f>IF(S203&lt;&gt;0,G203-AH203,-9999)</f>
        <v>-0.29245700366989397</v>
      </c>
      <c r="AC203" s="77">
        <f>+G203-P203</f>
        <v>-0.15529999999853317</v>
      </c>
      <c r="AD203" s="77">
        <f>IF(S203&lt;&gt;0,G203-AA203,-9999)</f>
        <v>-5.4058442234035109E-3</v>
      </c>
      <c r="AE203" s="77">
        <f>+(G203-AA203)^2*S203</f>
        <v>2.9223151767705111E-6</v>
      </c>
      <c r="AF203" s="1">
        <f>IF(S203&lt;&gt;0,G203-P203,-9999)</f>
        <v>-0.15529999999853317</v>
      </c>
      <c r="AG203" s="78"/>
      <c r="AH203" s="1">
        <f>$AB$6*($AB$11/AI203*AJ203+$AB$12)</f>
        <v>0.1371570036713608</v>
      </c>
      <c r="AI203" s="1">
        <f>1+$AB$7*COS(AL203)</f>
        <v>5.4048781819509228E-2</v>
      </c>
      <c r="AJ203" s="1">
        <f>SIN(AL203+RADIANS($AB$9))</f>
        <v>0.13239357262344473</v>
      </c>
      <c r="AK203" s="1">
        <f>$AB$7*SIN(AL203)</f>
        <v>0.27765965484878069</v>
      </c>
      <c r="AL203" s="1">
        <f>2*ATAN(AM203)</f>
        <v>2.8560874195181323</v>
      </c>
      <c r="AM203" s="1">
        <f>SQRT((1+$AB$7)/(1-$AB$7))*TAN(AN203/2)</f>
        <v>6.9574765383747481</v>
      </c>
      <c r="AN203" s="77">
        <f>$AU203+$AB$7*SIN(AO203)</f>
        <v>7.3449469984434224</v>
      </c>
      <c r="AO203" s="77">
        <f>$AU203+$AB$7*SIN(AP203)</f>
        <v>7.3204071130594262</v>
      </c>
      <c r="AP203" s="77">
        <f>$AU203+$AB$7*SIN(AQ203)</f>
        <v>7.2733250560758425</v>
      </c>
      <c r="AQ203" s="77">
        <f>$AU203+$AB$7*SIN(AR203)</f>
        <v>7.1913000524126618</v>
      </c>
      <c r="AR203" s="77">
        <f>$AU203+$AB$7*SIN(AS203)</f>
        <v>7.0658111505056675</v>
      </c>
      <c r="AS203" s="77">
        <f>$AU203+$AB$7*SIN(AT203)</f>
        <v>6.8992831787025146</v>
      </c>
      <c r="AT203" s="77">
        <f>$AU203+$AB$7*SIN(AU203)</f>
        <v>6.7044756588491294</v>
      </c>
      <c r="AU203" s="77">
        <f>RADIANS($AB$9)+$AB$18*(F203-AB$15)</f>
        <v>6.4961275271053882</v>
      </c>
      <c r="AW203" s="6"/>
      <c r="AX203" s="26"/>
    </row>
    <row r="204" spans="1:50" x14ac:dyDescent="0.2">
      <c r="A204" s="1" t="s">
        <v>159</v>
      </c>
      <c r="C204" s="79">
        <v>50739.415999999997</v>
      </c>
      <c r="D204" s="79">
        <v>8.9999999999999993E-3</v>
      </c>
      <c r="E204" s="1">
        <f>+(C204-C$7)/C$8</f>
        <v>3326.9405152285403</v>
      </c>
      <c r="F204" s="1">
        <f>ROUND(2*E204,0)/2</f>
        <v>3327</v>
      </c>
      <c r="G204" s="1">
        <f>+C204-(C$7+F204*C$8)</f>
        <v>-0.18394000000262167</v>
      </c>
      <c r="I204" s="1">
        <f>+G204</f>
        <v>-0.18394000000262167</v>
      </c>
      <c r="O204" s="1">
        <f ca="1">+C$11+C$12*F204</f>
        <v>-0.16017933876431042</v>
      </c>
      <c r="Q204" s="114">
        <f>+C204-15018.5</f>
        <v>35720.915999999997</v>
      </c>
      <c r="S204" s="19">
        <f>S$16</f>
        <v>0.1</v>
      </c>
      <c r="Z204" s="1">
        <f>F204</f>
        <v>3327</v>
      </c>
      <c r="AA204" s="77">
        <f>AB$3+AB$4*Z204+AB$5*Z204^2+AH204</f>
        <v>-0.15118930198626462</v>
      </c>
      <c r="AB204" s="77">
        <f>IF(S204&lt;&gt;0,G204-AH204,-9999)</f>
        <v>-0.32101535904506334</v>
      </c>
      <c r="AC204" s="77">
        <f>+G204-P204</f>
        <v>-0.18394000000262167</v>
      </c>
      <c r="AD204" s="77">
        <f>IF(S204&lt;&gt;0,G204-AA204,-9999)</f>
        <v>-3.2750698016357049E-2</v>
      </c>
      <c r="AE204" s="77">
        <f>+(G204-AA204)^2*S204</f>
        <v>1.0726082205586136E-4</v>
      </c>
      <c r="AF204" s="1">
        <f>IF(S204&lt;&gt;0,G204-P204,-9999)</f>
        <v>-0.18394000000262167</v>
      </c>
      <c r="AG204" s="78"/>
      <c r="AH204" s="1">
        <f>$AB$6*($AB$11/AI204*AJ204+$AB$12)</f>
        <v>0.13707535904244167</v>
      </c>
      <c r="AI204" s="1">
        <f>1+$AB$7*COS(AL204)</f>
        <v>5.3826977272264709E-2</v>
      </c>
      <c r="AJ204" s="1">
        <f>SIN(AL204+RADIANS($AB$9))</f>
        <v>0.13160064576602384</v>
      </c>
      <c r="AK204" s="1">
        <f>$AB$7*SIN(AL204)</f>
        <v>0.27690287497633376</v>
      </c>
      <c r="AL204" s="1">
        <f>2*ATAN(AM204)</f>
        <v>2.8568873456706871</v>
      </c>
      <c r="AM204" s="1">
        <f>SQRT((1+$AB$7)/(1-$AB$7))*TAN(AN204/2)</f>
        <v>6.9772924494770692</v>
      </c>
      <c r="AN204" s="77">
        <f>$AU204+$AB$7*SIN(AO204)</f>
        <v>7.3474322278941084</v>
      </c>
      <c r="AO204" s="77">
        <f>$AU204+$AB$7*SIN(AP204)</f>
        <v>7.3232158881773488</v>
      </c>
      <c r="AP204" s="77">
        <f>$AU204+$AB$7*SIN(AQ204)</f>
        <v>7.2765291254438784</v>
      </c>
      <c r="AQ204" s="77">
        <f>$AU204+$AB$7*SIN(AR204)</f>
        <v>7.1948096083283142</v>
      </c>
      <c r="AR204" s="77">
        <f>$AU204+$AB$7*SIN(AS204)</f>
        <v>7.0692924729103179</v>
      </c>
      <c r="AS204" s="77">
        <f>$AU204+$AB$7*SIN(AT204)</f>
        <v>6.9022705936751167</v>
      </c>
      <c r="AT204" s="77">
        <f>$AU204+$AB$7*SIN(AU204)</f>
        <v>6.7065966047465597</v>
      </c>
      <c r="AU204" s="77">
        <f>RADIANS($AB$9)+$AB$18*(F204-AB$15)</f>
        <v>6.4972077248217719</v>
      </c>
      <c r="AW204" s="6"/>
      <c r="AX204" s="26"/>
    </row>
    <row r="205" spans="1:50" x14ac:dyDescent="0.2">
      <c r="A205" s="72" t="s">
        <v>155</v>
      </c>
      <c r="B205" s="73" t="s">
        <v>102</v>
      </c>
      <c r="C205" s="74">
        <v>50742.533000000003</v>
      </c>
      <c r="D205" s="79"/>
      <c r="E205" s="76">
        <f>+(C205-C$7)/C$8</f>
        <v>3327.9485288886312</v>
      </c>
      <c r="F205" s="1">
        <f>ROUND(2*E205,0)/2</f>
        <v>3328</v>
      </c>
      <c r="G205" s="1">
        <f>+C205-(C$7+F205*C$8)</f>
        <v>-0.15915999999560881</v>
      </c>
      <c r="I205" s="1">
        <f>+G205</f>
        <v>-0.15915999999560881</v>
      </c>
      <c r="O205" s="1">
        <f ca="1">+C$11+C$12*F205</f>
        <v>-0.16029505009957642</v>
      </c>
      <c r="Q205" s="114">
        <f>+C205-15018.5</f>
        <v>35724.033000000003</v>
      </c>
      <c r="S205" s="19">
        <f>S$16</f>
        <v>0.1</v>
      </c>
      <c r="Z205" s="1">
        <f>F205</f>
        <v>3328</v>
      </c>
      <c r="AA205" s="77">
        <f>AB$3+AB$4*Z205+AB$5*Z205^2+AH205</f>
        <v>-0.15129733376110438</v>
      </c>
      <c r="AB205" s="77">
        <f>IF(S205&lt;&gt;0,G205-AH205,-9999)</f>
        <v>-0.29622854041860808</v>
      </c>
      <c r="AC205" s="77">
        <f>+G205-P205</f>
        <v>-0.15915999999560881</v>
      </c>
      <c r="AD205" s="77">
        <f>IF(S205&lt;&gt;0,G205-AA205,-9999)</f>
        <v>-7.862666234504434E-3</v>
      </c>
      <c r="AE205" s="77">
        <f>+(G205-AA205)^2*S205</f>
        <v>6.1821520315216148E-6</v>
      </c>
      <c r="AF205" s="1">
        <f>IF(S205&lt;&gt;0,G205-P205,-9999)</f>
        <v>-0.15915999999560881</v>
      </c>
      <c r="AG205" s="78"/>
      <c r="AH205" s="1">
        <f>$AB$6*($AB$11/AI205*AJ205+$AB$12)</f>
        <v>0.13706854042299926</v>
      </c>
      <c r="AI205" s="1">
        <f>1+$AB$7*COS(AL205)</f>
        <v>5.3808624666883187E-2</v>
      </c>
      <c r="AJ205" s="1">
        <f>SIN(AL205+RADIANS($AB$9))</f>
        <v>0.13153493633636024</v>
      </c>
      <c r="AK205" s="1">
        <f>$AB$7*SIN(AL205)</f>
        <v>0.27684015668454487</v>
      </c>
      <c r="AL205" s="1">
        <f>2*ATAN(AM205)</f>
        <v>2.8569536313097852</v>
      </c>
      <c r="AM205" s="1">
        <f>SQRT((1+$AB$7)/(1-$AB$7))*TAN(AN205/2)</f>
        <v>6.9789394521178121</v>
      </c>
      <c r="AN205" s="77">
        <f>$AU205+$AB$7*SIN(AO205)</f>
        <v>7.3476386246911067</v>
      </c>
      <c r="AO205" s="77">
        <f>$AU205+$AB$7*SIN(AP205)</f>
        <v>7.3234491448195875</v>
      </c>
      <c r="AP205" s="77">
        <f>$AU205+$AB$7*SIN(AQ205)</f>
        <v>7.2767953404020016</v>
      </c>
      <c r="AQ205" s="77">
        <f>$AU205+$AB$7*SIN(AR205)</f>
        <v>7.1951014783539176</v>
      </c>
      <c r="AR205" s="77">
        <f>$AU205+$AB$7*SIN(AS205)</f>
        <v>7.0695822790673519</v>
      </c>
      <c r="AS205" s="77">
        <f>$AU205+$AB$7*SIN(AT205)</f>
        <v>6.90251945289533</v>
      </c>
      <c r="AT205" s="77">
        <f>$AU205+$AB$7*SIN(AU205)</f>
        <v>6.7067733392264</v>
      </c>
      <c r="AU205" s="77">
        <f>RADIANS($AB$9)+$AB$18*(F205-AB$15)</f>
        <v>6.4972977412981372</v>
      </c>
      <c r="AW205" s="6"/>
      <c r="AX205" s="26"/>
    </row>
    <row r="206" spans="1:50" x14ac:dyDescent="0.2">
      <c r="A206" s="72" t="s">
        <v>155</v>
      </c>
      <c r="B206" s="73" t="s">
        <v>102</v>
      </c>
      <c r="C206" s="74">
        <v>50779.637000000002</v>
      </c>
      <c r="D206" s="79"/>
      <c r="E206" s="76">
        <f>+(C206-C$7)/C$8</f>
        <v>3339.9476751330767</v>
      </c>
      <c r="F206" s="1">
        <f>ROUND(2*E206,0)/2</f>
        <v>3340</v>
      </c>
      <c r="G206" s="1">
        <f>+C206-(C$7+F206*C$8)</f>
        <v>-0.16180000000167638</v>
      </c>
      <c r="I206" s="1">
        <f>+G206</f>
        <v>-0.16180000000167638</v>
      </c>
      <c r="O206" s="1">
        <f ca="1">+C$11+C$12*F206</f>
        <v>-0.16168358612276848</v>
      </c>
      <c r="Q206" s="114">
        <f>+C206-15018.5</f>
        <v>35761.137000000002</v>
      </c>
      <c r="S206" s="19">
        <f>S$16</f>
        <v>0.1</v>
      </c>
      <c r="Z206" s="1">
        <f>F206</f>
        <v>3340</v>
      </c>
      <c r="AA206" s="77">
        <f>AB$3+AB$4*Z206+AB$5*Z206^2+AH206</f>
        <v>-0.1525949464781079</v>
      </c>
      <c r="AB206" s="77">
        <f>IF(S206&lt;&gt;0,G206-AH206,-9999)</f>
        <v>-0.29878654185499398</v>
      </c>
      <c r="AC206" s="77">
        <f>+G206-P206</f>
        <v>-0.16180000000167638</v>
      </c>
      <c r="AD206" s="77">
        <f>IF(S206&lt;&gt;0,G206-AA206,-9999)</f>
        <v>-9.2050535235684849E-3</v>
      </c>
      <c r="AE206" s="77">
        <f>+(G206-AA206)^2*S206</f>
        <v>8.4733010371760593E-6</v>
      </c>
      <c r="AF206" s="1">
        <f>IF(S206&lt;&gt;0,G206-P206,-9999)</f>
        <v>-0.16180000000167638</v>
      </c>
      <c r="AG206" s="78"/>
      <c r="AH206" s="1">
        <f>$AB$6*($AB$11/AI206*AJ206+$AB$12)</f>
        <v>0.1369865418533176</v>
      </c>
      <c r="AI206" s="1">
        <f>1+$AB$7*COS(AL206)</f>
        <v>5.3589944343091278E-2</v>
      </c>
      <c r="AJ206" s="1">
        <f>SIN(AL206+RADIANS($AB$9))</f>
        <v>0.13075078296293904</v>
      </c>
      <c r="AK206" s="1">
        <f>$AB$7*SIN(AL206)</f>
        <v>0.27609164721046048</v>
      </c>
      <c r="AL206" s="1">
        <f>2*ATAN(AM206)</f>
        <v>2.8577446160599838</v>
      </c>
      <c r="AM206" s="1">
        <f>SQRT((1+$AB$7)/(1-$AB$7))*TAN(AN206/2)</f>
        <v>6.9986520463877007</v>
      </c>
      <c r="AN206" s="77">
        <f>$AU206+$AB$7*SIN(AO206)</f>
        <v>7.3501069935421146</v>
      </c>
      <c r="AO206" s="77">
        <f>$AU206+$AB$7*SIN(AP206)</f>
        <v>7.3262385919931772</v>
      </c>
      <c r="AP206" s="77">
        <f>$AU206+$AB$7*SIN(AQ206)</f>
        <v>7.2799804623506859</v>
      </c>
      <c r="AQ206" s="77">
        <f>$AU206+$AB$7*SIN(AR206)</f>
        <v>7.1985968057338034</v>
      </c>
      <c r="AR206" s="77">
        <f>$AU206+$AB$7*SIN(AS206)</f>
        <v>7.0730562975978639</v>
      </c>
      <c r="AS206" s="77">
        <f>$AU206+$AB$7*SIN(AT206)</f>
        <v>6.9055046558093247</v>
      </c>
      <c r="AT206" s="77">
        <f>$AU206+$AB$7*SIN(AU206)</f>
        <v>6.7088940203883771</v>
      </c>
      <c r="AU206" s="77">
        <f>RADIANS($AB$9)+$AB$18*(F206-AB$15)</f>
        <v>6.4983779390145209</v>
      </c>
      <c r="AW206" s="6"/>
      <c r="AX206" s="26"/>
    </row>
    <row r="207" spans="1:50" x14ac:dyDescent="0.2">
      <c r="A207" s="76" t="s">
        <v>160</v>
      </c>
      <c r="B207" s="76"/>
      <c r="C207" s="75">
        <v>51042.46</v>
      </c>
      <c r="D207" s="75">
        <v>8.9999999999999993E-3</v>
      </c>
      <c r="E207" s="76">
        <f>+(C207-C$7)/C$8</f>
        <v>3424.9425978746658</v>
      </c>
      <c r="F207" s="1">
        <f>ROUND(2*E207,0)/2</f>
        <v>3425</v>
      </c>
      <c r="G207" s="1">
        <f>+C207-(C$7+F207*C$8)</f>
        <v>-0.17749999999796273</v>
      </c>
      <c r="I207" s="1">
        <f>+G207</f>
        <v>-0.17749999999796273</v>
      </c>
      <c r="O207" s="1">
        <f ca="1">+C$11+C$12*F207</f>
        <v>-0.17151904962037881</v>
      </c>
      <c r="Q207" s="114">
        <f>+C207-15018.5</f>
        <v>36023.96</v>
      </c>
      <c r="S207" s="19">
        <f>S$16</f>
        <v>0.1</v>
      </c>
      <c r="Z207" s="1">
        <f>F207</f>
        <v>3425</v>
      </c>
      <c r="AA207" s="77">
        <f>AB$3+AB$4*Z207+AB$5*Z207^2+AH207</f>
        <v>-0.16185074658683826</v>
      </c>
      <c r="AB207" s="77">
        <f>IF(S207&lt;&gt;0,G207-AH207,-9999)</f>
        <v>-0.3138971691940915</v>
      </c>
      <c r="AC207" s="77">
        <f>+G207-P207</f>
        <v>-0.17749999999796273</v>
      </c>
      <c r="AD207" s="77">
        <f>IF(S207&lt;&gt;0,G207-AA207,-9999)</f>
        <v>-1.564925341112447E-2</v>
      </c>
      <c r="AE207" s="77">
        <f>+(G207-AA207)^2*S207</f>
        <v>2.4489913232559085E-5</v>
      </c>
      <c r="AF207" s="1">
        <f>IF(S207&lt;&gt;0,G207-P207,-9999)</f>
        <v>-0.17749999999796273</v>
      </c>
      <c r="AG207" s="78"/>
      <c r="AH207" s="1">
        <f>$AB$6*($AB$11/AI207*AJ207+$AB$12)</f>
        <v>0.13639716919612874</v>
      </c>
      <c r="AI207" s="1">
        <f>1+$AB$7*COS(AL207)</f>
        <v>5.2118559087022343E-2</v>
      </c>
      <c r="AJ207" s="1">
        <f>SIN(AL207+RADIANS($AB$9))</f>
        <v>0.12541614215513747</v>
      </c>
      <c r="AK207" s="1">
        <f>$AB$7*SIN(AL207)</f>
        <v>0.27099698352682</v>
      </c>
      <c r="AL207" s="1">
        <f>2*ATAN(AM207)</f>
        <v>2.8631235679363436</v>
      </c>
      <c r="AM207" s="1">
        <f>SQRT((1+$AB$7)/(1-$AB$7))*TAN(AN207/2)</f>
        <v>7.1356541752972324</v>
      </c>
      <c r="AN207" s="77">
        <f>$AU207+$AB$7*SIN(AO207)</f>
        <v>7.3671628680838026</v>
      </c>
      <c r="AO207" s="77">
        <f>$AU207+$AB$7*SIN(AP207)</f>
        <v>7.345500973016911</v>
      </c>
      <c r="AP207" s="77">
        <f>$AU207+$AB$7*SIN(AQ207)</f>
        <v>7.3020486884162601</v>
      </c>
      <c r="AQ207" s="77">
        <f>$AU207+$AB$7*SIN(AR207)</f>
        <v>7.2229801110345555</v>
      </c>
      <c r="AR207" s="77">
        <f>$AU207+$AB$7*SIN(AS207)</f>
        <v>7.0974693544578367</v>
      </c>
      <c r="AS207" s="77">
        <f>$AU207+$AB$7*SIN(AT207)</f>
        <v>6.926590596035628</v>
      </c>
      <c r="AT207" s="77">
        <f>$AU207+$AB$7*SIN(AU207)</f>
        <v>6.7239084093322807</v>
      </c>
      <c r="AU207" s="77">
        <f>RADIANS($AB$9)+$AB$18*(F207-AB$15)</f>
        <v>6.5060293395055693</v>
      </c>
      <c r="AV207" s="77"/>
      <c r="AW207" s="6"/>
      <c r="AX207" s="26"/>
    </row>
    <row r="208" spans="1:50" x14ac:dyDescent="0.2">
      <c r="A208" s="72" t="s">
        <v>155</v>
      </c>
      <c r="B208" s="73" t="s">
        <v>102</v>
      </c>
      <c r="C208" s="74">
        <v>51085.750999999997</v>
      </c>
      <c r="D208" s="79"/>
      <c r="E208" s="76">
        <f>+(C208-C$7)/C$8</f>
        <v>3438.9425720032846</v>
      </c>
      <c r="F208" s="1">
        <f>ROUND(2*E208,0)/2</f>
        <v>3439</v>
      </c>
      <c r="G208" s="1">
        <f>+C208-(C$7+F208*C$8)</f>
        <v>-0.17758000000321772</v>
      </c>
      <c r="I208" s="1">
        <f>+G208</f>
        <v>-0.17758000000321772</v>
      </c>
      <c r="O208" s="1">
        <f ca="1">+C$11+C$12*F208</f>
        <v>-0.17313900831410287</v>
      </c>
      <c r="Q208" s="114">
        <f>+C208-15018.5</f>
        <v>36067.250999999997</v>
      </c>
      <c r="S208" s="19">
        <f>S$16</f>
        <v>0.1</v>
      </c>
      <c r="Z208" s="1">
        <f>F208</f>
        <v>3439</v>
      </c>
      <c r="AA208" s="77">
        <f>AB$3+AB$4*Z208+AB$5*Z208^2+AH208</f>
        <v>-0.16338592826258599</v>
      </c>
      <c r="AB208" s="77">
        <f>IF(S208&lt;&gt;0,G208-AH208,-9999)</f>
        <v>-0.31387878376807388</v>
      </c>
      <c r="AC208" s="77">
        <f>+G208-P208</f>
        <v>-0.17758000000321772</v>
      </c>
      <c r="AD208" s="77">
        <f>IF(S208&lt;&gt;0,G208-AA208,-9999)</f>
        <v>-1.4194071740631725E-2</v>
      </c>
      <c r="AE208" s="77">
        <f>+(G208-AA208)^2*S208</f>
        <v>2.0147167257820016E-5</v>
      </c>
      <c r="AF208" s="1">
        <f>IF(S208&lt;&gt;0,G208-P208,-9999)</f>
        <v>-0.17758000000321772</v>
      </c>
      <c r="AG208" s="78"/>
      <c r="AH208" s="1">
        <f>$AB$6*($AB$11/AI208*AJ208+$AB$12)</f>
        <v>0.13629878376485613</v>
      </c>
      <c r="AI208" s="1">
        <f>1+$AB$7*COS(AL208)</f>
        <v>5.1888472947100861E-2</v>
      </c>
      <c r="AJ208" s="1">
        <f>SIN(AL208+RADIANS($AB$9))</f>
        <v>0.12457251034218993</v>
      </c>
      <c r="AK208" s="1">
        <f>$AB$7*SIN(AL208)</f>
        <v>0.27019090172934812</v>
      </c>
      <c r="AL208" s="1">
        <f>2*ATAN(AM208)</f>
        <v>2.8639738682934905</v>
      </c>
      <c r="AM208" s="1">
        <f>SQRT((1+$AB$7)/(1-$AB$7))*TAN(AN208/2)</f>
        <v>7.1577941031978254</v>
      </c>
      <c r="AN208" s="77">
        <f>$AU208+$AB$7*SIN(AO208)</f>
        <v>7.369902866336302</v>
      </c>
      <c r="AO208" s="77">
        <f>$AU208+$AB$7*SIN(AP208)</f>
        <v>7.3485926181094765</v>
      </c>
      <c r="AP208" s="77">
        <f>$AU208+$AB$7*SIN(AQ208)</f>
        <v>7.3056018854890077</v>
      </c>
      <c r="AQ208" s="77">
        <f>$AU208+$AB$7*SIN(AR208)</f>
        <v>7.2269332528156749</v>
      </c>
      <c r="AR208" s="77">
        <f>$AU208+$AB$7*SIN(AS208)</f>
        <v>7.1014573645707806</v>
      </c>
      <c r="AS208" s="77">
        <f>$AU208+$AB$7*SIN(AT208)</f>
        <v>6.9300534820989785</v>
      </c>
      <c r="AT208" s="77">
        <f>$AU208+$AB$7*SIN(AU208)</f>
        <v>6.7263801555500766</v>
      </c>
      <c r="AU208" s="77">
        <f>RADIANS($AB$9)+$AB$18*(F208-AB$15)</f>
        <v>6.5072895701746836</v>
      </c>
      <c r="AV208" s="77"/>
      <c r="AW208" s="6"/>
      <c r="AX208" s="26"/>
    </row>
    <row r="209" spans="1:50" x14ac:dyDescent="0.2">
      <c r="A209" s="72" t="s">
        <v>161</v>
      </c>
      <c r="B209" s="73" t="s">
        <v>102</v>
      </c>
      <c r="C209" s="74">
        <v>51413.523999999998</v>
      </c>
      <c r="D209" s="79"/>
      <c r="E209" s="76">
        <f>+(C209-C$7)/C$8</f>
        <v>3544.9418217332523</v>
      </c>
      <c r="F209" s="1">
        <f>ROUND(2*E209,0)/2</f>
        <v>3545</v>
      </c>
      <c r="G209" s="1">
        <f>+C209-(C$7+F209*C$8)</f>
        <v>-0.17990000000281725</v>
      </c>
      <c r="I209" s="1">
        <f>+G209</f>
        <v>-0.17990000000281725</v>
      </c>
      <c r="O209" s="1">
        <f ca="1">+C$11+C$12*F209</f>
        <v>-0.18540440985229925</v>
      </c>
      <c r="Q209" s="114">
        <f>+C209-15018.5</f>
        <v>36395.023999999998</v>
      </c>
      <c r="S209" s="19">
        <f>S$16</f>
        <v>0.1</v>
      </c>
      <c r="Z209" s="1">
        <f>F209</f>
        <v>3545</v>
      </c>
      <c r="AA209" s="77">
        <f>AB$3+AB$4*Z209+AB$5*Z209^2+AH209</f>
        <v>-0.1751057896815251</v>
      </c>
      <c r="AB209" s="77">
        <f>IF(S209&lt;&gt;0,G209-AH209,-9999)</f>
        <v>-0.31544365013979925</v>
      </c>
      <c r="AC209" s="77">
        <f>+G209-P209</f>
        <v>-0.17990000000281725</v>
      </c>
      <c r="AD209" s="77">
        <f>IF(S209&lt;&gt;0,G209-AA209,-9999)</f>
        <v>-4.7942103212921527E-3</v>
      </c>
      <c r="AE209" s="77">
        <f>+(G209-AA209)^2*S209</f>
        <v>2.2984452604784209E-6</v>
      </c>
      <c r="AF209" s="1">
        <f>IF(S209&lt;&gt;0,G209-P209,-9999)</f>
        <v>-0.17990000000281725</v>
      </c>
      <c r="AG209" s="78"/>
      <c r="AH209" s="1">
        <f>$AB$6*($AB$11/AI209*AJ209+$AB$12)</f>
        <v>0.13554365013698202</v>
      </c>
      <c r="AI209" s="1">
        <f>1+$AB$7*COS(AL209)</f>
        <v>5.0246993773267135E-2</v>
      </c>
      <c r="AJ209" s="1">
        <f>SIN(AL209+RADIANS($AB$9))</f>
        <v>0.11847656641512615</v>
      </c>
      <c r="AK209" s="1">
        <f>$AB$7*SIN(AL209)</f>
        <v>0.26436304255924647</v>
      </c>
      <c r="AL209" s="1">
        <f>2*ATAN(AM209)</f>
        <v>2.8701153401953268</v>
      </c>
      <c r="AM209" s="1">
        <f>SQRT((1+$AB$7)/(1-$AB$7))*TAN(AN209/2)</f>
        <v>7.3217962071081608</v>
      </c>
      <c r="AN209" s="77">
        <f>$AU209+$AB$7*SIN(AO209)</f>
        <v>7.3900585761978439</v>
      </c>
      <c r="AO209" s="77">
        <f>$AU209+$AB$7*SIN(AP209)</f>
        <v>7.3712978283824775</v>
      </c>
      <c r="AP209" s="77">
        <f>$AU209+$AB$7*SIN(AQ209)</f>
        <v>7.3317788619910624</v>
      </c>
      <c r="AQ209" s="77">
        <f>$AU209+$AB$7*SIN(AR209)</f>
        <v>7.2562898899069896</v>
      </c>
      <c r="AR209" s="77">
        <f>$AU209+$AB$7*SIN(AS209)</f>
        <v>7.1313456705587912</v>
      </c>
      <c r="AS209" s="77">
        <f>$AU209+$AB$7*SIN(AT209)</f>
        <v>6.9561776254259771</v>
      </c>
      <c r="AT209" s="77">
        <f>$AU209+$AB$7*SIN(AU209)</f>
        <v>6.7450833780143835</v>
      </c>
      <c r="AU209" s="77">
        <f>RADIANS($AB$9)+$AB$18*(F209-AB$15)</f>
        <v>6.5168313166694034</v>
      </c>
      <c r="AV209" s="77"/>
      <c r="AW209" s="6"/>
      <c r="AX209" s="26"/>
    </row>
    <row r="210" spans="1:50" x14ac:dyDescent="0.2">
      <c r="A210" s="72" t="s">
        <v>155</v>
      </c>
      <c r="B210" s="73" t="s">
        <v>102</v>
      </c>
      <c r="C210" s="74">
        <v>51453.713000000003</v>
      </c>
      <c r="D210" s="79"/>
      <c r="E210" s="76">
        <f>+(C210-C$7)/C$8</f>
        <v>3557.9386330856159</v>
      </c>
      <c r="F210" s="1">
        <f>ROUND(2*E210,0)/2</f>
        <v>3558</v>
      </c>
      <c r="G210" s="1">
        <f>+C210-(C$7+F210*C$8)</f>
        <v>-0.1897599999938393</v>
      </c>
      <c r="I210" s="1">
        <f>+G210</f>
        <v>-0.1897599999938393</v>
      </c>
      <c r="O210" s="1">
        <f ca="1">+C$11+C$12*F210</f>
        <v>-0.18690865721075731</v>
      </c>
      <c r="Q210" s="114">
        <f>+C210-15018.5</f>
        <v>36435.213000000003</v>
      </c>
      <c r="S210" s="19">
        <f>S$16</f>
        <v>0.1</v>
      </c>
      <c r="Z210" s="1">
        <f>F210</f>
        <v>3558</v>
      </c>
      <c r="AA210" s="77">
        <f>AB$3+AB$4*Z210+AB$5*Z210^2+AH210</f>
        <v>-0.17655472464532243</v>
      </c>
      <c r="AB210" s="77">
        <f>IF(S210&lt;&gt;0,G210-AH210,-9999)</f>
        <v>-0.32520992073583699</v>
      </c>
      <c r="AC210" s="77">
        <f>+G210-P210</f>
        <v>-0.1897599999938393</v>
      </c>
      <c r="AD210" s="77">
        <f>IF(S210&lt;&gt;0,G210-AA210,-9999)</f>
        <v>-1.3205275348516871E-2</v>
      </c>
      <c r="AE210" s="77">
        <f>+(G210-AA210)^2*S210</f>
        <v>1.7437929703014738E-5</v>
      </c>
      <c r="AF210" s="1">
        <f>IF(S210&lt;&gt;0,G210-P210,-9999)</f>
        <v>-0.1897599999938393</v>
      </c>
      <c r="AG210" s="78"/>
      <c r="AH210" s="1">
        <f>$AB$6*($AB$11/AI210*AJ210+$AB$12)</f>
        <v>0.13544992074199766</v>
      </c>
      <c r="AI210" s="1">
        <f>1+$AB$7*COS(AL210)</f>
        <v>5.0057074768708465E-2</v>
      </c>
      <c r="AJ210" s="1">
        <f>SIN(AL210+RADIANS($AB$9))</f>
        <v>0.1177622703988173</v>
      </c>
      <c r="AK210" s="1">
        <f>$AB$7*SIN(AL210)</f>
        <v>0.263679786693852</v>
      </c>
      <c r="AL210" s="1">
        <f>2*ATAN(AM210)</f>
        <v>2.8708346719837654</v>
      </c>
      <c r="AM210" s="1">
        <f>SQRT((1+$AB$7)/(1-$AB$7))*TAN(AN210/2)</f>
        <v>7.3414889536527301</v>
      </c>
      <c r="AN210" s="77">
        <f>$AU210+$AB$7*SIN(AO210)</f>
        <v>7.3924621143466664</v>
      </c>
      <c r="AO210" s="77">
        <f>$AU210+$AB$7*SIN(AP210)</f>
        <v>7.3740000320084302</v>
      </c>
      <c r="AP210" s="77">
        <f>$AU210+$AB$7*SIN(AQ210)</f>
        <v>7.3349028091058406</v>
      </c>
      <c r="AQ210" s="77">
        <f>$AU210+$AB$7*SIN(AR210)</f>
        <v>7.2598206992410823</v>
      </c>
      <c r="AR210" s="77">
        <f>$AU210+$AB$7*SIN(AS210)</f>
        <v>7.1349736203765639</v>
      </c>
      <c r="AS210" s="77">
        <f>$AU210+$AB$7*SIN(AT210)</f>
        <v>6.9593698199141922</v>
      </c>
      <c r="AT210" s="77">
        <f>$AU210+$AB$7*SIN(AU210)</f>
        <v>6.7473757556296885</v>
      </c>
      <c r="AU210" s="77">
        <f>RADIANS($AB$9)+$AB$18*(F210-AB$15)</f>
        <v>6.5180015308621524</v>
      </c>
      <c r="AW210" s="6"/>
      <c r="AX210" s="26"/>
    </row>
    <row r="211" spans="1:50" x14ac:dyDescent="0.2">
      <c r="A211" s="72" t="s">
        <v>155</v>
      </c>
      <c r="B211" s="73" t="s">
        <v>102</v>
      </c>
      <c r="C211" s="74">
        <v>51549.582000000002</v>
      </c>
      <c r="D211" s="79"/>
      <c r="E211" s="76">
        <f>+(C211-C$7)/C$8</f>
        <v>3588.9419252187754</v>
      </c>
      <c r="F211" s="1">
        <f>ROUND(2*E211,0)/2</f>
        <v>3589</v>
      </c>
      <c r="G211" s="1">
        <f>+C211-(C$7+F211*C$8)</f>
        <v>-0.17957999999634922</v>
      </c>
      <c r="I211" s="1">
        <f>+G211</f>
        <v>-0.17957999999634922</v>
      </c>
      <c r="O211" s="1">
        <f ca="1">+C$11+C$12*F211</f>
        <v>-0.19049570860400342</v>
      </c>
      <c r="Q211" s="114">
        <f>+C211-15018.5</f>
        <v>36531.082000000002</v>
      </c>
      <c r="S211" s="19">
        <f>S$16</f>
        <v>0.1</v>
      </c>
      <c r="Z211" s="1">
        <f>F211</f>
        <v>3589</v>
      </c>
      <c r="AA211" s="77">
        <f>AB$3+AB$4*Z211+AB$5*Z211^2+AH211</f>
        <v>-0.18001998986199702</v>
      </c>
      <c r="AB211" s="77">
        <f>IF(S211&lt;&gt;0,G211-AH211,-9999)</f>
        <v>-0.31480553527167737</v>
      </c>
      <c r="AC211" s="77">
        <f>+G211-P211</f>
        <v>-0.17957999999634922</v>
      </c>
      <c r="AD211" s="77">
        <f>IF(S211&lt;&gt;0,G211-AA211,-9999)</f>
        <v>4.3998986564780518E-4</v>
      </c>
      <c r="AE211" s="77">
        <f>+(G211-AA211)^2*S211</f>
        <v>1.9359108187277366E-8</v>
      </c>
      <c r="AF211" s="1">
        <f>IF(S211&lt;&gt;0,G211-P211,-9999)</f>
        <v>-0.17957999999634922</v>
      </c>
      <c r="AG211" s="78"/>
      <c r="AH211" s="1">
        <f>$AB$6*($AB$11/AI211*AJ211+$AB$12)</f>
        <v>0.13522553527532816</v>
      </c>
      <c r="AI211" s="1">
        <f>1+$AB$7*COS(AL211)</f>
        <v>4.961346764833019E-2</v>
      </c>
      <c r="AJ211" s="1">
        <f>SIN(AL211+RADIANS($AB$9))</f>
        <v>0.11608634452224438</v>
      </c>
      <c r="AK211" s="1">
        <f>$AB$7*SIN(AL211)</f>
        <v>0.26207638243929382</v>
      </c>
      <c r="AL211" s="1">
        <f>2*ATAN(AM211)</f>
        <v>2.8725221729248935</v>
      </c>
      <c r="AM211" s="1">
        <f>SQRT((1+$AB$7)/(1-$AB$7))*TAN(AN211/2)</f>
        <v>7.3880974333248206</v>
      </c>
      <c r="AN211" s="77">
        <f>$AU211+$AB$7*SIN(AO211)</f>
        <v>7.3981365343385903</v>
      </c>
      <c r="AO211" s="77">
        <f>$AU211+$AB$7*SIN(AP211)</f>
        <v>7.3803741121709843</v>
      </c>
      <c r="AP211" s="77">
        <f>$AU211+$AB$7*SIN(AQ211)</f>
        <v>7.3422778554305808</v>
      </c>
      <c r="AQ211" s="77">
        <f>$AU211+$AB$7*SIN(AR211)</f>
        <v>7.2681793638884695</v>
      </c>
      <c r="AR211" s="77">
        <f>$AU211+$AB$7*SIN(AS211)</f>
        <v>7.1435914459185224</v>
      </c>
      <c r="AS211" s="77">
        <f>$AU211+$AB$7*SIN(AT211)</f>
        <v>6.9669714794851654</v>
      </c>
      <c r="AT211" s="77">
        <f>$AU211+$AB$7*SIN(AU211)</f>
        <v>6.7528409241242873</v>
      </c>
      <c r="AU211" s="77">
        <f>RADIANS($AB$9)+$AB$18*(F211-AB$15)</f>
        <v>6.520792041629476</v>
      </c>
      <c r="AW211" s="6"/>
      <c r="AX211" s="26"/>
    </row>
    <row r="212" spans="1:50" x14ac:dyDescent="0.2">
      <c r="A212" s="72" t="s">
        <v>162</v>
      </c>
      <c r="B212" s="73" t="s">
        <v>102</v>
      </c>
      <c r="C212" s="74">
        <v>51781.485999999997</v>
      </c>
      <c r="D212" s="79"/>
      <c r="E212" s="76">
        <f>+(C212-C$7)/C$8</f>
        <v>3663.9378828155814</v>
      </c>
      <c r="F212" s="1">
        <f>ROUND(2*E212,0)/2</f>
        <v>3664</v>
      </c>
      <c r="G212" s="1">
        <f>+C212-(C$7+F212*C$8)</f>
        <v>-0.19208000000071479</v>
      </c>
      <c r="I212" s="1">
        <f>+G212</f>
        <v>-0.19208000000071479</v>
      </c>
      <c r="O212" s="1">
        <f ca="1">+C$11+C$12*F212</f>
        <v>-0.19917405874895375</v>
      </c>
      <c r="Q212" s="114">
        <f>+C212-15018.5</f>
        <v>36762.985999999997</v>
      </c>
      <c r="S212" s="19">
        <f>S$16</f>
        <v>0.1</v>
      </c>
      <c r="Z212" s="1">
        <f>F212</f>
        <v>3664</v>
      </c>
      <c r="AA212" s="77">
        <f>AB$3+AB$4*Z212+AB$5*Z212^2+AH212</f>
        <v>-0.18846220754061579</v>
      </c>
      <c r="AB212" s="77">
        <f>IF(S212&lt;&gt;0,G212-AH212,-9999)</f>
        <v>-0.32675798548622814</v>
      </c>
      <c r="AC212" s="77">
        <f>+G212-P212</f>
        <v>-0.19208000000071479</v>
      </c>
      <c r="AD212" s="77">
        <f>IF(S212&lt;&gt;0,G212-AA212,-9999)</f>
        <v>-3.6177924600989952E-3</v>
      </c>
      <c r="AE212" s="77">
        <f>+(G212-AA212)^2*S212</f>
        <v>1.3088422284349141E-6</v>
      </c>
      <c r="AF212" s="1">
        <f>IF(S212&lt;&gt;0,G212-P212,-9999)</f>
        <v>-0.19208000000071479</v>
      </c>
      <c r="AG212" s="78"/>
      <c r="AH212" s="1">
        <f>$AB$6*($AB$11/AI212*AJ212+$AB$12)</f>
        <v>0.13467798548551332</v>
      </c>
      <c r="AI212" s="1">
        <f>1+$AB$7*COS(AL212)</f>
        <v>4.8591108427152307E-2</v>
      </c>
      <c r="AJ212" s="1">
        <f>SIN(AL212+RADIANS($AB$9))</f>
        <v>0.11218302459263299</v>
      </c>
      <c r="AK212" s="1">
        <f>$AB$7*SIN(AL212)</f>
        <v>0.2583403029804367</v>
      </c>
      <c r="AL212" s="1">
        <f>2*ATAN(AM212)</f>
        <v>2.876451170340383</v>
      </c>
      <c r="AM212" s="1">
        <f>SQRT((1+$AB$7)/(1-$AB$7))*TAN(AN212/2)</f>
        <v>7.4989004243858997</v>
      </c>
      <c r="AN212" s="77">
        <f>$AU212+$AB$7*SIN(AO212)</f>
        <v>7.4115461388729074</v>
      </c>
      <c r="AO212" s="77">
        <f>$AU212+$AB$7*SIN(AP212)</f>
        <v>7.395402912641873</v>
      </c>
      <c r="AP212" s="77">
        <f>$AU212+$AB$7*SIN(AQ212)</f>
        <v>7.3596959109151978</v>
      </c>
      <c r="AQ212" s="77">
        <f>$AU212+$AB$7*SIN(AR212)</f>
        <v>7.2880485109820148</v>
      </c>
      <c r="AR212" s="77">
        <f>$AU212+$AB$7*SIN(AS212)</f>
        <v>7.1642448715647138</v>
      </c>
      <c r="AS212" s="77">
        <f>$AU212+$AB$7*SIN(AT212)</f>
        <v>6.9853006269231379</v>
      </c>
      <c r="AT212" s="77">
        <f>$AU212+$AB$7*SIN(AU212)</f>
        <v>6.7660555911130729</v>
      </c>
      <c r="AU212" s="77">
        <f>RADIANS($AB$9)+$AB$18*(F212-AB$15)</f>
        <v>6.5275432773568722</v>
      </c>
      <c r="AW212" s="6"/>
      <c r="AX212" s="26"/>
    </row>
    <row r="213" spans="1:50" x14ac:dyDescent="0.2">
      <c r="A213" s="72" t="s">
        <v>155</v>
      </c>
      <c r="B213" s="73" t="s">
        <v>102</v>
      </c>
      <c r="C213" s="74">
        <v>51818.591</v>
      </c>
      <c r="D213" s="79"/>
      <c r="E213" s="76">
        <f>+(C213-C$7)/C$8</f>
        <v>3675.9373524522834</v>
      </c>
      <c r="F213" s="1">
        <f>ROUND(2*E213,0)/2</f>
        <v>3676</v>
      </c>
      <c r="G213" s="1">
        <f>+C213-(C$7+F213*C$8)</f>
        <v>-0.19371999999566469</v>
      </c>
      <c r="I213" s="1">
        <f>+G213</f>
        <v>-0.19371999999566469</v>
      </c>
      <c r="O213" s="1">
        <f ca="1">+C$11+C$12*F213</f>
        <v>-0.20056259477214575</v>
      </c>
      <c r="Q213" s="114">
        <f>+C213-15018.5</f>
        <v>36800.091</v>
      </c>
      <c r="S213" s="19">
        <f>S$16</f>
        <v>0.1</v>
      </c>
      <c r="Z213" s="1">
        <f>F213</f>
        <v>3676</v>
      </c>
      <c r="AA213" s="77">
        <f>AB$3+AB$4*Z213+AB$5*Z213^2+AH213</f>
        <v>-0.18982059539480409</v>
      </c>
      <c r="AB213" s="77">
        <f>IF(S213&lt;&gt;0,G213-AH213,-9999)</f>
        <v>-0.32830981345705335</v>
      </c>
      <c r="AC213" s="77">
        <f>+G213-P213</f>
        <v>-0.19371999999566469</v>
      </c>
      <c r="AD213" s="77">
        <f>IF(S213&lt;&gt;0,G213-AA213,-9999)</f>
        <v>-3.8994046008606065E-3</v>
      </c>
      <c r="AE213" s="77">
        <f>+(G213-AA213)^2*S213</f>
        <v>1.5205356241212866E-6</v>
      </c>
      <c r="AF213" s="1">
        <f>IF(S213&lt;&gt;0,G213-P213,-9999)</f>
        <v>-0.19371999999566469</v>
      </c>
      <c r="AG213" s="78"/>
      <c r="AH213" s="1">
        <f>$AB$6*($AB$11/AI213*AJ213+$AB$12)</f>
        <v>0.13458981346138868</v>
      </c>
      <c r="AI213" s="1">
        <f>1+$AB$7*COS(AL213)</f>
        <v>4.8433823884885707E-2</v>
      </c>
      <c r="AJ213" s="1">
        <f>SIN(AL213+RADIANS($AB$9))</f>
        <v>0.11157734020985098</v>
      </c>
      <c r="AK213" s="1">
        <f>$AB$7*SIN(AL213)</f>
        <v>0.25776036076471831</v>
      </c>
      <c r="AL213" s="1">
        <f>2*ATAN(AM213)</f>
        <v>2.877060681423961</v>
      </c>
      <c r="AM213" s="1">
        <f>SQRT((1+$AB$7)/(1-$AB$7))*TAN(AN213/2)</f>
        <v>7.5163826061165047</v>
      </c>
      <c r="AN213" s="77">
        <f>$AU213+$AB$7*SIN(AO213)</f>
        <v>7.4136515569400441</v>
      </c>
      <c r="AO213" s="77">
        <f>$AU213+$AB$7*SIN(AP213)</f>
        <v>7.3977577209205352</v>
      </c>
      <c r="AP213" s="77">
        <f>$AU213+$AB$7*SIN(AQ213)</f>
        <v>7.3624281457241771</v>
      </c>
      <c r="AQ213" s="77">
        <f>$AU213+$AB$7*SIN(AR213)</f>
        <v>7.2911814216781705</v>
      </c>
      <c r="AR213" s="77">
        <f>$AU213+$AB$7*SIN(AS213)</f>
        <v>7.167523504322876</v>
      </c>
      <c r="AS213" s="77">
        <f>$AU213+$AB$7*SIN(AT213)</f>
        <v>6.9882250515941582</v>
      </c>
      <c r="AT213" s="77">
        <f>$AU213+$AB$7*SIN(AU213)</f>
        <v>6.7681689366359867</v>
      </c>
      <c r="AU213" s="77">
        <f>RADIANS($AB$9)+$AB$18*(F213-AB$15)</f>
        <v>6.5286234750732559</v>
      </c>
      <c r="AW213" s="6"/>
      <c r="AX213" s="26"/>
    </row>
    <row r="214" spans="1:50" x14ac:dyDescent="0.2">
      <c r="A214" s="72" t="s">
        <v>163</v>
      </c>
      <c r="B214" s="73" t="s">
        <v>102</v>
      </c>
      <c r="C214" s="74">
        <v>51846.415999999997</v>
      </c>
      <c r="D214" s="79"/>
      <c r="E214" s="76">
        <f>+(C214-C$7)/C$8</f>
        <v>3684.9357419588505</v>
      </c>
      <c r="F214" s="1">
        <f>ROUND(2*E214,0)/2</f>
        <v>3685</v>
      </c>
      <c r="G214" s="1">
        <f>+C214-(C$7+F214*C$8)</f>
        <v>-0.19870000000082655</v>
      </c>
      <c r="I214" s="1">
        <f>+G214</f>
        <v>-0.19870000000082655</v>
      </c>
      <c r="O214" s="1">
        <f ca="1">+C$11+C$12*F214</f>
        <v>-0.2016039967895398</v>
      </c>
      <c r="Q214" s="114">
        <f>+C214-15018.5</f>
        <v>36827.915999999997</v>
      </c>
      <c r="S214" s="19">
        <f>S$16</f>
        <v>0.1</v>
      </c>
      <c r="Z214" s="1">
        <f>F214</f>
        <v>3685</v>
      </c>
      <c r="AA214" s="77">
        <f>AB$3+AB$4*Z214+AB$5*Z214^2+AH214</f>
        <v>-0.1908407613360518</v>
      </c>
      <c r="AB214" s="77">
        <f>IF(S214&lt;&gt;0,G214-AH214,-9999)</f>
        <v>-0.33322358912045447</v>
      </c>
      <c r="AC214" s="77">
        <f>+G214-P214</f>
        <v>-0.19870000000082655</v>
      </c>
      <c r="AD214" s="77">
        <f>IF(S214&lt;&gt;0,G214-AA214,-9999)</f>
        <v>-7.8592386647747536E-3</v>
      </c>
      <c r="AE214" s="77">
        <f>+(G214-AA214)^2*S214</f>
        <v>6.1767632389890454E-6</v>
      </c>
      <c r="AF214" s="1">
        <f>IF(S214&lt;&gt;0,G214-P214,-9999)</f>
        <v>-0.19870000000082655</v>
      </c>
      <c r="AG214" s="78"/>
      <c r="AH214" s="1">
        <f>$AB$6*($AB$11/AI214*AJ214+$AB$12)</f>
        <v>0.13452358911962789</v>
      </c>
      <c r="AI214" s="1">
        <f>1+$AB$7*COS(AL214)</f>
        <v>4.8316945822879598E-2</v>
      </c>
      <c r="AJ214" s="1">
        <f>SIN(AL214+RADIANS($AB$9))</f>
        <v>0.11112634540434697</v>
      </c>
      <c r="AK214" s="1">
        <f>$AB$7*SIN(AL214)</f>
        <v>0.25732849725595208</v>
      </c>
      <c r="AL214" s="1">
        <f>2*ATAN(AM214)</f>
        <v>2.8775144985010739</v>
      </c>
      <c r="AM214" s="1">
        <f>SQRT((1+$AB$7)/(1-$AB$7))*TAN(AN214/2)</f>
        <v>7.5294512303200989</v>
      </c>
      <c r="AN214" s="77">
        <f>$AU214+$AB$7*SIN(AO214)</f>
        <v>7.4152236064001427</v>
      </c>
      <c r="AO214" s="77">
        <f>$AU214+$AB$7*SIN(AP214)</f>
        <v>7.3995150608525284</v>
      </c>
      <c r="AP214" s="77">
        <f>$AU214+$AB$7*SIN(AQ214)</f>
        <v>7.3644675947483069</v>
      </c>
      <c r="AQ214" s="77">
        <f>$AU214+$AB$7*SIN(AR214)</f>
        <v>7.2935227901355546</v>
      </c>
      <c r="AR214" s="77">
        <f>$AU214+$AB$7*SIN(AS214)</f>
        <v>7.169977765217844</v>
      </c>
      <c r="AS214" s="77">
        <f>$AU214+$AB$7*SIN(AT214)</f>
        <v>6.9904168636839046</v>
      </c>
      <c r="AT214" s="77">
        <f>$AU214+$AB$7*SIN(AU214)</f>
        <v>6.7697537624168866</v>
      </c>
      <c r="AU214" s="77">
        <f>RADIANS($AB$9)+$AB$18*(F214-AB$15)</f>
        <v>6.5294336233605428</v>
      </c>
      <c r="AW214" s="6"/>
      <c r="AX214" s="26"/>
    </row>
    <row r="215" spans="1:50" x14ac:dyDescent="0.2">
      <c r="A215" s="72" t="s">
        <v>163</v>
      </c>
      <c r="B215" s="73" t="s">
        <v>164</v>
      </c>
      <c r="C215" s="74">
        <v>51872.339800000002</v>
      </c>
      <c r="D215" s="79"/>
      <c r="E215" s="76">
        <f>+(C215-C$7)/C$8</f>
        <v>3693.3192981094494</v>
      </c>
      <c r="F215" s="1">
        <f>ROUND(2*E215,0)/2</f>
        <v>3693.5</v>
      </c>
      <c r="O215" s="1">
        <f ca="1">+C$11+C$12*F215</f>
        <v>-0.20258754313930086</v>
      </c>
      <c r="Q215" s="114">
        <f>+C215-15018.5</f>
        <v>36853.839800000002</v>
      </c>
      <c r="U215" s="1">
        <f>+C215-(C$7+F215*C$8)</f>
        <v>-0.55877000000327826</v>
      </c>
      <c r="Z215" s="1">
        <f>F215</f>
        <v>3693.5</v>
      </c>
      <c r="AA215" s="77">
        <f>AB$3+AB$4*Z215+AB$5*Z215^2+AH215</f>
        <v>-0.19180533209204179</v>
      </c>
      <c r="AB215" s="77">
        <f>IF(S215&lt;&gt;0,G215-AH215,-9999)</f>
        <v>-9999</v>
      </c>
      <c r="AC215" s="77">
        <f>+G215-P215</f>
        <v>0</v>
      </c>
      <c r="AD215" s="77">
        <f>IF(S215&lt;&gt;0,G215-AA215,-9999)</f>
        <v>-9999</v>
      </c>
      <c r="AE215" s="77">
        <f>+(G215-AA215)^2*S215</f>
        <v>0</v>
      </c>
      <c r="AF215" s="1">
        <f>IF(S215&lt;&gt;0,G215-P215,-9999)</f>
        <v>-9999</v>
      </c>
      <c r="AG215" s="78"/>
      <c r="AH215" s="1">
        <f>$AB$6*($AB$11/AI215*AJ215+$AB$12)</f>
        <v>0.13446097040009627</v>
      </c>
      <c r="AI215" s="1">
        <f>1+$AB$7*COS(AL215)</f>
        <v>4.8207402800286236E-2</v>
      </c>
      <c r="AJ215" s="1">
        <f>SIN(AL215+RADIANS($AB$9))</f>
        <v>0.11070294507597561</v>
      </c>
      <c r="AK215" s="1">
        <f>$AB$7*SIN(AL215)</f>
        <v>0.25692302937596279</v>
      </c>
      <c r="AL215" s="1">
        <f>2*ATAN(AM215)</f>
        <v>2.8779405274587475</v>
      </c>
      <c r="AM215" s="1">
        <f>SQRT((1+$AB$7)/(1-$AB$7))*TAN(AN215/2)</f>
        <v>7.5417603396207129</v>
      </c>
      <c r="AN215" s="77">
        <f>$AU215+$AB$7*SIN(AO215)</f>
        <v>7.4167028578320542</v>
      </c>
      <c r="AO215" s="77">
        <f>$AU215+$AB$7*SIN(AP215)</f>
        <v>7.4011679306807689</v>
      </c>
      <c r="AP215" s="77">
        <f>$AU215+$AB$7*SIN(AQ215)</f>
        <v>7.3663861260037589</v>
      </c>
      <c r="AQ215" s="77">
        <f>$AU215+$AB$7*SIN(AR215)</f>
        <v>7.29572754901272</v>
      </c>
      <c r="AR215" s="77">
        <f>$AU215+$AB$7*SIN(AS215)</f>
        <v>7.1722919632918156</v>
      </c>
      <c r="AS215" s="77">
        <f>$AU215+$AB$7*SIN(AT215)</f>
        <v>6.9924857192510181</v>
      </c>
      <c r="AT215" s="77">
        <f>$AU215+$AB$7*SIN(AU215)</f>
        <v>6.7712503974988456</v>
      </c>
      <c r="AU215" s="77">
        <f>RADIANS($AB$9)+$AB$18*(F215-AB$15)</f>
        <v>6.5301987634096479</v>
      </c>
      <c r="AW215" s="6"/>
      <c r="AX215" s="26"/>
    </row>
    <row r="216" spans="1:50" x14ac:dyDescent="0.2">
      <c r="A216" s="72" t="s">
        <v>165</v>
      </c>
      <c r="B216" s="73" t="s">
        <v>102</v>
      </c>
      <c r="C216" s="74">
        <v>52118.523000000001</v>
      </c>
      <c r="D216" s="79"/>
      <c r="E216" s="76">
        <f>+(C216-C$7)/C$8</f>
        <v>3772.9330383995966</v>
      </c>
      <c r="F216" s="1">
        <f>ROUND(2*E216,0)/2</f>
        <v>3773</v>
      </c>
      <c r="G216" s="1">
        <f>+C216-(C$7+F216*C$8)</f>
        <v>-0.20706000000063796</v>
      </c>
      <c r="I216" s="1">
        <f>+G216</f>
        <v>-0.20706000000063796</v>
      </c>
      <c r="O216" s="1">
        <f ca="1">+C$11+C$12*F216</f>
        <v>-0.21178659429294813</v>
      </c>
      <c r="Q216" s="114">
        <f>+C216-15018.5</f>
        <v>37100.023000000001</v>
      </c>
      <c r="S216" s="19">
        <f>S$16</f>
        <v>0.1</v>
      </c>
      <c r="Z216" s="1">
        <f>F216</f>
        <v>3773</v>
      </c>
      <c r="AA216" s="77">
        <f>AB$3+AB$4*Z216+AB$5*Z216^2+AH216</f>
        <v>-0.20087751727218583</v>
      </c>
      <c r="AB216" s="77">
        <f>IF(S216&lt;&gt;0,G216-AH216,-9999)</f>
        <v>-0.34093205977146196</v>
      </c>
      <c r="AC216" s="77">
        <f>+G216-P216</f>
        <v>-0.20706000000063796</v>
      </c>
      <c r="AD216" s="77">
        <f>IF(S216&lt;&gt;0,G216-AA216,-9999)</f>
        <v>-6.1824827284521211E-3</v>
      </c>
      <c r="AE216" s="77">
        <f>+(G216-AA216)^2*S216</f>
        <v>3.8223092687608787E-6</v>
      </c>
      <c r="AF216" s="1">
        <f>IF(S216&lt;&gt;0,G216-P216,-9999)</f>
        <v>-0.20706000000063796</v>
      </c>
      <c r="AG216" s="78"/>
      <c r="AH216" s="1">
        <f>$AB$6*($AB$11/AI216*AJ216+$AB$12)</f>
        <v>0.133872059770824</v>
      </c>
      <c r="AI216" s="1">
        <f>1+$AB$7*COS(AL216)</f>
        <v>4.7220624399894273E-2</v>
      </c>
      <c r="AJ216" s="1">
        <f>SIN(AL216+RADIANS($AB$9))</f>
        <v>0.10685741937303173</v>
      </c>
      <c r="AK216" s="1">
        <f>$AB$7*SIN(AL216)</f>
        <v>0.25323912126480608</v>
      </c>
      <c r="AL216" s="1">
        <f>2*ATAN(AM216)</f>
        <v>2.8818090118946986</v>
      </c>
      <c r="AM216" s="1">
        <f>SQRT((1+$AB$7)/(1-$AB$7))*TAN(AN216/2)</f>
        <v>7.6553681042671524</v>
      </c>
      <c r="AN216" s="77">
        <f>$AU216+$AB$7*SIN(AO216)</f>
        <v>7.4302900788689197</v>
      </c>
      <c r="AO216" s="77">
        <f>$AU216+$AB$7*SIN(AP216)</f>
        <v>7.4163144258185776</v>
      </c>
      <c r="AP216" s="77">
        <f>$AU216+$AB$7*SIN(AQ216)</f>
        <v>7.3839781617227498</v>
      </c>
      <c r="AQ216" s="77">
        <f>$AU216+$AB$7*SIN(AR216)</f>
        <v>7.3160429126040096</v>
      </c>
      <c r="AR216" s="77">
        <f>$AU216+$AB$7*SIN(AS216)</f>
        <v>7.1937610310257423</v>
      </c>
      <c r="AS216" s="77">
        <f>$AU216+$AB$7*SIN(AT216)</f>
        <v>7.0117791233042954</v>
      </c>
      <c r="AT216" s="77">
        <f>$AU216+$AB$7*SIN(AU216)</f>
        <v>6.7852414472764933</v>
      </c>
      <c r="AU216" s="77">
        <f>RADIANS($AB$9)+$AB$18*(F216-AB$15)</f>
        <v>6.537355073280688</v>
      </c>
      <c r="AW216" s="6"/>
      <c r="AX216" s="26"/>
    </row>
    <row r="217" spans="1:50" x14ac:dyDescent="0.2">
      <c r="A217" s="72" t="s">
        <v>155</v>
      </c>
      <c r="B217" s="73" t="s">
        <v>102</v>
      </c>
      <c r="C217" s="74">
        <v>52189.648000000001</v>
      </c>
      <c r="D217" s="79"/>
      <c r="E217" s="76">
        <f>+(C217-C$7)/C$8</f>
        <v>3795.934312565083</v>
      </c>
      <c r="F217" s="1">
        <f>ROUND(2*E217,0)/2</f>
        <v>3796</v>
      </c>
      <c r="G217" s="1">
        <f>+C217-(C$7+F217*C$8)</f>
        <v>-0.20311999999830732</v>
      </c>
      <c r="I217" s="1">
        <f>+G217</f>
        <v>-0.20311999999830732</v>
      </c>
      <c r="O217" s="1">
        <f ca="1">+C$11+C$12*F217</f>
        <v>-0.21444795500406624</v>
      </c>
      <c r="Q217" s="114">
        <f>+C217-15018.5</f>
        <v>37171.148000000001</v>
      </c>
      <c r="S217" s="19">
        <f>S$16</f>
        <v>0.1</v>
      </c>
      <c r="Z217" s="1">
        <f>F217</f>
        <v>3796</v>
      </c>
      <c r="AA217" s="77">
        <f>AB$3+AB$4*Z217+AB$5*Z217^2+AH217</f>
        <v>-0.2035191537772344</v>
      </c>
      <c r="AB217" s="77">
        <f>IF(S217&lt;&gt;0,G217-AH217,-9999)</f>
        <v>-0.33682066668328703</v>
      </c>
      <c r="AC217" s="77">
        <f>+G217-P217</f>
        <v>-0.20311999999830732</v>
      </c>
      <c r="AD217" s="77">
        <f>IF(S217&lt;&gt;0,G217-AA217,-9999)</f>
        <v>3.9915377892707493E-4</v>
      </c>
      <c r="AE217" s="77">
        <f>+(G217-AA217)^2*S217</f>
        <v>1.5932373923176421E-8</v>
      </c>
      <c r="AF217" s="1">
        <f>IF(S217&lt;&gt;0,G217-P217,-9999)</f>
        <v>-0.20311999999830732</v>
      </c>
      <c r="AG217" s="78"/>
      <c r="AH217" s="1">
        <f>$AB$6*($AB$11/AI217*AJ217+$AB$12)</f>
        <v>0.13370066668497971</v>
      </c>
      <c r="AI217" s="1">
        <f>1+$AB$7*COS(AL217)</f>
        <v>4.694720539116759E-2</v>
      </c>
      <c r="AJ217" s="1">
        <f>SIN(AL217+RADIANS($AB$9))</f>
        <v>0.10578166236569991</v>
      </c>
      <c r="AK217" s="1">
        <f>$AB$7*SIN(AL217)</f>
        <v>0.25220817154920505</v>
      </c>
      <c r="AL217" s="1">
        <f>2*ATAN(AM217)</f>
        <v>2.8828909010884662</v>
      </c>
      <c r="AM217" s="1">
        <f>SQRT((1+$AB$7)/(1-$AB$7))*TAN(AN217/2)</f>
        <v>7.6877450035899741</v>
      </c>
      <c r="AN217" s="77">
        <f>$AU217+$AB$7*SIN(AO217)</f>
        <v>7.4341406197739053</v>
      </c>
      <c r="AO217" s="77">
        <f>$AU217+$AB$7*SIN(AP217)</f>
        <v>7.4205944604048657</v>
      </c>
      <c r="AP217" s="77">
        <f>$AU217+$AB$7*SIN(AQ217)</f>
        <v>7.3889515291332</v>
      </c>
      <c r="AQ217" s="77">
        <f>$AU217+$AB$7*SIN(AR217)</f>
        <v>7.3218180015347674</v>
      </c>
      <c r="AR217" s="77">
        <f>$AU217+$AB$7*SIN(AS217)</f>
        <v>7.1999127881917788</v>
      </c>
      <c r="AS217" s="77">
        <f>$AU217+$AB$7*SIN(AT217)</f>
        <v>7.01734161912883</v>
      </c>
      <c r="AT217" s="77">
        <f>$AU217+$AB$7*SIN(AU217)</f>
        <v>6.7892868201733041</v>
      </c>
      <c r="AU217" s="77">
        <f>RADIANS($AB$9)+$AB$18*(F217-AB$15)</f>
        <v>6.53942545223709</v>
      </c>
      <c r="AW217" s="6"/>
      <c r="AX217" s="26"/>
    </row>
    <row r="218" spans="1:50" x14ac:dyDescent="0.2">
      <c r="A218" s="72" t="s">
        <v>155</v>
      </c>
      <c r="B218" s="73" t="s">
        <v>102</v>
      </c>
      <c r="C218" s="74">
        <v>52223.665000000001</v>
      </c>
      <c r="D218" s="79"/>
      <c r="E218" s="76">
        <f>+(C218-C$7)/C$8</f>
        <v>3806.935146917102</v>
      </c>
      <c r="F218" s="1">
        <f>ROUND(2*E218,0)/2</f>
        <v>3807</v>
      </c>
      <c r="G218" s="1">
        <f>+C218-(C$7+F218*C$8)</f>
        <v>-0.20053999999799998</v>
      </c>
      <c r="I218" s="1">
        <f>+G218</f>
        <v>-0.20053999999799998</v>
      </c>
      <c r="O218" s="1">
        <f ca="1">+C$11+C$12*F218</f>
        <v>-0.2157207796919923</v>
      </c>
      <c r="Q218" s="114">
        <f>+C218-15018.5</f>
        <v>37205.165000000001</v>
      </c>
      <c r="S218" s="19">
        <f>S$16</f>
        <v>0.1</v>
      </c>
      <c r="Z218" s="1">
        <f>F218</f>
        <v>3807</v>
      </c>
      <c r="AA218" s="77">
        <f>AB$3+AB$4*Z218+AB$5*Z218^2+AH218</f>
        <v>-0.20478522758930945</v>
      </c>
      <c r="AB218" s="77">
        <f>IF(S218&lt;&gt;0,G218-AH218,-9999)</f>
        <v>-0.33415854600632156</v>
      </c>
      <c r="AC218" s="77">
        <f>+G218-P218</f>
        <v>-0.20053999999799998</v>
      </c>
      <c r="AD218" s="77">
        <f>IF(S218&lt;&gt;0,G218-AA218,-9999)</f>
        <v>4.2452275913094639E-3</v>
      </c>
      <c r="AE218" s="77">
        <f>+(G218-AA218)^2*S218</f>
        <v>1.8021957302015155E-6</v>
      </c>
      <c r="AF218" s="1">
        <f>IF(S218&lt;&gt;0,G218-P218,-9999)</f>
        <v>-0.20053999999799998</v>
      </c>
      <c r="AG218" s="78"/>
      <c r="AH218" s="1">
        <f>$AB$6*($AB$11/AI218*AJ218+$AB$12)</f>
        <v>0.13361854600832157</v>
      </c>
      <c r="AI218" s="1">
        <f>1+$AB$7*COS(AL218)</f>
        <v>4.6818251908071429E-2</v>
      </c>
      <c r="AJ218" s="1">
        <f>SIN(AL218+RADIANS($AB$9))</f>
        <v>0.10527272728831448</v>
      </c>
      <c r="AK218" s="1">
        <f>$AB$7*SIN(AL218)</f>
        <v>0.25172037305771211</v>
      </c>
      <c r="AL218" s="1">
        <f>2*ATAN(AM218)</f>
        <v>2.8834026938085313</v>
      </c>
      <c r="AM218" s="1">
        <f>SQRT((1+$AB$7)/(1-$AB$7))*TAN(AN218/2)</f>
        <v>7.7031550550359844</v>
      </c>
      <c r="AN218" s="77">
        <f>$AU218+$AB$7*SIN(AO218)</f>
        <v>7.4359699458995241</v>
      </c>
      <c r="AO218" s="77">
        <f>$AU218+$AB$7*SIN(AP218)</f>
        <v>7.4226257970021576</v>
      </c>
      <c r="AP218" s="77">
        <f>$AU218+$AB$7*SIN(AQ218)</f>
        <v>7.3913120621898392</v>
      </c>
      <c r="AQ218" s="77">
        <f>$AU218+$AB$7*SIN(AR218)</f>
        <v>7.3245638838558111</v>
      </c>
      <c r="AR218" s="77">
        <f>$AU218+$AB$7*SIN(AS218)</f>
        <v>7.2028454626187486</v>
      </c>
      <c r="AS218" s="77">
        <f>$AU218+$AB$7*SIN(AT218)</f>
        <v>7.0199988563272777</v>
      </c>
      <c r="AT218" s="77">
        <f>$AU218+$AB$7*SIN(AU218)</f>
        <v>6.7912211856494649</v>
      </c>
      <c r="AU218" s="77">
        <f>RADIANS($AB$9)+$AB$18*(F218-AB$15)</f>
        <v>6.5404156334771075</v>
      </c>
      <c r="AW218" s="6"/>
      <c r="AX218" s="26"/>
    </row>
    <row r="219" spans="1:50" x14ac:dyDescent="0.2">
      <c r="A219" s="72" t="s">
        <v>155</v>
      </c>
      <c r="B219" s="73" t="s">
        <v>102</v>
      </c>
      <c r="C219" s="74">
        <v>52254.578000000001</v>
      </c>
      <c r="D219" s="79"/>
      <c r="E219" s="76">
        <f>+(C219-C$7)/C$8</f>
        <v>3816.9321717083521</v>
      </c>
      <c r="F219" s="1">
        <f>ROUND(2*E219,0)/2</f>
        <v>3817</v>
      </c>
      <c r="G219" s="1">
        <f>+C219-(C$7+F219*C$8)</f>
        <v>-0.20973999999841908</v>
      </c>
      <c r="I219" s="1">
        <f>+G219</f>
        <v>-0.20973999999841908</v>
      </c>
      <c r="O219" s="1">
        <f ca="1">+C$11+C$12*F219</f>
        <v>-0.2168778930446523</v>
      </c>
      <c r="Q219" s="114">
        <f>+C219-15018.5</f>
        <v>37236.078000000001</v>
      </c>
      <c r="S219" s="19">
        <f>S$16</f>
        <v>0.1</v>
      </c>
      <c r="Z219" s="1">
        <f>F219</f>
        <v>3817</v>
      </c>
      <c r="AA219" s="77">
        <f>AB$3+AB$4*Z219+AB$5*Z219^2+AH219</f>
        <v>-0.20593770776307263</v>
      </c>
      <c r="AB219" s="77">
        <f>IF(S219&lt;&gt;0,G219-AH219,-9999)</f>
        <v>-0.343283808783996</v>
      </c>
      <c r="AC219" s="77">
        <f>+G219-P219</f>
        <v>-0.20973999999841908</v>
      </c>
      <c r="AD219" s="77">
        <f>IF(S219&lt;&gt;0,G219-AA219,-9999)</f>
        <v>-3.8022922353464494E-3</v>
      </c>
      <c r="AE219" s="77">
        <f>+(G219-AA219)^2*S219</f>
        <v>1.44574262429759E-6</v>
      </c>
      <c r="AF219" s="1">
        <f>IF(S219&lt;&gt;0,G219-P219,-9999)</f>
        <v>-0.20973999999841908</v>
      </c>
      <c r="AG219" s="78"/>
      <c r="AH219" s="1">
        <f>$AB$6*($AB$11/AI219*AJ219+$AB$12)</f>
        <v>0.13354380878557692</v>
      </c>
      <c r="AI219" s="1">
        <f>1+$AB$7*COS(AL219)</f>
        <v>4.6702018069601281E-2</v>
      </c>
      <c r="AJ219" s="1">
        <f>SIN(AL219+RADIANS($AB$9))</f>
        <v>0.10481312192513163</v>
      </c>
      <c r="AK219" s="1">
        <f>$AB$7*SIN(AL219)</f>
        <v>0.25127982162387724</v>
      </c>
      <c r="AL219" s="1">
        <f>2*ATAN(AM219)</f>
        <v>2.8838648560010327</v>
      </c>
      <c r="AM219" s="1">
        <f>SQRT((1+$AB$7)/(1-$AB$7))*TAN(AN219/2)</f>
        <v>7.7171230283508994</v>
      </c>
      <c r="AN219" s="77">
        <f>$AU219+$AB$7*SIN(AO219)</f>
        <v>7.4376262057966951</v>
      </c>
      <c r="AO219" s="77">
        <f>$AU219+$AB$7*SIN(AP219)</f>
        <v>7.4244638018629772</v>
      </c>
      <c r="AP219" s="77">
        <f>$AU219+$AB$7*SIN(AQ219)</f>
        <v>7.3934479607137975</v>
      </c>
      <c r="AQ219" s="77">
        <f>$AU219+$AB$7*SIN(AR219)</f>
        <v>7.3270511169400265</v>
      </c>
      <c r="AR219" s="77">
        <f>$AU219+$AB$7*SIN(AS219)</f>
        <v>7.2055062036562072</v>
      </c>
      <c r="AS219" s="77">
        <f>$AU219+$AB$7*SIN(AT219)</f>
        <v>7.0224127858698875</v>
      </c>
      <c r="AT219" s="77">
        <f>$AU219+$AB$7*SIN(AU219)</f>
        <v>6.7929794863548283</v>
      </c>
      <c r="AU219" s="77">
        <f>RADIANS($AB$9)+$AB$18*(F219-AB$15)</f>
        <v>6.5413157982407606</v>
      </c>
      <c r="AW219" s="6"/>
      <c r="AX219" s="26"/>
    </row>
    <row r="220" spans="1:50" x14ac:dyDescent="0.2">
      <c r="A220" s="72" t="s">
        <v>166</v>
      </c>
      <c r="B220" s="73" t="s">
        <v>102</v>
      </c>
      <c r="C220" s="74">
        <v>52276.212</v>
      </c>
      <c r="D220" s="79"/>
      <c r="E220" s="76">
        <f>+(C220-C$7)/C$8</f>
        <v>3823.9284397617243</v>
      </c>
      <c r="F220" s="1">
        <f>ROUND(2*E220,0)/2</f>
        <v>3824</v>
      </c>
      <c r="G220" s="1">
        <f>+C220-(C$7+F220*C$8)</f>
        <v>-0.22127999999793246</v>
      </c>
      <c r="I220" s="1">
        <f>+G220</f>
        <v>-0.22127999999793246</v>
      </c>
      <c r="O220" s="1">
        <f ca="1">+C$11+C$12*F220</f>
        <v>-0.21768787239151435</v>
      </c>
      <c r="Q220" s="114">
        <f>+C220-15018.5</f>
        <v>37257.712</v>
      </c>
      <c r="S220" s="19">
        <f>S$16</f>
        <v>0.1</v>
      </c>
      <c r="Z220" s="1">
        <f>F220</f>
        <v>3824</v>
      </c>
      <c r="AA220" s="77">
        <f>AB$3+AB$4*Z220+AB$5*Z220^2+AH220</f>
        <v>-0.20674529537853348</v>
      </c>
      <c r="AB220" s="77">
        <f>IF(S220&lt;&gt;0,G220-AH220,-9999)</f>
        <v>-0.35477144698776036</v>
      </c>
      <c r="AC220" s="77">
        <f>+G220-P220</f>
        <v>-0.22127999999793246</v>
      </c>
      <c r="AD220" s="77">
        <f>IF(S220&lt;&gt;0,G220-AA220,-9999)</f>
        <v>-1.4534704619398986E-2</v>
      </c>
      <c r="AE220" s="77">
        <f>+(G220-AA220)^2*S220</f>
        <v>2.1125763837317824E-5</v>
      </c>
      <c r="AF220" s="1">
        <f>IF(S220&lt;&gt;0,G220-P220,-9999)</f>
        <v>-0.22127999999793246</v>
      </c>
      <c r="AG220" s="78"/>
      <c r="AH220" s="1">
        <f>$AB$6*($AB$11/AI220*AJ220+$AB$12)</f>
        <v>0.1334914469898279</v>
      </c>
      <c r="AI220" s="1">
        <f>1+$AB$7*COS(AL220)</f>
        <v>4.6621211759229619E-2</v>
      </c>
      <c r="AJ220" s="1">
        <f>SIN(AL220+RADIANS($AB$9))</f>
        <v>0.10449311346974062</v>
      </c>
      <c r="AK220" s="1">
        <f>$AB$7*SIN(AL220)</f>
        <v>0.25097306078632986</v>
      </c>
      <c r="AL220" s="1">
        <f>2*ATAN(AM220)</f>
        <v>2.8841866313954778</v>
      </c>
      <c r="AM220" s="1">
        <f>SQRT((1+$AB$7)/(1-$AB$7))*TAN(AN220/2)</f>
        <v>7.7268775311901106</v>
      </c>
      <c r="AN220" s="77">
        <f>$AU220+$AB$7*SIN(AO220)</f>
        <v>7.4387817929306452</v>
      </c>
      <c r="AO220" s="77">
        <f>$AU220+$AB$7*SIN(AP220)</f>
        <v>7.4257455363358575</v>
      </c>
      <c r="AP220" s="77">
        <f>$AU220+$AB$7*SIN(AQ220)</f>
        <v>7.3949374307717211</v>
      </c>
      <c r="AQ220" s="77">
        <f>$AU220+$AB$7*SIN(AR220)</f>
        <v>7.3287870762453853</v>
      </c>
      <c r="AR220" s="77">
        <f>$AU220+$AB$7*SIN(AS220)</f>
        <v>7.207365700759806</v>
      </c>
      <c r="AS220" s="77">
        <f>$AU220+$AB$7*SIN(AT220)</f>
        <v>7.0241015475427711</v>
      </c>
      <c r="AT220" s="77">
        <f>$AU220+$AB$7*SIN(AU220)</f>
        <v>6.7942101755562287</v>
      </c>
      <c r="AU220" s="77">
        <f>RADIANS($AB$9)+$AB$18*(F220-AB$15)</f>
        <v>6.5419459135753177</v>
      </c>
      <c r="AW220" s="6"/>
      <c r="AX220" s="26"/>
    </row>
    <row r="221" spans="1:50" x14ac:dyDescent="0.2">
      <c r="A221" s="76" t="s">
        <v>167</v>
      </c>
      <c r="B221" s="84" t="s">
        <v>102</v>
      </c>
      <c r="C221" s="75">
        <v>52483.394</v>
      </c>
      <c r="D221" s="75">
        <v>2E-3</v>
      </c>
      <c r="E221" s="76">
        <f>+(C221-C$7)/C$8</f>
        <v>3890.9294940204773</v>
      </c>
      <c r="F221" s="1">
        <f>ROUND(2*E221,0)/2</f>
        <v>3891</v>
      </c>
      <c r="G221" s="1">
        <f>+C221-(C$7+F221*C$8)</f>
        <v>-0.21802000000025146</v>
      </c>
      <c r="I221" s="1">
        <f>+G221</f>
        <v>-0.21802000000025146</v>
      </c>
      <c r="O221" s="1">
        <f ca="1">+C$11+C$12*F221</f>
        <v>-0.22544053185433663</v>
      </c>
      <c r="Q221" s="114">
        <f>+C221-15018.5</f>
        <v>37464.894</v>
      </c>
      <c r="S221" s="19">
        <f>S$16</f>
        <v>0.1</v>
      </c>
      <c r="Z221" s="1">
        <f>F221</f>
        <v>3891</v>
      </c>
      <c r="AA221" s="77">
        <f>AB$3+AB$4*Z221+AB$5*Z221^2+AH221</f>
        <v>-0.21451045080193781</v>
      </c>
      <c r="AB221" s="77">
        <f>IF(S221&lt;&gt;0,G221-AH221,-9999)</f>
        <v>-0.3510084523816141</v>
      </c>
      <c r="AC221" s="77">
        <f>+G221-P221</f>
        <v>-0.21802000000025146</v>
      </c>
      <c r="AD221" s="77">
        <f>IF(S221&lt;&gt;0,G221-AA221,-9999)</f>
        <v>-3.509549198313644E-3</v>
      </c>
      <c r="AE221" s="77">
        <f>+(G221-AA221)^2*S221</f>
        <v>1.2316935575383943E-6</v>
      </c>
      <c r="AF221" s="1">
        <f>IF(S221&lt;&gt;0,G221-P221,-9999)</f>
        <v>-0.21802000000025146</v>
      </c>
      <c r="AG221" s="78"/>
      <c r="AH221" s="1">
        <f>$AB$6*($AB$11/AI221*AJ221+$AB$12)</f>
        <v>0.13298845238136264</v>
      </c>
      <c r="AI221" s="1">
        <f>1+$AB$7*COS(AL221)</f>
        <v>4.5870120690432725E-2</v>
      </c>
      <c r="AJ221" s="1">
        <f>SIN(AL221+RADIANS($AB$9))</f>
        <v>0.10149919413196339</v>
      </c>
      <c r="AK221" s="1">
        <f>$AB$7*SIN(AL221)</f>
        <v>0.24810232670535151</v>
      </c>
      <c r="AL221" s="1">
        <f>2*ATAN(AM221)</f>
        <v>2.8871965594366857</v>
      </c>
      <c r="AM221" s="1">
        <f>SQRT((1+$AB$7)/(1-$AB$7))*TAN(AN221/2)</f>
        <v>7.8193107704977098</v>
      </c>
      <c r="AN221" s="77">
        <f>$AU221+$AB$7*SIN(AO221)</f>
        <v>7.4496889314426404</v>
      </c>
      <c r="AO221" s="77">
        <f>$AU221+$AB$7*SIN(AP221)</f>
        <v>7.4378157567072432</v>
      </c>
      <c r="AP221" s="77">
        <f>$AU221+$AB$7*SIN(AQ221)</f>
        <v>7.4089618543736115</v>
      </c>
      <c r="AQ221" s="77">
        <f>$AU221+$AB$7*SIN(AR221)</f>
        <v>7.3451912629339819</v>
      </c>
      <c r="AR221" s="77">
        <f>$AU221+$AB$7*SIN(AS221)</f>
        <v>7.2250374677096829</v>
      </c>
      <c r="AS221" s="77">
        <f>$AU221+$AB$7*SIN(AT221)</f>
        <v>7.0402238744486434</v>
      </c>
      <c r="AT221" s="77">
        <f>$AU221+$AB$7*SIN(AU221)</f>
        <v>6.8059845275937061</v>
      </c>
      <c r="AU221" s="77">
        <f>RADIANS($AB$9)+$AB$18*(F221-AB$15)</f>
        <v>6.5479770174917915</v>
      </c>
      <c r="AW221" s="6"/>
      <c r="AX221" s="26"/>
    </row>
    <row r="222" spans="1:50" x14ac:dyDescent="0.2">
      <c r="A222" s="72" t="s">
        <v>155</v>
      </c>
      <c r="B222" s="73" t="s">
        <v>102</v>
      </c>
      <c r="C222" s="74">
        <v>52554.508999999998</v>
      </c>
      <c r="D222" s="79"/>
      <c r="E222" s="76">
        <f>+(C222-C$7)/C$8</f>
        <v>3913.9275342634087</v>
      </c>
      <c r="F222" s="1">
        <f>ROUND(2*E222,0)/2</f>
        <v>3914</v>
      </c>
      <c r="G222" s="1">
        <f>+C222-(C$7+F222*C$8)</f>
        <v>-0.22407999999995809</v>
      </c>
      <c r="I222" s="1">
        <f>+G222</f>
        <v>-0.22407999999995809</v>
      </c>
      <c r="O222" s="1">
        <f ca="1">+C$11+C$12*F222</f>
        <v>-0.22810189256545468</v>
      </c>
      <c r="Q222" s="114">
        <f>+C222-15018.5</f>
        <v>37536.008999999998</v>
      </c>
      <c r="S222" s="19">
        <f>S$16</f>
        <v>0.1</v>
      </c>
      <c r="Z222" s="1">
        <f>F222</f>
        <v>3914</v>
      </c>
      <c r="AA222" s="77">
        <f>AB$3+AB$4*Z222+AB$5*Z222^2+AH222</f>
        <v>-0.21719083699583347</v>
      </c>
      <c r="AB222" s="77">
        <f>IF(S222&lt;&gt;0,G222-AH222,-9999)</f>
        <v>-0.35689506282264155</v>
      </c>
      <c r="AC222" s="77">
        <f>+G222-P222</f>
        <v>-0.22407999999995809</v>
      </c>
      <c r="AD222" s="77">
        <f>IF(S222&lt;&gt;0,G222-AA222,-9999)</f>
        <v>-6.889163004124621E-3</v>
      </c>
      <c r="AE222" s="77">
        <f>+(G222-AA222)^2*S222</f>
        <v>4.7460566897399376E-6</v>
      </c>
      <c r="AF222" s="1">
        <f>IF(S222&lt;&gt;0,G222-P222,-9999)</f>
        <v>-0.22407999999995809</v>
      </c>
      <c r="AG222" s="78"/>
      <c r="AH222" s="1">
        <f>$AB$6*($AB$11/AI222*AJ222+$AB$12)</f>
        <v>0.13281506282268346</v>
      </c>
      <c r="AI222" s="1">
        <f>1+$AB$7*COS(AL222)</f>
        <v>4.5621205806953946E-2</v>
      </c>
      <c r="AJ222" s="1">
        <f>SIN(AL222+RADIANS($AB$9))</f>
        <v>0.10049911611515269</v>
      </c>
      <c r="AK222" s="1">
        <f>$AB$7*SIN(AL222)</f>
        <v>0.2471430927671778</v>
      </c>
      <c r="AL222" s="1">
        <f>2*ATAN(AM222)</f>
        <v>2.8882017776688258</v>
      </c>
      <c r="AM222" s="1">
        <f>SQRT((1+$AB$7)/(1-$AB$7))*TAN(AN222/2)</f>
        <v>7.8506669498709689</v>
      </c>
      <c r="AN222" s="77">
        <f>$AU222+$AB$7*SIN(AO222)</f>
        <v>7.4533712529912499</v>
      </c>
      <c r="AO222" s="77">
        <f>$AU222+$AB$7*SIN(AP222)</f>
        <v>7.4418790639107426</v>
      </c>
      <c r="AP222" s="77">
        <f>$AU222+$AB$7*SIN(AQ222)</f>
        <v>7.4136812212710739</v>
      </c>
      <c r="AQ222" s="77">
        <f>$AU222+$AB$7*SIN(AR222)</f>
        <v>7.3507348876470715</v>
      </c>
      <c r="AR222" s="77">
        <f>$AU222+$AB$7*SIN(AS222)</f>
        <v>7.2310509971508781</v>
      </c>
      <c r="AS222" s="77">
        <f>$AU222+$AB$7*SIN(AT222)</f>
        <v>7.0457409058258698</v>
      </c>
      <c r="AT222" s="77">
        <f>$AU222+$AB$7*SIN(AU222)</f>
        <v>6.8100243160802565</v>
      </c>
      <c r="AU222" s="77">
        <f>RADIANS($AB$9)+$AB$18*(F222-AB$15)</f>
        <v>6.5500473964481927</v>
      </c>
      <c r="AW222" s="6"/>
      <c r="AX222" s="26"/>
    </row>
    <row r="223" spans="1:50" x14ac:dyDescent="0.2">
      <c r="A223" s="72" t="s">
        <v>168</v>
      </c>
      <c r="B223" s="73" t="s">
        <v>102</v>
      </c>
      <c r="C223" s="74">
        <v>52573.0628</v>
      </c>
      <c r="D223" s="79"/>
      <c r="E223" s="76">
        <f>+(C223-C$7)/C$8</f>
        <v>3919.927689491692</v>
      </c>
      <c r="F223" s="1">
        <f>ROUND(2*E223,0)/2</f>
        <v>3920</v>
      </c>
      <c r="G223" s="1">
        <f>+C223-(C$7+F223*C$8)</f>
        <v>-0.223599999997532</v>
      </c>
      <c r="K223" s="1">
        <f>+G223</f>
        <v>-0.223599999997532</v>
      </c>
      <c r="O223" s="1">
        <f ca="1">+C$11+C$12*F223</f>
        <v>-0.22879616057705074</v>
      </c>
      <c r="Q223" s="114">
        <f>+C223-15018.5</f>
        <v>37554.5628</v>
      </c>
      <c r="S223" s="19">
        <f>S$18</f>
        <v>1</v>
      </c>
      <c r="Z223" s="1">
        <f>F223</f>
        <v>3920</v>
      </c>
      <c r="AA223" s="77">
        <f>AB$3+AB$4*Z223+AB$5*Z223^2+AH223</f>
        <v>-0.21789130386022579</v>
      </c>
      <c r="AB223" s="77">
        <f>IF(S223&lt;&gt;0,G223-AH223,-9999)</f>
        <v>-0.3563697732393627</v>
      </c>
      <c r="AC223" s="77">
        <f>+G223-P223</f>
        <v>-0.223599999997532</v>
      </c>
      <c r="AD223" s="77">
        <f>IF(S223&lt;&gt;0,G223-AA223,-9999)</f>
        <v>-5.7086961373062073E-3</v>
      </c>
      <c r="AE223" s="77">
        <f>+(G223-AA223)^2*S223</f>
        <v>3.2589211588094812E-5</v>
      </c>
      <c r="AF223" s="1">
        <f>IF(S223&lt;&gt;0,G223-P223,-9999)</f>
        <v>-0.223599999997532</v>
      </c>
      <c r="AG223" s="78"/>
      <c r="AH223" s="1">
        <f>$AB$6*($AB$11/AI223*AJ223+$AB$12)</f>
        <v>0.13276977324183067</v>
      </c>
      <c r="AI223" s="1">
        <f>1+$AB$7*COS(AL223)</f>
        <v>4.5556989314019969E-2</v>
      </c>
      <c r="AJ223" s="1">
        <f>SIN(AL223+RADIANS($AB$9))</f>
        <v>0.10024046312542824</v>
      </c>
      <c r="AK223" s="1">
        <f>$AB$7*SIN(AL223)</f>
        <v>0.2468949786054401</v>
      </c>
      <c r="AL223" s="1">
        <f>2*ATAN(AM223)</f>
        <v>2.8884617434337874</v>
      </c>
      <c r="AM223" s="1">
        <f>SQRT((1+$AB$7)/(1-$AB$7))*TAN(AN223/2)</f>
        <v>7.8588164803055145</v>
      </c>
      <c r="AN223" s="77">
        <f>$AU223+$AB$7*SIN(AO223)</f>
        <v>7.4543268278909478</v>
      </c>
      <c r="AO223" s="77">
        <f>$AU223+$AB$7*SIN(AP223)</f>
        <v>7.4429325101146402</v>
      </c>
      <c r="AP223" s="77">
        <f>$AU223+$AB$7*SIN(AQ223)</f>
        <v>7.414904529107111</v>
      </c>
      <c r="AQ223" s="77">
        <f>$AU223+$AB$7*SIN(AR223)</f>
        <v>7.3521737338015489</v>
      </c>
      <c r="AR223" s="77">
        <f>$AU223+$AB$7*SIN(AS223)</f>
        <v>7.232615283465389</v>
      </c>
      <c r="AS223" s="77">
        <f>$AU223+$AB$7*SIN(AT223)</f>
        <v>7.0471786474503793</v>
      </c>
      <c r="AT223" s="77">
        <f>$AU223+$AB$7*SIN(AU223)</f>
        <v>6.8110779910155062</v>
      </c>
      <c r="AU223" s="77">
        <f>RADIANS($AB$9)+$AB$18*(F223-AB$15)</f>
        <v>6.5505874953063845</v>
      </c>
      <c r="AW223" s="6"/>
      <c r="AX223" s="26"/>
    </row>
    <row r="224" spans="1:50" x14ac:dyDescent="0.2">
      <c r="A224" s="85" t="s">
        <v>169</v>
      </c>
      <c r="B224" s="84" t="s">
        <v>102</v>
      </c>
      <c r="C224" s="75">
        <v>52885.368999999999</v>
      </c>
      <c r="D224" s="86">
        <v>3.0000000000000001E-3</v>
      </c>
      <c r="E224" s="76">
        <f>+(C224-C$7)/C$8</f>
        <v>4020.9250958858033</v>
      </c>
      <c r="F224" s="1">
        <f>ROUND(2*E224,0)/2</f>
        <v>4021</v>
      </c>
      <c r="G224" s="1">
        <f>+C224-(C$7+F224*C$8)</f>
        <v>-0.23161999999865657</v>
      </c>
      <c r="I224" s="1">
        <f>+G224</f>
        <v>-0.23161999999865657</v>
      </c>
      <c r="O224" s="1">
        <f ca="1">+C$11+C$12*F224</f>
        <v>-0.24048300543891712</v>
      </c>
      <c r="Q224" s="114">
        <f>+C224-15018.5</f>
        <v>37866.868999999999</v>
      </c>
      <c r="S224" s="19">
        <f>S$16</f>
        <v>0.1</v>
      </c>
      <c r="Z224" s="1">
        <f>F224</f>
        <v>4021</v>
      </c>
      <c r="AA224" s="77">
        <f>AB$3+AB$4*Z224+AB$5*Z224^2+AH224</f>
        <v>-0.22975903073377582</v>
      </c>
      <c r="AB224" s="77">
        <f>IF(S224&lt;&gt;0,G224-AH224,-9999)</f>
        <v>-0.36362403862415216</v>
      </c>
      <c r="AC224" s="77">
        <f>+G224-P224</f>
        <v>-0.23161999999865657</v>
      </c>
      <c r="AD224" s="77">
        <f>IF(S224&lt;&gt;0,G224-AA224,-9999)</f>
        <v>-1.8609692648807463E-3</v>
      </c>
      <c r="AE224" s="77">
        <f>+(G224-AA224)^2*S224</f>
        <v>3.4632066048307857E-7</v>
      </c>
      <c r="AF224" s="1">
        <f>IF(S224&lt;&gt;0,G224-P224,-9999)</f>
        <v>-0.23161999999865657</v>
      </c>
      <c r="AG224" s="78"/>
      <c r="AH224" s="1">
        <f>$AB$6*($AB$11/AI224*AJ224+$AB$12)</f>
        <v>0.13200403862549556</v>
      </c>
      <c r="AI224" s="1">
        <f>1+$AB$7*COS(AL224)</f>
        <v>4.4518115640688638E-2</v>
      </c>
      <c r="AJ224" s="1">
        <f>SIN(AL224+RADIANS($AB$9))</f>
        <v>9.6018383633979215E-2</v>
      </c>
      <c r="AK224" s="1">
        <f>$AB$7*SIN(AL224)</f>
        <v>0.24284348821633669</v>
      </c>
      <c r="AL224" s="1">
        <f>2*ATAN(AM224)</f>
        <v>2.8927043022093821</v>
      </c>
      <c r="AM224" s="1">
        <f>SQRT((1+$AB$7)/(1-$AB$7))*TAN(AN224/2)</f>
        <v>7.9942073584159798</v>
      </c>
      <c r="AN224" s="77">
        <f>$AU224+$AB$7*SIN(AO224)</f>
        <v>7.4701136823110037</v>
      </c>
      <c r="AO224" s="77">
        <f>$AU224+$AB$7*SIN(AP224)</f>
        <v>7.4602746360667851</v>
      </c>
      <c r="AP224" s="77">
        <f>$AU224+$AB$7*SIN(AQ224)</f>
        <v>7.4350232574339401</v>
      </c>
      <c r="AQ224" s="77">
        <f>$AU224+$AB$7*SIN(AR224)</f>
        <v>7.3759444599205715</v>
      </c>
      <c r="AR224" s="77">
        <f>$AU224+$AB$7*SIN(AS224)</f>
        <v>7.2586693325865728</v>
      </c>
      <c r="AS224" s="77">
        <f>$AU224+$AB$7*SIN(AT224)</f>
        <v>7.0712873795911309</v>
      </c>
      <c r="AT224" s="77">
        <f>$AU224+$AB$7*SIN(AU224)</f>
        <v>6.8288033284156286</v>
      </c>
      <c r="AU224" s="77">
        <f>RADIANS($AB$9)+$AB$18*(F224-AB$15)</f>
        <v>6.5596791594192787</v>
      </c>
      <c r="AW224" s="6"/>
      <c r="AX224" s="26"/>
    </row>
    <row r="225" spans="1:50" x14ac:dyDescent="0.2">
      <c r="A225" s="72" t="s">
        <v>155</v>
      </c>
      <c r="B225" s="73" t="s">
        <v>102</v>
      </c>
      <c r="C225" s="74">
        <v>52993.595000000001</v>
      </c>
      <c r="D225" s="79"/>
      <c r="E225" s="76">
        <f>+(C225-C$7)/C$8</f>
        <v>4055.9245461189698</v>
      </c>
      <c r="F225" s="1">
        <f>ROUND(2*E225,0)/2</f>
        <v>4056</v>
      </c>
      <c r="G225" s="1">
        <f>+C225-(C$7+F225*C$8)</f>
        <v>-0.2333199999993667</v>
      </c>
      <c r="I225" s="1">
        <f>+G225</f>
        <v>-0.2333199999993667</v>
      </c>
      <c r="O225" s="1">
        <f ca="1">+C$11+C$12*F225</f>
        <v>-0.24453290217322723</v>
      </c>
      <c r="Q225" s="114">
        <f>+C225-15018.5</f>
        <v>37975.095000000001</v>
      </c>
      <c r="S225" s="19">
        <f>S$16</f>
        <v>0.1</v>
      </c>
      <c r="Z225" s="1">
        <f>F225</f>
        <v>4056</v>
      </c>
      <c r="AA225" s="77">
        <f>AB$3+AB$4*Z225+AB$5*Z225^2+AH225</f>
        <v>-0.23390523047452388</v>
      </c>
      <c r="AB225" s="77">
        <f>IF(S225&lt;&gt;0,G225-AH225,-9999)</f>
        <v>-0.36505729408369486</v>
      </c>
      <c r="AC225" s="77">
        <f>+G225-P225</f>
        <v>-0.2333199999993667</v>
      </c>
      <c r="AD225" s="77">
        <f>IF(S225&lt;&gt;0,G225-AA225,-9999)</f>
        <v>5.8523047515718352E-4</v>
      </c>
      <c r="AE225" s="77">
        <f>+(G225-AA225)^2*S225</f>
        <v>3.4249470905270283E-8</v>
      </c>
      <c r="AF225" s="1">
        <f>IF(S225&lt;&gt;0,G225-P225,-9999)</f>
        <v>-0.2333199999993667</v>
      </c>
      <c r="AG225" s="78"/>
      <c r="AH225" s="1">
        <f>$AB$6*($AB$11/AI225*AJ225+$AB$12)</f>
        <v>0.13173729408432816</v>
      </c>
      <c r="AI225" s="1">
        <f>1+$AB$7*COS(AL225)</f>
        <v>4.4175544751413054E-2</v>
      </c>
      <c r="AJ225" s="1">
        <f>SIN(AL225+RADIANS($AB$9))</f>
        <v>9.4610221593956614E-2</v>
      </c>
      <c r="AK225" s="1">
        <f>$AB$7*SIN(AL225)</f>
        <v>0.24149161860536766</v>
      </c>
      <c r="AL225" s="1">
        <f>2*ATAN(AM225)</f>
        <v>2.8941189047328173</v>
      </c>
      <c r="AM225" s="1">
        <f>SQRT((1+$AB$7)/(1-$AB$7))*TAN(AN225/2)</f>
        <v>8.0403774778813855</v>
      </c>
      <c r="AN225" s="77">
        <f>$AU225+$AB$7*SIN(AO225)</f>
        <v>7.4754591414296332</v>
      </c>
      <c r="AO225" s="77">
        <f>$AU225+$AB$7*SIN(AP225)</f>
        <v>7.4661194411076668</v>
      </c>
      <c r="AP225" s="77">
        <f>$AU225+$AB$7*SIN(AQ225)</f>
        <v>7.4417925850707372</v>
      </c>
      <c r="AQ225" s="77">
        <f>$AU225+$AB$7*SIN(AR225)</f>
        <v>7.3839859928168465</v>
      </c>
      <c r="AR225" s="77">
        <f>$AU225+$AB$7*SIN(AS225)</f>
        <v>7.2675750028381634</v>
      </c>
      <c r="AS225" s="77">
        <f>$AU225+$AB$7*SIN(AT225)</f>
        <v>7.0796003004888242</v>
      </c>
      <c r="AT225" s="77">
        <f>$AU225+$AB$7*SIN(AU225)</f>
        <v>6.8349406182424115</v>
      </c>
      <c r="AU225" s="77">
        <f>RADIANS($AB$9)+$AB$18*(F225-AB$15)</f>
        <v>6.5628297360920635</v>
      </c>
      <c r="AW225" s="6"/>
      <c r="AX225" s="26"/>
    </row>
    <row r="226" spans="1:50" x14ac:dyDescent="0.2">
      <c r="A226" s="85" t="s">
        <v>170</v>
      </c>
      <c r="B226" s="84" t="s">
        <v>102</v>
      </c>
      <c r="C226" s="85">
        <v>53225.497000000003</v>
      </c>
      <c r="D226" s="85">
        <v>3.0000000000000001E-3</v>
      </c>
      <c r="E226" s="76">
        <f>+(C226-C$7)/C$8</f>
        <v>4130.9198569312666</v>
      </c>
      <c r="F226" s="1">
        <f>ROUND(2*E226,0)/2</f>
        <v>4131</v>
      </c>
      <c r="G226" s="1">
        <f>+C226-(C$7+F226*C$8)</f>
        <v>-0.24781999999686377</v>
      </c>
      <c r="I226" s="1">
        <f>+G226</f>
        <v>-0.24781999999686377</v>
      </c>
      <c r="O226" s="1">
        <f ca="1">+C$11+C$12*F226</f>
        <v>-0.25321125231817754</v>
      </c>
      <c r="Q226" s="114">
        <f>+C226-15018.5</f>
        <v>38206.997000000003</v>
      </c>
      <c r="S226" s="19">
        <f>S$16</f>
        <v>0.1</v>
      </c>
      <c r="Z226" s="1">
        <f>F226</f>
        <v>4131</v>
      </c>
      <c r="AA226" s="77">
        <f>AB$3+AB$4*Z226+AB$5*Z226^2+AH226</f>
        <v>-0.24284802602669869</v>
      </c>
      <c r="AB226" s="77">
        <f>IF(S226&lt;&gt;0,G226-AH226,-9999)</f>
        <v>-0.37898347791038767</v>
      </c>
      <c r="AC226" s="77">
        <f>+G226-P226</f>
        <v>-0.24781999999686377</v>
      </c>
      <c r="AD226" s="77">
        <f>IF(S226&lt;&gt;0,G226-AA226,-9999)</f>
        <v>-4.9719739701650778E-3</v>
      </c>
      <c r="AE226" s="77">
        <f>+(G226-AA226)^2*S226</f>
        <v>2.4720525159999087E-6</v>
      </c>
      <c r="AF226" s="1">
        <f>IF(S226&lt;&gt;0,G226-P226,-9999)</f>
        <v>-0.24781999999686377</v>
      </c>
      <c r="AG226" s="78"/>
      <c r="AH226" s="1">
        <f>$AB$6*($AB$11/AI226*AJ226+$AB$12)</f>
        <v>0.1311634779135239</v>
      </c>
      <c r="AI226" s="1">
        <f>1+$AB$7*COS(AL226)</f>
        <v>4.346907827098534E-2</v>
      </c>
      <c r="AJ226" s="1">
        <f>SIN(AL226+RADIANS($AB$9))</f>
        <v>9.1680447027104636E-2</v>
      </c>
      <c r="AK226" s="1">
        <f>$AB$7*SIN(AL226)</f>
        <v>0.23867799832439526</v>
      </c>
      <c r="AL226" s="1">
        <f>2*ATAN(AM226)</f>
        <v>2.8970614731326569</v>
      </c>
      <c r="AM226" s="1">
        <f>SQRT((1+$AB$7)/(1-$AB$7))*TAN(AN226/2)</f>
        <v>8.1381201930987324</v>
      </c>
      <c r="AN226" s="77">
        <f>$AU226+$AB$7*SIN(AO226)</f>
        <v>7.486711847515938</v>
      </c>
      <c r="AO226" s="77">
        <f>$AU226+$AB$7*SIN(AP226)</f>
        <v>7.4783763497146136</v>
      </c>
      <c r="AP226" s="77">
        <f>$AU226+$AB$7*SIN(AQ226)</f>
        <v>7.4559628156651145</v>
      </c>
      <c r="AQ226" s="77">
        <f>$AU226+$AB$7*SIN(AR226)</f>
        <v>7.4008845736112487</v>
      </c>
      <c r="AR226" s="77">
        <f>$AU226+$AB$7*SIN(AS226)</f>
        <v>7.2864444111332975</v>
      </c>
      <c r="AS226" s="77">
        <f>$AU226+$AB$7*SIN(AT226)</f>
        <v>7.0973403040505554</v>
      </c>
      <c r="AT226" s="77">
        <f>$AU226+$AB$7*SIN(AU226)</f>
        <v>6.8480828203641151</v>
      </c>
      <c r="AU226" s="77">
        <f>RADIANS($AB$9)+$AB$18*(F226-AB$15)</f>
        <v>6.5695809718194598</v>
      </c>
      <c r="AW226" s="6"/>
      <c r="AX226" s="26"/>
    </row>
    <row r="227" spans="1:50" x14ac:dyDescent="0.2">
      <c r="A227" s="87" t="s">
        <v>171</v>
      </c>
      <c r="B227" s="88" t="s">
        <v>102</v>
      </c>
      <c r="C227" s="75">
        <v>53265.697800000002</v>
      </c>
      <c r="D227" s="75">
        <v>1.5E-3</v>
      </c>
      <c r="E227" s="76">
        <f>+(C227-C$7)/C$8</f>
        <v>4143.9204843122425</v>
      </c>
      <c r="F227" s="1">
        <f>ROUND(2*E227,0)/2</f>
        <v>4144</v>
      </c>
      <c r="G227" s="1">
        <f>+C227-(C$7+F227*C$8)</f>
        <v>-0.24587999999494059</v>
      </c>
      <c r="K227" s="1">
        <f>G227</f>
        <v>-0.24587999999494059</v>
      </c>
      <c r="O227" s="1">
        <f ca="1">+C$11+C$12*F227</f>
        <v>-0.25471549967663554</v>
      </c>
      <c r="Q227" s="114">
        <f>+C227-15018.5</f>
        <v>38247.197800000002</v>
      </c>
      <c r="S227" s="19">
        <f>S$18</f>
        <v>1</v>
      </c>
      <c r="Z227" s="1">
        <f>F227</f>
        <v>4144</v>
      </c>
      <c r="AA227" s="77">
        <f>AB$3+AB$4*Z227+AB$5*Z227^2+AH227</f>
        <v>-0.24440615205621072</v>
      </c>
      <c r="AB227" s="77">
        <f>IF(S227&lt;&gt;0,G227-AH227,-9999)</f>
        <v>-0.37694372104377905</v>
      </c>
      <c r="AC227" s="77">
        <f>+G227-P227</f>
        <v>-0.24587999999494059</v>
      </c>
      <c r="AD227" s="77">
        <f>IF(S227&lt;&gt;0,G227-AA227,-9999)</f>
        <v>-1.473847938729872E-3</v>
      </c>
      <c r="AE227" s="77">
        <f>+(G227-AA227)^2*S227</f>
        <v>2.1722277464982923E-6</v>
      </c>
      <c r="AF227" s="1">
        <f>IF(S227&lt;&gt;0,G227-P227,-9999)</f>
        <v>-0.24587999999494059</v>
      </c>
      <c r="AG227" s="78"/>
      <c r="AH227" s="1">
        <f>$AB$6*($AB$11/AI227*AJ227+$AB$12)</f>
        <v>0.13106372104883843</v>
      </c>
      <c r="AI227" s="1">
        <f>1+$AB$7*COS(AL227)</f>
        <v>4.335026212853732E-2</v>
      </c>
      <c r="AJ227" s="1">
        <f>SIN(AL227+RADIANS($AB$9))</f>
        <v>9.1184227345069799E-2</v>
      </c>
      <c r="AK227" s="1">
        <f>$AB$7*SIN(AL227)</f>
        <v>0.238201322704892</v>
      </c>
      <c r="AL227" s="1">
        <f>2*ATAN(AM227)</f>
        <v>2.8975597800826542</v>
      </c>
      <c r="AM227" s="1">
        <f>SQRT((1+$AB$7)/(1-$AB$7))*TAN(AN227/2)</f>
        <v>8.154904565165543</v>
      </c>
      <c r="AN227" s="77">
        <f>$AU227+$AB$7*SIN(AO227)</f>
        <v>7.4886354723441881</v>
      </c>
      <c r="AO227" s="77">
        <f>$AU227+$AB$7*SIN(AP227)</f>
        <v>7.4804651519836218</v>
      </c>
      <c r="AP227" s="77">
        <f>$AU227+$AB$7*SIN(AQ227)</f>
        <v>7.4583737061755313</v>
      </c>
      <c r="AQ227" s="77">
        <f>$AU227+$AB$7*SIN(AR227)</f>
        <v>7.4037679658296049</v>
      </c>
      <c r="AR227" s="77">
        <f>$AU227+$AB$7*SIN(AS227)</f>
        <v>7.2896853372538288</v>
      </c>
      <c r="AS227" s="77">
        <f>$AU227+$AB$7*SIN(AT227)</f>
        <v>7.1004049552712765</v>
      </c>
      <c r="AT227" s="77">
        <f>$AU227+$AB$7*SIN(AU227)</f>
        <v>6.8503595193964459</v>
      </c>
      <c r="AU227" s="77">
        <f>RADIANS($AB$9)+$AB$18*(F227-AB$15)</f>
        <v>6.5707511860122079</v>
      </c>
      <c r="AW227" s="6"/>
      <c r="AX227" s="26"/>
    </row>
    <row r="228" spans="1:50" x14ac:dyDescent="0.2">
      <c r="A228" s="85" t="s">
        <v>170</v>
      </c>
      <c r="B228" s="84" t="s">
        <v>102</v>
      </c>
      <c r="C228" s="85">
        <v>53596.534</v>
      </c>
      <c r="D228" s="85">
        <v>8.0000000000000002E-3</v>
      </c>
      <c r="E228" s="76">
        <f>+(C228-C$7)/C$8</f>
        <v>4250.9103491989572</v>
      </c>
      <c r="F228" s="1">
        <f>ROUND(2*E228,0)/2</f>
        <v>4251</v>
      </c>
      <c r="G228" s="1">
        <f>+C228-(C$7+F228*C$8)</f>
        <v>-0.27722000000358094</v>
      </c>
      <c r="I228" s="1">
        <f>+G228</f>
        <v>-0.27722000000358094</v>
      </c>
      <c r="O228" s="1">
        <f ca="1">+C$11+C$12*F228</f>
        <v>-0.26709661255009798</v>
      </c>
      <c r="Q228" s="114">
        <f>+C228-15018.5</f>
        <v>38578.034</v>
      </c>
      <c r="S228" s="19">
        <f>S$16</f>
        <v>0.1</v>
      </c>
      <c r="Z228" s="1">
        <f>F228</f>
        <v>4251</v>
      </c>
      <c r="AA228" s="77">
        <f>AB$3+AB$4*Z228+AB$5*Z228^2+AH228</f>
        <v>-0.25732080173889227</v>
      </c>
      <c r="AB228" s="77">
        <f>IF(S228&lt;&gt;0,G228-AH228,-9999)</f>
        <v>-0.40745951159806015</v>
      </c>
      <c r="AC228" s="77">
        <f>+G228-P228</f>
        <v>-0.27722000000358094</v>
      </c>
      <c r="AD228" s="77">
        <f>IF(S228&lt;&gt;0,G228-AA228,-9999)</f>
        <v>-1.9899198264688667E-2</v>
      </c>
      <c r="AE228" s="77">
        <f>+(G228-AA228)^2*S228</f>
        <v>3.9597809157738846E-5</v>
      </c>
      <c r="AF228" s="1">
        <f>IF(S228&lt;&gt;0,G228-P228,-9999)</f>
        <v>-0.27722000000358094</v>
      </c>
      <c r="AG228" s="78"/>
      <c r="AH228" s="1">
        <f>$AB$6*($AB$11/AI228*AJ228+$AB$12)</f>
        <v>0.13023951159447922</v>
      </c>
      <c r="AI228" s="1">
        <f>1+$AB$7*COS(AL228)</f>
        <v>4.2410057031626702E-2</v>
      </c>
      <c r="AJ228" s="1">
        <f>SIN(AL228+RADIANS($AB$9))</f>
        <v>8.7221187626718183E-2</v>
      </c>
      <c r="AK228" s="1">
        <f>$AB$7*SIN(AL228)</f>
        <v>0.23439302940515522</v>
      </c>
      <c r="AL228" s="1">
        <f>2*ATAN(AM228)</f>
        <v>2.9015386844106201</v>
      </c>
      <c r="AM228" s="1">
        <f>SQRT((1+$AB$7)/(1-$AB$7))*TAN(AN228/2)</f>
        <v>8.2914123512273648</v>
      </c>
      <c r="AN228" s="77">
        <f>$AU228+$AB$7*SIN(AO228)</f>
        <v>7.504186057671844</v>
      </c>
      <c r="AO228" s="77">
        <f>$AU228+$AB$7*SIN(AP228)</f>
        <v>7.4972800821579177</v>
      </c>
      <c r="AP228" s="77">
        <f>$AU228+$AB$7*SIN(AQ228)</f>
        <v>7.4777305531140774</v>
      </c>
      <c r="AQ228" s="77">
        <f>$AU228+$AB$7*SIN(AR228)</f>
        <v>7.4269972073346864</v>
      </c>
      <c r="AR228" s="77">
        <f>$AU228+$AB$7*SIN(AS228)</f>
        <v>7.3160254317449995</v>
      </c>
      <c r="AS228" s="77">
        <f>$AU228+$AB$7*SIN(AT228)</f>
        <v>7.125512142417997</v>
      </c>
      <c r="AT228" s="77">
        <f>$AU228+$AB$7*SIN(AU228)</f>
        <v>6.8690838196122046</v>
      </c>
      <c r="AU228" s="77">
        <f>RADIANS($AB$9)+$AB$18*(F228-AB$15)</f>
        <v>6.5803829489832939</v>
      </c>
      <c r="AW228" s="6"/>
      <c r="AX228" s="26"/>
    </row>
    <row r="229" spans="1:50" x14ac:dyDescent="0.2">
      <c r="A229" s="72" t="s">
        <v>172</v>
      </c>
      <c r="B229" s="73" t="s">
        <v>102</v>
      </c>
      <c r="C229" s="74">
        <v>53680.030200000001</v>
      </c>
      <c r="D229" s="79"/>
      <c r="E229" s="76">
        <f>+(C229-C$7)/C$8</f>
        <v>4277.9123736344764</v>
      </c>
      <c r="F229" s="1">
        <f>ROUND(2*E229,0)/2</f>
        <v>4278</v>
      </c>
      <c r="G229" s="1">
        <f>+C229-(C$7+F229*C$8)</f>
        <v>-0.27096000000165077</v>
      </c>
      <c r="K229" s="1">
        <f>+G229</f>
        <v>-0.27096000000165077</v>
      </c>
      <c r="O229" s="1">
        <f ca="1">+C$11+C$12*F229</f>
        <v>-0.27022081860228009</v>
      </c>
      <c r="Q229" s="114">
        <f>+C229-15018.5</f>
        <v>38661.530200000001</v>
      </c>
      <c r="S229" s="19">
        <f>S$18</f>
        <v>1</v>
      </c>
      <c r="Z229" s="1">
        <f>F229</f>
        <v>4278</v>
      </c>
      <c r="AA229" s="77">
        <f>AB$3+AB$4*Z229+AB$5*Z229^2+AH229</f>
        <v>-0.26060498776036856</v>
      </c>
      <c r="AB229" s="77">
        <f>IF(S229&lt;&gt;0,G229-AH229,-9999)</f>
        <v>-0.40099068195383658</v>
      </c>
      <c r="AC229" s="77">
        <f>+G229-P229</f>
        <v>-0.27096000000165077</v>
      </c>
      <c r="AD229" s="77">
        <f>IF(S229&lt;&gt;0,G229-AA229,-9999)</f>
        <v>-1.0355012241282213E-2</v>
      </c>
      <c r="AE229" s="77">
        <f>+(G229-AA229)^2*S229</f>
        <v>1.0722627851710449E-4</v>
      </c>
      <c r="AF229" s="1">
        <f>IF(S229&lt;&gt;0,G229-P229,-9999)</f>
        <v>-0.27096000000165077</v>
      </c>
      <c r="AG229" s="78"/>
      <c r="AH229" s="1">
        <f>$AB$6*($AB$11/AI229*AJ229+$AB$12)</f>
        <v>0.13003068195218584</v>
      </c>
      <c r="AI229" s="1">
        <f>1+$AB$7*COS(AL229)</f>
        <v>4.2182845511171241E-2</v>
      </c>
      <c r="AJ229" s="1">
        <f>SIN(AL229+RADIANS($AB$9))</f>
        <v>8.6253559754062889E-2</v>
      </c>
      <c r="AK229" s="1">
        <f>$AB$7*SIN(AL229)</f>
        <v>0.23346282289654074</v>
      </c>
      <c r="AL229" s="1">
        <f>2*ATAN(AM229)</f>
        <v>2.9025099729024708</v>
      </c>
      <c r="AM229" s="1">
        <f>SQRT((1+$AB$7)/(1-$AB$7))*TAN(AN229/2)</f>
        <v>8.3254217800377646</v>
      </c>
      <c r="AN229" s="77">
        <f>$AU229+$AB$7*SIN(AO229)</f>
        <v>7.5080342394269328</v>
      </c>
      <c r="AO229" s="77">
        <f>$AU229+$AB$7*SIN(AP229)</f>
        <v>7.5014214707763092</v>
      </c>
      <c r="AP229" s="77">
        <f>$AU229+$AB$7*SIN(AQ229)</f>
        <v>7.4824823727023668</v>
      </c>
      <c r="AQ229" s="77">
        <f>$AU229+$AB$7*SIN(AR229)</f>
        <v>7.4327190741532609</v>
      </c>
      <c r="AR229" s="77">
        <f>$AU229+$AB$7*SIN(AS229)</f>
        <v>7.3225773581176279</v>
      </c>
      <c r="AS229" s="77">
        <f>$AU229+$AB$7*SIN(AT229)</f>
        <v>7.131814177603248</v>
      </c>
      <c r="AT229" s="77">
        <f>$AU229+$AB$7*SIN(AU229)</f>
        <v>6.8738044443714914</v>
      </c>
      <c r="AU229" s="77">
        <f>RADIANS($AB$9)+$AB$18*(F229-AB$15)</f>
        <v>6.5828133938451563</v>
      </c>
      <c r="AW229" s="6"/>
      <c r="AX229" s="26"/>
    </row>
    <row r="230" spans="1:50" x14ac:dyDescent="0.2">
      <c r="A230" s="72" t="s">
        <v>173</v>
      </c>
      <c r="B230" s="73" t="s">
        <v>102</v>
      </c>
      <c r="C230" s="74">
        <v>54069.6342</v>
      </c>
      <c r="D230" s="79"/>
      <c r="E230" s="76">
        <f>+(C230-C$7)/C$8</f>
        <v>4403.9072899082212</v>
      </c>
      <c r="F230" s="1">
        <f>ROUND(2*E230,0)/2</f>
        <v>4404</v>
      </c>
      <c r="G230" s="1">
        <f>+C230-(C$7+F230*C$8)</f>
        <v>-0.28667999999743188</v>
      </c>
      <c r="K230" s="1">
        <f>+G230</f>
        <v>-0.28667999999743188</v>
      </c>
      <c r="O230" s="1">
        <f ca="1">+C$11+C$12*F230</f>
        <v>-0.28480044684579653</v>
      </c>
      <c r="Q230" s="114">
        <f>+C230-15018.5</f>
        <v>39051.1342</v>
      </c>
      <c r="S230" s="19">
        <f>S$18</f>
        <v>1</v>
      </c>
      <c r="Z230" s="1">
        <f>F230</f>
        <v>4404</v>
      </c>
      <c r="AA230" s="77">
        <f>AB$3+AB$4*Z230+AB$5*Z230^2+AH230</f>
        <v>-0.27606602722009421</v>
      </c>
      <c r="AB230" s="77">
        <f>IF(S230&lt;&gt;0,G230-AH230,-9999)</f>
        <v>-0.41573183774055023</v>
      </c>
      <c r="AC230" s="77">
        <f>+G230-P230</f>
        <v>-0.28667999999743188</v>
      </c>
      <c r="AD230" s="77">
        <f>IF(S230&lt;&gt;0,G230-AA230,-9999)</f>
        <v>-1.0613972777337666E-2</v>
      </c>
      <c r="AE230" s="77">
        <f>+(G230-AA230)^2*S230</f>
        <v>1.1265641811806505E-4</v>
      </c>
      <c r="AF230" s="1">
        <f>IF(S230&lt;&gt;0,G230-P230,-9999)</f>
        <v>-0.28667999999743188</v>
      </c>
      <c r="AG230" s="78"/>
      <c r="AH230" s="1">
        <f>$AB$6*($AB$11/AI230*AJ230+$AB$12)</f>
        <v>0.12905183774311835</v>
      </c>
      <c r="AI230" s="1">
        <f>1+$AB$7*COS(AL230)</f>
        <v>4.1170946501898897E-2</v>
      </c>
      <c r="AJ230" s="1">
        <f>SIN(AL230+RADIANS($AB$9))</f>
        <v>8.1895491665307699E-2</v>
      </c>
      <c r="AK230" s="1">
        <f>$AB$7*SIN(AL230)</f>
        <v>0.22927153612220169</v>
      </c>
      <c r="AL230" s="1">
        <f>2*ATAN(AM230)</f>
        <v>2.9068835292489283</v>
      </c>
      <c r="AM230" s="1">
        <f>SQRT((1+$AB$7)/(1-$AB$7))*TAN(AN230/2)</f>
        <v>8.4820314046516145</v>
      </c>
      <c r="AN230" s="77">
        <f>$AU230+$AB$7*SIN(AO230)</f>
        <v>7.5256210085241024</v>
      </c>
      <c r="AO230" s="77">
        <f>$AU230+$AB$7*SIN(AP230)</f>
        <v>7.5202483982913328</v>
      </c>
      <c r="AP230" s="77">
        <f>$AU230+$AB$7*SIN(AQ230)</f>
        <v>7.503992248534713</v>
      </c>
      <c r="AQ230" s="77">
        <f>$AU230+$AB$7*SIN(AR230)</f>
        <v>7.4586970908753534</v>
      </c>
      <c r="AR230" s="77">
        <f>$AU230+$AB$7*SIN(AS230)</f>
        <v>7.3526475417486363</v>
      </c>
      <c r="AS230" s="77">
        <f>$AU230+$AB$7*SIN(AT230)</f>
        <v>7.1610420191139781</v>
      </c>
      <c r="AT230" s="77">
        <f>$AU230+$AB$7*SIN(AU230)</f>
        <v>6.8958110805370287</v>
      </c>
      <c r="AU230" s="77">
        <f>RADIANS($AB$9)+$AB$18*(F230-AB$15)</f>
        <v>6.5941554698671823</v>
      </c>
      <c r="AW230" s="6"/>
      <c r="AX230" s="26"/>
    </row>
    <row r="231" spans="1:50" x14ac:dyDescent="0.2">
      <c r="A231" s="87" t="s">
        <v>174</v>
      </c>
      <c r="B231" s="88" t="s">
        <v>102</v>
      </c>
      <c r="C231" s="75">
        <v>54338.647400000002</v>
      </c>
      <c r="D231" s="75">
        <v>2.0000000000000001E-4</v>
      </c>
      <c r="E231" s="76">
        <f>+(C231-C$7)/C$8</f>
        <v>4490.9040753892032</v>
      </c>
      <c r="F231" s="1">
        <f>ROUND(2*E231,0)/2</f>
        <v>4491</v>
      </c>
      <c r="G231" s="1">
        <f>+C231-(C$7+F231*C$8)</f>
        <v>-0.29662000000098487</v>
      </c>
      <c r="K231" s="1">
        <f>+G231</f>
        <v>-0.29662000000098487</v>
      </c>
      <c r="O231" s="1">
        <f ca="1">+C$11+C$12*F231</f>
        <v>-0.29486733301393886</v>
      </c>
      <c r="Q231" s="114">
        <f>+C231-15018.5</f>
        <v>39320.147400000002</v>
      </c>
      <c r="S231" s="19">
        <f>S$18</f>
        <v>1</v>
      </c>
      <c r="Z231" s="1">
        <f>F231</f>
        <v>4491</v>
      </c>
      <c r="AA231" s="77">
        <f>AB$3+AB$4*Z231+AB$5*Z231^2+AH231</f>
        <v>-0.28687097064309125</v>
      </c>
      <c r="AB231" s="77">
        <f>IF(S231&lt;&gt;0,G231-AH231,-9999)</f>
        <v>-0.42499197950693851</v>
      </c>
      <c r="AC231" s="77">
        <f>+G231-P231</f>
        <v>-0.29662000000098487</v>
      </c>
      <c r="AD231" s="77">
        <f>IF(S231&lt;&gt;0,G231-AA231,-9999)</f>
        <v>-9.7490293578936238E-3</v>
      </c>
      <c r="AE231" s="77">
        <f>+(G231-AA231)^2*S231</f>
        <v>9.5043573421071766E-5</v>
      </c>
      <c r="AF231" s="1">
        <f>IF(S231&lt;&gt;0,G231-P231,-9999)</f>
        <v>-0.29662000000098487</v>
      </c>
      <c r="AG231" s="78"/>
      <c r="AH231" s="1">
        <f>$AB$6*($AB$11/AI231*AJ231+$AB$12)</f>
        <v>0.12837197950595364</v>
      </c>
      <c r="AI231" s="1">
        <f>1+$AB$7*COS(AL231)</f>
        <v>4.0514888983110842E-2</v>
      </c>
      <c r="AJ231" s="1">
        <f>SIN(AL231+RADIANS($AB$9))</f>
        <v>7.9026005823754158E-2</v>
      </c>
      <c r="AK231" s="1">
        <f>$AB$7*SIN(AL231)</f>
        <v>0.22651029302176623</v>
      </c>
      <c r="AL231" s="1">
        <f>2*ATAN(AM231)</f>
        <v>2.90976234987644</v>
      </c>
      <c r="AM231" s="1">
        <f>SQRT((1+$AB$7)/(1-$AB$7))*TAN(AN231/2)</f>
        <v>8.5883268311921039</v>
      </c>
      <c r="AN231" s="77">
        <f>$AU231+$AB$7*SIN(AO231)</f>
        <v>7.5374330149627546</v>
      </c>
      <c r="AO231" s="77">
        <f>$AU231+$AB$7*SIN(AP231)</f>
        <v>7.532802028189769</v>
      </c>
      <c r="AP231" s="77">
        <f>$AU231+$AB$7*SIN(AQ231)</f>
        <v>7.5182401769180025</v>
      </c>
      <c r="AQ231" s="77">
        <f>$AU231+$AB$7*SIN(AR231)</f>
        <v>7.4759570963288482</v>
      </c>
      <c r="AR231" s="77">
        <f>$AU231+$AB$7*SIN(AS231)</f>
        <v>7.3729239149296237</v>
      </c>
      <c r="AS231" s="77">
        <f>$AU231+$AB$7*SIN(AT231)</f>
        <v>7.1810454410733078</v>
      </c>
      <c r="AT231" s="77">
        <f>$AU231+$AB$7*SIN(AU231)</f>
        <v>6.9109835737831524</v>
      </c>
      <c r="AU231" s="77">
        <f>RADIANS($AB$9)+$AB$18*(F231-AB$15)</f>
        <v>6.6019869033109613</v>
      </c>
      <c r="AV231" s="77"/>
      <c r="AW231" s="6"/>
      <c r="AX231" s="26"/>
    </row>
    <row r="232" spans="1:50" x14ac:dyDescent="0.2">
      <c r="A232" s="87" t="s">
        <v>175</v>
      </c>
      <c r="B232" s="88" t="s">
        <v>102</v>
      </c>
      <c r="C232" s="75">
        <v>54709.701399999998</v>
      </c>
      <c r="D232" s="75">
        <v>1E-4</v>
      </c>
      <c r="E232" s="76">
        <f>+(C232-C$7)/C$8</f>
        <v>4610.9000653252351</v>
      </c>
      <c r="F232" s="1">
        <f>ROUND(2*E232,0)/2</f>
        <v>4611</v>
      </c>
      <c r="G232" s="1">
        <f>+C232-(C$7+F232*C$8)</f>
        <v>-0.3090200000006007</v>
      </c>
      <c r="K232" s="1">
        <f>+G232</f>
        <v>-0.3090200000006007</v>
      </c>
      <c r="O232" s="1">
        <f ca="1">+C$11+C$12*F232</f>
        <v>-0.30875269324585941</v>
      </c>
      <c r="Q232" s="114">
        <f>+C232-15018.5</f>
        <v>39691.201399999998</v>
      </c>
      <c r="S232" s="19">
        <f>S$18</f>
        <v>1</v>
      </c>
      <c r="Z232" s="1">
        <f>F232</f>
        <v>4611</v>
      </c>
      <c r="AA232" s="77">
        <f>AB$3+AB$4*Z232+AB$5*Z232^2+AH232</f>
        <v>-0.30194767740233919</v>
      </c>
      <c r="AB232" s="77">
        <f>IF(S232&lt;&gt;0,G232-AH232,-9999)</f>
        <v>-0.43644910016983074</v>
      </c>
      <c r="AC232" s="77">
        <f>+G232-P232</f>
        <v>-0.3090200000006007</v>
      </c>
      <c r="AD232" s="77">
        <f>IF(S232&lt;&gt;0,G232-AA232,-9999)</f>
        <v>-7.0723225982615157E-3</v>
      </c>
      <c r="AE232" s="77">
        <f>+(G232-AA232)^2*S232</f>
        <v>5.0017746933880516E-5</v>
      </c>
      <c r="AF232" s="1">
        <f>IF(S232&lt;&gt;0,G232-P232,-9999)</f>
        <v>-0.3090200000006007</v>
      </c>
      <c r="AG232" s="78"/>
      <c r="AH232" s="1">
        <f>$AB$6*($AB$11/AI232*AJ232+$AB$12)</f>
        <v>0.12742910016923006</v>
      </c>
      <c r="AI232" s="1">
        <f>1+$AB$7*COS(AL232)</f>
        <v>3.9660794022963852E-2</v>
      </c>
      <c r="AJ232" s="1">
        <f>SIN(AL232+RADIANS($AB$9))</f>
        <v>7.5236051716213934E-2</v>
      </c>
      <c r="AK232" s="1">
        <f>$AB$7*SIN(AL232)</f>
        <v>0.22286139318261086</v>
      </c>
      <c r="AL232" s="1">
        <f>2*ATAN(AM232)</f>
        <v>2.9135636304551391</v>
      </c>
      <c r="AM232" s="1">
        <f>SQRT((1+$AB$7)/(1-$AB$7))*TAN(AN232/2)</f>
        <v>8.7327755349059828</v>
      </c>
      <c r="AN232" s="77">
        <f>$AU232+$AB$7*SIN(AO232)</f>
        <v>7.5533241768764352</v>
      </c>
      <c r="AO232" s="77">
        <f>$AU232+$AB$7*SIN(AP232)</f>
        <v>7.5495780238866637</v>
      </c>
      <c r="AP232" s="77">
        <f>$AU232+$AB$7*SIN(AQ232)</f>
        <v>7.5371457466122314</v>
      </c>
      <c r="AQ232" s="77">
        <f>$AU232+$AB$7*SIN(AR232)</f>
        <v>7.498892172120553</v>
      </c>
      <c r="AR232" s="77">
        <f>$AU232+$AB$7*SIN(AS232)</f>
        <v>7.4002395497592905</v>
      </c>
      <c r="AS232" s="77">
        <f>$AU232+$AB$7*SIN(AT232)</f>
        <v>7.2083925577335854</v>
      </c>
      <c r="AT232" s="77">
        <f>$AU232+$AB$7*SIN(AU232)</f>
        <v>6.9318799605600985</v>
      </c>
      <c r="AU232" s="77">
        <f>RADIANS($AB$9)+$AB$18*(F232-AB$15)</f>
        <v>6.6127888804747954</v>
      </c>
      <c r="AW232" s="6"/>
      <c r="AX232" s="26"/>
    </row>
    <row r="233" spans="1:50" x14ac:dyDescent="0.2">
      <c r="A233" s="85" t="s">
        <v>176</v>
      </c>
      <c r="B233" s="84" t="s">
        <v>102</v>
      </c>
      <c r="C233" s="85">
        <v>55133.3197</v>
      </c>
      <c r="D233" s="85">
        <v>1E-4</v>
      </c>
      <c r="E233" s="76">
        <f>+(C233-C$7)/C$8</f>
        <v>4747.8949427919097</v>
      </c>
      <c r="F233" s="1">
        <f>ROUND(2*E233,0)/2</f>
        <v>4748</v>
      </c>
      <c r="G233" s="1">
        <f>+C233-(C$7+F233*C$8)</f>
        <v>-0.32486000000062631</v>
      </c>
      <c r="K233" s="1">
        <f>+G233</f>
        <v>-0.32486000000062631</v>
      </c>
      <c r="O233" s="1">
        <f ca="1">+C$11+C$12*F233</f>
        <v>-0.32460514617730196</v>
      </c>
      <c r="Q233" s="114">
        <f>+C233-15018.5</f>
        <v>40114.8197</v>
      </c>
      <c r="S233" s="19">
        <f>S$18</f>
        <v>1</v>
      </c>
      <c r="Z233" s="1">
        <f>F233</f>
        <v>4748</v>
      </c>
      <c r="AA233" s="77">
        <f>AB$3+AB$4*Z233+AB$5*Z233^2+AH233</f>
        <v>-0.31940573430680586</v>
      </c>
      <c r="AB233" s="77">
        <f>IF(S233&lt;&gt;0,G233-AH233,-9999)</f>
        <v>-0.45120556452411775</v>
      </c>
      <c r="AC233" s="77">
        <f>+G233-P233</f>
        <v>-0.32486000000062631</v>
      </c>
      <c r="AD233" s="77">
        <f>IF(S233&lt;&gt;0,G233-AA233,-9999)</f>
        <v>-5.4542656938204592E-3</v>
      </c>
      <c r="AE233" s="77">
        <f>+(G233-AA233)^2*S233</f>
        <v>2.9749014258786774E-5</v>
      </c>
      <c r="AF233" s="1">
        <f>IF(S233&lt;&gt;0,G233-P233,-9999)</f>
        <v>-0.32486000000062631</v>
      </c>
      <c r="AG233" s="78"/>
      <c r="AH233" s="1">
        <f>$AB$6*($AB$11/AI233*AJ233+$AB$12)</f>
        <v>0.12634556452349144</v>
      </c>
      <c r="AI233" s="1">
        <f>1+$AB$7*COS(AL233)</f>
        <v>3.8749938825024199E-2</v>
      </c>
      <c r="AJ233" s="1">
        <f>SIN(AL233+RADIANS($AB$9))</f>
        <v>7.1123367976973759E-2</v>
      </c>
      <c r="AK233" s="1">
        <f>$AB$7*SIN(AL233)</f>
        <v>0.218899317036403</v>
      </c>
      <c r="AL233" s="1">
        <f>2*ATAN(AM233)</f>
        <v>2.9176873738578077</v>
      </c>
      <c r="AM233" s="1">
        <f>SQRT((1+$AB$7)/(1-$AB$7))*TAN(AN233/2)</f>
        <v>8.8949997817229409</v>
      </c>
      <c r="AN233" s="77">
        <f>$AU233+$AB$7*SIN(AO233)</f>
        <v>7.5709516549262599</v>
      </c>
      <c r="AO233" s="77">
        <f>$AU233+$AB$7*SIN(AP233)</f>
        <v>7.5680420128897703</v>
      </c>
      <c r="AP233" s="77">
        <f>$AU233+$AB$7*SIN(AQ233)</f>
        <v>7.5577580141141834</v>
      </c>
      <c r="AQ233" s="77">
        <f>$AU233+$AB$7*SIN(AR233)</f>
        <v>7.5238946816156043</v>
      </c>
      <c r="AR233" s="77">
        <f>$AU233+$AB$7*SIN(AS233)</f>
        <v>7.430503347622043</v>
      </c>
      <c r="AS233" s="77">
        <f>$AU233+$AB$7*SIN(AT233)</f>
        <v>7.2392603425246911</v>
      </c>
      <c r="AT233" s="77">
        <f>$AU233+$AB$7*SIN(AU233)</f>
        <v>6.9556910835217858</v>
      </c>
      <c r="AU233" s="77">
        <f>RADIANS($AB$9)+$AB$18*(F233-AB$15)</f>
        <v>6.6251211377368397</v>
      </c>
      <c r="AW233" s="6"/>
      <c r="AX233" s="26"/>
    </row>
    <row r="234" spans="1:50" x14ac:dyDescent="0.2">
      <c r="A234" s="87" t="s">
        <v>177</v>
      </c>
      <c r="B234" s="88" t="s">
        <v>102</v>
      </c>
      <c r="C234" s="75">
        <v>55448.714599999999</v>
      </c>
      <c r="D234" s="75">
        <v>4.0000000000000002E-4</v>
      </c>
      <c r="E234" s="76">
        <f>+(C234-C$7)/C$8</f>
        <v>4849.8912108452823</v>
      </c>
      <c r="F234" s="1">
        <f>ROUND(2*E234,0)/2</f>
        <v>4850</v>
      </c>
      <c r="G234" s="1">
        <f>+C234-(C$7+F234*C$8)</f>
        <v>-0.3364000000001397</v>
      </c>
      <c r="K234" s="1">
        <f>+G234</f>
        <v>-0.3364000000001397</v>
      </c>
      <c r="O234" s="1">
        <f ca="1">+C$11+C$12*F234</f>
        <v>-0.33640770237443429</v>
      </c>
      <c r="Q234" s="114">
        <f>+C234-15018.5</f>
        <v>40430.214599999999</v>
      </c>
      <c r="S234" s="19">
        <f>S$18</f>
        <v>1</v>
      </c>
      <c r="Z234" s="1">
        <f>F234</f>
        <v>4850</v>
      </c>
      <c r="AA234" s="77">
        <f>AB$3+AB$4*Z234+AB$5*Z234^2+AH234</f>
        <v>-0.33257355180410481</v>
      </c>
      <c r="AB234" s="77">
        <f>IF(S234&lt;&gt;0,G234-AH234,-9999)</f>
        <v>-0.46193406089267902</v>
      </c>
      <c r="AC234" s="77">
        <f>+G234-P234</f>
        <v>-0.3364000000001397</v>
      </c>
      <c r="AD234" s="77">
        <f>IF(S234&lt;&gt;0,G234-AA234,-9999)</f>
        <v>-3.8264481960348928E-3</v>
      </c>
      <c r="AE234" s="77">
        <f>+(G234-AA234)^2*S234</f>
        <v>1.4641705796938686E-5</v>
      </c>
      <c r="AF234" s="1">
        <f>IF(S234&lt;&gt;0,G234-P234,-9999)</f>
        <v>-0.3364000000001397</v>
      </c>
      <c r="AG234" s="78"/>
      <c r="AH234" s="1">
        <f>$AB$6*($AB$11/AI234*AJ234+$AB$12)</f>
        <v>0.12553406089253932</v>
      </c>
      <c r="AI234" s="1">
        <f>1+$AB$7*COS(AL234)</f>
        <v>3.8111469063614067E-2</v>
      </c>
      <c r="AJ234" s="1">
        <f>SIN(AL234+RADIANS($AB$9))</f>
        <v>6.8194845791605549E-2</v>
      </c>
      <c r="AK234" s="1">
        <f>$AB$7*SIN(AL234)</f>
        <v>0.21607647988834824</v>
      </c>
      <c r="AL234" s="1">
        <f>2*ATAN(AM234)</f>
        <v>2.9206230282431447</v>
      </c>
      <c r="AM234" s="1">
        <f>SQRT((1+$AB$7)/(1-$AB$7))*TAN(AN234/2)</f>
        <v>9.0141594681011217</v>
      </c>
      <c r="AN234" s="77">
        <f>$AU234+$AB$7*SIN(AO234)</f>
        <v>7.5837529475565661</v>
      </c>
      <c r="AO234" s="77">
        <f>$AU234+$AB$7*SIN(AP234)</f>
        <v>7.5813609826518835</v>
      </c>
      <c r="AP234" s="77">
        <f>$AU234+$AB$7*SIN(AQ234)</f>
        <v>7.572490560382902</v>
      </c>
      <c r="AQ234" s="77">
        <f>$AU234+$AB$7*SIN(AR234)</f>
        <v>7.5417312117394868</v>
      </c>
      <c r="AR234" s="77">
        <f>$AU234+$AB$7*SIN(AS234)</f>
        <v>7.4524004543618503</v>
      </c>
      <c r="AS234" s="77">
        <f>$AU234+$AB$7*SIN(AT234)</f>
        <v>7.2619919070189329</v>
      </c>
      <c r="AT234" s="77">
        <f>$AU234+$AB$7*SIN(AU234)</f>
        <v>6.9733865201324674</v>
      </c>
      <c r="AU234" s="77">
        <f>RADIANS($AB$9)+$AB$18*(F234-AB$15)</f>
        <v>6.6343028183260984</v>
      </c>
      <c r="AW234" s="6"/>
      <c r="AX234" s="26"/>
    </row>
    <row r="235" spans="1:50" x14ac:dyDescent="0.2">
      <c r="A235" s="75" t="s">
        <v>178</v>
      </c>
      <c r="B235" s="88" t="s">
        <v>102</v>
      </c>
      <c r="C235" s="75">
        <v>56175.364099999999</v>
      </c>
      <c r="D235" s="75">
        <v>1.9E-3</v>
      </c>
      <c r="E235" s="76">
        <f>+(C235-C$7)/C$8</f>
        <v>5084.8840315372117</v>
      </c>
      <c r="F235" s="1">
        <f>ROUND(2*E235,0)/2</f>
        <v>5085</v>
      </c>
      <c r="G235" s="1">
        <f>+C235-(C$7+F235*C$8)</f>
        <v>-0.35859999999956926</v>
      </c>
      <c r="J235" s="1">
        <f>+G235</f>
        <v>-0.35859999999956926</v>
      </c>
      <c r="O235" s="1">
        <f ca="1">+C$11+C$12*F235</f>
        <v>-0.36359986616194517</v>
      </c>
      <c r="Q235" s="114">
        <f>+C235-15018.5</f>
        <v>41156.864099999999</v>
      </c>
      <c r="S235" s="19">
        <f>S$17</f>
        <v>1</v>
      </c>
      <c r="Z235" s="1">
        <f>F235</f>
        <v>5085</v>
      </c>
      <c r="AA235" s="77">
        <f>AB$3+AB$4*Z235+AB$5*Z235^2+AH235</f>
        <v>-0.3634624836408793</v>
      </c>
      <c r="AB235" s="77">
        <f>IF(S235&lt;&gt;0,G235-AH235,-9999)</f>
        <v>-0.48224933975245854</v>
      </c>
      <c r="AC235" s="77">
        <f>+G235-P235</f>
        <v>-0.35859999999956926</v>
      </c>
      <c r="AD235" s="77">
        <f>IF(S235&lt;&gt;0,G235-AA235,-9999)</f>
        <v>4.8624836413100336E-3</v>
      </c>
      <c r="AE235" s="77">
        <f>+(G235-AA235)^2*S235</f>
        <v>2.3643747162007683E-5</v>
      </c>
      <c r="AF235" s="1">
        <f>IF(S235&lt;&gt;0,G235-P235,-9999)</f>
        <v>-0.35859999999956926</v>
      </c>
      <c r="AG235" s="78"/>
      <c r="AH235" s="1">
        <f>$AB$6*($AB$11/AI235*AJ235+$AB$12)</f>
        <v>0.1236493397528893</v>
      </c>
      <c r="AI235" s="1">
        <f>1+$AB$7*COS(AL235)</f>
        <v>3.6752634566651121E-2</v>
      </c>
      <c r="AJ235" s="1">
        <f>SIN(AL235+RADIANS($AB$9))</f>
        <v>6.182905534412881E-2</v>
      </c>
      <c r="AK235" s="1">
        <f>$AB$7*SIN(AL235)</f>
        <v>0.20993595236074011</v>
      </c>
      <c r="AL235" s="1">
        <f>2*ATAN(AM235)</f>
        <v>2.9270023251176043</v>
      </c>
      <c r="AM235" s="1">
        <f>SQRT((1+$AB$7)/(1-$AB$7))*TAN(AN235/2)</f>
        <v>9.2842919928610623</v>
      </c>
      <c r="AN235" s="77">
        <f>$AU235+$AB$7*SIN(AO235)</f>
        <v>7.6123172883171257</v>
      </c>
      <c r="AO235" s="77">
        <f>$AU235+$AB$7*SIN(AP235)</f>
        <v>7.6108355580654274</v>
      </c>
      <c r="AP235" s="77">
        <f>$AU235+$AB$7*SIN(AQ235)</f>
        <v>7.6046694263007986</v>
      </c>
      <c r="AQ235" s="77">
        <f>$AU235+$AB$7*SIN(AR235)</f>
        <v>7.5804680993523901</v>
      </c>
      <c r="AR235" s="77">
        <f>$AU235+$AB$7*SIN(AS235)</f>
        <v>7.5008067524144124</v>
      </c>
      <c r="AS235" s="77">
        <f>$AU235+$AB$7*SIN(AT235)</f>
        <v>7.3135279736972363</v>
      </c>
      <c r="AT235" s="77">
        <f>$AU235+$AB$7*SIN(AU235)</f>
        <v>7.014045438521114</v>
      </c>
      <c r="AU235" s="77">
        <f>RADIANS($AB$9)+$AB$18*(F235-AB$15)</f>
        <v>6.6554566902719401</v>
      </c>
      <c r="AW235" s="6"/>
      <c r="AX235" s="26"/>
    </row>
    <row r="236" spans="1:50" x14ac:dyDescent="0.2">
      <c r="A236" s="87" t="s">
        <v>179</v>
      </c>
      <c r="B236" s="88" t="s">
        <v>102</v>
      </c>
      <c r="C236" s="75">
        <v>56283.584699999999</v>
      </c>
      <c r="D236" s="75">
        <v>1E-4</v>
      </c>
      <c r="E236" s="76">
        <f>+(C236-C$7)/C$8</f>
        <v>5119.8817354521989</v>
      </c>
      <c r="F236" s="1">
        <f>ROUND(2*E236,0)/2</f>
        <v>5120</v>
      </c>
      <c r="G236" s="1">
        <f>+C236-(C$7+F236*C$8)</f>
        <v>-0.36570000000210712</v>
      </c>
      <c r="K236" s="1">
        <f>+G236</f>
        <v>-0.36570000000210712</v>
      </c>
      <c r="O236" s="1">
        <f ca="1">+C$11+C$12*F236</f>
        <v>-0.36764976289625539</v>
      </c>
      <c r="Q236" s="114">
        <f>+C236-15018.5</f>
        <v>41265.084699999999</v>
      </c>
      <c r="S236" s="19">
        <f>S$18</f>
        <v>1</v>
      </c>
      <c r="Z236" s="1">
        <f>F236</f>
        <v>5120</v>
      </c>
      <c r="AA236" s="77">
        <f>AB$3+AB$4*Z236+AB$5*Z236^2+AH236</f>
        <v>-0.36812870393550623</v>
      </c>
      <c r="AB236" s="77">
        <f>IF(S236&lt;&gt;0,G236-AH236,-9999)</f>
        <v>-0.48906688186860625</v>
      </c>
      <c r="AC236" s="77">
        <f>+G236-P236</f>
        <v>-0.36570000000210712</v>
      </c>
      <c r="AD236" s="77">
        <f>IF(S236&lt;&gt;0,G236-AA236,-9999)</f>
        <v>2.4287039333991123E-3</v>
      </c>
      <c r="AE236" s="77">
        <f>+(G236-AA236)^2*S236</f>
        <v>5.8986027961083196E-6</v>
      </c>
      <c r="AF236" s="1">
        <f>IF(S236&lt;&gt;0,G236-P236,-9999)</f>
        <v>-0.36570000000210712</v>
      </c>
      <c r="AG236" s="78"/>
      <c r="AH236" s="1">
        <f>$AB$6*($AB$11/AI236*AJ236+$AB$12)</f>
        <v>0.12336688186649913</v>
      </c>
      <c r="AI236" s="1">
        <f>1+$AB$7*COS(AL236)</f>
        <v>3.6562311160993399E-2</v>
      </c>
      <c r="AJ236" s="1">
        <f>SIN(AL236+RADIANS($AB$9))</f>
        <v>6.0922296124889044E-2</v>
      </c>
      <c r="AK236" s="1">
        <f>$AB$7*SIN(AL236)</f>
        <v>0.2090607826266131</v>
      </c>
      <c r="AL236" s="1">
        <f>2*ATAN(AM236)</f>
        <v>2.9279107970777671</v>
      </c>
      <c r="AM236" s="1">
        <f>SQRT((1+$AB$7)/(1-$AB$7))*TAN(AN236/2)</f>
        <v>9.3240682467147504</v>
      </c>
      <c r="AN236" s="77">
        <f>$AU236+$AB$7*SIN(AO236)</f>
        <v>7.6164702718861497</v>
      </c>
      <c r="AO236" s="77">
        <f>$AU236+$AB$7*SIN(AP236)</f>
        <v>7.6150954254227061</v>
      </c>
      <c r="AP236" s="77">
        <f>$AU236+$AB$7*SIN(AQ236)</f>
        <v>7.6092713506681378</v>
      </c>
      <c r="AQ236" s="77">
        <f>$AU236+$AB$7*SIN(AR236)</f>
        <v>7.585972242624047</v>
      </c>
      <c r="AR236" s="77">
        <f>$AU236+$AB$7*SIN(AS236)</f>
        <v>7.5077748743553441</v>
      </c>
      <c r="AS236" s="77">
        <f>$AU236+$AB$7*SIN(AT236)</f>
        <v>7.3211018190682955</v>
      </c>
      <c r="AT236" s="77">
        <f>$AU236+$AB$7*SIN(AU236)</f>
        <v>7.0200875044367548</v>
      </c>
      <c r="AU236" s="77">
        <f>RADIANS($AB$9)+$AB$18*(F236-AB$15)</f>
        <v>6.6586072669447249</v>
      </c>
      <c r="AW236" s="6"/>
      <c r="AX236" s="26"/>
    </row>
    <row r="237" spans="1:50" x14ac:dyDescent="0.2">
      <c r="A237" s="87" t="s">
        <v>179</v>
      </c>
      <c r="B237" s="88" t="s">
        <v>102</v>
      </c>
      <c r="C237" s="75">
        <v>56558.7808</v>
      </c>
      <c r="D237" s="75">
        <v>1E-4</v>
      </c>
      <c r="E237" s="76">
        <f>+(C237-C$7)/C$8</f>
        <v>5208.8780229091071</v>
      </c>
      <c r="F237" s="1">
        <f>ROUND(2*E237,0)/2</f>
        <v>5209</v>
      </c>
      <c r="G237" s="1">
        <f>+C237-(C$7+F237*C$8)</f>
        <v>-0.37718000000313623</v>
      </c>
      <c r="K237" s="1">
        <f>+G237</f>
        <v>-0.37718000000313623</v>
      </c>
      <c r="O237" s="1">
        <f ca="1">+C$11+C$12*F237</f>
        <v>-0.37794807173492972</v>
      </c>
      <c r="Q237" s="114">
        <f>+C237-15018.5</f>
        <v>41540.2808</v>
      </c>
      <c r="S237" s="19">
        <f>S$18</f>
        <v>1</v>
      </c>
      <c r="Z237" s="1">
        <f>F237</f>
        <v>5209</v>
      </c>
      <c r="AA237" s="77">
        <f>AB$3+AB$4*Z237+AB$5*Z237^2+AH237</f>
        <v>-0.38007095458321238</v>
      </c>
      <c r="AB237" s="77">
        <f>IF(S237&lt;&gt;0,G237-AH237,-9999)</f>
        <v>-0.49982663799388838</v>
      </c>
      <c r="AC237" s="77">
        <f>+G237-P237</f>
        <v>-0.37718000000313623</v>
      </c>
      <c r="AD237" s="77">
        <f>IF(S237&lt;&gt;0,G237-AA237,-9999)</f>
        <v>2.8909545800761549E-3</v>
      </c>
      <c r="AE237" s="77">
        <f>+(G237-AA237)^2*S237</f>
        <v>8.3576183840632971E-6</v>
      </c>
      <c r="AF237" s="1">
        <f>IF(S237&lt;&gt;0,G237-P237,-9999)</f>
        <v>-0.37718000000313623</v>
      </c>
      <c r="AG237" s="78"/>
      <c r="AH237" s="1">
        <f>$AB$6*($AB$11/AI237*AJ237+$AB$12)</f>
        <v>0.12264663799075216</v>
      </c>
      <c r="AI237" s="1">
        <f>1+$AB$7*COS(AL237)</f>
        <v>3.6091135383044981E-2</v>
      </c>
      <c r="AJ237" s="1">
        <f>SIN(AL237+RADIANS($AB$9))</f>
        <v>5.8660746610586359E-2</v>
      </c>
      <c r="AK237" s="1">
        <f>$AB$7*SIN(AL237)</f>
        <v>0.20687748021655533</v>
      </c>
      <c r="AL237" s="1">
        <f>2*ATAN(AM237)</f>
        <v>2.9301764005025821</v>
      </c>
      <c r="AM237" s="1">
        <f>SQRT((1+$AB$7)/(1-$AB$7))*TAN(AN237/2)</f>
        <v>9.4247483034843018</v>
      </c>
      <c r="AN237" s="77">
        <f>$AU237+$AB$7*SIN(AO237)</f>
        <v>7.6269217599864696</v>
      </c>
      <c r="AO237" s="77">
        <f>$AU237+$AB$7*SIN(AP237)</f>
        <v>7.6257903275221226</v>
      </c>
      <c r="AP237" s="77">
        <f>$AU237+$AB$7*SIN(AQ237)</f>
        <v>7.6207712463875596</v>
      </c>
      <c r="AQ237" s="77">
        <f>$AU237+$AB$7*SIN(AR237)</f>
        <v>7.5996767832564078</v>
      </c>
      <c r="AR237" s="77">
        <f>$AU237+$AB$7*SIN(AS237)</f>
        <v>7.5252152810930877</v>
      </c>
      <c r="AS237" s="77">
        <f>$AU237+$AB$7*SIN(AT237)</f>
        <v>7.3402400296020813</v>
      </c>
      <c r="AT237" s="77">
        <f>$AU237+$AB$7*SIN(AU237)</f>
        <v>7.0354353859613106</v>
      </c>
      <c r="AU237" s="77">
        <f>RADIANS($AB$9)+$AB$18*(F237-AB$15)</f>
        <v>6.6666187333412354</v>
      </c>
      <c r="AW237" s="6"/>
      <c r="AX237" s="26"/>
    </row>
    <row r="238" spans="1:50" x14ac:dyDescent="0.2">
      <c r="A238" s="87" t="s">
        <v>180</v>
      </c>
      <c r="B238" s="88" t="s">
        <v>102</v>
      </c>
      <c r="C238" s="75">
        <v>56620.622799999997</v>
      </c>
      <c r="D238" s="75">
        <v>1E-4</v>
      </c>
      <c r="E238" s="76">
        <f>+(C238-C$7)/C$8</f>
        <v>5228.8772467676936</v>
      </c>
      <c r="F238" s="1">
        <f>ROUND(2*E238,0)/2</f>
        <v>5229</v>
      </c>
      <c r="G238" s="1">
        <f>+C238-(C$7+F238*C$8)</f>
        <v>-0.37958000000071479</v>
      </c>
      <c r="K238" s="1">
        <f>+G238</f>
        <v>-0.37958000000071479</v>
      </c>
      <c r="O238" s="1">
        <f ca="1">+C$11+C$12*F238</f>
        <v>-0.38026229844024972</v>
      </c>
      <c r="Q238" s="114">
        <f>+C238-15018.5</f>
        <v>41602.122799999997</v>
      </c>
      <c r="S238" s="19">
        <f>S$18</f>
        <v>1</v>
      </c>
      <c r="Z238" s="1">
        <f>F238</f>
        <v>5229</v>
      </c>
      <c r="AA238" s="77">
        <f>AB$3+AB$4*Z238+AB$5*Z238^2+AH238</f>
        <v>-0.38276975632960852</v>
      </c>
      <c r="AB238" s="77">
        <f>IF(S238&lt;&gt;0,G238-AH238,-9999)</f>
        <v>-0.5020643963912429</v>
      </c>
      <c r="AC238" s="77">
        <f>+G238-P238</f>
        <v>-0.37958000000071479</v>
      </c>
      <c r="AD238" s="77">
        <f>IF(S238&lt;&gt;0,G238-AA238,-9999)</f>
        <v>3.1897563288937336E-3</v>
      </c>
      <c r="AE238" s="77">
        <f>+(G238-AA238)^2*S238</f>
        <v>1.0174545437717628E-5</v>
      </c>
      <c r="AF238" s="1">
        <f>IF(S238&lt;&gt;0,G238-P238,-9999)</f>
        <v>-0.37958000000071479</v>
      </c>
      <c r="AG238" s="78"/>
      <c r="AH238" s="1">
        <f>$AB$6*($AB$11/AI238*AJ238+$AB$12)</f>
        <v>0.12248439639052809</v>
      </c>
      <c r="AI238" s="1">
        <f>1+$AB$7*COS(AL238)</f>
        <v>3.5987688700488962E-2</v>
      </c>
      <c r="AJ238" s="1">
        <f>SIN(AL238+RADIANS($AB$9))</f>
        <v>5.8160979085494779E-2</v>
      </c>
      <c r="AK238" s="1">
        <f>$AB$7*SIN(AL238)</f>
        <v>0.2063949000602319</v>
      </c>
      <c r="AL238" s="1">
        <f>2*ATAN(AM238)</f>
        <v>2.9306770227814107</v>
      </c>
      <c r="AM238" s="1">
        <f>SQRT((1+$AB$7)/(1-$AB$7))*TAN(AN238/2)</f>
        <v>9.4472858913355537</v>
      </c>
      <c r="AN238" s="77">
        <f>$AU238+$AB$7*SIN(AO238)</f>
        <v>7.6292495428305447</v>
      </c>
      <c r="AO238" s="77">
        <f>$AU238+$AB$7*SIN(AP238)</f>
        <v>7.6281675756021903</v>
      </c>
      <c r="AP238" s="77">
        <f>$AU238+$AB$7*SIN(AQ238)</f>
        <v>7.6233170774199142</v>
      </c>
      <c r="AQ238" s="77">
        <f>$AU238+$AB$7*SIN(AR238)</f>
        <v>7.602700241238626</v>
      </c>
      <c r="AR238" s="77">
        <f>$AU238+$AB$7*SIN(AS238)</f>
        <v>7.5290797485602772</v>
      </c>
      <c r="AS238" s="77">
        <f>$AU238+$AB$7*SIN(AT238)</f>
        <v>7.3445166834304993</v>
      </c>
      <c r="AT238" s="77">
        <f>$AU238+$AB$7*SIN(AU238)</f>
        <v>7.038881107359833</v>
      </c>
      <c r="AU238" s="77">
        <f>RADIANS($AB$9)+$AB$18*(F238-AB$15)</f>
        <v>6.6684190628685407</v>
      </c>
      <c r="AW238" s="6"/>
      <c r="AX238" s="26"/>
    </row>
    <row r="239" spans="1:50" x14ac:dyDescent="0.2">
      <c r="A239" s="89" t="s">
        <v>181</v>
      </c>
      <c r="B239" s="90" t="s">
        <v>102</v>
      </c>
      <c r="C239" s="91">
        <v>57294.699099999998</v>
      </c>
      <c r="D239" s="91">
        <v>1E-4</v>
      </c>
      <c r="E239" s="76">
        <f>+(C239-C$7)/C$8</f>
        <v>5446.868301737909</v>
      </c>
      <c r="F239" s="1">
        <f>ROUND(2*E239,0)/2</f>
        <v>5447</v>
      </c>
      <c r="G239" s="1">
        <f>+C239-(C$7+F239*C$8)</f>
        <v>-0.40724000000045635</v>
      </c>
      <c r="K239" s="1">
        <f>+G239</f>
        <v>-0.40724000000045635</v>
      </c>
      <c r="O239" s="1">
        <f ca="1">+C$11+C$12*F239</f>
        <v>-0.40548736952823861</v>
      </c>
      <c r="Q239" s="114">
        <f>+C239-15018.5</f>
        <v>42276.199099999998</v>
      </c>
      <c r="S239" s="19">
        <f>S$18</f>
        <v>1</v>
      </c>
      <c r="Z239" s="1">
        <f>F239</f>
        <v>5447</v>
      </c>
      <c r="AA239" s="77">
        <f>AB$3+AB$4*Z239+AB$5*Z239^2+AH239</f>
        <v>-0.41254698031937198</v>
      </c>
      <c r="AB239" s="77">
        <f>IF(S239&lt;&gt;0,G239-AH239,-9999)</f>
        <v>-0.52794698673797025</v>
      </c>
      <c r="AC239" s="77">
        <f>+G239-P239</f>
        <v>-0.40724000000045635</v>
      </c>
      <c r="AD239" s="77">
        <f>IF(S239&lt;&gt;0,G239-AA239,-9999)</f>
        <v>5.3069803189156328E-3</v>
      </c>
      <c r="AE239" s="77">
        <f>+(G239-AA239)^2*S239</f>
        <v>2.8164040105357871E-5</v>
      </c>
      <c r="AF239" s="1">
        <f>IF(S239&lt;&gt;0,G239-P239,-9999)</f>
        <v>-0.40724000000045635</v>
      </c>
      <c r="AG239" s="78"/>
      <c r="AH239" s="1">
        <f>$AB$6*($AB$11/AI239*AJ239+$AB$12)</f>
        <v>0.12070698673751389</v>
      </c>
      <c r="AI239" s="1">
        <f>1+$AB$7*COS(AL239)</f>
        <v>3.4913660820963144E-2</v>
      </c>
      <c r="AJ239" s="1">
        <f>SIN(AL239+RADIANS($AB$9))</f>
        <v>5.2900513275555804E-2</v>
      </c>
      <c r="AK239" s="1">
        <f>$AB$7*SIN(AL239)</f>
        <v>0.20131306226348891</v>
      </c>
      <c r="AL239" s="1">
        <f>2*ATAN(AM239)</f>
        <v>2.9359456243018882</v>
      </c>
      <c r="AM239" s="1">
        <f>SQRT((1+$AB$7)/(1-$AB$7))*TAN(AN239/2)</f>
        <v>9.6911031670099383</v>
      </c>
      <c r="AN239" s="77">
        <f>$AU239+$AB$7*SIN(AO239)</f>
        <v>7.6541576572603418</v>
      </c>
      <c r="AO239" s="77">
        <f>$AU239+$AB$7*SIN(AP239)</f>
        <v>7.6535085640038245</v>
      </c>
      <c r="AP239" s="77">
        <f>$AU239+$AB$7*SIN(AQ239)</f>
        <v>7.6502286768342405</v>
      </c>
      <c r="AQ239" s="77">
        <f>$AU239+$AB$7*SIN(AR239)</f>
        <v>7.634393040739007</v>
      </c>
      <c r="AR239" s="77">
        <f>$AU239+$AB$7*SIN(AS239)</f>
        <v>7.5699175538784296</v>
      </c>
      <c r="AS239" s="77">
        <f>$AU239+$AB$7*SIN(AT239)</f>
        <v>7.3905507255765137</v>
      </c>
      <c r="AT239" s="77">
        <f>$AU239+$AB$7*SIN(AU239)</f>
        <v>7.0763604581826662</v>
      </c>
      <c r="AU239" s="77">
        <f>RADIANS($AB$9)+$AB$18*(F239-AB$15)</f>
        <v>6.6880426547161722</v>
      </c>
      <c r="AW239" s="6"/>
      <c r="AX239" s="26"/>
    </row>
    <row r="240" spans="1:50" x14ac:dyDescent="0.2">
      <c r="A240" s="89" t="s">
        <v>181</v>
      </c>
      <c r="B240" s="90" t="s">
        <v>102</v>
      </c>
      <c r="C240" s="91">
        <v>57390.553</v>
      </c>
      <c r="D240" s="91">
        <v>1E-4</v>
      </c>
      <c r="E240" s="76">
        <f>+(C240-C$7)/C$8</f>
        <v>5477.8667106480134</v>
      </c>
      <c r="F240" s="1">
        <f>ROUND(2*E240,0)/2</f>
        <v>5478</v>
      </c>
      <c r="G240" s="1">
        <f>+C240-(C$7+F240*C$8)</f>
        <v>-0.41215999999985797</v>
      </c>
      <c r="K240" s="1">
        <f>+G240</f>
        <v>-0.41215999999985797</v>
      </c>
      <c r="O240" s="1">
        <f ca="1">+C$11+C$12*F240</f>
        <v>-0.40907442092148472</v>
      </c>
      <c r="Q240" s="114">
        <f>+C240-15018.5</f>
        <v>42372.053</v>
      </c>
      <c r="S240" s="19">
        <f>S$18</f>
        <v>1</v>
      </c>
      <c r="Z240" s="1">
        <f>F240</f>
        <v>5478</v>
      </c>
      <c r="AA240" s="77">
        <f>AB$3+AB$4*Z240+AB$5*Z240^2+AH240</f>
        <v>-0.41683491990751381</v>
      </c>
      <c r="AB240" s="77">
        <f>IF(S240&lt;&gt;0,G240-AH240,-9999)</f>
        <v>-0.53261293779697128</v>
      </c>
      <c r="AC240" s="77">
        <f>+G240-P240</f>
        <v>-0.41215999999985797</v>
      </c>
      <c r="AD240" s="77">
        <f>IF(S240&lt;&gt;0,G240-AA240,-9999)</f>
        <v>4.674919907655839E-3</v>
      </c>
      <c r="AE240" s="77">
        <f>+(G240-AA240)^2*S240</f>
        <v>2.1854876142996879E-5</v>
      </c>
      <c r="AF240" s="1">
        <f>IF(S240&lt;&gt;0,G240-P240,-9999)</f>
        <v>-0.41215999999985797</v>
      </c>
      <c r="AG240" s="78"/>
      <c r="AH240" s="1">
        <f>$AB$6*($AB$11/AI240*AJ240+$AB$12)</f>
        <v>0.12045293779711336</v>
      </c>
      <c r="AI240" s="1">
        <f>1+$AB$7*COS(AL240)</f>
        <v>3.4768408303535114E-2</v>
      </c>
      <c r="AJ240" s="1">
        <f>SIN(AL240+RADIANS($AB$9))</f>
        <v>5.2178733752490242E-2</v>
      </c>
      <c r="AK240" s="1">
        <f>$AB$7*SIN(AL240)</f>
        <v>0.20061546674922026</v>
      </c>
      <c r="AL240" s="1">
        <f>2*ATAN(AM240)</f>
        <v>2.9366684021124669</v>
      </c>
      <c r="AM240" s="1">
        <f>SQRT((1+$AB$7)/(1-$AB$7))*TAN(AN240/2)</f>
        <v>9.7255258500011958</v>
      </c>
      <c r="AN240" s="77">
        <f>$AU240+$AB$7*SIN(AO240)</f>
        <v>7.6576340142510295</v>
      </c>
      <c r="AO240" s="77">
        <f>$AU240+$AB$7*SIN(AP240)</f>
        <v>7.6570326944874516</v>
      </c>
      <c r="AP240" s="77">
        <f>$AU240+$AB$7*SIN(AQ240)</f>
        <v>7.6539395820608718</v>
      </c>
      <c r="AQ240" s="77">
        <f>$AU240+$AB$7*SIN(AR240)</f>
        <v>7.6387209466029162</v>
      </c>
      <c r="AR240" s="77">
        <f>$AU240+$AB$7*SIN(AS240)</f>
        <v>7.5755359451345354</v>
      </c>
      <c r="AS240" s="77">
        <f>$AU240+$AB$7*SIN(AT240)</f>
        <v>7.3970093193817172</v>
      </c>
      <c r="AT240" s="77">
        <f>$AU240+$AB$7*SIN(AU240)</f>
        <v>7.0816781059706129</v>
      </c>
      <c r="AU240" s="77">
        <f>RADIANS($AB$9)+$AB$18*(F240-AB$15)</f>
        <v>6.6908331654834967</v>
      </c>
      <c r="AW240" s="6"/>
      <c r="AX240" s="26"/>
    </row>
    <row r="241" spans="1:50" x14ac:dyDescent="0.2">
      <c r="A241" s="89" t="s">
        <v>182</v>
      </c>
      <c r="B241" s="90" t="s">
        <v>102</v>
      </c>
      <c r="C241" s="91">
        <v>57634.826399999998</v>
      </c>
      <c r="D241" s="91">
        <v>2.0000000000000001E-4</v>
      </c>
      <c r="E241" s="76">
        <f>+(C241-C$7)/C$8</f>
        <v>5556.8628364087926</v>
      </c>
      <c r="F241" s="1">
        <f>ROUND(2*E241,0)/2</f>
        <v>5557</v>
      </c>
      <c r="G241" s="1">
        <f>+C241-(C$7+F241*C$8)</f>
        <v>-0.42414000000280794</v>
      </c>
      <c r="K241" s="1">
        <f>+G241</f>
        <v>-0.42414000000280794</v>
      </c>
      <c r="O241" s="1">
        <f ca="1">+C$11+C$12*F241</f>
        <v>-0.41821561640749905</v>
      </c>
      <c r="Q241" s="114">
        <f>+C241-15018.5</f>
        <v>42616.326399999998</v>
      </c>
      <c r="S241" s="19">
        <f>S$18</f>
        <v>1</v>
      </c>
      <c r="Z241" s="1">
        <f>F241</f>
        <v>5557</v>
      </c>
      <c r="AA241" s="77">
        <f>AB$3+AB$4*Z241+AB$5*Z241^2+AH241</f>
        <v>-0.42782249668988093</v>
      </c>
      <c r="AB241" s="77">
        <f>IF(S241&lt;&gt;0,G241-AH241,-9999)</f>
        <v>-0.54394411624909411</v>
      </c>
      <c r="AC241" s="77">
        <f>+G241-P241</f>
        <v>-0.42414000000280794</v>
      </c>
      <c r="AD241" s="77">
        <f>IF(S241&lt;&gt;0,G241-AA241,-9999)</f>
        <v>3.6824966870729892E-3</v>
      </c>
      <c r="AE241" s="77">
        <f>+(G241-AA241)^2*S241</f>
        <v>1.356078185030354E-5</v>
      </c>
      <c r="AF241" s="1">
        <f>IF(S241&lt;&gt;0,G241-P241,-9999)</f>
        <v>-0.42414000000280794</v>
      </c>
      <c r="AG241" s="78"/>
      <c r="AH241" s="1">
        <f>$AB$6*($AB$11/AI241*AJ241+$AB$12)</f>
        <v>0.11980411624628617</v>
      </c>
      <c r="AI241" s="1">
        <f>1+$AB$7*COS(AL241)</f>
        <v>3.4406054711748513E-2</v>
      </c>
      <c r="AJ241" s="1">
        <f>SIN(AL241+RADIANS($AB$9))</f>
        <v>5.0366992292946472E-2</v>
      </c>
      <c r="AK241" s="1">
        <f>$AB$7*SIN(AL241)</f>
        <v>0.19886408406388395</v>
      </c>
      <c r="AL241" s="1">
        <f>2*ATAN(AM241)</f>
        <v>2.9384825299779456</v>
      </c>
      <c r="AM241" s="1">
        <f>SQRT((1+$AB$7)/(1-$AB$7))*TAN(AN241/2)</f>
        <v>9.8130000223896126</v>
      </c>
      <c r="AN241" s="77">
        <f>$AU241+$AB$7*SIN(AO241)</f>
        <v>7.6664236086949202</v>
      </c>
      <c r="AO241" s="77">
        <f>$AU241+$AB$7*SIN(AP241)</f>
        <v>7.6659310459779118</v>
      </c>
      <c r="AP241" s="77">
        <f>$AU241+$AB$7*SIN(AQ241)</f>
        <v>7.6632769473939168</v>
      </c>
      <c r="AQ241" s="77">
        <f>$AU241+$AB$7*SIN(AR241)</f>
        <v>7.6495608877281285</v>
      </c>
      <c r="AR241" s="77">
        <f>$AU241+$AB$7*SIN(AS241)</f>
        <v>7.5896446591619666</v>
      </c>
      <c r="AS241" s="77">
        <f>$AU241+$AB$7*SIN(AT241)</f>
        <v>7.4133684257144701</v>
      </c>
      <c r="AT241" s="77">
        <f>$AU241+$AB$7*SIN(AU241)</f>
        <v>7.0952157244992726</v>
      </c>
      <c r="AU241" s="77">
        <f>RADIANS($AB$9)+$AB$18*(F241-AB$15)</f>
        <v>6.6979444671163542</v>
      </c>
      <c r="AW241" s="6"/>
      <c r="AX241" s="26"/>
    </row>
    <row r="242" spans="1:50" x14ac:dyDescent="0.2">
      <c r="A242" s="92" t="s">
        <v>183</v>
      </c>
      <c r="B242" s="93" t="s">
        <v>102</v>
      </c>
      <c r="C242" s="92">
        <v>58067.7215</v>
      </c>
      <c r="D242" s="92">
        <v>2.0000000000000001E-4</v>
      </c>
      <c r="E242" s="76">
        <f>+(C242-C$7)/C$8</f>
        <v>5696.8577591503836</v>
      </c>
      <c r="F242" s="1">
        <f>ROUND(2*E242,0)/2</f>
        <v>5697</v>
      </c>
      <c r="G242" s="1">
        <f>+C242-(C$7+F242*C$8)</f>
        <v>-0.43984000000637025</v>
      </c>
      <c r="K242" s="1">
        <f>+G242</f>
        <v>-0.43984000000637025</v>
      </c>
      <c r="O242" s="1">
        <f ca="1">+C$11+C$12*F242</f>
        <v>-0.4344152033447396</v>
      </c>
      <c r="Q242" s="114">
        <f>+C242-15018.5</f>
        <v>43049.2215</v>
      </c>
      <c r="S242" s="19">
        <f>S$18</f>
        <v>1</v>
      </c>
      <c r="Z242" s="1">
        <f>F242</f>
        <v>5697</v>
      </c>
      <c r="AA242" s="77">
        <f>AB$3+AB$4*Z242+AB$5*Z242^2+AH242</f>
        <v>-0.44750655587922666</v>
      </c>
      <c r="AB242" s="77">
        <f>IF(S242&lt;&gt;0,G242-AH242,-9999)</f>
        <v>-0.5584895019253564</v>
      </c>
      <c r="AC242" s="77">
        <f>+G242-P242</f>
        <v>-0.43984000000637025</v>
      </c>
      <c r="AD242" s="77">
        <f>IF(S242&lt;&gt;0,G242-AA242,-9999)</f>
        <v>7.6665558728564176E-3</v>
      </c>
      <c r="AE242" s="77">
        <f>+(G242-AA242)^2*S242</f>
        <v>5.8776078951629225E-5</v>
      </c>
      <c r="AF242" s="1">
        <f>IF(S242&lt;&gt;0,G242-P242,-9999)</f>
        <v>-0.43984000000637025</v>
      </c>
      <c r="AG242" s="78"/>
      <c r="AH242" s="1">
        <f>$AB$6*($AB$11/AI242*AJ242+$AB$12)</f>
        <v>0.1186495019189861</v>
      </c>
      <c r="AI242" s="1">
        <f>1+$AB$7*COS(AL242)</f>
        <v>3.3789999655607583E-2</v>
      </c>
      <c r="AJ242" s="1">
        <f>SIN(AL242+RADIANS($AB$9))</f>
        <v>4.7249182837378625E-2</v>
      </c>
      <c r="AK242" s="1">
        <f>$AB$7*SIN(AL242)</f>
        <v>0.19584898861721897</v>
      </c>
      <c r="AL242" s="1">
        <f>2*ATAN(AM242)</f>
        <v>2.9416040610269265</v>
      </c>
      <c r="AM242" s="1">
        <f>SQRT((1+$AB$7)/(1-$AB$7))*TAN(AN242/2)</f>
        <v>9.9672167326979864</v>
      </c>
      <c r="AN242" s="77">
        <f>$AU242+$AB$7*SIN(AO242)</f>
        <v>7.6817651734315557</v>
      </c>
      <c r="AO242" s="77">
        <f>$AU242+$AB$7*SIN(AP242)</f>
        <v>7.6814254218428317</v>
      </c>
      <c r="AP242" s="77">
        <f>$AU242+$AB$7*SIN(AQ242)</f>
        <v>7.6794297263755551</v>
      </c>
      <c r="AQ242" s="77">
        <f>$AU242+$AB$7*SIN(AR242)</f>
        <v>7.668134853032301</v>
      </c>
      <c r="AR242" s="77">
        <f>$AU242+$AB$7*SIN(AS242)</f>
        <v>7.6139197135635674</v>
      </c>
      <c r="AS242" s="77">
        <f>$AU242+$AB$7*SIN(AT242)</f>
        <v>7.4420033828867798</v>
      </c>
      <c r="AT242" s="77">
        <f>$AU242+$AB$7*SIN(AU242)</f>
        <v>7.1191568878047127</v>
      </c>
      <c r="AU242" s="77">
        <f>RADIANS($AB$9)+$AB$18*(F242-AB$15)</f>
        <v>6.7105467738074935</v>
      </c>
      <c r="AW242" s="6"/>
      <c r="AX242" s="26"/>
    </row>
    <row r="243" spans="1:50" x14ac:dyDescent="0.2">
      <c r="A243" s="94" t="s">
        <v>184</v>
      </c>
      <c r="B243" s="95" t="s">
        <v>102</v>
      </c>
      <c r="C243" s="94">
        <v>58373.841</v>
      </c>
      <c r="D243" s="94">
        <v>1E-4</v>
      </c>
      <c r="E243" s="76">
        <f>+(C243-C$7)/C$8</f>
        <v>5795.8544346779981</v>
      </c>
      <c r="F243" s="1">
        <f>ROUND(2*E243,0)/2</f>
        <v>5796</v>
      </c>
      <c r="G243" s="1">
        <f>+C243-(C$7+F243*C$8)</f>
        <v>-0.45012000000133412</v>
      </c>
      <c r="K243" s="1">
        <f>+G243</f>
        <v>-0.45012000000133412</v>
      </c>
      <c r="O243" s="1">
        <f ca="1">+C$11+C$12*F243</f>
        <v>-0.44587062553607393</v>
      </c>
      <c r="Q243" s="114">
        <f>+C243-15018.5</f>
        <v>43355.341</v>
      </c>
      <c r="S243" s="19">
        <f>S$18</f>
        <v>1</v>
      </c>
      <c r="Z243" s="1">
        <f>F243</f>
        <v>5796</v>
      </c>
      <c r="AA243" s="77">
        <f>AB$3+AB$4*Z243+AB$5*Z243^2+AH243</f>
        <v>-0.46158975251681461</v>
      </c>
      <c r="AB243" s="77">
        <f>IF(S243&lt;&gt;0,G243-AH243,-9999)</f>
        <v>-0.56794947948866992</v>
      </c>
      <c r="AC243" s="77">
        <f>+G243-P243</f>
        <v>-0.45012000000133412</v>
      </c>
      <c r="AD243" s="77">
        <f>IF(S243&lt;&gt;0,G243-AA243,-9999)</f>
        <v>1.1469752515480491E-2</v>
      </c>
      <c r="AE243" s="77">
        <f>+(G243-AA243)^2*S243</f>
        <v>1.3155522276637105E-4</v>
      </c>
      <c r="AF243" s="1">
        <f>IF(S243&lt;&gt;0,G243-P243,-9999)</f>
        <v>-0.45012000000133412</v>
      </c>
      <c r="AG243" s="78"/>
      <c r="AH243" s="1">
        <f>$AB$6*($AB$11/AI243*AJ243+$AB$12)</f>
        <v>0.11782947948733576</v>
      </c>
      <c r="AI243" s="1">
        <f>1+$AB$7*COS(AL243)</f>
        <v>3.337319030703978E-2</v>
      </c>
      <c r="AJ243" s="1">
        <f>SIN(AL243+RADIANS($AB$9))</f>
        <v>4.5111954778093294E-2</v>
      </c>
      <c r="AK243" s="1">
        <f>$AB$7*SIN(AL243)</f>
        <v>0.19378132492763117</v>
      </c>
      <c r="AL243" s="1">
        <f>2*ATAN(AM243)</f>
        <v>2.9437435721228673</v>
      </c>
      <c r="AM243" s="1">
        <f>SQRT((1+$AB$7)/(1-$AB$7))*TAN(AN243/2)</f>
        <v>10.07571873350158</v>
      </c>
      <c r="AN243" s="77">
        <f>$AU243+$AB$7*SIN(AO243)</f>
        <v>7.6924417744492342</v>
      </c>
      <c r="AO243" s="77">
        <f>$AU243+$AB$7*SIN(AP243)</f>
        <v>7.6921844625561002</v>
      </c>
      <c r="AP243" s="77">
        <f>$AU243+$AB$7*SIN(AQ243)</f>
        <v>7.6905722173607298</v>
      </c>
      <c r="AQ243" s="77">
        <f>$AU243+$AB$7*SIN(AR243)</f>
        <v>7.6808086525098451</v>
      </c>
      <c r="AR243" s="77">
        <f>$AU243+$AB$7*SIN(AS243)</f>
        <v>7.6305344975249749</v>
      </c>
      <c r="AS243" s="77">
        <f>$AU243+$AB$7*SIN(AT243)</f>
        <v>7.4619745372722734</v>
      </c>
      <c r="AT243" s="77">
        <f>$AU243+$AB$7*SIN(AU243)</f>
        <v>7.1360476464057525</v>
      </c>
      <c r="AU243" s="77">
        <f>RADIANS($AB$9)+$AB$18*(F243-AB$15)</f>
        <v>6.7194584049676562</v>
      </c>
      <c r="AW243" s="6"/>
      <c r="AX243" s="26"/>
    </row>
    <row r="244" spans="1:50" x14ac:dyDescent="0.2">
      <c r="A244" s="96" t="s">
        <v>186</v>
      </c>
      <c r="B244" s="97" t="s">
        <v>102</v>
      </c>
      <c r="C244" s="98">
        <v>58772.720800000003</v>
      </c>
      <c r="D244" s="98">
        <v>1E-4</v>
      </c>
      <c r="E244" s="76">
        <f>+(C244-C$7)/C$8</f>
        <v>5924.8490728344041</v>
      </c>
      <c r="F244" s="1">
        <f>ROUND(2*E244,0)/2</f>
        <v>5925</v>
      </c>
      <c r="G244" s="1">
        <f>+C244-(C$7+F244*C$8)</f>
        <v>-0.46669999999721767</v>
      </c>
      <c r="K244" s="1">
        <f>+G244</f>
        <v>-0.46669999999721767</v>
      </c>
      <c r="O244" s="1">
        <f ca="1">+C$11+C$12*F244</f>
        <v>-0.46079738778538848</v>
      </c>
      <c r="Q244" s="114">
        <f>+C244-15018.5</f>
        <v>43754.220800000003</v>
      </c>
      <c r="S244" s="19">
        <f>S$18</f>
        <v>1</v>
      </c>
      <c r="Z244" s="1">
        <f>F244</f>
        <v>5925</v>
      </c>
      <c r="AA244" s="77">
        <f>AB$3+AB$4*Z244+AB$5*Z244^2+AH244</f>
        <v>-0.48014389820281711</v>
      </c>
      <c r="AB244" s="77">
        <f>IF(S244&lt;&gt;0,G244-AH244,-9999)</f>
        <v>-0.58345680159075741</v>
      </c>
      <c r="AC244" s="77">
        <f>+G244-P244</f>
        <v>-0.46669999999721767</v>
      </c>
      <c r="AD244" s="77">
        <f>IF(S244&lt;&gt;0,G244-AA244,-9999)</f>
        <v>1.3443898205599436E-2</v>
      </c>
      <c r="AE244" s="77">
        <f>+(G244-AA244)^2*S244</f>
        <v>1.8073839896251974E-4</v>
      </c>
      <c r="AF244" s="1">
        <f>IF(S244&lt;&gt;0,G244-P244,-9999)</f>
        <v>-0.46669999999721767</v>
      </c>
      <c r="AG244" s="78"/>
      <c r="AH244" s="1">
        <f>$AB$6*($AB$11/AI244*AJ244+$AB$12)</f>
        <v>0.11675680159353971</v>
      </c>
      <c r="AI244" s="1">
        <f>1+$AB$7*COS(AL244)</f>
        <v>3.2851796302151182E-2</v>
      </c>
      <c r="AJ244" s="1">
        <f>SIN(AL244+RADIANS($AB$9))</f>
        <v>4.2405613631923245E-2</v>
      </c>
      <c r="AK244" s="1">
        <f>$AB$7*SIN(AL244)</f>
        <v>0.19116208617799391</v>
      </c>
      <c r="AL244" s="1">
        <f>2*ATAN(AM244)</f>
        <v>2.9464525089224032</v>
      </c>
      <c r="AM244" s="1">
        <f>SQRT((1+$AB$7)/(1-$AB$7))*TAN(AN244/2)</f>
        <v>10.216500347053685</v>
      </c>
      <c r="AN244" s="77">
        <f>$AU244+$AB$7*SIN(AO244)</f>
        <v>7.7061516390240392</v>
      </c>
      <c r="AO244" s="77">
        <f>$AU244+$AB$7*SIN(AP244)</f>
        <v>7.7059763358604565</v>
      </c>
      <c r="AP244" s="77">
        <f>$AU244+$AB$7*SIN(AQ244)</f>
        <v>7.704775347644504</v>
      </c>
      <c r="AQ244" s="77">
        <f>$AU244+$AB$7*SIN(AR244)</f>
        <v>7.69679223207104</v>
      </c>
      <c r="AR244" s="77">
        <f>$AU244+$AB$7*SIN(AS244)</f>
        <v>7.6515149460839789</v>
      </c>
      <c r="AS244" s="77">
        <f>$AU244+$AB$7*SIN(AT244)</f>
        <v>7.4876478027534548</v>
      </c>
      <c r="AT244" s="77">
        <f>$AU244+$AB$7*SIN(AU244)</f>
        <v>7.1580070796216271</v>
      </c>
      <c r="AU244" s="77">
        <f>RADIANS($AB$9)+$AB$18*(F244-AB$15)</f>
        <v>6.7310705304187781</v>
      </c>
      <c r="AW244" s="6"/>
      <c r="AX244" s="26"/>
    </row>
    <row r="245" spans="1:50" ht="12" customHeight="1" x14ac:dyDescent="0.2">
      <c r="A245" s="96" t="s">
        <v>185</v>
      </c>
      <c r="B245" s="97" t="s">
        <v>102</v>
      </c>
      <c r="C245" s="98">
        <v>58800.5501</v>
      </c>
      <c r="D245" s="98">
        <v>1E-4</v>
      </c>
      <c r="E245" s="76">
        <f>+(C245-C$7)/C$8</f>
        <v>5933.8488529276701</v>
      </c>
      <c r="F245" s="1">
        <f>ROUND(2*E245,0)/2</f>
        <v>5934</v>
      </c>
      <c r="G245" s="1">
        <f>+C245-(C$7+F245*C$8)</f>
        <v>-0.4673800000018673</v>
      </c>
      <c r="K245" s="1">
        <f>+G245</f>
        <v>-0.4673800000018673</v>
      </c>
      <c r="O245" s="1">
        <f ca="1">+C$11+C$12*F245</f>
        <v>-0.46183878980278248</v>
      </c>
      <c r="Q245" s="114">
        <f>+C245-15018.5</f>
        <v>43782.0501</v>
      </c>
      <c r="S245" s="19">
        <f>S$18</f>
        <v>1</v>
      </c>
      <c r="Z245" s="1">
        <f>F245</f>
        <v>5934</v>
      </c>
      <c r="AA245" s="77">
        <f>AB$3+AB$4*Z245+AB$5*Z245^2+AH245</f>
        <v>-0.48144695216947286</v>
      </c>
      <c r="AB245" s="77">
        <f>IF(S245&lt;&gt;0,G245-AH245,-9999)</f>
        <v>-0.58406179455075191</v>
      </c>
      <c r="AC245" s="77">
        <f>+G245-P245</f>
        <v>-0.4673800000018673</v>
      </c>
      <c r="AD245" s="77">
        <f>IF(S245&lt;&gt;0,G245-AA245,-9999)</f>
        <v>1.4066952167605562E-2</v>
      </c>
      <c r="AE245" s="77">
        <f>+(G245-AA245)^2*S245</f>
        <v>1.9787914328570281E-4</v>
      </c>
      <c r="AF245" s="1">
        <f>IF(S245&lt;&gt;0,G245-P245,-9999)</f>
        <v>-0.4673800000018673</v>
      </c>
      <c r="AG245" s="78"/>
      <c r="AH245" s="1">
        <f>$AB$6*($AB$11/AI245*AJ245+$AB$12)</f>
        <v>0.11668179454888458</v>
      </c>
      <c r="AI245" s="1">
        <f>1+$AB$7*COS(AL245)</f>
        <v>3.2816295281574814E-2</v>
      </c>
      <c r="AJ245" s="1">
        <f>SIN(AL245+RADIANS($AB$9))</f>
        <v>4.2219981084164755E-2</v>
      </c>
      <c r="AK245" s="1">
        <f>$AB$7*SIN(AL245)</f>
        <v>0.19098238776138687</v>
      </c>
      <c r="AL245" s="1">
        <f>2*ATAN(AM245)</f>
        <v>2.9466383078696348</v>
      </c>
      <c r="AM245" s="1">
        <f>SQRT((1+$AB$7)/(1-$AB$7))*TAN(AN245/2)</f>
        <v>10.226299103777485</v>
      </c>
      <c r="AN245" s="77">
        <f>$AU245+$AB$7*SIN(AO245)</f>
        <v>7.7070999010847618</v>
      </c>
      <c r="AO245" s="77">
        <f>$AU245+$AB$7*SIN(AP245)</f>
        <v>7.7069293994550288</v>
      </c>
      <c r="AP245" s="77">
        <f>$AU245+$AB$7*SIN(AQ245)</f>
        <v>7.705753721776559</v>
      </c>
      <c r="AQ245" s="77">
        <f>$AU245+$AB$7*SIN(AR245)</f>
        <v>7.6978860516771874</v>
      </c>
      <c r="AR245" s="77">
        <f>$AU245+$AB$7*SIN(AS245)</f>
        <v>7.652950898026968</v>
      </c>
      <c r="AS245" s="77">
        <f>$AU245+$AB$7*SIN(AT245)</f>
        <v>7.4894240788575148</v>
      </c>
      <c r="AT245" s="77">
        <f>$AU245+$AB$7*SIN(AU245)</f>
        <v>7.1595370009046322</v>
      </c>
      <c r="AU245" s="77">
        <f>RADIANS($AB$9)+$AB$18*(F245-AB$15)</f>
        <v>6.7318806787060659</v>
      </c>
    </row>
    <row r="246" spans="1:50" ht="12" customHeight="1" x14ac:dyDescent="0.2">
      <c r="A246" s="111" t="s">
        <v>862</v>
      </c>
      <c r="B246" s="112" t="s">
        <v>102</v>
      </c>
      <c r="C246" s="113">
        <v>59171.602800000001</v>
      </c>
      <c r="D246" s="113">
        <v>2.9999999999999997E-4</v>
      </c>
      <c r="E246" s="76">
        <f>+(C246-C$7)/C$8</f>
        <v>6053.8444224537707</v>
      </c>
      <c r="F246" s="1">
        <f>ROUND(2*E246,0)/2</f>
        <v>6054</v>
      </c>
      <c r="G246" s="1">
        <f>+C246-(C$7+F246*C$8)</f>
        <v>-0.48108000000502216</v>
      </c>
      <c r="K246" s="1">
        <f>+G246</f>
        <v>-0.48108000000502216</v>
      </c>
      <c r="O246" s="1">
        <f ca="1">+C$11+C$12*F246</f>
        <v>-0.47572415003470303</v>
      </c>
      <c r="Q246" s="114">
        <f>+C246-15018.5</f>
        <v>44153.102800000001</v>
      </c>
      <c r="S246" s="19">
        <f>S$18</f>
        <v>1</v>
      </c>
      <c r="Z246" s="1">
        <f>F246</f>
        <v>6054</v>
      </c>
      <c r="AA246" s="77">
        <f>AB$3+AB$4*Z246+AB$5*Z246^2+AH246</f>
        <v>-0.49892783449283351</v>
      </c>
      <c r="AB246" s="77">
        <f>IF(S246&lt;&gt;0,G246-AH246,-9999)</f>
        <v>-0.59675968692081771</v>
      </c>
      <c r="AC246" s="77">
        <f>+G246-P246</f>
        <v>-0.48108000000502216</v>
      </c>
      <c r="AD246" s="77">
        <f>IF(S246&lt;&gt;0,G246-AA246,-9999)</f>
        <v>1.7847834487811354E-2</v>
      </c>
      <c r="AE246" s="77">
        <f>+(G246-AA246)^2*S246</f>
        <v>3.1854519590430839E-4</v>
      </c>
      <c r="AF246" s="1">
        <f>IF(S246&lt;&gt;0,G246-P246,-9999)</f>
        <v>-0.48108000000502216</v>
      </c>
      <c r="AG246" s="78"/>
      <c r="AH246" s="1">
        <f>$AB$6*($AB$11/AI246*AJ246+$AB$12)</f>
        <v>0.11567968691579555</v>
      </c>
      <c r="AI246" s="1">
        <f>1+$AB$7*COS(AL246)</f>
        <v>3.2353332922039346E-2</v>
      </c>
      <c r="AJ246" s="1">
        <f>SIN(AL246+RADIANS($AB$9))</f>
        <v>3.978285506659713E-2</v>
      </c>
      <c r="AK246" s="1">
        <f>$AB$7*SIN(AL246)</f>
        <v>0.18862268898733497</v>
      </c>
      <c r="AL246" s="1">
        <f>2*ATAN(AM246)</f>
        <v>2.9490774856275532</v>
      </c>
      <c r="AM246" s="1">
        <f>SQRT((1+$AB$7)/(1-$AB$7))*TAN(AN246/2)</f>
        <v>10.356686110504237</v>
      </c>
      <c r="AN246" s="77">
        <f>$AU246+$AB$7*SIN(AO246)</f>
        <v>7.719644343116844</v>
      </c>
      <c r="AO246" s="77">
        <f>$AU246+$AB$7*SIN(AP246)</f>
        <v>7.7195282167319608</v>
      </c>
      <c r="AP246" s="77">
        <f>$AU246+$AB$7*SIN(AQ246)</f>
        <v>7.7186523265032587</v>
      </c>
      <c r="AQ246" s="77">
        <f>$AU246+$AB$7*SIN(AR246)</f>
        <v>7.7122190541233966</v>
      </c>
      <c r="AR246" s="77">
        <f>$AU246+$AB$7*SIN(AS246)</f>
        <v>7.671756839379209</v>
      </c>
      <c r="AS246" s="77">
        <f>$AU246+$AB$7*SIN(AT246)</f>
        <v>7.5129208256213937</v>
      </c>
      <c r="AT246" s="77">
        <f>$AU246+$AB$7*SIN(AU246)</f>
        <v>7.179908944737833</v>
      </c>
      <c r="AU246" s="77">
        <f>RADIANS($AB$9)+$AB$18*(F246-AB$15)</f>
        <v>6.7426826558698991</v>
      </c>
    </row>
    <row r="247" spans="1:50" ht="12" customHeight="1" x14ac:dyDescent="0.2">
      <c r="A247" s="118" t="s">
        <v>863</v>
      </c>
      <c r="B247" s="116" t="s">
        <v>102</v>
      </c>
      <c r="C247" s="117">
        <v>59477.713499999998</v>
      </c>
      <c r="D247" s="115">
        <v>5.9999999999999995E-4</v>
      </c>
      <c r="E247" s="76">
        <f>+(C247-C$7)/C$8</f>
        <v>6152.8382521295371</v>
      </c>
      <c r="F247" s="1">
        <f>ROUND(2*E247,0)/2</f>
        <v>6153</v>
      </c>
      <c r="G247" s="1">
        <f>+C247-(C$7+F247*C$8)</f>
        <v>-0.50016000000323402</v>
      </c>
      <c r="K247" s="1">
        <f>+G247</f>
        <v>-0.50016000000323402</v>
      </c>
      <c r="O247" s="1">
        <f ca="1">+C$11+C$12*F247</f>
        <v>-0.48717957222603736</v>
      </c>
      <c r="Q247" s="114">
        <f>+C247-15018.5</f>
        <v>44459.213499999998</v>
      </c>
      <c r="S247" s="19">
        <f>S$18</f>
        <v>1</v>
      </c>
      <c r="Z247" s="1">
        <f>F247</f>
        <v>6153</v>
      </c>
      <c r="AA247" s="77">
        <f>AB$3+AB$4*Z247+AB$5*Z247^2+AH247</f>
        <v>-0.5134990693349859</v>
      </c>
      <c r="AB247" s="77">
        <f>IF(S247&lt;&gt;0,G247-AH247,-9999)</f>
        <v>-0.61501024415809769</v>
      </c>
      <c r="AC247" s="77">
        <f>+G247-P247</f>
        <v>-0.50016000000323402</v>
      </c>
      <c r="AD247" s="77">
        <f>IF(S247&lt;&gt;0,G247-AA247,-9999)</f>
        <v>1.3339069331751885E-2</v>
      </c>
      <c r="AE247" s="77">
        <f>+(G247-AA247)^2*S247</f>
        <v>1.7793077063728367E-4</v>
      </c>
      <c r="AF247" s="1">
        <f>IF(S247&lt;&gt;0,G247-P247,-9999)</f>
        <v>-0.50016000000323402</v>
      </c>
      <c r="AG247" s="78"/>
      <c r="AH247" s="1">
        <f>$AB$6*($AB$11/AI247*AJ247+$AB$12)</f>
        <v>0.11485024415486365</v>
      </c>
      <c r="AI247" s="1">
        <f>1+$AB$7*COS(AL247)</f>
        <v>3.198533197692377E-2</v>
      </c>
      <c r="AJ247" s="1">
        <f>SIN(AL247+RADIANS($AB$9))</f>
        <v>3.7823478671539401E-2</v>
      </c>
      <c r="AK247" s="1">
        <f>$AB$7*SIN(AL247)</f>
        <v>0.18672491424572085</v>
      </c>
      <c r="AL247" s="1">
        <f>2*ATAN(AM247)</f>
        <v>2.9510383391086141</v>
      </c>
      <c r="AM247" s="1">
        <f>SQRT((1+$AB$7)/(1-$AB$7))*TAN(AN247/2)</f>
        <v>10.463916890785153</v>
      </c>
      <c r="AN247" s="77">
        <f>$AU247+$AB$7*SIN(AO247)</f>
        <v>7.7298589454565532</v>
      </c>
      <c r="AO247" s="77">
        <f>$AU247+$AB$7*SIN(AP247)</f>
        <v>7.7297761351523908</v>
      </c>
      <c r="AP247" s="77">
        <f>$AU247+$AB$7*SIN(AQ247)</f>
        <v>7.7290999410865524</v>
      </c>
      <c r="AQ247" s="77">
        <f>$AU247+$AB$7*SIN(AR247)</f>
        <v>7.7237090226148775</v>
      </c>
      <c r="AR247" s="77">
        <f>$AU247+$AB$7*SIN(AS247)</f>
        <v>7.6868036311846932</v>
      </c>
      <c r="AS247" s="77">
        <f>$AU247+$AB$7*SIN(AT247)</f>
        <v>7.5320421288317672</v>
      </c>
      <c r="AT247" s="77">
        <f>$AU247+$AB$7*SIN(AU247)</f>
        <v>7.1966774415801238</v>
      </c>
      <c r="AU247" s="77">
        <f>RADIANS($AB$9)+$AB$18*(F247-AB$15)</f>
        <v>6.7515942870300627</v>
      </c>
    </row>
    <row r="248" spans="1:50" ht="12" customHeight="1" x14ac:dyDescent="0.2">
      <c r="A248" s="118" t="s">
        <v>863</v>
      </c>
      <c r="B248" s="116" t="s">
        <v>102</v>
      </c>
      <c r="C248" s="117">
        <v>59499.367100000003</v>
      </c>
      <c r="D248" s="115">
        <v>1E-4</v>
      </c>
      <c r="E248" s="76">
        <f>+(C248-C$7)/C$8</f>
        <v>6159.8408586711175</v>
      </c>
      <c r="F248" s="1">
        <f>ROUND(2*E248,0)/2</f>
        <v>6160</v>
      </c>
      <c r="G248" s="1">
        <f>+C248-(C$7+F248*C$8)</f>
        <v>-0.49210000000311993</v>
      </c>
      <c r="K248" s="1">
        <f>+G248</f>
        <v>-0.49210000000311993</v>
      </c>
      <c r="O248" s="1">
        <f ca="1">+C$11+C$12*F248</f>
        <v>-0.48798955157289936</v>
      </c>
      <c r="Q248" s="114">
        <f>+C248-15018.5</f>
        <v>44480.867100000003</v>
      </c>
      <c r="S248" s="19">
        <f>S$18</f>
        <v>1</v>
      </c>
      <c r="Z248" s="1">
        <f>F248</f>
        <v>6160</v>
      </c>
      <c r="AA248" s="77">
        <f>AB$3+AB$4*Z248+AB$5*Z248^2+AH248</f>
        <v>-0.51453447136509323</v>
      </c>
      <c r="AB248" s="77">
        <f>IF(S248&lt;&gt;0,G248-AH248,-9999)</f>
        <v>-0.60689150810537396</v>
      </c>
      <c r="AC248" s="77">
        <f>+G248-P248</f>
        <v>-0.49210000000311993</v>
      </c>
      <c r="AD248" s="77">
        <f>IF(S248&lt;&gt;0,G248-AA248,-9999)</f>
        <v>2.2434471361973296E-2</v>
      </c>
      <c r="AE248" s="77">
        <f>+(G248-AA248)^2*S248</f>
        <v>5.0330550529119995E-4</v>
      </c>
      <c r="AF248" s="1">
        <f>IF(S248&lt;&gt;0,G248-P248,-9999)</f>
        <v>-0.49210000000311993</v>
      </c>
      <c r="AG248" s="78"/>
      <c r="AH248" s="1">
        <f>$AB$6*($AB$11/AI248*AJ248+$AB$12)</f>
        <v>0.11479150810225407</v>
      </c>
      <c r="AI248" s="1">
        <f>1+$AB$7*COS(AL248)</f>
        <v>3.1959769470002564E-2</v>
      </c>
      <c r="AJ248" s="1">
        <f>SIN(AL248+RADIANS($AB$9))</f>
        <v>3.7686628414686688E-2</v>
      </c>
      <c r="AK248" s="1">
        <f>$AB$7*SIN(AL248)</f>
        <v>0.18659234492156354</v>
      </c>
      <c r="AL248" s="1">
        <f>2*ATAN(AM248)</f>
        <v>2.9511752870061652</v>
      </c>
      <c r="AM248" s="1">
        <f>SQRT((1+$AB$7)/(1-$AB$7))*TAN(AN248/2)</f>
        <v>10.471488245857422</v>
      </c>
      <c r="AN248" s="77">
        <f>$AU248+$AB$7*SIN(AO248)</f>
        <v>7.73057671921159</v>
      </c>
      <c r="AO248" s="77">
        <f>$AU248+$AB$7*SIN(AP248)</f>
        <v>7.7304959302255494</v>
      </c>
      <c r="AP248" s="77">
        <f>$AU248+$AB$7*SIN(AQ248)</f>
        <v>7.729832392634794</v>
      </c>
      <c r="AQ248" s="77">
        <f>$AU248+$AB$7*SIN(AR248)</f>
        <v>7.7245105547511965</v>
      </c>
      <c r="AR248" s="77">
        <f>$AU248+$AB$7*SIN(AS248)</f>
        <v>7.6878518093902741</v>
      </c>
      <c r="AS248" s="77">
        <f>$AU248+$AB$7*SIN(AT248)</f>
        <v>7.533385066505943</v>
      </c>
      <c r="AT248" s="77">
        <f>$AU248+$AB$7*SIN(AU248)</f>
        <v>7.1978617621711525</v>
      </c>
      <c r="AU248" s="77">
        <f>RADIANS($AB$9)+$AB$18*(F248-AB$15)</f>
        <v>6.7522244023646198</v>
      </c>
    </row>
    <row r="249" spans="1:50" ht="12" customHeight="1" x14ac:dyDescent="0.2"/>
    <row r="250" spans="1:50" ht="12" customHeight="1" x14ac:dyDescent="0.2"/>
  </sheetData>
  <sheetProtection selectLockedCells="1" selectUnlockedCells="1"/>
  <sortState xmlns:xlrd2="http://schemas.microsoft.com/office/spreadsheetml/2017/richdata2" ref="A21:AU248">
    <sortCondition ref="C21:C248"/>
  </sortState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25"/>
  <sheetViews>
    <sheetView topLeftCell="A180" workbookViewId="0">
      <selection activeCell="A122" sqref="A122"/>
    </sheetView>
  </sheetViews>
  <sheetFormatPr defaultRowHeight="12.75" x14ac:dyDescent="0.2"/>
  <cols>
    <col min="1" max="1" width="19.7109375" style="79" customWidth="1"/>
    <col min="2" max="2" width="4.42578125" customWidth="1"/>
    <col min="3" max="3" width="12.7109375" style="79" customWidth="1"/>
    <col min="4" max="4" width="5.42578125" customWidth="1"/>
    <col min="5" max="5" width="14.85546875" customWidth="1"/>
    <col min="7" max="7" width="12" customWidth="1"/>
    <col min="8" max="8" width="14.140625" style="79" customWidth="1"/>
    <col min="9" max="9" width="22.5703125" customWidth="1"/>
    <col min="10" max="10" width="25.140625" customWidth="1"/>
    <col min="11" max="11" width="15.7109375" customWidth="1"/>
    <col min="12" max="12" width="14.140625" customWidth="1"/>
    <col min="13" max="13" width="9.5703125" customWidth="1"/>
    <col min="14" max="14" width="14.140625" customWidth="1"/>
    <col min="15" max="15" width="23.42578125" customWidth="1"/>
    <col min="16" max="16" width="16.5703125" customWidth="1"/>
    <col min="17" max="17" width="41" customWidth="1"/>
  </cols>
  <sheetData>
    <row r="1" spans="1:16" ht="15.75" x14ac:dyDescent="0.25">
      <c r="A1" s="99" t="s">
        <v>187</v>
      </c>
      <c r="I1" s="100" t="s">
        <v>188</v>
      </c>
      <c r="J1" s="101" t="s">
        <v>76</v>
      </c>
    </row>
    <row r="2" spans="1:16" x14ac:dyDescent="0.2">
      <c r="I2" s="102" t="s">
        <v>189</v>
      </c>
      <c r="J2" s="103" t="s">
        <v>72</v>
      </c>
    </row>
    <row r="3" spans="1:16" x14ac:dyDescent="0.2">
      <c r="A3" s="104" t="s">
        <v>190</v>
      </c>
      <c r="I3" s="102" t="s">
        <v>191</v>
      </c>
      <c r="J3" s="103" t="s">
        <v>63</v>
      </c>
    </row>
    <row r="4" spans="1:16" x14ac:dyDescent="0.2">
      <c r="I4" s="102" t="s">
        <v>192</v>
      </c>
      <c r="J4" s="103" t="s">
        <v>63</v>
      </c>
    </row>
    <row r="5" spans="1:16" x14ac:dyDescent="0.2">
      <c r="I5" s="105" t="s">
        <v>193</v>
      </c>
      <c r="J5" s="106" t="s">
        <v>68</v>
      </c>
    </row>
    <row r="11" spans="1:16" ht="12.75" customHeight="1" x14ac:dyDescent="0.2">
      <c r="A11" s="79" t="str">
        <f t="shared" ref="A11:A74" si="0">P11</f>
        <v> AJ 66.35 </v>
      </c>
      <c r="B11" s="19" t="str">
        <f t="shared" ref="B11:B74" si="1">IF(H11=INT(H11),"I","II")</f>
        <v>I</v>
      </c>
      <c r="C11" s="79">
        <f t="shared" ref="C11:C74" si="2">1*G11</f>
        <v>34554.928</v>
      </c>
      <c r="D11" t="str">
        <f t="shared" ref="D11:D74" si="3">VLOOKUP(F11,I$1:J$5,2,FALSE)</f>
        <v>vis</v>
      </c>
      <c r="E11">
        <f>VLOOKUP(C11,Active!C$21:E$970,3,FALSE)</f>
        <v>-1906.9975616223942</v>
      </c>
      <c r="F11" s="19" t="s">
        <v>193</v>
      </c>
      <c r="G11" t="str">
        <f t="shared" ref="G11:G74" si="4">MID(I11,3,LEN(I11)-3)</f>
        <v>34554.928</v>
      </c>
      <c r="H11" s="79">
        <f t="shared" ref="H11:H74" si="5">1*K11</f>
        <v>-1907</v>
      </c>
      <c r="I11" s="107" t="s">
        <v>194</v>
      </c>
      <c r="J11" s="108" t="s">
        <v>195</v>
      </c>
      <c r="K11" s="107">
        <v>-1907</v>
      </c>
      <c r="L11" s="107" t="s">
        <v>196</v>
      </c>
      <c r="M11" s="108" t="s">
        <v>197</v>
      </c>
      <c r="N11" s="108"/>
      <c r="O11" s="109" t="s">
        <v>198</v>
      </c>
      <c r="P11" s="109" t="s">
        <v>199</v>
      </c>
    </row>
    <row r="12" spans="1:16" ht="12.75" customHeight="1" x14ac:dyDescent="0.2">
      <c r="A12" s="79" t="str">
        <f t="shared" si="0"/>
        <v>IBVS 46 </v>
      </c>
      <c r="B12" s="19" t="str">
        <f t="shared" si="1"/>
        <v>I</v>
      </c>
      <c r="C12" s="79">
        <f t="shared" si="2"/>
        <v>38293.398999999998</v>
      </c>
      <c r="D12" t="str">
        <f t="shared" si="3"/>
        <v>vis</v>
      </c>
      <c r="E12">
        <f>VLOOKUP(C12,Active!C$21:E$970,3,FALSE)</f>
        <v>-698.00499317642402</v>
      </c>
      <c r="F12" s="19" t="s">
        <v>193</v>
      </c>
      <c r="G12" t="str">
        <f t="shared" si="4"/>
        <v>38293.399</v>
      </c>
      <c r="H12" s="79">
        <f t="shared" si="5"/>
        <v>-698</v>
      </c>
      <c r="I12" s="107" t="s">
        <v>200</v>
      </c>
      <c r="J12" s="108" t="s">
        <v>201</v>
      </c>
      <c r="K12" s="107">
        <v>-698</v>
      </c>
      <c r="L12" s="107" t="s">
        <v>202</v>
      </c>
      <c r="M12" s="108" t="s">
        <v>203</v>
      </c>
      <c r="N12" s="108"/>
      <c r="O12" s="109" t="s">
        <v>204</v>
      </c>
      <c r="P12" s="110" t="s">
        <v>205</v>
      </c>
    </row>
    <row r="13" spans="1:16" ht="12.75" customHeight="1" x14ac:dyDescent="0.2">
      <c r="A13" s="79" t="str">
        <f t="shared" si="0"/>
        <v> AVSJ 3.65 </v>
      </c>
      <c r="B13" s="19" t="str">
        <f t="shared" si="1"/>
        <v>I</v>
      </c>
      <c r="C13" s="79">
        <f t="shared" si="2"/>
        <v>40451.777000000002</v>
      </c>
      <c r="D13" t="str">
        <f t="shared" si="3"/>
        <v>vis</v>
      </c>
      <c r="E13">
        <f>VLOOKUP(C13,Active!C$21:E$970,3,FALSE)</f>
        <v>-2.2637457871005646E-3</v>
      </c>
      <c r="F13" s="19" t="s">
        <v>193</v>
      </c>
      <c r="G13" t="str">
        <f t="shared" si="4"/>
        <v>40451.777</v>
      </c>
      <c r="H13" s="79">
        <f t="shared" si="5"/>
        <v>0</v>
      </c>
      <c r="I13" s="107" t="s">
        <v>206</v>
      </c>
      <c r="J13" s="108" t="s">
        <v>207</v>
      </c>
      <c r="K13" s="107">
        <v>0</v>
      </c>
      <c r="L13" s="107" t="s">
        <v>208</v>
      </c>
      <c r="M13" s="108" t="s">
        <v>203</v>
      </c>
      <c r="N13" s="108"/>
      <c r="O13" s="109" t="s">
        <v>209</v>
      </c>
      <c r="P13" s="109" t="s">
        <v>121</v>
      </c>
    </row>
    <row r="14" spans="1:16" ht="12.75" customHeight="1" x14ac:dyDescent="0.2">
      <c r="A14" s="79" t="str">
        <f t="shared" si="0"/>
        <v> AVSJ 3.65 </v>
      </c>
      <c r="B14" s="19" t="str">
        <f t="shared" si="1"/>
        <v>I</v>
      </c>
      <c r="C14" s="79">
        <f t="shared" si="2"/>
        <v>40513.624000000003</v>
      </c>
      <c r="D14" t="str">
        <f t="shared" si="3"/>
        <v>vis</v>
      </c>
      <c r="E14">
        <f>VLOOKUP(C14,Active!C$21:E$970,3,FALSE)</f>
        <v>19.998577074077453</v>
      </c>
      <c r="F14" s="19" t="s">
        <v>193</v>
      </c>
      <c r="G14" t="str">
        <f t="shared" si="4"/>
        <v>40513.624</v>
      </c>
      <c r="H14" s="79">
        <f t="shared" si="5"/>
        <v>20</v>
      </c>
      <c r="I14" s="107" t="s">
        <v>210</v>
      </c>
      <c r="J14" s="108" t="s">
        <v>211</v>
      </c>
      <c r="K14" s="107">
        <v>20</v>
      </c>
      <c r="L14" s="107" t="s">
        <v>212</v>
      </c>
      <c r="M14" s="108" t="s">
        <v>203</v>
      </c>
      <c r="N14" s="108"/>
      <c r="O14" s="109" t="s">
        <v>213</v>
      </c>
      <c r="P14" s="109" t="s">
        <v>121</v>
      </c>
    </row>
    <row r="15" spans="1:16" ht="12.75" customHeight="1" x14ac:dyDescent="0.2">
      <c r="A15" s="79" t="str">
        <f t="shared" si="0"/>
        <v> ORI 129 </v>
      </c>
      <c r="B15" s="19" t="str">
        <f t="shared" si="1"/>
        <v>I</v>
      </c>
      <c r="C15" s="79">
        <f t="shared" si="2"/>
        <v>41178.453000000001</v>
      </c>
      <c r="D15" t="str">
        <f t="shared" si="3"/>
        <v>vis</v>
      </c>
      <c r="E15">
        <f>VLOOKUP(C15,Active!C$21:E$970,3,FALSE)</f>
        <v>234.99912684091095</v>
      </c>
      <c r="F15" s="19" t="s">
        <v>193</v>
      </c>
      <c r="G15" t="str">
        <f t="shared" si="4"/>
        <v>41178.453</v>
      </c>
      <c r="H15" s="79">
        <f t="shared" si="5"/>
        <v>235</v>
      </c>
      <c r="I15" s="107" t="s">
        <v>214</v>
      </c>
      <c r="J15" s="108" t="s">
        <v>215</v>
      </c>
      <c r="K15" s="107">
        <v>235</v>
      </c>
      <c r="L15" s="107" t="s">
        <v>216</v>
      </c>
      <c r="M15" s="108" t="s">
        <v>203</v>
      </c>
      <c r="N15" s="108"/>
      <c r="O15" s="109" t="s">
        <v>217</v>
      </c>
      <c r="P15" s="109" t="s">
        <v>218</v>
      </c>
    </row>
    <row r="16" spans="1:16" ht="12.75" customHeight="1" x14ac:dyDescent="0.2">
      <c r="A16" s="79" t="str">
        <f t="shared" si="0"/>
        <v> AVSJ 6.31 </v>
      </c>
      <c r="B16" s="19" t="str">
        <f t="shared" si="1"/>
        <v>I</v>
      </c>
      <c r="C16" s="79">
        <f t="shared" si="2"/>
        <v>42325.669000000002</v>
      </c>
      <c r="D16" t="str">
        <f t="shared" si="3"/>
        <v>vis</v>
      </c>
      <c r="E16">
        <f>VLOOKUP(C16,Active!C$21:E$970,3,FALSE)</f>
        <v>605.99989651447891</v>
      </c>
      <c r="F16" s="19" t="s">
        <v>193</v>
      </c>
      <c r="G16" t="str">
        <f t="shared" si="4"/>
        <v>42325.669</v>
      </c>
      <c r="H16" s="79">
        <f t="shared" si="5"/>
        <v>606</v>
      </c>
      <c r="I16" s="107" t="s">
        <v>219</v>
      </c>
      <c r="J16" s="108" t="s">
        <v>220</v>
      </c>
      <c r="K16" s="107">
        <v>606</v>
      </c>
      <c r="L16" s="107" t="s">
        <v>221</v>
      </c>
      <c r="M16" s="108" t="s">
        <v>203</v>
      </c>
      <c r="N16" s="108"/>
      <c r="O16" s="109" t="s">
        <v>222</v>
      </c>
      <c r="P16" s="109" t="s">
        <v>223</v>
      </c>
    </row>
    <row r="17" spans="1:16" ht="12.75" customHeight="1" x14ac:dyDescent="0.2">
      <c r="A17" s="79" t="str">
        <f t="shared" si="0"/>
        <v> AVSJ 6.31 </v>
      </c>
      <c r="B17" s="19" t="str">
        <f t="shared" si="1"/>
        <v>I</v>
      </c>
      <c r="C17" s="79">
        <f t="shared" si="2"/>
        <v>42359.684000000001</v>
      </c>
      <c r="D17" t="str">
        <f t="shared" si="3"/>
        <v>vis</v>
      </c>
      <c r="E17">
        <f>VLOOKUP(C17,Active!C$21:E$970,3,FALSE)</f>
        <v>617.00008408198687</v>
      </c>
      <c r="F17" s="19" t="s">
        <v>193</v>
      </c>
      <c r="G17" t="str">
        <f t="shared" si="4"/>
        <v>42359.684</v>
      </c>
      <c r="H17" s="79">
        <f t="shared" si="5"/>
        <v>617</v>
      </c>
      <c r="I17" s="107" t="s">
        <v>224</v>
      </c>
      <c r="J17" s="108" t="s">
        <v>225</v>
      </c>
      <c r="K17" s="107">
        <v>617</v>
      </c>
      <c r="L17" s="107" t="s">
        <v>226</v>
      </c>
      <c r="M17" s="108" t="s">
        <v>203</v>
      </c>
      <c r="N17" s="108"/>
      <c r="O17" s="109" t="s">
        <v>227</v>
      </c>
      <c r="P17" s="109" t="s">
        <v>223</v>
      </c>
    </row>
    <row r="18" spans="1:16" ht="12.75" customHeight="1" x14ac:dyDescent="0.2">
      <c r="A18" s="79" t="str">
        <f t="shared" si="0"/>
        <v> AVSJ 7.38 </v>
      </c>
      <c r="B18" s="19" t="str">
        <f t="shared" si="1"/>
        <v>I</v>
      </c>
      <c r="C18" s="79">
        <f t="shared" si="2"/>
        <v>42628.703000000001</v>
      </c>
      <c r="D18" t="str">
        <f t="shared" si="3"/>
        <v>vis</v>
      </c>
      <c r="E18">
        <f>VLOOKUP(C18,Active!C$21:E$970,3,FALSE)</f>
        <v>703.99874523804954</v>
      </c>
      <c r="F18" s="19" t="s">
        <v>193</v>
      </c>
      <c r="G18" t="str">
        <f t="shared" si="4"/>
        <v>42628.703</v>
      </c>
      <c r="H18" s="79">
        <f t="shared" si="5"/>
        <v>704</v>
      </c>
      <c r="I18" s="107" t="s">
        <v>228</v>
      </c>
      <c r="J18" s="108" t="s">
        <v>229</v>
      </c>
      <c r="K18" s="107">
        <v>704</v>
      </c>
      <c r="L18" s="107" t="s">
        <v>212</v>
      </c>
      <c r="M18" s="108" t="s">
        <v>203</v>
      </c>
      <c r="N18" s="108"/>
      <c r="O18" s="109" t="s">
        <v>227</v>
      </c>
      <c r="P18" s="109" t="s">
        <v>230</v>
      </c>
    </row>
    <row r="19" spans="1:16" ht="12.75" customHeight="1" x14ac:dyDescent="0.2">
      <c r="A19" s="79" t="str">
        <f t="shared" si="0"/>
        <v> AVSJ 7.38 </v>
      </c>
      <c r="B19" s="19" t="str">
        <f t="shared" si="1"/>
        <v>I</v>
      </c>
      <c r="C19" s="79">
        <f t="shared" si="2"/>
        <v>42628.705999999998</v>
      </c>
      <c r="D19" t="str">
        <f t="shared" si="3"/>
        <v>vis</v>
      </c>
      <c r="E19">
        <f>VLOOKUP(C19,Active!C$21:E$970,3,FALSE)</f>
        <v>703.99971541481477</v>
      </c>
      <c r="F19" s="19" t="s">
        <v>193</v>
      </c>
      <c r="G19" t="str">
        <f t="shared" si="4"/>
        <v>42628.706</v>
      </c>
      <c r="H19" s="79">
        <f t="shared" si="5"/>
        <v>704</v>
      </c>
      <c r="I19" s="107" t="s">
        <v>231</v>
      </c>
      <c r="J19" s="108" t="s">
        <v>232</v>
      </c>
      <c r="K19" s="107">
        <v>704</v>
      </c>
      <c r="L19" s="107" t="s">
        <v>233</v>
      </c>
      <c r="M19" s="108" t="s">
        <v>203</v>
      </c>
      <c r="N19" s="108"/>
      <c r="O19" s="109" t="s">
        <v>234</v>
      </c>
      <c r="P19" s="109" t="s">
        <v>230</v>
      </c>
    </row>
    <row r="20" spans="1:16" ht="12.75" customHeight="1" x14ac:dyDescent="0.2">
      <c r="A20" s="79" t="str">
        <f t="shared" si="0"/>
        <v> AVSJ 7.38 </v>
      </c>
      <c r="B20" s="19" t="str">
        <f t="shared" si="1"/>
        <v>I</v>
      </c>
      <c r="C20" s="79">
        <f t="shared" si="2"/>
        <v>42631.800999999999</v>
      </c>
      <c r="D20" t="str">
        <f t="shared" si="3"/>
        <v>vis</v>
      </c>
      <c r="E20">
        <f>VLOOKUP(C20,Active!C$21:E$970,3,FALSE)</f>
        <v>705.00061444528512</v>
      </c>
      <c r="F20" s="19" t="s">
        <v>193</v>
      </c>
      <c r="G20" t="str">
        <f t="shared" si="4"/>
        <v>42631.801</v>
      </c>
      <c r="H20" s="79">
        <f t="shared" si="5"/>
        <v>705</v>
      </c>
      <c r="I20" s="107" t="s">
        <v>235</v>
      </c>
      <c r="J20" s="108" t="s">
        <v>236</v>
      </c>
      <c r="K20" s="107">
        <v>705</v>
      </c>
      <c r="L20" s="107" t="s">
        <v>237</v>
      </c>
      <c r="M20" s="108" t="s">
        <v>203</v>
      </c>
      <c r="N20" s="108"/>
      <c r="O20" s="109" t="s">
        <v>213</v>
      </c>
      <c r="P20" s="109" t="s">
        <v>230</v>
      </c>
    </row>
    <row r="21" spans="1:16" ht="12.75" customHeight="1" x14ac:dyDescent="0.2">
      <c r="A21" s="79" t="str">
        <f t="shared" si="0"/>
        <v> AVSJ 7.38 </v>
      </c>
      <c r="B21" s="19" t="str">
        <f t="shared" si="1"/>
        <v>I</v>
      </c>
      <c r="C21" s="79">
        <f t="shared" si="2"/>
        <v>42662.726999999999</v>
      </c>
      <c r="D21" t="str">
        <f t="shared" si="3"/>
        <v>vis</v>
      </c>
      <c r="E21">
        <f>VLOOKUP(C21,Active!C$21:E$970,3,FALSE)</f>
        <v>715.00184333585548</v>
      </c>
      <c r="F21" s="19" t="s">
        <v>193</v>
      </c>
      <c r="G21" t="str">
        <f t="shared" si="4"/>
        <v>42662.727</v>
      </c>
      <c r="H21" s="79">
        <f t="shared" si="5"/>
        <v>715</v>
      </c>
      <c r="I21" s="107" t="s">
        <v>238</v>
      </c>
      <c r="J21" s="108" t="s">
        <v>239</v>
      </c>
      <c r="K21" s="107">
        <v>715</v>
      </c>
      <c r="L21" s="107" t="s">
        <v>240</v>
      </c>
      <c r="M21" s="108" t="s">
        <v>203</v>
      </c>
      <c r="N21" s="108"/>
      <c r="O21" s="109" t="s">
        <v>213</v>
      </c>
      <c r="P21" s="109" t="s">
        <v>230</v>
      </c>
    </row>
    <row r="22" spans="1:16" ht="12.75" customHeight="1" x14ac:dyDescent="0.2">
      <c r="A22" s="79" t="str">
        <f t="shared" si="0"/>
        <v> BBS 24 </v>
      </c>
      <c r="B22" s="19" t="str">
        <f t="shared" si="1"/>
        <v>I</v>
      </c>
      <c r="C22" s="79">
        <f t="shared" si="2"/>
        <v>42715.292000000001</v>
      </c>
      <c r="D22" t="str">
        <f t="shared" si="3"/>
        <v>vis</v>
      </c>
      <c r="E22">
        <f>VLOOKUP(C22,Active!C$21:E$970,3,FALSE)</f>
        <v>732.00095724107643</v>
      </c>
      <c r="F22" s="19" t="s">
        <v>193</v>
      </c>
      <c r="G22" t="str">
        <f t="shared" si="4"/>
        <v>42715.292</v>
      </c>
      <c r="H22" s="79">
        <f t="shared" si="5"/>
        <v>732</v>
      </c>
      <c r="I22" s="107" t="s">
        <v>241</v>
      </c>
      <c r="J22" s="108" t="s">
        <v>242</v>
      </c>
      <c r="K22" s="107">
        <v>732</v>
      </c>
      <c r="L22" s="107" t="s">
        <v>243</v>
      </c>
      <c r="M22" s="108" t="s">
        <v>203</v>
      </c>
      <c r="N22" s="108"/>
      <c r="O22" s="109" t="s">
        <v>217</v>
      </c>
      <c r="P22" s="109" t="s">
        <v>244</v>
      </c>
    </row>
    <row r="23" spans="1:16" ht="12.75" customHeight="1" x14ac:dyDescent="0.2">
      <c r="A23" s="79" t="str">
        <f t="shared" si="0"/>
        <v> AVSJ 7.38 </v>
      </c>
      <c r="B23" s="19" t="str">
        <f t="shared" si="1"/>
        <v>I</v>
      </c>
      <c r="C23" s="79">
        <f t="shared" si="2"/>
        <v>42724.565000000002</v>
      </c>
      <c r="D23" t="str">
        <f t="shared" si="3"/>
        <v>vis</v>
      </c>
      <c r="E23">
        <f>VLOOKUP(C23,Active!C$21:E$970,3,FALSE)</f>
        <v>734.99977362542199</v>
      </c>
      <c r="F23" s="19" t="s">
        <v>193</v>
      </c>
      <c r="G23" t="str">
        <f t="shared" si="4"/>
        <v>42724.565</v>
      </c>
      <c r="H23" s="79">
        <f t="shared" si="5"/>
        <v>735</v>
      </c>
      <c r="I23" s="107" t="s">
        <v>245</v>
      </c>
      <c r="J23" s="108" t="s">
        <v>246</v>
      </c>
      <c r="K23" s="107">
        <v>735</v>
      </c>
      <c r="L23" s="107" t="s">
        <v>233</v>
      </c>
      <c r="M23" s="108" t="s">
        <v>203</v>
      </c>
      <c r="N23" s="108"/>
      <c r="O23" s="109" t="s">
        <v>213</v>
      </c>
      <c r="P23" s="109" t="s">
        <v>230</v>
      </c>
    </row>
    <row r="24" spans="1:16" ht="12.75" customHeight="1" x14ac:dyDescent="0.2">
      <c r="A24" s="79" t="str">
        <f t="shared" si="0"/>
        <v> AVSJ 7.38 </v>
      </c>
      <c r="B24" s="19" t="str">
        <f t="shared" si="1"/>
        <v>I</v>
      </c>
      <c r="C24" s="79">
        <f t="shared" si="2"/>
        <v>42727.663999999997</v>
      </c>
      <c r="D24" t="str">
        <f t="shared" si="3"/>
        <v>vis</v>
      </c>
      <c r="E24">
        <f>VLOOKUP(C24,Active!C$21:E$970,3,FALSE)</f>
        <v>736.00196622491194</v>
      </c>
      <c r="F24" s="19" t="s">
        <v>193</v>
      </c>
      <c r="G24" t="str">
        <f t="shared" si="4"/>
        <v>42727.664</v>
      </c>
      <c r="H24" s="79">
        <f t="shared" si="5"/>
        <v>736</v>
      </c>
      <c r="I24" s="107" t="s">
        <v>247</v>
      </c>
      <c r="J24" s="108" t="s">
        <v>248</v>
      </c>
      <c r="K24" s="107">
        <v>736</v>
      </c>
      <c r="L24" s="107" t="s">
        <v>240</v>
      </c>
      <c r="M24" s="108" t="s">
        <v>203</v>
      </c>
      <c r="N24" s="108"/>
      <c r="O24" s="109" t="s">
        <v>227</v>
      </c>
      <c r="P24" s="109" t="s">
        <v>230</v>
      </c>
    </row>
    <row r="25" spans="1:16" ht="12.75" customHeight="1" x14ac:dyDescent="0.2">
      <c r="A25" s="79" t="str">
        <f t="shared" si="0"/>
        <v> AVSJ 7.38 </v>
      </c>
      <c r="B25" s="19" t="str">
        <f t="shared" si="1"/>
        <v>I</v>
      </c>
      <c r="C25" s="79">
        <f t="shared" si="2"/>
        <v>42727.665000000001</v>
      </c>
      <c r="D25" t="str">
        <f t="shared" si="3"/>
        <v>vis</v>
      </c>
      <c r="E25">
        <f>VLOOKUP(C25,Active!C$21:E$970,3,FALSE)</f>
        <v>736.00228961716857</v>
      </c>
      <c r="F25" s="19" t="s">
        <v>193</v>
      </c>
      <c r="G25" t="str">
        <f t="shared" si="4"/>
        <v>42727.665</v>
      </c>
      <c r="H25" s="79">
        <f t="shared" si="5"/>
        <v>736</v>
      </c>
      <c r="I25" s="107" t="s">
        <v>249</v>
      </c>
      <c r="J25" s="108" t="s">
        <v>250</v>
      </c>
      <c r="K25" s="107">
        <v>736</v>
      </c>
      <c r="L25" s="107" t="s">
        <v>251</v>
      </c>
      <c r="M25" s="108" t="s">
        <v>203</v>
      </c>
      <c r="N25" s="108"/>
      <c r="O25" s="109" t="s">
        <v>222</v>
      </c>
      <c r="P25" s="109" t="s">
        <v>230</v>
      </c>
    </row>
    <row r="26" spans="1:16" ht="12.75" customHeight="1" x14ac:dyDescent="0.2">
      <c r="A26" s="79" t="str">
        <f t="shared" si="0"/>
        <v> BBS 29 </v>
      </c>
      <c r="B26" s="19" t="str">
        <f t="shared" si="1"/>
        <v>I</v>
      </c>
      <c r="C26" s="79">
        <f t="shared" si="2"/>
        <v>42990.499000000003</v>
      </c>
      <c r="D26" t="str">
        <f t="shared" si="3"/>
        <v>vis</v>
      </c>
      <c r="E26">
        <f>VLOOKUP(C26,Active!C$21:E$970,3,FALSE)</f>
        <v>821.00076967356904</v>
      </c>
      <c r="F26" s="19" t="s">
        <v>193</v>
      </c>
      <c r="G26" t="str">
        <f t="shared" si="4"/>
        <v>42990.499</v>
      </c>
      <c r="H26" s="79">
        <f t="shared" si="5"/>
        <v>821</v>
      </c>
      <c r="I26" s="107" t="s">
        <v>252</v>
      </c>
      <c r="J26" s="108" t="s">
        <v>253</v>
      </c>
      <c r="K26" s="107">
        <v>821</v>
      </c>
      <c r="L26" s="107" t="s">
        <v>237</v>
      </c>
      <c r="M26" s="108" t="s">
        <v>203</v>
      </c>
      <c r="N26" s="108"/>
      <c r="O26" s="109" t="s">
        <v>217</v>
      </c>
      <c r="P26" s="109" t="s">
        <v>254</v>
      </c>
    </row>
    <row r="27" spans="1:16" ht="12.75" customHeight="1" x14ac:dyDescent="0.2">
      <c r="A27" s="79" t="str">
        <f t="shared" si="0"/>
        <v> AOEB 2 </v>
      </c>
      <c r="B27" s="19" t="str">
        <f t="shared" si="1"/>
        <v>I</v>
      </c>
      <c r="C27" s="79">
        <f t="shared" si="2"/>
        <v>42999.779000000002</v>
      </c>
      <c r="D27" t="str">
        <f t="shared" si="3"/>
        <v>vis</v>
      </c>
      <c r="E27">
        <f>VLOOKUP(C27,Active!C$21:E$970,3,FALSE)</f>
        <v>824.0018498037017</v>
      </c>
      <c r="F27" s="19" t="s">
        <v>193</v>
      </c>
      <c r="G27" t="str">
        <f t="shared" si="4"/>
        <v>42999.779</v>
      </c>
      <c r="H27" s="79">
        <f t="shared" si="5"/>
        <v>824</v>
      </c>
      <c r="I27" s="107" t="s">
        <v>255</v>
      </c>
      <c r="J27" s="108" t="s">
        <v>256</v>
      </c>
      <c r="K27" s="107">
        <v>824</v>
      </c>
      <c r="L27" s="107" t="s">
        <v>240</v>
      </c>
      <c r="M27" s="108" t="s">
        <v>203</v>
      </c>
      <c r="N27" s="108"/>
      <c r="O27" s="109" t="s">
        <v>257</v>
      </c>
      <c r="P27" s="109" t="s">
        <v>258</v>
      </c>
    </row>
    <row r="28" spans="1:16" ht="12.75" customHeight="1" x14ac:dyDescent="0.2">
      <c r="A28" s="79" t="str">
        <f t="shared" si="0"/>
        <v> AOEB 2 </v>
      </c>
      <c r="B28" s="19" t="str">
        <f t="shared" si="1"/>
        <v>I</v>
      </c>
      <c r="C28" s="79">
        <f t="shared" si="2"/>
        <v>43095.639000000003</v>
      </c>
      <c r="D28" t="str">
        <f t="shared" si="3"/>
        <v>vis</v>
      </c>
      <c r="E28">
        <f>VLOOKUP(C28,Active!C$21:E$970,3,FALSE)</f>
        <v>855.00223140656328</v>
      </c>
      <c r="F28" s="19" t="s">
        <v>193</v>
      </c>
      <c r="G28" t="str">
        <f t="shared" si="4"/>
        <v>43095.639</v>
      </c>
      <c r="H28" s="79">
        <f t="shared" si="5"/>
        <v>855</v>
      </c>
      <c r="I28" s="107" t="s">
        <v>259</v>
      </c>
      <c r="J28" s="108" t="s">
        <v>260</v>
      </c>
      <c r="K28" s="107">
        <v>855</v>
      </c>
      <c r="L28" s="107" t="s">
        <v>251</v>
      </c>
      <c r="M28" s="108" t="s">
        <v>203</v>
      </c>
      <c r="N28" s="108"/>
      <c r="O28" s="109" t="s">
        <v>213</v>
      </c>
      <c r="P28" s="109" t="s">
        <v>258</v>
      </c>
    </row>
    <row r="29" spans="1:16" ht="12.75" customHeight="1" x14ac:dyDescent="0.2">
      <c r="A29" s="79" t="str">
        <f t="shared" si="0"/>
        <v> AOEB 2 </v>
      </c>
      <c r="B29" s="19" t="str">
        <f t="shared" si="1"/>
        <v>I</v>
      </c>
      <c r="C29" s="79">
        <f t="shared" si="2"/>
        <v>43126.557000000001</v>
      </c>
      <c r="D29" t="str">
        <f t="shared" si="3"/>
        <v>vis</v>
      </c>
      <c r="E29">
        <f>VLOOKUP(C29,Active!C$21:E$970,3,FALSE)</f>
        <v>865.00087315908991</v>
      </c>
      <c r="F29" s="19" t="s">
        <v>193</v>
      </c>
      <c r="G29" t="str">
        <f t="shared" si="4"/>
        <v>43126.557</v>
      </c>
      <c r="H29" s="79">
        <f t="shared" si="5"/>
        <v>865</v>
      </c>
      <c r="I29" s="107" t="s">
        <v>261</v>
      </c>
      <c r="J29" s="108" t="s">
        <v>262</v>
      </c>
      <c r="K29" s="107">
        <v>865</v>
      </c>
      <c r="L29" s="107" t="s">
        <v>243</v>
      </c>
      <c r="M29" s="108" t="s">
        <v>203</v>
      </c>
      <c r="N29" s="108"/>
      <c r="O29" s="109" t="s">
        <v>213</v>
      </c>
      <c r="P29" s="109" t="s">
        <v>258</v>
      </c>
    </row>
    <row r="30" spans="1:16" ht="12.75" customHeight="1" x14ac:dyDescent="0.2">
      <c r="A30" s="79" t="str">
        <f t="shared" si="0"/>
        <v> AOEB 2 </v>
      </c>
      <c r="B30" s="19" t="str">
        <f t="shared" si="1"/>
        <v>I</v>
      </c>
      <c r="C30" s="79">
        <f t="shared" si="2"/>
        <v>43367.754999999997</v>
      </c>
      <c r="D30" t="str">
        <f t="shared" si="3"/>
        <v>vis</v>
      </c>
      <c r="E30">
        <f>VLOOKUP(C30,Active!C$21:E$970,3,FALSE)</f>
        <v>943.0024383776049</v>
      </c>
      <c r="F30" s="19" t="s">
        <v>193</v>
      </c>
      <c r="G30" t="str">
        <f t="shared" si="4"/>
        <v>43367.755</v>
      </c>
      <c r="H30" s="79">
        <f t="shared" si="5"/>
        <v>943</v>
      </c>
      <c r="I30" s="107" t="s">
        <v>263</v>
      </c>
      <c r="J30" s="108" t="s">
        <v>264</v>
      </c>
      <c r="K30" s="107">
        <v>943</v>
      </c>
      <c r="L30" s="107" t="s">
        <v>196</v>
      </c>
      <c r="M30" s="108" t="s">
        <v>203</v>
      </c>
      <c r="N30" s="108"/>
      <c r="O30" s="109" t="s">
        <v>227</v>
      </c>
      <c r="P30" s="109" t="s">
        <v>258</v>
      </c>
    </row>
    <row r="31" spans="1:16" ht="12.75" customHeight="1" x14ac:dyDescent="0.2">
      <c r="A31" s="79" t="str">
        <f t="shared" si="0"/>
        <v> BBS 35 </v>
      </c>
      <c r="B31" s="19" t="str">
        <f t="shared" si="1"/>
        <v>I</v>
      </c>
      <c r="C31" s="79">
        <f t="shared" si="2"/>
        <v>43392.487999999998</v>
      </c>
      <c r="D31" t="str">
        <f t="shared" si="3"/>
        <v>vis</v>
      </c>
      <c r="E31">
        <f>VLOOKUP(C31,Active!C$21:E$970,3,FALSE)</f>
        <v>951.00089903046933</v>
      </c>
      <c r="F31" s="19" t="s">
        <v>193</v>
      </c>
      <c r="G31" t="str">
        <f t="shared" si="4"/>
        <v>43392.488</v>
      </c>
      <c r="H31" s="79">
        <f t="shared" si="5"/>
        <v>951</v>
      </c>
      <c r="I31" s="107" t="s">
        <v>265</v>
      </c>
      <c r="J31" s="108" t="s">
        <v>266</v>
      </c>
      <c r="K31" s="107">
        <v>951</v>
      </c>
      <c r="L31" s="107" t="s">
        <v>243</v>
      </c>
      <c r="M31" s="108" t="s">
        <v>203</v>
      </c>
      <c r="N31" s="108"/>
      <c r="O31" s="109" t="s">
        <v>267</v>
      </c>
      <c r="P31" s="109" t="s">
        <v>268</v>
      </c>
    </row>
    <row r="32" spans="1:16" ht="12.75" customHeight="1" x14ac:dyDescent="0.2">
      <c r="A32" s="79" t="str">
        <f t="shared" si="0"/>
        <v> BBS 38 </v>
      </c>
      <c r="B32" s="19" t="str">
        <f t="shared" si="1"/>
        <v>I</v>
      </c>
      <c r="C32" s="79">
        <f t="shared" si="2"/>
        <v>43726.447999999997</v>
      </c>
      <c r="D32" t="str">
        <f t="shared" si="3"/>
        <v>vis</v>
      </c>
      <c r="E32">
        <f>VLOOKUP(C32,Active!C$21:E$970,3,FALSE)</f>
        <v>1059.0009766446103</v>
      </c>
      <c r="F32" s="19" t="s">
        <v>193</v>
      </c>
      <c r="G32" t="str">
        <f t="shared" si="4"/>
        <v>43726.448</v>
      </c>
      <c r="H32" s="79">
        <f t="shared" si="5"/>
        <v>1059</v>
      </c>
      <c r="I32" s="107" t="s">
        <v>269</v>
      </c>
      <c r="J32" s="108" t="s">
        <v>270</v>
      </c>
      <c r="K32" s="107">
        <v>1059</v>
      </c>
      <c r="L32" s="107" t="s">
        <v>243</v>
      </c>
      <c r="M32" s="108" t="s">
        <v>203</v>
      </c>
      <c r="N32" s="108"/>
      <c r="O32" s="109" t="s">
        <v>267</v>
      </c>
      <c r="P32" s="109" t="s">
        <v>271</v>
      </c>
    </row>
    <row r="33" spans="1:16" ht="12.75" customHeight="1" x14ac:dyDescent="0.2">
      <c r="A33" s="79" t="str">
        <f t="shared" si="0"/>
        <v> BBS 39 </v>
      </c>
      <c r="B33" s="19" t="str">
        <f t="shared" si="1"/>
        <v>I</v>
      </c>
      <c r="C33" s="79">
        <f t="shared" si="2"/>
        <v>43788.305</v>
      </c>
      <c r="D33" t="str">
        <f t="shared" si="3"/>
        <v>vis</v>
      </c>
      <c r="E33">
        <f>VLOOKUP(C33,Active!C$21:E$970,3,FALSE)</f>
        <v>1079.0050513870294</v>
      </c>
      <c r="F33" s="19" t="s">
        <v>193</v>
      </c>
      <c r="G33" t="str">
        <f t="shared" si="4"/>
        <v>43788.305</v>
      </c>
      <c r="H33" s="79">
        <f t="shared" si="5"/>
        <v>1079</v>
      </c>
      <c r="I33" s="107" t="s">
        <v>272</v>
      </c>
      <c r="J33" s="108" t="s">
        <v>273</v>
      </c>
      <c r="K33" s="107">
        <v>1079</v>
      </c>
      <c r="L33" s="107" t="s">
        <v>274</v>
      </c>
      <c r="M33" s="108" t="s">
        <v>203</v>
      </c>
      <c r="N33" s="108"/>
      <c r="O33" s="109" t="s">
        <v>267</v>
      </c>
      <c r="P33" s="109" t="s">
        <v>275</v>
      </c>
    </row>
    <row r="34" spans="1:16" ht="12.75" customHeight="1" x14ac:dyDescent="0.2">
      <c r="A34" s="79" t="str">
        <f t="shared" si="0"/>
        <v> BBS 39 </v>
      </c>
      <c r="B34" s="19" t="str">
        <f t="shared" si="1"/>
        <v>I</v>
      </c>
      <c r="C34" s="79">
        <f t="shared" si="2"/>
        <v>43791.38</v>
      </c>
      <c r="D34" t="str">
        <f t="shared" si="3"/>
        <v>vis</v>
      </c>
      <c r="E34">
        <f>VLOOKUP(C34,Active!C$21:E$970,3,FALSE)</f>
        <v>1079.9994825723907</v>
      </c>
      <c r="F34" s="19" t="s">
        <v>193</v>
      </c>
      <c r="G34" t="str">
        <f t="shared" si="4"/>
        <v>43791.380</v>
      </c>
      <c r="H34" s="79">
        <f t="shared" si="5"/>
        <v>1080</v>
      </c>
      <c r="I34" s="107" t="s">
        <v>276</v>
      </c>
      <c r="J34" s="108" t="s">
        <v>277</v>
      </c>
      <c r="K34" s="107">
        <v>1080</v>
      </c>
      <c r="L34" s="107" t="s">
        <v>278</v>
      </c>
      <c r="M34" s="108" t="s">
        <v>203</v>
      </c>
      <c r="N34" s="108"/>
      <c r="O34" s="109" t="s">
        <v>217</v>
      </c>
      <c r="P34" s="109" t="s">
        <v>275</v>
      </c>
    </row>
    <row r="35" spans="1:16" ht="12.75" customHeight="1" x14ac:dyDescent="0.2">
      <c r="A35" s="79" t="str">
        <f t="shared" si="0"/>
        <v> AOEB 2 </v>
      </c>
      <c r="B35" s="19" t="str">
        <f t="shared" si="1"/>
        <v>I</v>
      </c>
      <c r="C35" s="79">
        <f t="shared" si="2"/>
        <v>44134.622000000003</v>
      </c>
      <c r="D35" t="str">
        <f t="shared" si="3"/>
        <v>vis</v>
      </c>
      <c r="E35">
        <f>VLOOKUP(C35,Active!C$21:E$970,3,FALSE)</f>
        <v>1191.0012871011775</v>
      </c>
      <c r="F35" s="19" t="s">
        <v>193</v>
      </c>
      <c r="G35" t="str">
        <f t="shared" si="4"/>
        <v>44134.622</v>
      </c>
      <c r="H35" s="79">
        <f t="shared" si="5"/>
        <v>1191</v>
      </c>
      <c r="I35" s="107" t="s">
        <v>279</v>
      </c>
      <c r="J35" s="108" t="s">
        <v>280</v>
      </c>
      <c r="K35" s="107">
        <v>1191</v>
      </c>
      <c r="L35" s="107" t="s">
        <v>281</v>
      </c>
      <c r="M35" s="108" t="s">
        <v>203</v>
      </c>
      <c r="N35" s="108"/>
      <c r="O35" s="109" t="s">
        <v>213</v>
      </c>
      <c r="P35" s="109" t="s">
        <v>258</v>
      </c>
    </row>
    <row r="36" spans="1:16" ht="12.75" customHeight="1" x14ac:dyDescent="0.2">
      <c r="A36" s="79" t="str">
        <f t="shared" si="0"/>
        <v> AOEB 2 </v>
      </c>
      <c r="B36" s="19" t="str">
        <f t="shared" si="1"/>
        <v>I</v>
      </c>
      <c r="C36" s="79">
        <f t="shared" si="2"/>
        <v>44474.771000000001</v>
      </c>
      <c r="D36" t="str">
        <f t="shared" si="3"/>
        <v>vis</v>
      </c>
      <c r="E36">
        <f>VLOOKUP(C36,Active!C$21:E$970,3,FALSE)</f>
        <v>1301.0028393840028</v>
      </c>
      <c r="F36" s="19" t="s">
        <v>193</v>
      </c>
      <c r="G36" t="str">
        <f t="shared" si="4"/>
        <v>44474.771</v>
      </c>
      <c r="H36" s="79">
        <f t="shared" si="5"/>
        <v>1301</v>
      </c>
      <c r="I36" s="107" t="s">
        <v>282</v>
      </c>
      <c r="J36" s="108" t="s">
        <v>283</v>
      </c>
      <c r="K36" s="107">
        <v>1301</v>
      </c>
      <c r="L36" s="107" t="s">
        <v>284</v>
      </c>
      <c r="M36" s="108" t="s">
        <v>203</v>
      </c>
      <c r="N36" s="108"/>
      <c r="O36" s="109" t="s">
        <v>227</v>
      </c>
      <c r="P36" s="109" t="s">
        <v>258</v>
      </c>
    </row>
    <row r="37" spans="1:16" ht="12.75" customHeight="1" x14ac:dyDescent="0.2">
      <c r="A37" s="79" t="str">
        <f t="shared" si="0"/>
        <v> AOEB 2 </v>
      </c>
      <c r="B37" s="19" t="str">
        <f t="shared" si="1"/>
        <v>I</v>
      </c>
      <c r="C37" s="79">
        <f t="shared" si="2"/>
        <v>44876.756000000001</v>
      </c>
      <c r="D37" t="str">
        <f t="shared" si="3"/>
        <v>vis</v>
      </c>
      <c r="E37">
        <f>VLOOKUP(C37,Active!C$21:E$970,3,FALSE)</f>
        <v>1431.0016751718833</v>
      </c>
      <c r="F37" s="19" t="s">
        <v>193</v>
      </c>
      <c r="G37" t="str">
        <f t="shared" si="4"/>
        <v>44876.756</v>
      </c>
      <c r="H37" s="79">
        <f t="shared" si="5"/>
        <v>1431</v>
      </c>
      <c r="I37" s="107" t="s">
        <v>285</v>
      </c>
      <c r="J37" s="108" t="s">
        <v>286</v>
      </c>
      <c r="K37" s="107">
        <v>1431</v>
      </c>
      <c r="L37" s="107" t="s">
        <v>287</v>
      </c>
      <c r="M37" s="108" t="s">
        <v>203</v>
      </c>
      <c r="N37" s="108"/>
      <c r="O37" s="109" t="s">
        <v>288</v>
      </c>
      <c r="P37" s="109" t="s">
        <v>258</v>
      </c>
    </row>
    <row r="38" spans="1:16" ht="12.75" customHeight="1" x14ac:dyDescent="0.2">
      <c r="A38" s="79" t="str">
        <f t="shared" si="0"/>
        <v> AOEB 2 </v>
      </c>
      <c r="B38" s="19" t="str">
        <f t="shared" si="1"/>
        <v>I</v>
      </c>
      <c r="C38" s="79">
        <f t="shared" si="2"/>
        <v>44879.85</v>
      </c>
      <c r="D38" t="str">
        <f t="shared" si="3"/>
        <v>vis</v>
      </c>
      <c r="E38">
        <f>VLOOKUP(C38,Active!C$21:E$970,3,FALSE)</f>
        <v>1432.0022508100972</v>
      </c>
      <c r="F38" s="19" t="s">
        <v>193</v>
      </c>
      <c r="G38" t="str">
        <f t="shared" si="4"/>
        <v>44879.850</v>
      </c>
      <c r="H38" s="79">
        <f t="shared" si="5"/>
        <v>1432</v>
      </c>
      <c r="I38" s="107" t="s">
        <v>289</v>
      </c>
      <c r="J38" s="108" t="s">
        <v>290</v>
      </c>
      <c r="K38" s="107">
        <v>1432</v>
      </c>
      <c r="L38" s="107" t="s">
        <v>251</v>
      </c>
      <c r="M38" s="108" t="s">
        <v>203</v>
      </c>
      <c r="N38" s="108"/>
      <c r="O38" s="109" t="s">
        <v>291</v>
      </c>
      <c r="P38" s="109" t="s">
        <v>258</v>
      </c>
    </row>
    <row r="39" spans="1:16" ht="12.75" customHeight="1" x14ac:dyDescent="0.2">
      <c r="A39" s="79" t="str">
        <f t="shared" si="0"/>
        <v> BBS 57 </v>
      </c>
      <c r="B39" s="19" t="str">
        <f t="shared" si="1"/>
        <v>I</v>
      </c>
      <c r="C39" s="79">
        <f t="shared" si="2"/>
        <v>44895.303999999996</v>
      </c>
      <c r="D39" t="str">
        <f t="shared" si="3"/>
        <v>vis</v>
      </c>
      <c r="E39">
        <f>VLOOKUP(C39,Active!C$21:E$970,3,FALSE)</f>
        <v>1436.9999547250832</v>
      </c>
      <c r="F39" s="19" t="s">
        <v>193</v>
      </c>
      <c r="G39" t="str">
        <f t="shared" si="4"/>
        <v>44895.304</v>
      </c>
      <c r="H39" s="79">
        <f t="shared" si="5"/>
        <v>1437</v>
      </c>
      <c r="I39" s="107" t="s">
        <v>292</v>
      </c>
      <c r="J39" s="108" t="s">
        <v>293</v>
      </c>
      <c r="K39" s="107">
        <v>1437</v>
      </c>
      <c r="L39" s="107" t="s">
        <v>221</v>
      </c>
      <c r="M39" s="108" t="s">
        <v>203</v>
      </c>
      <c r="N39" s="108"/>
      <c r="O39" s="109" t="s">
        <v>267</v>
      </c>
      <c r="P39" s="109" t="s">
        <v>294</v>
      </c>
    </row>
    <row r="40" spans="1:16" ht="12.75" customHeight="1" x14ac:dyDescent="0.2">
      <c r="A40" s="79" t="str">
        <f t="shared" si="0"/>
        <v> AOEB 2 </v>
      </c>
      <c r="B40" s="19" t="str">
        <f t="shared" si="1"/>
        <v>I</v>
      </c>
      <c r="C40" s="79">
        <f t="shared" si="2"/>
        <v>44907.678999999996</v>
      </c>
      <c r="D40" t="str">
        <f t="shared" si="3"/>
        <v>vis</v>
      </c>
      <c r="E40">
        <f>VLOOKUP(C40,Active!C$21:E$970,3,FALSE)</f>
        <v>1441.0019338856862</v>
      </c>
      <c r="F40" s="19" t="s">
        <v>193</v>
      </c>
      <c r="G40" t="str">
        <f t="shared" si="4"/>
        <v>44907.679</v>
      </c>
      <c r="H40" s="79">
        <f t="shared" si="5"/>
        <v>1441</v>
      </c>
      <c r="I40" s="107" t="s">
        <v>295</v>
      </c>
      <c r="J40" s="108" t="s">
        <v>296</v>
      </c>
      <c r="K40" s="107">
        <v>1441</v>
      </c>
      <c r="L40" s="107" t="s">
        <v>240</v>
      </c>
      <c r="M40" s="108" t="s">
        <v>203</v>
      </c>
      <c r="N40" s="108"/>
      <c r="O40" s="109" t="s">
        <v>213</v>
      </c>
      <c r="P40" s="109" t="s">
        <v>258</v>
      </c>
    </row>
    <row r="41" spans="1:16" ht="12.75" customHeight="1" x14ac:dyDescent="0.2">
      <c r="A41" s="79" t="str">
        <f t="shared" si="0"/>
        <v> BBS 57 </v>
      </c>
      <c r="B41" s="19" t="str">
        <f t="shared" si="1"/>
        <v>I</v>
      </c>
      <c r="C41" s="79">
        <f t="shared" si="2"/>
        <v>44926.23</v>
      </c>
      <c r="D41" t="str">
        <f t="shared" si="3"/>
        <v>vis</v>
      </c>
      <c r="E41">
        <f>VLOOKUP(C41,Active!C$21:E$970,3,FALSE)</f>
        <v>1447.0011836156559</v>
      </c>
      <c r="F41" s="19" t="s">
        <v>193</v>
      </c>
      <c r="G41" t="str">
        <f t="shared" si="4"/>
        <v>44926.230</v>
      </c>
      <c r="H41" s="79">
        <f t="shared" si="5"/>
        <v>1447</v>
      </c>
      <c r="I41" s="107" t="s">
        <v>297</v>
      </c>
      <c r="J41" s="108" t="s">
        <v>298</v>
      </c>
      <c r="K41" s="107">
        <v>1447</v>
      </c>
      <c r="L41" s="107" t="s">
        <v>281</v>
      </c>
      <c r="M41" s="108" t="s">
        <v>203</v>
      </c>
      <c r="N41" s="108"/>
      <c r="O41" s="109" t="s">
        <v>267</v>
      </c>
      <c r="P41" s="109" t="s">
        <v>294</v>
      </c>
    </row>
    <row r="42" spans="1:16" ht="12.75" customHeight="1" x14ac:dyDescent="0.2">
      <c r="A42" s="79" t="str">
        <f t="shared" si="0"/>
        <v> BBS 57 </v>
      </c>
      <c r="B42" s="19" t="str">
        <f t="shared" si="1"/>
        <v>I</v>
      </c>
      <c r="C42" s="79">
        <f t="shared" si="2"/>
        <v>44929.313999999998</v>
      </c>
      <c r="D42" t="str">
        <f t="shared" si="3"/>
        <v>vis</v>
      </c>
      <c r="E42">
        <f>VLOOKUP(C42,Active!C$21:E$970,3,FALSE)</f>
        <v>1447.9985253313148</v>
      </c>
      <c r="F42" s="19" t="s">
        <v>193</v>
      </c>
      <c r="G42" t="str">
        <f t="shared" si="4"/>
        <v>44929.314</v>
      </c>
      <c r="H42" s="79">
        <f t="shared" si="5"/>
        <v>1448</v>
      </c>
      <c r="I42" s="107" t="s">
        <v>299</v>
      </c>
      <c r="J42" s="108" t="s">
        <v>300</v>
      </c>
      <c r="K42" s="107">
        <v>1448</v>
      </c>
      <c r="L42" s="107" t="s">
        <v>301</v>
      </c>
      <c r="M42" s="108" t="s">
        <v>203</v>
      </c>
      <c r="N42" s="108"/>
      <c r="O42" s="109" t="s">
        <v>267</v>
      </c>
      <c r="P42" s="109" t="s">
        <v>294</v>
      </c>
    </row>
    <row r="43" spans="1:16" ht="12.75" customHeight="1" x14ac:dyDescent="0.2">
      <c r="A43" s="79" t="str">
        <f t="shared" si="0"/>
        <v> BBS 58 </v>
      </c>
      <c r="B43" s="19" t="str">
        <f t="shared" si="1"/>
        <v>I</v>
      </c>
      <c r="C43" s="79">
        <f t="shared" si="2"/>
        <v>44929.32</v>
      </c>
      <c r="D43" t="str">
        <f t="shared" si="3"/>
        <v>vis</v>
      </c>
      <c r="E43">
        <f>VLOOKUP(C43,Active!C$21:E$970,3,FALSE)</f>
        <v>1448.0004656848478</v>
      </c>
      <c r="F43" s="19" t="s">
        <v>193</v>
      </c>
      <c r="G43" t="str">
        <f t="shared" si="4"/>
        <v>44929.320</v>
      </c>
      <c r="H43" s="79">
        <f t="shared" si="5"/>
        <v>1448</v>
      </c>
      <c r="I43" s="107" t="s">
        <v>302</v>
      </c>
      <c r="J43" s="108" t="s">
        <v>303</v>
      </c>
      <c r="K43" s="107">
        <v>1448</v>
      </c>
      <c r="L43" s="107" t="s">
        <v>304</v>
      </c>
      <c r="M43" s="108" t="s">
        <v>203</v>
      </c>
      <c r="N43" s="108"/>
      <c r="O43" s="109" t="s">
        <v>305</v>
      </c>
      <c r="P43" s="109" t="s">
        <v>306</v>
      </c>
    </row>
    <row r="44" spans="1:16" ht="12.75" customHeight="1" x14ac:dyDescent="0.2">
      <c r="A44" s="79" t="str">
        <f t="shared" si="0"/>
        <v> BBS 57 </v>
      </c>
      <c r="B44" s="19" t="str">
        <f t="shared" si="1"/>
        <v>I</v>
      </c>
      <c r="C44" s="79">
        <f t="shared" si="2"/>
        <v>44929.321000000004</v>
      </c>
      <c r="D44" t="str">
        <f t="shared" si="3"/>
        <v>vis</v>
      </c>
      <c r="E44">
        <f>VLOOKUP(C44,Active!C$21:E$970,3,FALSE)</f>
        <v>1448.0007890771044</v>
      </c>
      <c r="F44" s="19" t="s">
        <v>193</v>
      </c>
      <c r="G44" t="str">
        <f t="shared" si="4"/>
        <v>44929.321</v>
      </c>
      <c r="H44" s="79">
        <f t="shared" si="5"/>
        <v>1448</v>
      </c>
      <c r="I44" s="107" t="s">
        <v>307</v>
      </c>
      <c r="J44" s="108" t="s">
        <v>308</v>
      </c>
      <c r="K44" s="107">
        <v>1448</v>
      </c>
      <c r="L44" s="107" t="s">
        <v>237</v>
      </c>
      <c r="M44" s="108" t="s">
        <v>203</v>
      </c>
      <c r="N44" s="108"/>
      <c r="O44" s="109" t="s">
        <v>217</v>
      </c>
      <c r="P44" s="109" t="s">
        <v>294</v>
      </c>
    </row>
    <row r="45" spans="1:16" ht="12.75" customHeight="1" x14ac:dyDescent="0.2">
      <c r="A45" s="79" t="str">
        <f t="shared" si="0"/>
        <v> AOEB 2 </v>
      </c>
      <c r="B45" s="19" t="str">
        <f t="shared" si="1"/>
        <v>I</v>
      </c>
      <c r="C45" s="79">
        <f t="shared" si="2"/>
        <v>44938.593000000001</v>
      </c>
      <c r="D45" t="str">
        <f t="shared" si="3"/>
        <v>vis</v>
      </c>
      <c r="E45">
        <f>VLOOKUP(C45,Active!C$21:E$970,3,FALSE)</f>
        <v>1450.9992820691932</v>
      </c>
      <c r="F45" s="19" t="s">
        <v>193</v>
      </c>
      <c r="G45" t="str">
        <f t="shared" si="4"/>
        <v>44938.593</v>
      </c>
      <c r="H45" s="79">
        <f t="shared" si="5"/>
        <v>1451</v>
      </c>
      <c r="I45" s="107" t="s">
        <v>309</v>
      </c>
      <c r="J45" s="108" t="s">
        <v>310</v>
      </c>
      <c r="K45" s="107">
        <v>1451</v>
      </c>
      <c r="L45" s="107" t="s">
        <v>278</v>
      </c>
      <c r="M45" s="108" t="s">
        <v>203</v>
      </c>
      <c r="N45" s="108"/>
      <c r="O45" s="109" t="s">
        <v>213</v>
      </c>
      <c r="P45" s="109" t="s">
        <v>258</v>
      </c>
    </row>
    <row r="46" spans="1:16" ht="12.75" customHeight="1" x14ac:dyDescent="0.2">
      <c r="A46" s="79" t="str">
        <f t="shared" si="0"/>
        <v> AOEB 2 </v>
      </c>
      <c r="B46" s="19" t="str">
        <f t="shared" si="1"/>
        <v>I</v>
      </c>
      <c r="C46" s="79">
        <f t="shared" si="2"/>
        <v>44938.597999999998</v>
      </c>
      <c r="D46" t="str">
        <f t="shared" si="3"/>
        <v>vis</v>
      </c>
      <c r="E46">
        <f>VLOOKUP(C46,Active!C$21:E$970,3,FALSE)</f>
        <v>1451.0008990304693</v>
      </c>
      <c r="F46" s="19" t="s">
        <v>193</v>
      </c>
      <c r="G46" t="str">
        <f t="shared" si="4"/>
        <v>44938.598</v>
      </c>
      <c r="H46" s="79">
        <f t="shared" si="5"/>
        <v>1451</v>
      </c>
      <c r="I46" s="107" t="s">
        <v>311</v>
      </c>
      <c r="J46" s="108" t="s">
        <v>312</v>
      </c>
      <c r="K46" s="107">
        <v>1451</v>
      </c>
      <c r="L46" s="107" t="s">
        <v>243</v>
      </c>
      <c r="M46" s="108" t="s">
        <v>203</v>
      </c>
      <c r="N46" s="108"/>
      <c r="O46" s="109" t="s">
        <v>227</v>
      </c>
      <c r="P46" s="109" t="s">
        <v>258</v>
      </c>
    </row>
    <row r="47" spans="1:16" ht="12.75" customHeight="1" x14ac:dyDescent="0.2">
      <c r="A47" s="79" t="str">
        <f t="shared" si="0"/>
        <v> AOEB 2 </v>
      </c>
      <c r="B47" s="19" t="str">
        <f t="shared" si="1"/>
        <v>I</v>
      </c>
      <c r="C47" s="79">
        <f t="shared" si="2"/>
        <v>44938.6</v>
      </c>
      <c r="D47" t="str">
        <f t="shared" si="3"/>
        <v>vis</v>
      </c>
      <c r="E47">
        <f>VLOOKUP(C47,Active!C$21:E$970,3,FALSE)</f>
        <v>1451.0015458149803</v>
      </c>
      <c r="F47" s="19" t="s">
        <v>193</v>
      </c>
      <c r="G47" t="str">
        <f t="shared" si="4"/>
        <v>44938.600</v>
      </c>
      <c r="H47" s="79">
        <f t="shared" si="5"/>
        <v>1451</v>
      </c>
      <c r="I47" s="107" t="s">
        <v>313</v>
      </c>
      <c r="J47" s="108" t="s">
        <v>314</v>
      </c>
      <c r="K47" s="107">
        <v>1451</v>
      </c>
      <c r="L47" s="107" t="s">
        <v>287</v>
      </c>
      <c r="M47" s="108" t="s">
        <v>203</v>
      </c>
      <c r="N47" s="108"/>
      <c r="O47" s="109" t="s">
        <v>288</v>
      </c>
      <c r="P47" s="109" t="s">
        <v>258</v>
      </c>
    </row>
    <row r="48" spans="1:16" ht="12.75" customHeight="1" x14ac:dyDescent="0.2">
      <c r="A48" s="79" t="str">
        <f t="shared" si="0"/>
        <v> BBS 62 </v>
      </c>
      <c r="B48" s="19" t="str">
        <f t="shared" si="1"/>
        <v>I</v>
      </c>
      <c r="C48" s="79">
        <f t="shared" si="2"/>
        <v>45201.434000000001</v>
      </c>
      <c r="D48" t="str">
        <f t="shared" si="3"/>
        <v>vis</v>
      </c>
      <c r="E48">
        <f>VLOOKUP(C48,Active!C$21:E$970,3,FALSE)</f>
        <v>1536.0000258713808</v>
      </c>
      <c r="F48" s="19" t="s">
        <v>193</v>
      </c>
      <c r="G48" t="str">
        <f t="shared" si="4"/>
        <v>45201.434</v>
      </c>
      <c r="H48" s="79">
        <f t="shared" si="5"/>
        <v>1536</v>
      </c>
      <c r="I48" s="107" t="s">
        <v>315</v>
      </c>
      <c r="J48" s="108" t="s">
        <v>316</v>
      </c>
      <c r="K48" s="107">
        <v>1536</v>
      </c>
      <c r="L48" s="107" t="s">
        <v>226</v>
      </c>
      <c r="M48" s="108" t="s">
        <v>203</v>
      </c>
      <c r="N48" s="108"/>
      <c r="O48" s="109" t="s">
        <v>217</v>
      </c>
      <c r="P48" s="109" t="s">
        <v>317</v>
      </c>
    </row>
    <row r="49" spans="1:16" ht="12.75" customHeight="1" x14ac:dyDescent="0.2">
      <c r="A49" s="79" t="str">
        <f t="shared" si="0"/>
        <v> BBS 62 </v>
      </c>
      <c r="B49" s="19" t="str">
        <f t="shared" si="1"/>
        <v>I</v>
      </c>
      <c r="C49" s="79">
        <f t="shared" si="2"/>
        <v>45232.358999999997</v>
      </c>
      <c r="D49" t="str">
        <f t="shared" si="3"/>
        <v>vis</v>
      </c>
      <c r="E49">
        <f>VLOOKUP(C49,Active!C$21:E$970,3,FALSE)</f>
        <v>1546.0009313696946</v>
      </c>
      <c r="F49" s="19" t="s">
        <v>193</v>
      </c>
      <c r="G49" t="str">
        <f t="shared" si="4"/>
        <v>45232.359</v>
      </c>
      <c r="H49" s="79">
        <f t="shared" si="5"/>
        <v>1546</v>
      </c>
      <c r="I49" s="107" t="s">
        <v>318</v>
      </c>
      <c r="J49" s="108" t="s">
        <v>319</v>
      </c>
      <c r="K49" s="107">
        <v>1546</v>
      </c>
      <c r="L49" s="107" t="s">
        <v>243</v>
      </c>
      <c r="M49" s="108" t="s">
        <v>203</v>
      </c>
      <c r="N49" s="108"/>
      <c r="O49" s="109" t="s">
        <v>217</v>
      </c>
      <c r="P49" s="109" t="s">
        <v>317</v>
      </c>
    </row>
    <row r="50" spans="1:16" ht="12.75" customHeight="1" x14ac:dyDescent="0.2">
      <c r="A50" s="79" t="str">
        <f t="shared" si="0"/>
        <v> BBS 62 </v>
      </c>
      <c r="B50" s="19" t="str">
        <f t="shared" si="1"/>
        <v>I</v>
      </c>
      <c r="C50" s="79">
        <f t="shared" si="2"/>
        <v>45232.36</v>
      </c>
      <c r="D50" t="str">
        <f t="shared" si="3"/>
        <v>vis</v>
      </c>
      <c r="E50">
        <f>VLOOKUP(C50,Active!C$21:E$970,3,FALSE)</f>
        <v>1546.0012547619513</v>
      </c>
      <c r="F50" s="19" t="s">
        <v>193</v>
      </c>
      <c r="G50" t="str">
        <f t="shared" si="4"/>
        <v>45232.360</v>
      </c>
      <c r="H50" s="79">
        <f t="shared" si="5"/>
        <v>1546</v>
      </c>
      <c r="I50" s="107" t="s">
        <v>320</v>
      </c>
      <c r="J50" s="108" t="s">
        <v>321</v>
      </c>
      <c r="K50" s="107">
        <v>1546</v>
      </c>
      <c r="L50" s="107" t="s">
        <v>281</v>
      </c>
      <c r="M50" s="108" t="s">
        <v>203</v>
      </c>
      <c r="N50" s="108"/>
      <c r="O50" s="109" t="s">
        <v>267</v>
      </c>
      <c r="P50" s="109" t="s">
        <v>317</v>
      </c>
    </row>
    <row r="51" spans="1:16" ht="12.75" customHeight="1" x14ac:dyDescent="0.2">
      <c r="A51" s="79" t="str">
        <f t="shared" si="0"/>
        <v> BBS 64 </v>
      </c>
      <c r="B51" s="19" t="str">
        <f t="shared" si="1"/>
        <v>I</v>
      </c>
      <c r="C51" s="79">
        <f t="shared" si="2"/>
        <v>45297.288999999997</v>
      </c>
      <c r="D51" t="str">
        <f t="shared" si="3"/>
        <v>vis</v>
      </c>
      <c r="E51">
        <f>VLOOKUP(C51,Active!C$21:E$970,3,FALSE)</f>
        <v>1566.9987905129638</v>
      </c>
      <c r="F51" s="19" t="s">
        <v>193</v>
      </c>
      <c r="G51" t="str">
        <f t="shared" si="4"/>
        <v>45297.289</v>
      </c>
      <c r="H51" s="79">
        <f t="shared" si="5"/>
        <v>1567</v>
      </c>
      <c r="I51" s="107" t="s">
        <v>322</v>
      </c>
      <c r="J51" s="108" t="s">
        <v>323</v>
      </c>
      <c r="K51" s="107">
        <v>1567</v>
      </c>
      <c r="L51" s="107" t="s">
        <v>212</v>
      </c>
      <c r="M51" s="108" t="s">
        <v>203</v>
      </c>
      <c r="N51" s="108"/>
      <c r="O51" s="109" t="s">
        <v>324</v>
      </c>
      <c r="P51" s="109" t="s">
        <v>325</v>
      </c>
    </row>
    <row r="52" spans="1:16" ht="12.75" customHeight="1" x14ac:dyDescent="0.2">
      <c r="A52" s="79" t="str">
        <f t="shared" si="0"/>
        <v> BBS 64 </v>
      </c>
      <c r="B52" s="19" t="str">
        <f t="shared" si="1"/>
        <v>I</v>
      </c>
      <c r="C52" s="79">
        <f t="shared" si="2"/>
        <v>45328.213000000003</v>
      </c>
      <c r="D52" t="str">
        <f t="shared" si="3"/>
        <v>vis</v>
      </c>
      <c r="E52">
        <f>VLOOKUP(C52,Active!C$21:E$970,3,FALSE)</f>
        <v>1576.9993726190257</v>
      </c>
      <c r="F52" s="19" t="s">
        <v>193</v>
      </c>
      <c r="G52" t="str">
        <f t="shared" si="4"/>
        <v>45328.213</v>
      </c>
      <c r="H52" s="79">
        <f t="shared" si="5"/>
        <v>1577</v>
      </c>
      <c r="I52" s="107" t="s">
        <v>326</v>
      </c>
      <c r="J52" s="108" t="s">
        <v>327</v>
      </c>
      <c r="K52" s="107">
        <v>1577</v>
      </c>
      <c r="L52" s="107" t="s">
        <v>278</v>
      </c>
      <c r="M52" s="108" t="s">
        <v>203</v>
      </c>
      <c r="N52" s="108"/>
      <c r="O52" s="109" t="s">
        <v>267</v>
      </c>
      <c r="P52" s="109" t="s">
        <v>325</v>
      </c>
    </row>
    <row r="53" spans="1:16" ht="12.75" customHeight="1" x14ac:dyDescent="0.2">
      <c r="A53" s="79" t="str">
        <f t="shared" si="0"/>
        <v> AOEB 2 </v>
      </c>
      <c r="B53" s="19" t="str">
        <f t="shared" si="1"/>
        <v>I</v>
      </c>
      <c r="C53" s="79">
        <f t="shared" si="2"/>
        <v>45609.603999999999</v>
      </c>
      <c r="D53" t="str">
        <f t="shared" si="3"/>
        <v>vis</v>
      </c>
      <c r="E53">
        <f>VLOOKUP(C53,Active!C$21:E$970,3,FALSE)</f>
        <v>1667.9990427589239</v>
      </c>
      <c r="F53" s="19" t="s">
        <v>193</v>
      </c>
      <c r="G53" t="str">
        <f t="shared" si="4"/>
        <v>45609.604</v>
      </c>
      <c r="H53" s="79">
        <f t="shared" si="5"/>
        <v>1668</v>
      </c>
      <c r="I53" s="107" t="s">
        <v>328</v>
      </c>
      <c r="J53" s="108" t="s">
        <v>329</v>
      </c>
      <c r="K53" s="107">
        <v>1668</v>
      </c>
      <c r="L53" s="107" t="s">
        <v>216</v>
      </c>
      <c r="M53" s="108" t="s">
        <v>203</v>
      </c>
      <c r="N53" s="108"/>
      <c r="O53" s="109" t="s">
        <v>288</v>
      </c>
      <c r="P53" s="109" t="s">
        <v>258</v>
      </c>
    </row>
    <row r="54" spans="1:16" ht="12.75" customHeight="1" x14ac:dyDescent="0.2">
      <c r="A54" s="79" t="str">
        <f t="shared" si="0"/>
        <v> BBS 69 </v>
      </c>
      <c r="B54" s="19" t="str">
        <f t="shared" si="1"/>
        <v>I</v>
      </c>
      <c r="C54" s="79">
        <f t="shared" si="2"/>
        <v>45634.339</v>
      </c>
      <c r="D54" t="str">
        <f t="shared" si="3"/>
        <v>vis</v>
      </c>
      <c r="E54">
        <f>VLOOKUP(C54,Active!C$21:E$970,3,FALSE)</f>
        <v>1675.9981501962991</v>
      </c>
      <c r="F54" s="19" t="s">
        <v>193</v>
      </c>
      <c r="G54" t="str">
        <f t="shared" si="4"/>
        <v>45634.339</v>
      </c>
      <c r="H54" s="79">
        <f t="shared" si="5"/>
        <v>1676</v>
      </c>
      <c r="I54" s="107" t="s">
        <v>330</v>
      </c>
      <c r="J54" s="108" t="s">
        <v>331</v>
      </c>
      <c r="K54" s="107">
        <v>1676</v>
      </c>
      <c r="L54" s="107" t="s">
        <v>332</v>
      </c>
      <c r="M54" s="108" t="s">
        <v>203</v>
      </c>
      <c r="N54" s="108"/>
      <c r="O54" s="109" t="s">
        <v>217</v>
      </c>
      <c r="P54" s="109" t="s">
        <v>333</v>
      </c>
    </row>
    <row r="55" spans="1:16" ht="12.75" customHeight="1" x14ac:dyDescent="0.2">
      <c r="A55" s="79" t="str">
        <f t="shared" si="0"/>
        <v> BBS 69 </v>
      </c>
      <c r="B55" s="19" t="str">
        <f t="shared" si="1"/>
        <v>I</v>
      </c>
      <c r="C55" s="79">
        <f t="shared" si="2"/>
        <v>45634.343000000001</v>
      </c>
      <c r="D55" t="str">
        <f t="shared" si="3"/>
        <v>vis</v>
      </c>
      <c r="E55">
        <f>VLOOKUP(C55,Active!C$21:E$970,3,FALSE)</f>
        <v>1675.9994437653211</v>
      </c>
      <c r="F55" s="19" t="s">
        <v>193</v>
      </c>
      <c r="G55" t="str">
        <f t="shared" si="4"/>
        <v>45634.343</v>
      </c>
      <c r="H55" s="79">
        <f t="shared" si="5"/>
        <v>1676</v>
      </c>
      <c r="I55" s="107" t="s">
        <v>334</v>
      </c>
      <c r="J55" s="108" t="s">
        <v>335</v>
      </c>
      <c r="K55" s="107">
        <v>1676</v>
      </c>
      <c r="L55" s="107" t="s">
        <v>278</v>
      </c>
      <c r="M55" s="108" t="s">
        <v>203</v>
      </c>
      <c r="N55" s="108"/>
      <c r="O55" s="109" t="s">
        <v>217</v>
      </c>
      <c r="P55" s="109" t="s">
        <v>333</v>
      </c>
    </row>
    <row r="56" spans="1:16" ht="12.75" customHeight="1" x14ac:dyDescent="0.2">
      <c r="A56" s="79" t="str">
        <f t="shared" si="0"/>
        <v> AOEB 2 </v>
      </c>
      <c r="B56" s="19" t="str">
        <f t="shared" si="1"/>
        <v>I</v>
      </c>
      <c r="C56" s="79">
        <f t="shared" si="2"/>
        <v>45643.618000000002</v>
      </c>
      <c r="D56" t="str">
        <f t="shared" si="3"/>
        <v>vis</v>
      </c>
      <c r="E56">
        <f>VLOOKUP(C56,Active!C$21:E$970,3,FALSE)</f>
        <v>1678.9989069341775</v>
      </c>
      <c r="F56" s="19" t="s">
        <v>193</v>
      </c>
      <c r="G56" t="str">
        <f t="shared" si="4"/>
        <v>45643.618</v>
      </c>
      <c r="H56" s="79">
        <f t="shared" si="5"/>
        <v>1679</v>
      </c>
      <c r="I56" s="107" t="s">
        <v>336</v>
      </c>
      <c r="J56" s="108" t="s">
        <v>337</v>
      </c>
      <c r="K56" s="107">
        <v>1679</v>
      </c>
      <c r="L56" s="107" t="s">
        <v>216</v>
      </c>
      <c r="M56" s="108" t="s">
        <v>203</v>
      </c>
      <c r="N56" s="108"/>
      <c r="O56" s="109" t="s">
        <v>288</v>
      </c>
      <c r="P56" s="109" t="s">
        <v>258</v>
      </c>
    </row>
    <row r="57" spans="1:16" ht="12.75" customHeight="1" x14ac:dyDescent="0.2">
      <c r="A57" s="79" t="str">
        <f t="shared" si="0"/>
        <v> AOEB 2 </v>
      </c>
      <c r="B57" s="19" t="str">
        <f t="shared" si="1"/>
        <v>I</v>
      </c>
      <c r="C57" s="79">
        <f t="shared" si="2"/>
        <v>45643.631000000001</v>
      </c>
      <c r="D57" t="str">
        <f t="shared" si="3"/>
        <v>vis</v>
      </c>
      <c r="E57">
        <f>VLOOKUP(C57,Active!C$21:E$970,3,FALSE)</f>
        <v>1679.0031110334974</v>
      </c>
      <c r="F57" s="19" t="s">
        <v>193</v>
      </c>
      <c r="G57" t="str">
        <f t="shared" si="4"/>
        <v>45643.631</v>
      </c>
      <c r="H57" s="79">
        <f t="shared" si="5"/>
        <v>1679</v>
      </c>
      <c r="I57" s="107" t="s">
        <v>338</v>
      </c>
      <c r="J57" s="108" t="s">
        <v>339</v>
      </c>
      <c r="K57" s="107">
        <v>1679</v>
      </c>
      <c r="L57" s="107" t="s">
        <v>340</v>
      </c>
      <c r="M57" s="108" t="s">
        <v>203</v>
      </c>
      <c r="N57" s="108"/>
      <c r="O57" s="109" t="s">
        <v>227</v>
      </c>
      <c r="P57" s="109" t="s">
        <v>258</v>
      </c>
    </row>
    <row r="58" spans="1:16" ht="12.75" customHeight="1" x14ac:dyDescent="0.2">
      <c r="A58" s="79" t="str">
        <f t="shared" si="0"/>
        <v> BBS 73 </v>
      </c>
      <c r="B58" s="19" t="str">
        <f t="shared" si="1"/>
        <v>I</v>
      </c>
      <c r="C58" s="79">
        <f t="shared" si="2"/>
        <v>45940.451999999997</v>
      </c>
      <c r="D58" t="str">
        <f t="shared" si="3"/>
        <v>vis</v>
      </c>
      <c r="E58">
        <f>VLOOKUP(C58,Active!C$21:E$970,3,FALSE)</f>
        <v>1774.9927236742526</v>
      </c>
      <c r="F58" s="19" t="s">
        <v>193</v>
      </c>
      <c r="G58" t="str">
        <f t="shared" si="4"/>
        <v>45940.452</v>
      </c>
      <c r="H58" s="79">
        <f t="shared" si="5"/>
        <v>1775</v>
      </c>
      <c r="I58" s="107" t="s">
        <v>341</v>
      </c>
      <c r="J58" s="108" t="s">
        <v>342</v>
      </c>
      <c r="K58" s="107">
        <v>1775</v>
      </c>
      <c r="L58" s="107" t="s">
        <v>343</v>
      </c>
      <c r="M58" s="108" t="s">
        <v>203</v>
      </c>
      <c r="N58" s="108"/>
      <c r="O58" s="109" t="s">
        <v>267</v>
      </c>
      <c r="P58" s="109" t="s">
        <v>344</v>
      </c>
    </row>
    <row r="59" spans="1:16" ht="12.75" customHeight="1" x14ac:dyDescent="0.2">
      <c r="A59" s="79" t="str">
        <f t="shared" si="0"/>
        <v> BBS 74 </v>
      </c>
      <c r="B59" s="19" t="str">
        <f t="shared" si="1"/>
        <v>I</v>
      </c>
      <c r="C59" s="79">
        <f t="shared" si="2"/>
        <v>45940.457999999999</v>
      </c>
      <c r="D59" t="str">
        <f t="shared" si="3"/>
        <v>vis</v>
      </c>
      <c r="E59">
        <f>VLOOKUP(C59,Active!C$21:E$970,3,FALSE)</f>
        <v>1774.9946640277853</v>
      </c>
      <c r="F59" s="19" t="s">
        <v>193</v>
      </c>
      <c r="G59" t="str">
        <f t="shared" si="4"/>
        <v>45940.458</v>
      </c>
      <c r="H59" s="79">
        <f t="shared" si="5"/>
        <v>1775</v>
      </c>
      <c r="I59" s="107" t="s">
        <v>345</v>
      </c>
      <c r="J59" s="108" t="s">
        <v>346</v>
      </c>
      <c r="K59" s="107">
        <v>1775</v>
      </c>
      <c r="L59" s="107" t="s">
        <v>347</v>
      </c>
      <c r="M59" s="108" t="s">
        <v>203</v>
      </c>
      <c r="N59" s="108"/>
      <c r="O59" s="109" t="s">
        <v>348</v>
      </c>
      <c r="P59" s="109" t="s">
        <v>349</v>
      </c>
    </row>
    <row r="60" spans="1:16" ht="12.75" customHeight="1" x14ac:dyDescent="0.2">
      <c r="A60" s="79" t="str">
        <f t="shared" si="0"/>
        <v> BRNO 27 </v>
      </c>
      <c r="B60" s="19" t="str">
        <f t="shared" si="1"/>
        <v>I</v>
      </c>
      <c r="C60" s="79">
        <f t="shared" si="2"/>
        <v>45940.457999999999</v>
      </c>
      <c r="D60" t="str">
        <f t="shared" si="3"/>
        <v>vis</v>
      </c>
      <c r="E60">
        <f>VLOOKUP(C60,Active!C$21:E$970,3,FALSE)</f>
        <v>1774.9946640277853</v>
      </c>
      <c r="F60" s="19" t="s">
        <v>193</v>
      </c>
      <c r="G60" t="str">
        <f t="shared" si="4"/>
        <v>45940.458</v>
      </c>
      <c r="H60" s="79">
        <f t="shared" si="5"/>
        <v>1775</v>
      </c>
      <c r="I60" s="107" t="s">
        <v>345</v>
      </c>
      <c r="J60" s="108" t="s">
        <v>346</v>
      </c>
      <c r="K60" s="107">
        <v>1775</v>
      </c>
      <c r="L60" s="107" t="s">
        <v>347</v>
      </c>
      <c r="M60" s="108" t="s">
        <v>203</v>
      </c>
      <c r="N60" s="108"/>
      <c r="O60" s="109" t="s">
        <v>350</v>
      </c>
      <c r="P60" s="109" t="s">
        <v>351</v>
      </c>
    </row>
    <row r="61" spans="1:16" ht="12.75" customHeight="1" x14ac:dyDescent="0.2">
      <c r="A61" s="79" t="str">
        <f t="shared" si="0"/>
        <v> BRNO 27 </v>
      </c>
      <c r="B61" s="19" t="str">
        <f t="shared" si="1"/>
        <v>I</v>
      </c>
      <c r="C61" s="79">
        <f t="shared" si="2"/>
        <v>45940.466</v>
      </c>
      <c r="D61" t="str">
        <f t="shared" si="3"/>
        <v>vis</v>
      </c>
      <c r="E61">
        <f>VLOOKUP(C61,Active!C$21:E$970,3,FALSE)</f>
        <v>1774.9972511658291</v>
      </c>
      <c r="F61" s="19" t="s">
        <v>193</v>
      </c>
      <c r="G61" t="str">
        <f t="shared" si="4"/>
        <v>45940.466</v>
      </c>
      <c r="H61" s="79">
        <f t="shared" si="5"/>
        <v>1775</v>
      </c>
      <c r="I61" s="107" t="s">
        <v>352</v>
      </c>
      <c r="J61" s="108" t="s">
        <v>353</v>
      </c>
      <c r="K61" s="107">
        <v>1775</v>
      </c>
      <c r="L61" s="107" t="s">
        <v>354</v>
      </c>
      <c r="M61" s="108" t="s">
        <v>203</v>
      </c>
      <c r="N61" s="108"/>
      <c r="O61" s="109" t="s">
        <v>355</v>
      </c>
      <c r="P61" s="109" t="s">
        <v>351</v>
      </c>
    </row>
    <row r="62" spans="1:16" ht="12.75" customHeight="1" x14ac:dyDescent="0.2">
      <c r="A62" s="79" t="str">
        <f t="shared" si="0"/>
        <v> BRNO 27 </v>
      </c>
      <c r="B62" s="19" t="str">
        <f t="shared" si="1"/>
        <v>I</v>
      </c>
      <c r="C62" s="79">
        <f t="shared" si="2"/>
        <v>45940.466</v>
      </c>
      <c r="D62" t="str">
        <f t="shared" si="3"/>
        <v>vis</v>
      </c>
      <c r="E62">
        <f>VLOOKUP(C62,Active!C$21:E$970,3,FALSE)</f>
        <v>1774.9972511658291</v>
      </c>
      <c r="F62" s="19" t="s">
        <v>193</v>
      </c>
      <c r="G62" t="str">
        <f t="shared" si="4"/>
        <v>45940.466</v>
      </c>
      <c r="H62" s="79">
        <f t="shared" si="5"/>
        <v>1775</v>
      </c>
      <c r="I62" s="107" t="s">
        <v>352</v>
      </c>
      <c r="J62" s="108" t="s">
        <v>353</v>
      </c>
      <c r="K62" s="107">
        <v>1775</v>
      </c>
      <c r="L62" s="107" t="s">
        <v>354</v>
      </c>
      <c r="M62" s="108" t="s">
        <v>203</v>
      </c>
      <c r="N62" s="108"/>
      <c r="O62" s="109" t="s">
        <v>356</v>
      </c>
      <c r="P62" s="109" t="s">
        <v>351</v>
      </c>
    </row>
    <row r="63" spans="1:16" ht="12.75" customHeight="1" x14ac:dyDescent="0.2">
      <c r="A63" s="79" t="str">
        <f t="shared" si="0"/>
        <v> BRNO 27 </v>
      </c>
      <c r="B63" s="19" t="str">
        <f t="shared" si="1"/>
        <v>I</v>
      </c>
      <c r="C63" s="79">
        <f t="shared" si="2"/>
        <v>45940.466</v>
      </c>
      <c r="D63" t="str">
        <f t="shared" si="3"/>
        <v>vis</v>
      </c>
      <c r="E63">
        <f>VLOOKUP(C63,Active!C$21:E$970,3,FALSE)</f>
        <v>1774.9972511658291</v>
      </c>
      <c r="F63" s="19" t="s">
        <v>193</v>
      </c>
      <c r="G63" t="str">
        <f t="shared" si="4"/>
        <v>45940.466</v>
      </c>
      <c r="H63" s="79">
        <f t="shared" si="5"/>
        <v>1775</v>
      </c>
      <c r="I63" s="107" t="s">
        <v>352</v>
      </c>
      <c r="J63" s="108" t="s">
        <v>353</v>
      </c>
      <c r="K63" s="107">
        <v>1775</v>
      </c>
      <c r="L63" s="107" t="s">
        <v>354</v>
      </c>
      <c r="M63" s="108" t="s">
        <v>203</v>
      </c>
      <c r="N63" s="108"/>
      <c r="O63" s="109" t="s">
        <v>357</v>
      </c>
      <c r="P63" s="109" t="s">
        <v>351</v>
      </c>
    </row>
    <row r="64" spans="1:16" ht="12.75" customHeight="1" x14ac:dyDescent="0.2">
      <c r="A64" s="79" t="str">
        <f t="shared" si="0"/>
        <v> BBS 74 </v>
      </c>
      <c r="B64" s="19" t="str">
        <f t="shared" si="1"/>
        <v>I</v>
      </c>
      <c r="C64" s="79">
        <f t="shared" si="2"/>
        <v>45968.298999999999</v>
      </c>
      <c r="D64" t="str">
        <f t="shared" si="3"/>
        <v>vis</v>
      </c>
      <c r="E64">
        <f>VLOOKUP(C64,Active!C$21:E$970,3,FALSE)</f>
        <v>1783.9982278104401</v>
      </c>
      <c r="F64" s="19" t="s">
        <v>193</v>
      </c>
      <c r="G64" t="str">
        <f t="shared" si="4"/>
        <v>45968.299</v>
      </c>
      <c r="H64" s="79">
        <f t="shared" si="5"/>
        <v>1784</v>
      </c>
      <c r="I64" s="107" t="s">
        <v>358</v>
      </c>
      <c r="J64" s="108" t="s">
        <v>359</v>
      </c>
      <c r="K64" s="107">
        <v>1784</v>
      </c>
      <c r="L64" s="107" t="s">
        <v>301</v>
      </c>
      <c r="M64" s="108" t="s">
        <v>203</v>
      </c>
      <c r="N64" s="108"/>
      <c r="O64" s="109" t="s">
        <v>305</v>
      </c>
      <c r="P64" s="109" t="s">
        <v>349</v>
      </c>
    </row>
    <row r="65" spans="1:16" ht="12.75" customHeight="1" x14ac:dyDescent="0.2">
      <c r="A65" s="79" t="str">
        <f t="shared" si="0"/>
        <v> BBS 74 </v>
      </c>
      <c r="B65" s="19" t="str">
        <f t="shared" si="1"/>
        <v>I</v>
      </c>
      <c r="C65" s="79">
        <f t="shared" si="2"/>
        <v>45974.481</v>
      </c>
      <c r="D65" t="str">
        <f t="shared" si="3"/>
        <v>vis</v>
      </c>
      <c r="E65">
        <f>VLOOKUP(C65,Active!C$21:E$970,3,FALSE)</f>
        <v>1785.997438733337</v>
      </c>
      <c r="F65" s="19" t="s">
        <v>193</v>
      </c>
      <c r="G65" t="str">
        <f t="shared" si="4"/>
        <v>45974.481</v>
      </c>
      <c r="H65" s="79">
        <f t="shared" si="5"/>
        <v>1786</v>
      </c>
      <c r="I65" s="107" t="s">
        <v>360</v>
      </c>
      <c r="J65" s="108" t="s">
        <v>361</v>
      </c>
      <c r="K65" s="107">
        <v>1786</v>
      </c>
      <c r="L65" s="107" t="s">
        <v>354</v>
      </c>
      <c r="M65" s="108" t="s">
        <v>203</v>
      </c>
      <c r="N65" s="108"/>
      <c r="O65" s="109" t="s">
        <v>348</v>
      </c>
      <c r="P65" s="109" t="s">
        <v>349</v>
      </c>
    </row>
    <row r="66" spans="1:16" ht="12.75" customHeight="1" x14ac:dyDescent="0.2">
      <c r="A66" s="79" t="str">
        <f t="shared" si="0"/>
        <v> BBS 74 </v>
      </c>
      <c r="B66" s="19" t="str">
        <f t="shared" si="1"/>
        <v>I</v>
      </c>
      <c r="C66" s="79">
        <f t="shared" si="2"/>
        <v>46005.4</v>
      </c>
      <c r="D66" t="str">
        <f t="shared" si="3"/>
        <v>vis</v>
      </c>
      <c r="E66">
        <f>VLOOKUP(C66,Active!C$21:E$970,3,FALSE)</f>
        <v>1795.9964038781204</v>
      </c>
      <c r="F66" s="19" t="s">
        <v>193</v>
      </c>
      <c r="G66" t="str">
        <f t="shared" si="4"/>
        <v>46005.400</v>
      </c>
      <c r="H66" s="79">
        <f t="shared" si="5"/>
        <v>1796</v>
      </c>
      <c r="I66" s="107" t="s">
        <v>362</v>
      </c>
      <c r="J66" s="108" t="s">
        <v>363</v>
      </c>
      <c r="K66" s="107">
        <v>1796</v>
      </c>
      <c r="L66" s="107" t="s">
        <v>364</v>
      </c>
      <c r="M66" s="108" t="s">
        <v>203</v>
      </c>
      <c r="N66" s="108"/>
      <c r="O66" s="109" t="s">
        <v>217</v>
      </c>
      <c r="P66" s="109" t="s">
        <v>349</v>
      </c>
    </row>
    <row r="67" spans="1:16" ht="12.75" customHeight="1" x14ac:dyDescent="0.2">
      <c r="A67" s="79" t="str">
        <f t="shared" si="0"/>
        <v> AOEB 2 </v>
      </c>
      <c r="B67" s="19" t="str">
        <f t="shared" si="1"/>
        <v>I</v>
      </c>
      <c r="C67" s="79">
        <f t="shared" si="2"/>
        <v>46011.586000000003</v>
      </c>
      <c r="D67" t="str">
        <f t="shared" si="3"/>
        <v>vis</v>
      </c>
      <c r="E67">
        <f>VLOOKUP(C67,Active!C$21:E$970,3,FALSE)</f>
        <v>1797.9969083700394</v>
      </c>
      <c r="F67" s="19" t="s">
        <v>193</v>
      </c>
      <c r="G67" t="str">
        <f t="shared" si="4"/>
        <v>46011.586</v>
      </c>
      <c r="H67" s="79">
        <f t="shared" si="5"/>
        <v>1798</v>
      </c>
      <c r="I67" s="107" t="s">
        <v>365</v>
      </c>
      <c r="J67" s="108" t="s">
        <v>366</v>
      </c>
      <c r="K67" s="107">
        <v>1798</v>
      </c>
      <c r="L67" s="107" t="s">
        <v>367</v>
      </c>
      <c r="M67" s="108" t="s">
        <v>203</v>
      </c>
      <c r="N67" s="108"/>
      <c r="O67" s="109" t="s">
        <v>213</v>
      </c>
      <c r="P67" s="109" t="s">
        <v>258</v>
      </c>
    </row>
    <row r="68" spans="1:16" ht="12.75" customHeight="1" x14ac:dyDescent="0.2">
      <c r="A68" s="79" t="str">
        <f t="shared" si="0"/>
        <v> AOEB 2 </v>
      </c>
      <c r="B68" s="19" t="str">
        <f t="shared" si="1"/>
        <v>I</v>
      </c>
      <c r="C68" s="79">
        <f t="shared" si="2"/>
        <v>46048.695</v>
      </c>
      <c r="D68" t="str">
        <f t="shared" si="3"/>
        <v>vis</v>
      </c>
      <c r="E68">
        <f>VLOOKUP(C68,Active!C$21:E$970,3,FALSE)</f>
        <v>1809.9976715757609</v>
      </c>
      <c r="F68" s="19" t="s">
        <v>193</v>
      </c>
      <c r="G68" t="str">
        <f t="shared" si="4"/>
        <v>46048.695</v>
      </c>
      <c r="H68" s="79">
        <f t="shared" si="5"/>
        <v>1810</v>
      </c>
      <c r="I68" s="107" t="s">
        <v>368</v>
      </c>
      <c r="J68" s="108" t="s">
        <v>369</v>
      </c>
      <c r="K68" s="107">
        <v>1810</v>
      </c>
      <c r="L68" s="107" t="s">
        <v>208</v>
      </c>
      <c r="M68" s="108" t="s">
        <v>203</v>
      </c>
      <c r="N68" s="108"/>
      <c r="O68" s="109" t="s">
        <v>370</v>
      </c>
      <c r="P68" s="109" t="s">
        <v>258</v>
      </c>
    </row>
    <row r="69" spans="1:16" ht="12.75" customHeight="1" x14ac:dyDescent="0.2">
      <c r="A69" s="79" t="str">
        <f t="shared" si="0"/>
        <v> AOEB 2 </v>
      </c>
      <c r="B69" s="19" t="str">
        <f t="shared" si="1"/>
        <v>I</v>
      </c>
      <c r="C69" s="79">
        <f t="shared" si="2"/>
        <v>46320.811999999998</v>
      </c>
      <c r="D69" t="str">
        <f t="shared" si="3"/>
        <v>vis</v>
      </c>
      <c r="E69">
        <f>VLOOKUP(C69,Active!C$21:E$970,3,FALSE)</f>
        <v>1897.9982019390593</v>
      </c>
      <c r="F69" s="19" t="s">
        <v>193</v>
      </c>
      <c r="G69" t="str">
        <f t="shared" si="4"/>
        <v>46320.812</v>
      </c>
      <c r="H69" s="79">
        <f t="shared" si="5"/>
        <v>1898</v>
      </c>
      <c r="I69" s="107" t="s">
        <v>371</v>
      </c>
      <c r="J69" s="108" t="s">
        <v>372</v>
      </c>
      <c r="K69" s="107">
        <v>1898</v>
      </c>
      <c r="L69" s="107" t="s">
        <v>332</v>
      </c>
      <c r="M69" s="108" t="s">
        <v>203</v>
      </c>
      <c r="N69" s="108"/>
      <c r="O69" s="109" t="s">
        <v>370</v>
      </c>
      <c r="P69" s="109" t="s">
        <v>258</v>
      </c>
    </row>
    <row r="70" spans="1:16" ht="12.75" customHeight="1" x14ac:dyDescent="0.2">
      <c r="A70" s="79" t="str">
        <f t="shared" si="0"/>
        <v> AOEB 2 </v>
      </c>
      <c r="B70" s="19" t="str">
        <f t="shared" si="1"/>
        <v>I</v>
      </c>
      <c r="C70" s="79">
        <f t="shared" si="2"/>
        <v>46382.646999999997</v>
      </c>
      <c r="D70" t="str">
        <f t="shared" si="3"/>
        <v>vis</v>
      </c>
      <c r="E70">
        <f>VLOOKUP(C70,Active!C$21:E$970,3,FALSE)</f>
        <v>1917.9951620518582</v>
      </c>
      <c r="F70" s="19" t="s">
        <v>193</v>
      </c>
      <c r="G70" t="str">
        <f t="shared" si="4"/>
        <v>46382.647</v>
      </c>
      <c r="H70" s="79">
        <f t="shared" si="5"/>
        <v>1918</v>
      </c>
      <c r="I70" s="107" t="s">
        <v>373</v>
      </c>
      <c r="J70" s="108" t="s">
        <v>374</v>
      </c>
      <c r="K70" s="107">
        <v>1918</v>
      </c>
      <c r="L70" s="107" t="s">
        <v>202</v>
      </c>
      <c r="M70" s="108" t="s">
        <v>203</v>
      </c>
      <c r="N70" s="108"/>
      <c r="O70" s="109" t="s">
        <v>370</v>
      </c>
      <c r="P70" s="109" t="s">
        <v>258</v>
      </c>
    </row>
    <row r="71" spans="1:16" ht="12.75" customHeight="1" x14ac:dyDescent="0.2">
      <c r="A71" s="79" t="str">
        <f t="shared" si="0"/>
        <v> BBS 79 </v>
      </c>
      <c r="B71" s="19" t="str">
        <f t="shared" si="1"/>
        <v>I</v>
      </c>
      <c r="C71" s="79">
        <f t="shared" si="2"/>
        <v>46404.296999999999</v>
      </c>
      <c r="D71" t="str">
        <f t="shared" si="3"/>
        <v>vis</v>
      </c>
      <c r="E71">
        <f>VLOOKUP(C71,Active!C$21:E$970,3,FALSE)</f>
        <v>1924.9966043813179</v>
      </c>
      <c r="F71" s="19" t="s">
        <v>193</v>
      </c>
      <c r="G71" t="str">
        <f t="shared" si="4"/>
        <v>46404.297</v>
      </c>
      <c r="H71" s="79">
        <f t="shared" si="5"/>
        <v>1925</v>
      </c>
      <c r="I71" s="107" t="s">
        <v>375</v>
      </c>
      <c r="J71" s="108" t="s">
        <v>376</v>
      </c>
      <c r="K71" s="107">
        <v>1925</v>
      </c>
      <c r="L71" s="107" t="s">
        <v>367</v>
      </c>
      <c r="M71" s="108" t="s">
        <v>203</v>
      </c>
      <c r="N71" s="108"/>
      <c r="O71" s="109" t="s">
        <v>348</v>
      </c>
      <c r="P71" s="109" t="s">
        <v>377</v>
      </c>
    </row>
    <row r="72" spans="1:16" ht="12.75" customHeight="1" x14ac:dyDescent="0.2">
      <c r="A72" s="79" t="str">
        <f t="shared" si="0"/>
        <v> AOEB 2 </v>
      </c>
      <c r="B72" s="19" t="str">
        <f t="shared" si="1"/>
        <v>I</v>
      </c>
      <c r="C72" s="79">
        <f t="shared" si="2"/>
        <v>46413.567999999999</v>
      </c>
      <c r="D72" t="str">
        <f t="shared" si="3"/>
        <v>vis</v>
      </c>
      <c r="E72">
        <f>VLOOKUP(C72,Active!C$21:E$970,3,FALSE)</f>
        <v>1927.9947739811525</v>
      </c>
      <c r="F72" s="19" t="s">
        <v>193</v>
      </c>
      <c r="G72" t="str">
        <f t="shared" si="4"/>
        <v>46413.568</v>
      </c>
      <c r="H72" s="79">
        <f t="shared" si="5"/>
        <v>1928</v>
      </c>
      <c r="I72" s="107" t="s">
        <v>378</v>
      </c>
      <c r="J72" s="108" t="s">
        <v>379</v>
      </c>
      <c r="K72" s="107">
        <v>1928</v>
      </c>
      <c r="L72" s="107" t="s">
        <v>347</v>
      </c>
      <c r="M72" s="108" t="s">
        <v>203</v>
      </c>
      <c r="N72" s="108"/>
      <c r="O72" s="109" t="s">
        <v>227</v>
      </c>
      <c r="P72" s="109" t="s">
        <v>258</v>
      </c>
    </row>
    <row r="73" spans="1:16" ht="12.75" customHeight="1" x14ac:dyDescent="0.2">
      <c r="A73" s="79" t="str">
        <f t="shared" si="0"/>
        <v> AOEB 2 </v>
      </c>
      <c r="B73" s="19" t="str">
        <f t="shared" si="1"/>
        <v>I</v>
      </c>
      <c r="C73" s="79">
        <f t="shared" si="2"/>
        <v>46447.582000000002</v>
      </c>
      <c r="D73" t="str">
        <f t="shared" si="3"/>
        <v>vis</v>
      </c>
      <c r="E73">
        <f>VLOOKUP(C73,Active!C$21:E$970,3,FALSE)</f>
        <v>1938.9946381564062</v>
      </c>
      <c r="F73" s="19" t="s">
        <v>193</v>
      </c>
      <c r="G73" t="str">
        <f t="shared" si="4"/>
        <v>46447.582</v>
      </c>
      <c r="H73" s="79">
        <f t="shared" si="5"/>
        <v>1939</v>
      </c>
      <c r="I73" s="107" t="s">
        <v>380</v>
      </c>
      <c r="J73" s="108" t="s">
        <v>381</v>
      </c>
      <c r="K73" s="107">
        <v>1939</v>
      </c>
      <c r="L73" s="107" t="s">
        <v>382</v>
      </c>
      <c r="M73" s="108" t="s">
        <v>203</v>
      </c>
      <c r="N73" s="108"/>
      <c r="O73" s="109" t="s">
        <v>383</v>
      </c>
      <c r="P73" s="109" t="s">
        <v>258</v>
      </c>
    </row>
    <row r="74" spans="1:16" ht="12.75" customHeight="1" x14ac:dyDescent="0.2">
      <c r="A74" s="79" t="str">
        <f t="shared" si="0"/>
        <v> BRNO 28 </v>
      </c>
      <c r="B74" s="19" t="str">
        <f t="shared" si="1"/>
        <v>I</v>
      </c>
      <c r="C74" s="79">
        <f t="shared" si="2"/>
        <v>46645.483</v>
      </c>
      <c r="D74" t="str">
        <f t="shared" si="3"/>
        <v>vis</v>
      </c>
      <c r="E74">
        <f>VLOOKUP(C74,Active!C$21:E$970,3,FALSE)</f>
        <v>2002.9942888927696</v>
      </c>
      <c r="F74" s="19" t="s">
        <v>193</v>
      </c>
      <c r="G74" t="str">
        <f t="shared" si="4"/>
        <v>46645.483</v>
      </c>
      <c r="H74" s="79">
        <f t="shared" si="5"/>
        <v>2003</v>
      </c>
      <c r="I74" s="107" t="s">
        <v>384</v>
      </c>
      <c r="J74" s="108" t="s">
        <v>385</v>
      </c>
      <c r="K74" s="107">
        <v>2003</v>
      </c>
      <c r="L74" s="107" t="s">
        <v>386</v>
      </c>
      <c r="M74" s="108" t="s">
        <v>203</v>
      </c>
      <c r="N74" s="108"/>
      <c r="O74" s="109" t="s">
        <v>387</v>
      </c>
      <c r="P74" s="109" t="s">
        <v>388</v>
      </c>
    </row>
    <row r="75" spans="1:16" ht="12.75" customHeight="1" x14ac:dyDescent="0.2">
      <c r="A75" s="79" t="str">
        <f t="shared" ref="A75:A138" si="6">P75</f>
        <v> BBS 81 </v>
      </c>
      <c r="B75" s="19" t="str">
        <f t="shared" ref="B75:B138" si="7">IF(H75=INT(H75),"I","II")</f>
        <v>I</v>
      </c>
      <c r="C75" s="79">
        <f t="shared" ref="C75:C138" si="8">1*G75</f>
        <v>46645.485999999997</v>
      </c>
      <c r="D75" t="str">
        <f t="shared" ref="D75:D138" si="9">VLOOKUP(F75,I$1:J$5,2,FALSE)</f>
        <v>vis</v>
      </c>
      <c r="E75">
        <f>VLOOKUP(C75,Active!C$21:E$970,3,FALSE)</f>
        <v>2002.9952590695348</v>
      </c>
      <c r="F75" s="19" t="s">
        <v>193</v>
      </c>
      <c r="G75" t="str">
        <f t="shared" ref="G75:G138" si="10">MID(I75,3,LEN(I75)-3)</f>
        <v>46645.486</v>
      </c>
      <c r="H75" s="79">
        <f t="shared" ref="H75:H138" si="11">1*K75</f>
        <v>2003</v>
      </c>
      <c r="I75" s="107" t="s">
        <v>389</v>
      </c>
      <c r="J75" s="108" t="s">
        <v>390</v>
      </c>
      <c r="K75" s="107">
        <v>2003</v>
      </c>
      <c r="L75" s="107" t="s">
        <v>202</v>
      </c>
      <c r="M75" s="108" t="s">
        <v>203</v>
      </c>
      <c r="N75" s="108"/>
      <c r="O75" s="109" t="s">
        <v>391</v>
      </c>
      <c r="P75" s="109" t="s">
        <v>392</v>
      </c>
    </row>
    <row r="76" spans="1:16" ht="12.75" customHeight="1" x14ac:dyDescent="0.2">
      <c r="A76" s="79" t="str">
        <f t="shared" si="6"/>
        <v> BRNO 28 </v>
      </c>
      <c r="B76" s="19" t="str">
        <f t="shared" si="7"/>
        <v>I</v>
      </c>
      <c r="C76" s="79">
        <f t="shared" si="8"/>
        <v>46679.487000000001</v>
      </c>
      <c r="D76" t="str">
        <f t="shared" si="9"/>
        <v>vis</v>
      </c>
      <c r="E76">
        <f>VLOOKUP(C76,Active!C$21:E$970,3,FALSE)</f>
        <v>2013.9909191454685</v>
      </c>
      <c r="F76" s="19" t="s">
        <v>193</v>
      </c>
      <c r="G76" t="str">
        <f t="shared" si="10"/>
        <v>46679.487</v>
      </c>
      <c r="H76" s="79">
        <f t="shared" si="11"/>
        <v>2014</v>
      </c>
      <c r="I76" s="107" t="s">
        <v>393</v>
      </c>
      <c r="J76" s="108" t="s">
        <v>394</v>
      </c>
      <c r="K76" s="107">
        <v>2014</v>
      </c>
      <c r="L76" s="107" t="s">
        <v>395</v>
      </c>
      <c r="M76" s="108" t="s">
        <v>203</v>
      </c>
      <c r="N76" s="108"/>
      <c r="O76" s="109" t="s">
        <v>387</v>
      </c>
      <c r="P76" s="109" t="s">
        <v>388</v>
      </c>
    </row>
    <row r="77" spans="1:16" ht="12.75" customHeight="1" x14ac:dyDescent="0.2">
      <c r="A77" s="79" t="str">
        <f t="shared" si="6"/>
        <v> BBS 81 </v>
      </c>
      <c r="B77" s="19" t="str">
        <f t="shared" si="7"/>
        <v>I</v>
      </c>
      <c r="C77" s="79">
        <f t="shared" si="8"/>
        <v>46707.322999999997</v>
      </c>
      <c r="D77" t="str">
        <f t="shared" si="9"/>
        <v>vis</v>
      </c>
      <c r="E77">
        <f>VLOOKUP(C77,Active!C$21:E$970,3,FALSE)</f>
        <v>2022.9928659668446</v>
      </c>
      <c r="F77" s="19" t="s">
        <v>193</v>
      </c>
      <c r="G77" t="str">
        <f t="shared" si="10"/>
        <v>46707.323</v>
      </c>
      <c r="H77" s="79">
        <f t="shared" si="11"/>
        <v>2023</v>
      </c>
      <c r="I77" s="107" t="s">
        <v>396</v>
      </c>
      <c r="J77" s="108" t="s">
        <v>397</v>
      </c>
      <c r="K77" s="107">
        <v>2023</v>
      </c>
      <c r="L77" s="107" t="s">
        <v>343</v>
      </c>
      <c r="M77" s="108" t="s">
        <v>203</v>
      </c>
      <c r="N77" s="108"/>
      <c r="O77" s="109" t="s">
        <v>391</v>
      </c>
      <c r="P77" s="109" t="s">
        <v>392</v>
      </c>
    </row>
    <row r="78" spans="1:16" ht="12.75" customHeight="1" x14ac:dyDescent="0.2">
      <c r="A78" s="79" t="str">
        <f t="shared" si="6"/>
        <v> BBS 84 </v>
      </c>
      <c r="B78" s="19" t="str">
        <f t="shared" si="7"/>
        <v>I</v>
      </c>
      <c r="C78" s="79">
        <f t="shared" si="8"/>
        <v>46982.521999999997</v>
      </c>
      <c r="D78" t="str">
        <f t="shared" si="9"/>
        <v>vis</v>
      </c>
      <c r="E78">
        <f>VLOOKUP(C78,Active!C$21:E$970,3,FALSE)</f>
        <v>2111.9900912612934</v>
      </c>
      <c r="F78" s="19" t="s">
        <v>193</v>
      </c>
      <c r="G78" t="str">
        <f t="shared" si="10"/>
        <v>46982.522</v>
      </c>
      <c r="H78" s="79">
        <f t="shared" si="11"/>
        <v>2112</v>
      </c>
      <c r="I78" s="107" t="s">
        <v>398</v>
      </c>
      <c r="J78" s="108" t="s">
        <v>399</v>
      </c>
      <c r="K78" s="107">
        <v>2112</v>
      </c>
      <c r="L78" s="107" t="s">
        <v>400</v>
      </c>
      <c r="M78" s="108" t="s">
        <v>203</v>
      </c>
      <c r="N78" s="108"/>
      <c r="O78" s="109" t="s">
        <v>267</v>
      </c>
      <c r="P78" s="109" t="s">
        <v>401</v>
      </c>
    </row>
    <row r="79" spans="1:16" ht="12.75" customHeight="1" x14ac:dyDescent="0.2">
      <c r="A79" s="79" t="str">
        <f t="shared" si="6"/>
        <v> AOEB 2 </v>
      </c>
      <c r="B79" s="19" t="str">
        <f t="shared" si="7"/>
        <v>I</v>
      </c>
      <c r="C79" s="79">
        <f t="shared" si="8"/>
        <v>47056.733999999997</v>
      </c>
      <c r="D79" t="str">
        <f t="shared" si="9"/>
        <v>vis</v>
      </c>
      <c r="E79">
        <f>VLOOKUP(C79,Active!C$21:E$970,3,FALSE)</f>
        <v>2135.9896773192063</v>
      </c>
      <c r="F79" s="19" t="s">
        <v>193</v>
      </c>
      <c r="G79" t="str">
        <f t="shared" si="10"/>
        <v>47056.734</v>
      </c>
      <c r="H79" s="79">
        <f t="shared" si="11"/>
        <v>2136</v>
      </c>
      <c r="I79" s="107" t="s">
        <v>402</v>
      </c>
      <c r="J79" s="108" t="s">
        <v>403</v>
      </c>
      <c r="K79" s="107">
        <v>2136</v>
      </c>
      <c r="L79" s="107" t="s">
        <v>404</v>
      </c>
      <c r="M79" s="108" t="s">
        <v>203</v>
      </c>
      <c r="N79" s="108"/>
      <c r="O79" s="109" t="s">
        <v>370</v>
      </c>
      <c r="P79" s="109" t="s">
        <v>258</v>
      </c>
    </row>
    <row r="80" spans="1:16" ht="12.75" customHeight="1" x14ac:dyDescent="0.2">
      <c r="A80" s="79" t="str">
        <f t="shared" si="6"/>
        <v> BBS 86 </v>
      </c>
      <c r="B80" s="19" t="str">
        <f t="shared" si="7"/>
        <v>I</v>
      </c>
      <c r="C80" s="79">
        <f t="shared" si="8"/>
        <v>47078.394</v>
      </c>
      <c r="D80" t="str">
        <f t="shared" si="9"/>
        <v>vis</v>
      </c>
      <c r="E80">
        <f>VLOOKUP(C80,Active!C$21:E$970,3,FALSE)</f>
        <v>2142.9943535712209</v>
      </c>
      <c r="F80" s="19" t="s">
        <v>193</v>
      </c>
      <c r="G80" t="str">
        <f t="shared" si="10"/>
        <v>47078.394</v>
      </c>
      <c r="H80" s="79">
        <f t="shared" si="11"/>
        <v>2143</v>
      </c>
      <c r="I80" s="107" t="s">
        <v>405</v>
      </c>
      <c r="J80" s="108" t="s">
        <v>406</v>
      </c>
      <c r="K80" s="107">
        <v>2143</v>
      </c>
      <c r="L80" s="107" t="s">
        <v>382</v>
      </c>
      <c r="M80" s="108" t="s">
        <v>203</v>
      </c>
      <c r="N80" s="108"/>
      <c r="O80" s="109" t="s">
        <v>267</v>
      </c>
      <c r="P80" s="109" t="s">
        <v>407</v>
      </c>
    </row>
    <row r="81" spans="1:16" ht="12.75" customHeight="1" x14ac:dyDescent="0.2">
      <c r="A81" s="79" t="str">
        <f t="shared" si="6"/>
        <v> AOEB 2 </v>
      </c>
      <c r="B81" s="19" t="str">
        <f t="shared" si="7"/>
        <v>I</v>
      </c>
      <c r="C81" s="79">
        <f t="shared" si="8"/>
        <v>47084.565000000002</v>
      </c>
      <c r="D81" t="str">
        <f t="shared" si="9"/>
        <v>vis</v>
      </c>
      <c r="E81">
        <f>VLOOKUP(C81,Active!C$21:E$970,3,FALSE)</f>
        <v>2144.9900071793086</v>
      </c>
      <c r="F81" s="19" t="s">
        <v>193</v>
      </c>
      <c r="G81" t="str">
        <f t="shared" si="10"/>
        <v>47084.565</v>
      </c>
      <c r="H81" s="79">
        <f t="shared" si="11"/>
        <v>2145</v>
      </c>
      <c r="I81" s="107" t="s">
        <v>408</v>
      </c>
      <c r="J81" s="108" t="s">
        <v>409</v>
      </c>
      <c r="K81" s="107">
        <v>2145</v>
      </c>
      <c r="L81" s="107" t="s">
        <v>400</v>
      </c>
      <c r="M81" s="108" t="s">
        <v>203</v>
      </c>
      <c r="N81" s="108"/>
      <c r="O81" s="109" t="s">
        <v>213</v>
      </c>
      <c r="P81" s="109" t="s">
        <v>258</v>
      </c>
    </row>
    <row r="82" spans="1:16" ht="12.75" customHeight="1" x14ac:dyDescent="0.2">
      <c r="A82" s="79" t="str">
        <f t="shared" si="6"/>
        <v> AOEB 2 </v>
      </c>
      <c r="B82" s="19" t="str">
        <f t="shared" si="7"/>
        <v>I</v>
      </c>
      <c r="C82" s="79">
        <f t="shared" si="8"/>
        <v>47087.661</v>
      </c>
      <c r="D82" t="str">
        <f t="shared" si="9"/>
        <v>vis</v>
      </c>
      <c r="E82">
        <f>VLOOKUP(C82,Active!C$21:E$970,3,FALSE)</f>
        <v>2145.9912296020334</v>
      </c>
      <c r="F82" s="19" t="s">
        <v>193</v>
      </c>
      <c r="G82" t="str">
        <f t="shared" si="10"/>
        <v>47087.661</v>
      </c>
      <c r="H82" s="79">
        <f t="shared" si="11"/>
        <v>2146</v>
      </c>
      <c r="I82" s="107" t="s">
        <v>410</v>
      </c>
      <c r="J82" s="108" t="s">
        <v>411</v>
      </c>
      <c r="K82" s="107">
        <v>2146</v>
      </c>
      <c r="L82" s="107" t="s">
        <v>412</v>
      </c>
      <c r="M82" s="108" t="s">
        <v>203</v>
      </c>
      <c r="N82" s="108"/>
      <c r="O82" s="109" t="s">
        <v>383</v>
      </c>
      <c r="P82" s="109" t="s">
        <v>258</v>
      </c>
    </row>
    <row r="83" spans="1:16" ht="12.75" customHeight="1" x14ac:dyDescent="0.2">
      <c r="A83" s="79" t="str">
        <f t="shared" si="6"/>
        <v> AOEB 2 </v>
      </c>
      <c r="B83" s="19" t="str">
        <f t="shared" si="7"/>
        <v>I</v>
      </c>
      <c r="C83" s="79">
        <f t="shared" si="8"/>
        <v>47118.574999999997</v>
      </c>
      <c r="D83" t="str">
        <f t="shared" si="9"/>
        <v>vis</v>
      </c>
      <c r="E83">
        <f>VLOOKUP(C83,Active!C$21:E$970,3,FALSE)</f>
        <v>2155.9885777855384</v>
      </c>
      <c r="F83" s="19" t="s">
        <v>193</v>
      </c>
      <c r="G83" t="str">
        <f t="shared" si="10"/>
        <v>47118.575</v>
      </c>
      <c r="H83" s="79">
        <f t="shared" si="11"/>
        <v>2156</v>
      </c>
      <c r="I83" s="107" t="s">
        <v>413</v>
      </c>
      <c r="J83" s="108" t="s">
        <v>414</v>
      </c>
      <c r="K83" s="107">
        <v>2156</v>
      </c>
      <c r="L83" s="107" t="s">
        <v>415</v>
      </c>
      <c r="M83" s="108" t="s">
        <v>203</v>
      </c>
      <c r="N83" s="108"/>
      <c r="O83" s="109" t="s">
        <v>213</v>
      </c>
      <c r="P83" s="109" t="s">
        <v>258</v>
      </c>
    </row>
    <row r="84" spans="1:16" ht="12.75" customHeight="1" x14ac:dyDescent="0.2">
      <c r="A84" s="79" t="str">
        <f t="shared" si="6"/>
        <v> AOEB 2 </v>
      </c>
      <c r="B84" s="19" t="str">
        <f t="shared" si="7"/>
        <v>I</v>
      </c>
      <c r="C84" s="79">
        <f t="shared" si="8"/>
        <v>47121.678</v>
      </c>
      <c r="D84" t="str">
        <f t="shared" si="9"/>
        <v>vis</v>
      </c>
      <c r="E84">
        <f>VLOOKUP(C84,Active!C$21:E$970,3,FALSE)</f>
        <v>2156.9920639540524</v>
      </c>
      <c r="F84" s="19" t="s">
        <v>193</v>
      </c>
      <c r="G84" t="str">
        <f t="shared" si="10"/>
        <v>47121.678</v>
      </c>
      <c r="H84" s="79">
        <f t="shared" si="11"/>
        <v>2157</v>
      </c>
      <c r="I84" s="107" t="s">
        <v>416</v>
      </c>
      <c r="J84" s="108" t="s">
        <v>417</v>
      </c>
      <c r="K84" s="107">
        <v>2157</v>
      </c>
      <c r="L84" s="107" t="s">
        <v>418</v>
      </c>
      <c r="M84" s="108" t="s">
        <v>203</v>
      </c>
      <c r="N84" s="108"/>
      <c r="O84" s="109" t="s">
        <v>213</v>
      </c>
      <c r="P84" s="109" t="s">
        <v>258</v>
      </c>
    </row>
    <row r="85" spans="1:16" ht="12.75" customHeight="1" x14ac:dyDescent="0.2">
      <c r="A85" s="79" t="str">
        <f t="shared" si="6"/>
        <v> BRNO 30 </v>
      </c>
      <c r="B85" s="19" t="str">
        <f t="shared" si="7"/>
        <v>I</v>
      </c>
      <c r="C85" s="79">
        <f t="shared" si="8"/>
        <v>47381.417999999998</v>
      </c>
      <c r="D85" t="str">
        <f t="shared" si="9"/>
        <v>vis</v>
      </c>
      <c r="E85">
        <f>VLOOKUP(C85,Active!C$21:E$970,3,FALSE)</f>
        <v>2240.9899683722365</v>
      </c>
      <c r="F85" s="19" t="s">
        <v>193</v>
      </c>
      <c r="G85" t="str">
        <f t="shared" si="10"/>
        <v>47381.418</v>
      </c>
      <c r="H85" s="79">
        <f t="shared" si="11"/>
        <v>2241</v>
      </c>
      <c r="I85" s="107" t="s">
        <v>419</v>
      </c>
      <c r="J85" s="108" t="s">
        <v>420</v>
      </c>
      <c r="K85" s="107">
        <v>2241</v>
      </c>
      <c r="L85" s="107" t="s">
        <v>400</v>
      </c>
      <c r="M85" s="108" t="s">
        <v>203</v>
      </c>
      <c r="N85" s="108"/>
      <c r="O85" s="109" t="s">
        <v>387</v>
      </c>
      <c r="P85" s="109" t="s">
        <v>421</v>
      </c>
    </row>
    <row r="86" spans="1:16" ht="12.75" customHeight="1" x14ac:dyDescent="0.2">
      <c r="A86" s="79" t="str">
        <f t="shared" si="6"/>
        <v> AOEB 2 </v>
      </c>
      <c r="B86" s="19" t="str">
        <f t="shared" si="7"/>
        <v>I</v>
      </c>
      <c r="C86" s="79">
        <f t="shared" si="8"/>
        <v>47390.680999999997</v>
      </c>
      <c r="D86" t="str">
        <f t="shared" si="9"/>
        <v>vis</v>
      </c>
      <c r="E86">
        <f>VLOOKUP(C86,Active!C$21:E$970,3,FALSE)</f>
        <v>2243.9855508340274</v>
      </c>
      <c r="F86" s="19" t="s">
        <v>193</v>
      </c>
      <c r="G86" t="str">
        <f t="shared" si="10"/>
        <v>47390.681</v>
      </c>
      <c r="H86" s="79">
        <f t="shared" si="11"/>
        <v>2244</v>
      </c>
      <c r="I86" s="107" t="s">
        <v>422</v>
      </c>
      <c r="J86" s="108" t="s">
        <v>423</v>
      </c>
      <c r="K86" s="107">
        <v>2244</v>
      </c>
      <c r="L86" s="107" t="s">
        <v>424</v>
      </c>
      <c r="M86" s="108" t="s">
        <v>203</v>
      </c>
      <c r="N86" s="108"/>
      <c r="O86" s="109" t="s">
        <v>213</v>
      </c>
      <c r="P86" s="109" t="s">
        <v>258</v>
      </c>
    </row>
    <row r="87" spans="1:16" ht="12.75" customHeight="1" x14ac:dyDescent="0.2">
      <c r="A87" s="79" t="str">
        <f t="shared" si="6"/>
        <v> BBS 89 </v>
      </c>
      <c r="B87" s="19" t="str">
        <f t="shared" si="7"/>
        <v>I</v>
      </c>
      <c r="C87" s="79">
        <f t="shared" si="8"/>
        <v>47412.332000000002</v>
      </c>
      <c r="D87" t="str">
        <f t="shared" si="9"/>
        <v>vis</v>
      </c>
      <c r="E87">
        <f>VLOOKUP(C87,Active!C$21:E$970,3,FALSE)</f>
        <v>2250.9873165557437</v>
      </c>
      <c r="F87" s="19" t="s">
        <v>193</v>
      </c>
      <c r="G87" t="str">
        <f t="shared" si="10"/>
        <v>47412.332</v>
      </c>
      <c r="H87" s="79">
        <f t="shared" si="11"/>
        <v>2251</v>
      </c>
      <c r="I87" s="107" t="s">
        <v>425</v>
      </c>
      <c r="J87" s="108" t="s">
        <v>426</v>
      </c>
      <c r="K87" s="107">
        <v>2251</v>
      </c>
      <c r="L87" s="107" t="s">
        <v>427</v>
      </c>
      <c r="M87" s="108" t="s">
        <v>203</v>
      </c>
      <c r="N87" s="108"/>
      <c r="O87" s="109" t="s">
        <v>267</v>
      </c>
      <c r="P87" s="109" t="s">
        <v>428</v>
      </c>
    </row>
    <row r="88" spans="1:16" ht="12.75" customHeight="1" x14ac:dyDescent="0.2">
      <c r="A88" s="79" t="str">
        <f t="shared" si="6"/>
        <v> BBS 89 </v>
      </c>
      <c r="B88" s="19" t="str">
        <f t="shared" si="7"/>
        <v>I</v>
      </c>
      <c r="C88" s="79">
        <f t="shared" si="8"/>
        <v>47415.434000000001</v>
      </c>
      <c r="D88" t="str">
        <f t="shared" si="9"/>
        <v>vis</v>
      </c>
      <c r="E88">
        <f>VLOOKUP(C88,Active!C$21:E$970,3,FALSE)</f>
        <v>2251.9904793320011</v>
      </c>
      <c r="F88" s="19" t="s">
        <v>193</v>
      </c>
      <c r="G88" t="str">
        <f t="shared" si="10"/>
        <v>47415.434</v>
      </c>
      <c r="H88" s="79">
        <f t="shared" si="11"/>
        <v>2252</v>
      </c>
      <c r="I88" s="107" t="s">
        <v>429</v>
      </c>
      <c r="J88" s="108" t="s">
        <v>430</v>
      </c>
      <c r="K88" s="107">
        <v>2252</v>
      </c>
      <c r="L88" s="107" t="s">
        <v>431</v>
      </c>
      <c r="M88" s="108" t="s">
        <v>203</v>
      </c>
      <c r="N88" s="108"/>
      <c r="O88" s="109" t="s">
        <v>217</v>
      </c>
      <c r="P88" s="109" t="s">
        <v>428</v>
      </c>
    </row>
    <row r="89" spans="1:16" ht="12.75" customHeight="1" x14ac:dyDescent="0.2">
      <c r="A89" s="79" t="str">
        <f t="shared" si="6"/>
        <v> BRNO 30 </v>
      </c>
      <c r="B89" s="19" t="str">
        <f t="shared" si="7"/>
        <v>I</v>
      </c>
      <c r="C89" s="79">
        <f t="shared" si="8"/>
        <v>47449.436000000002</v>
      </c>
      <c r="D89" t="str">
        <f t="shared" si="9"/>
        <v>vis</v>
      </c>
      <c r="E89">
        <f>VLOOKUP(C89,Active!C$21:E$970,3,FALSE)</f>
        <v>2262.9864628001892</v>
      </c>
      <c r="F89" s="19" t="s">
        <v>193</v>
      </c>
      <c r="G89" t="str">
        <f t="shared" si="10"/>
        <v>47449.436</v>
      </c>
      <c r="H89" s="79">
        <f t="shared" si="11"/>
        <v>2263</v>
      </c>
      <c r="I89" s="107" t="s">
        <v>432</v>
      </c>
      <c r="J89" s="108" t="s">
        <v>433</v>
      </c>
      <c r="K89" s="107">
        <v>2263</v>
      </c>
      <c r="L89" s="107" t="s">
        <v>434</v>
      </c>
      <c r="M89" s="108" t="s">
        <v>203</v>
      </c>
      <c r="N89" s="108"/>
      <c r="O89" s="109" t="s">
        <v>435</v>
      </c>
      <c r="P89" s="109" t="s">
        <v>421</v>
      </c>
    </row>
    <row r="90" spans="1:16" ht="12.75" customHeight="1" x14ac:dyDescent="0.2">
      <c r="A90" s="79" t="str">
        <f t="shared" si="6"/>
        <v> BBS 90 </v>
      </c>
      <c r="B90" s="19" t="str">
        <f t="shared" si="7"/>
        <v>I</v>
      </c>
      <c r="C90" s="79">
        <f t="shared" si="8"/>
        <v>47449.445</v>
      </c>
      <c r="D90" t="str">
        <f t="shared" si="9"/>
        <v>vis</v>
      </c>
      <c r="E90">
        <f>VLOOKUP(C90,Active!C$21:E$970,3,FALSE)</f>
        <v>2262.9893733304875</v>
      </c>
      <c r="F90" s="19" t="s">
        <v>193</v>
      </c>
      <c r="G90" t="str">
        <f t="shared" si="10"/>
        <v>47449.445</v>
      </c>
      <c r="H90" s="79">
        <f t="shared" si="11"/>
        <v>2263</v>
      </c>
      <c r="I90" s="107" t="s">
        <v>436</v>
      </c>
      <c r="J90" s="108" t="s">
        <v>437</v>
      </c>
      <c r="K90" s="107">
        <v>2263</v>
      </c>
      <c r="L90" s="107" t="s">
        <v>438</v>
      </c>
      <c r="M90" s="108" t="s">
        <v>203</v>
      </c>
      <c r="N90" s="108"/>
      <c r="O90" s="109" t="s">
        <v>391</v>
      </c>
      <c r="P90" s="109" t="s">
        <v>439</v>
      </c>
    </row>
    <row r="91" spans="1:16" ht="12.75" customHeight="1" x14ac:dyDescent="0.2">
      <c r="A91" s="79" t="str">
        <f t="shared" si="6"/>
        <v> BBS 90 </v>
      </c>
      <c r="B91" s="19" t="str">
        <f t="shared" si="7"/>
        <v>I</v>
      </c>
      <c r="C91" s="79">
        <f t="shared" si="8"/>
        <v>47477.269</v>
      </c>
      <c r="D91" t="str">
        <f t="shared" si="9"/>
        <v>vis</v>
      </c>
      <c r="E91">
        <f>VLOOKUP(C91,Active!C$21:E$970,3,FALSE)</f>
        <v>2271.9874394448002</v>
      </c>
      <c r="F91" s="19" t="s">
        <v>193</v>
      </c>
      <c r="G91" t="str">
        <f t="shared" si="10"/>
        <v>47477.269</v>
      </c>
      <c r="H91" s="79">
        <f t="shared" si="11"/>
        <v>2272</v>
      </c>
      <c r="I91" s="107" t="s">
        <v>440</v>
      </c>
      <c r="J91" s="108" t="s">
        <v>441</v>
      </c>
      <c r="K91" s="107">
        <v>2272</v>
      </c>
      <c r="L91" s="107" t="s">
        <v>427</v>
      </c>
      <c r="M91" s="108" t="s">
        <v>203</v>
      </c>
      <c r="N91" s="108"/>
      <c r="O91" s="109" t="s">
        <v>267</v>
      </c>
      <c r="P91" s="109" t="s">
        <v>439</v>
      </c>
    </row>
    <row r="92" spans="1:16" ht="12.75" customHeight="1" x14ac:dyDescent="0.2">
      <c r="A92" s="79" t="str">
        <f t="shared" si="6"/>
        <v> BBS 90 </v>
      </c>
      <c r="B92" s="19" t="str">
        <f t="shared" si="7"/>
        <v>I</v>
      </c>
      <c r="C92" s="79">
        <f t="shared" si="8"/>
        <v>47480.360999999997</v>
      </c>
      <c r="D92" t="str">
        <f t="shared" si="9"/>
        <v>vis</v>
      </c>
      <c r="E92">
        <f>VLOOKUP(C92,Active!C$21:E$970,3,FALSE)</f>
        <v>2272.987368298503</v>
      </c>
      <c r="F92" s="19" t="s">
        <v>193</v>
      </c>
      <c r="G92" t="str">
        <f t="shared" si="10"/>
        <v>47480.361</v>
      </c>
      <c r="H92" s="79">
        <f t="shared" si="11"/>
        <v>2273</v>
      </c>
      <c r="I92" s="107" t="s">
        <v>442</v>
      </c>
      <c r="J92" s="108" t="s">
        <v>443</v>
      </c>
      <c r="K92" s="107">
        <v>2273</v>
      </c>
      <c r="L92" s="107" t="s">
        <v>427</v>
      </c>
      <c r="M92" s="108" t="s">
        <v>203</v>
      </c>
      <c r="N92" s="108"/>
      <c r="O92" s="109" t="s">
        <v>217</v>
      </c>
      <c r="P92" s="109" t="s">
        <v>439</v>
      </c>
    </row>
    <row r="93" spans="1:16" ht="12.75" customHeight="1" x14ac:dyDescent="0.2">
      <c r="A93" s="79" t="str">
        <f t="shared" si="6"/>
        <v> BBS 92 </v>
      </c>
      <c r="B93" s="19" t="str">
        <f t="shared" si="7"/>
        <v>I</v>
      </c>
      <c r="C93" s="79">
        <f t="shared" si="8"/>
        <v>47780.311999999998</v>
      </c>
      <c r="D93" t="str">
        <f t="shared" si="9"/>
        <v>vis</v>
      </c>
      <c r="E93">
        <f>VLOOKUP(C93,Active!C$21:E$970,3,FALSE)</f>
        <v>2369.989198698669</v>
      </c>
      <c r="F93" s="19" t="s">
        <v>193</v>
      </c>
      <c r="G93" t="str">
        <f t="shared" si="10"/>
        <v>47780.312</v>
      </c>
      <c r="H93" s="79">
        <f t="shared" si="11"/>
        <v>2370</v>
      </c>
      <c r="I93" s="107" t="s">
        <v>444</v>
      </c>
      <c r="J93" s="108" t="s">
        <v>445</v>
      </c>
      <c r="K93" s="107">
        <v>2370</v>
      </c>
      <c r="L93" s="107" t="s">
        <v>438</v>
      </c>
      <c r="M93" s="108" t="s">
        <v>203</v>
      </c>
      <c r="N93" s="108"/>
      <c r="O93" s="109" t="s">
        <v>267</v>
      </c>
      <c r="P93" s="109" t="s">
        <v>446</v>
      </c>
    </row>
    <row r="94" spans="1:16" ht="12.75" customHeight="1" x14ac:dyDescent="0.2">
      <c r="A94" s="79" t="str">
        <f t="shared" si="6"/>
        <v> BBS 94 </v>
      </c>
      <c r="B94" s="19" t="str">
        <f t="shared" si="7"/>
        <v>I</v>
      </c>
      <c r="C94" s="79">
        <f t="shared" si="8"/>
        <v>47913.252999999997</v>
      </c>
      <c r="D94" t="str">
        <f t="shared" si="9"/>
        <v>vis</v>
      </c>
      <c r="E94">
        <f>VLOOKUP(C94,Active!C$21:E$970,3,FALSE)</f>
        <v>2412.9812885241013</v>
      </c>
      <c r="F94" s="19" t="s">
        <v>193</v>
      </c>
      <c r="G94" t="str">
        <f t="shared" si="10"/>
        <v>47913.253</v>
      </c>
      <c r="H94" s="79">
        <f t="shared" si="11"/>
        <v>2413</v>
      </c>
      <c r="I94" s="107" t="s">
        <v>447</v>
      </c>
      <c r="J94" s="108" t="s">
        <v>448</v>
      </c>
      <c r="K94" s="107">
        <v>2413</v>
      </c>
      <c r="L94" s="107" t="s">
        <v>449</v>
      </c>
      <c r="M94" s="108" t="s">
        <v>203</v>
      </c>
      <c r="N94" s="108"/>
      <c r="O94" s="109" t="s">
        <v>217</v>
      </c>
      <c r="P94" s="109" t="s">
        <v>450</v>
      </c>
    </row>
    <row r="95" spans="1:16" ht="12.75" customHeight="1" x14ac:dyDescent="0.2">
      <c r="A95" s="79" t="str">
        <f t="shared" si="6"/>
        <v> BBS 94 </v>
      </c>
      <c r="B95" s="19" t="str">
        <f t="shared" si="7"/>
        <v>I</v>
      </c>
      <c r="C95" s="79">
        <f t="shared" si="8"/>
        <v>47913.256999999998</v>
      </c>
      <c r="D95" t="str">
        <f t="shared" si="9"/>
        <v>vis</v>
      </c>
      <c r="E95">
        <f>VLOOKUP(C95,Active!C$21:E$970,3,FALSE)</f>
        <v>2412.9825820931233</v>
      </c>
      <c r="F95" s="19" t="s">
        <v>193</v>
      </c>
      <c r="G95" t="str">
        <f t="shared" si="10"/>
        <v>47913.257</v>
      </c>
      <c r="H95" s="79">
        <f t="shared" si="11"/>
        <v>2413</v>
      </c>
      <c r="I95" s="107" t="s">
        <v>451</v>
      </c>
      <c r="J95" s="108" t="s">
        <v>452</v>
      </c>
      <c r="K95" s="107">
        <v>2413</v>
      </c>
      <c r="L95" s="107" t="s">
        <v>453</v>
      </c>
      <c r="M95" s="108" t="s">
        <v>203</v>
      </c>
      <c r="N95" s="108"/>
      <c r="O95" s="109" t="s">
        <v>267</v>
      </c>
      <c r="P95" s="109" t="s">
        <v>450</v>
      </c>
    </row>
    <row r="96" spans="1:16" ht="12.75" customHeight="1" x14ac:dyDescent="0.2">
      <c r="A96" s="79" t="str">
        <f t="shared" si="6"/>
        <v> BBS 94 </v>
      </c>
      <c r="B96" s="19" t="str">
        <f t="shared" si="7"/>
        <v>I</v>
      </c>
      <c r="C96" s="79">
        <f t="shared" si="8"/>
        <v>47913.264000000003</v>
      </c>
      <c r="D96" t="str">
        <f t="shared" si="9"/>
        <v>vis</v>
      </c>
      <c r="E96">
        <f>VLOOKUP(C96,Active!C$21:E$970,3,FALSE)</f>
        <v>2412.9848458389129</v>
      </c>
      <c r="F96" s="19" t="s">
        <v>193</v>
      </c>
      <c r="G96" t="str">
        <f t="shared" si="10"/>
        <v>47913.264</v>
      </c>
      <c r="H96" s="79">
        <f t="shared" si="11"/>
        <v>2413</v>
      </c>
      <c r="I96" s="107" t="s">
        <v>454</v>
      </c>
      <c r="J96" s="108" t="s">
        <v>455</v>
      </c>
      <c r="K96" s="107">
        <v>2413</v>
      </c>
      <c r="L96" s="107" t="s">
        <v>456</v>
      </c>
      <c r="M96" s="108" t="s">
        <v>203</v>
      </c>
      <c r="N96" s="108"/>
      <c r="O96" s="109" t="s">
        <v>457</v>
      </c>
      <c r="P96" s="109" t="s">
        <v>450</v>
      </c>
    </row>
    <row r="97" spans="1:16" ht="12.75" customHeight="1" x14ac:dyDescent="0.2">
      <c r="A97" s="79" t="str">
        <f t="shared" si="6"/>
        <v> AOEB 2 </v>
      </c>
      <c r="B97" s="19" t="str">
        <f t="shared" si="7"/>
        <v>I</v>
      </c>
      <c r="C97" s="79">
        <f t="shared" si="8"/>
        <v>48129.705000000002</v>
      </c>
      <c r="D97" t="str">
        <f t="shared" si="9"/>
        <v>vis</v>
      </c>
      <c r="E97">
        <f>VLOOKUP(C97,Active!C$21:E$970,3,FALSE)</f>
        <v>2482.9801889904347</v>
      </c>
      <c r="F97" s="19" t="s">
        <v>193</v>
      </c>
      <c r="G97" t="str">
        <f t="shared" si="10"/>
        <v>48129.705</v>
      </c>
      <c r="H97" s="79">
        <f t="shared" si="11"/>
        <v>2483</v>
      </c>
      <c r="I97" s="107" t="s">
        <v>458</v>
      </c>
      <c r="J97" s="108" t="s">
        <v>459</v>
      </c>
      <c r="K97" s="107">
        <v>2483</v>
      </c>
      <c r="L97" s="107" t="s">
        <v>460</v>
      </c>
      <c r="M97" s="108" t="s">
        <v>203</v>
      </c>
      <c r="N97" s="108"/>
      <c r="O97" s="109" t="s">
        <v>213</v>
      </c>
      <c r="P97" s="109" t="s">
        <v>258</v>
      </c>
    </row>
    <row r="98" spans="1:16" ht="12.75" customHeight="1" x14ac:dyDescent="0.2">
      <c r="A98" s="79" t="str">
        <f t="shared" si="6"/>
        <v> AOEB 2 </v>
      </c>
      <c r="B98" s="19" t="str">
        <f t="shared" si="7"/>
        <v>I</v>
      </c>
      <c r="C98" s="79">
        <f t="shared" si="8"/>
        <v>48160.620999999999</v>
      </c>
      <c r="D98" t="str">
        <f t="shared" si="9"/>
        <v>vis</v>
      </c>
      <c r="E98">
        <f>VLOOKUP(C98,Active!C$21:E$970,3,FALSE)</f>
        <v>2492.9781839584502</v>
      </c>
      <c r="F98" s="19" t="s">
        <v>193</v>
      </c>
      <c r="G98" t="str">
        <f t="shared" si="10"/>
        <v>48160.621</v>
      </c>
      <c r="H98" s="79">
        <f t="shared" si="11"/>
        <v>2493</v>
      </c>
      <c r="I98" s="107" t="s">
        <v>461</v>
      </c>
      <c r="J98" s="108" t="s">
        <v>462</v>
      </c>
      <c r="K98" s="107">
        <v>2493</v>
      </c>
      <c r="L98" s="107" t="s">
        <v>463</v>
      </c>
      <c r="M98" s="108" t="s">
        <v>203</v>
      </c>
      <c r="N98" s="108"/>
      <c r="O98" s="109" t="s">
        <v>213</v>
      </c>
      <c r="P98" s="109" t="s">
        <v>258</v>
      </c>
    </row>
    <row r="99" spans="1:16" ht="12.75" customHeight="1" x14ac:dyDescent="0.2">
      <c r="A99" s="79" t="str">
        <f t="shared" si="6"/>
        <v> BBS 98 </v>
      </c>
      <c r="B99" s="19" t="str">
        <f t="shared" si="7"/>
        <v>I</v>
      </c>
      <c r="C99" s="79">
        <f t="shared" si="8"/>
        <v>48460.56</v>
      </c>
      <c r="D99" t="str">
        <f t="shared" si="9"/>
        <v>vis</v>
      </c>
      <c r="E99">
        <f>VLOOKUP(C99,Active!C$21:E$970,3,FALSE)</f>
        <v>2589.9761336515503</v>
      </c>
      <c r="F99" s="19" t="s">
        <v>193</v>
      </c>
      <c r="G99" t="str">
        <f t="shared" si="10"/>
        <v>48460.560</v>
      </c>
      <c r="H99" s="79">
        <f t="shared" si="11"/>
        <v>2590</v>
      </c>
      <c r="I99" s="107" t="s">
        <v>464</v>
      </c>
      <c r="J99" s="108" t="s">
        <v>465</v>
      </c>
      <c r="K99" s="107">
        <v>2590</v>
      </c>
      <c r="L99" s="107" t="s">
        <v>466</v>
      </c>
      <c r="M99" s="108" t="s">
        <v>203</v>
      </c>
      <c r="N99" s="108"/>
      <c r="O99" s="109" t="s">
        <v>267</v>
      </c>
      <c r="P99" s="109" t="s">
        <v>467</v>
      </c>
    </row>
    <row r="100" spans="1:16" ht="12.75" customHeight="1" x14ac:dyDescent="0.2">
      <c r="A100" s="79" t="str">
        <f t="shared" si="6"/>
        <v> BBS 98 </v>
      </c>
      <c r="B100" s="19" t="str">
        <f t="shared" si="7"/>
        <v>I</v>
      </c>
      <c r="C100" s="79">
        <f t="shared" si="8"/>
        <v>48488.398000000001</v>
      </c>
      <c r="D100" t="str">
        <f t="shared" si="9"/>
        <v>vis</v>
      </c>
      <c r="E100">
        <f>VLOOKUP(C100,Active!C$21:E$970,3,FALSE)</f>
        <v>2598.9787272574399</v>
      </c>
      <c r="F100" s="19" t="s">
        <v>193</v>
      </c>
      <c r="G100" t="str">
        <f t="shared" si="10"/>
        <v>48488.398</v>
      </c>
      <c r="H100" s="79">
        <f t="shared" si="11"/>
        <v>2599</v>
      </c>
      <c r="I100" s="107" t="s">
        <v>468</v>
      </c>
      <c r="J100" s="108" t="s">
        <v>469</v>
      </c>
      <c r="K100" s="107">
        <v>2599</v>
      </c>
      <c r="L100" s="107" t="s">
        <v>470</v>
      </c>
      <c r="M100" s="108" t="s">
        <v>203</v>
      </c>
      <c r="N100" s="108"/>
      <c r="O100" s="109" t="s">
        <v>217</v>
      </c>
      <c r="P100" s="109" t="s">
        <v>467</v>
      </c>
    </row>
    <row r="101" spans="1:16" ht="12.75" customHeight="1" x14ac:dyDescent="0.2">
      <c r="A101" s="79" t="str">
        <f t="shared" si="6"/>
        <v> AOEB 2 </v>
      </c>
      <c r="B101" s="19" t="str">
        <f t="shared" si="7"/>
        <v>I</v>
      </c>
      <c r="C101" s="79">
        <f t="shared" si="8"/>
        <v>48531.684000000001</v>
      </c>
      <c r="D101" t="str">
        <f t="shared" si="9"/>
        <v>vis</v>
      </c>
      <c r="E101">
        <f>VLOOKUP(C101,Active!C$21:E$970,3,FALSE)</f>
        <v>2612.9770844247823</v>
      </c>
      <c r="F101" s="19" t="s">
        <v>193</v>
      </c>
      <c r="G101" t="str">
        <f t="shared" si="10"/>
        <v>48531.684</v>
      </c>
      <c r="H101" s="79">
        <f t="shared" si="11"/>
        <v>2613</v>
      </c>
      <c r="I101" s="107" t="s">
        <v>471</v>
      </c>
      <c r="J101" s="108" t="s">
        <v>472</v>
      </c>
      <c r="K101" s="107">
        <v>2613</v>
      </c>
      <c r="L101" s="107" t="s">
        <v>473</v>
      </c>
      <c r="M101" s="108" t="s">
        <v>203</v>
      </c>
      <c r="N101" s="108"/>
      <c r="O101" s="109" t="s">
        <v>213</v>
      </c>
      <c r="P101" s="109" t="s">
        <v>258</v>
      </c>
    </row>
    <row r="102" spans="1:16" ht="12.75" customHeight="1" x14ac:dyDescent="0.2">
      <c r="A102" s="79" t="str">
        <f t="shared" si="6"/>
        <v> BBS 102 </v>
      </c>
      <c r="B102" s="19" t="str">
        <f t="shared" si="7"/>
        <v>I</v>
      </c>
      <c r="C102" s="79">
        <f t="shared" si="8"/>
        <v>48890.364999999998</v>
      </c>
      <c r="D102" t="str">
        <f t="shared" si="9"/>
        <v>vis</v>
      </c>
      <c r="E102">
        <f>VLOOKUP(C102,Active!C$21:E$970,3,FALSE)</f>
        <v>2728.971741984722</v>
      </c>
      <c r="F102" s="19" t="s">
        <v>193</v>
      </c>
      <c r="G102" t="str">
        <f t="shared" si="10"/>
        <v>48890.365</v>
      </c>
      <c r="H102" s="79">
        <f t="shared" si="11"/>
        <v>2729</v>
      </c>
      <c r="I102" s="107" t="s">
        <v>474</v>
      </c>
      <c r="J102" s="108" t="s">
        <v>475</v>
      </c>
      <c r="K102" s="107">
        <v>2729</v>
      </c>
      <c r="L102" s="107" t="s">
        <v>476</v>
      </c>
      <c r="M102" s="108" t="s">
        <v>203</v>
      </c>
      <c r="N102" s="108"/>
      <c r="O102" s="109" t="s">
        <v>217</v>
      </c>
      <c r="P102" s="109" t="s">
        <v>477</v>
      </c>
    </row>
    <row r="103" spans="1:16" ht="12.75" customHeight="1" x14ac:dyDescent="0.2">
      <c r="A103" s="79" t="str">
        <f t="shared" si="6"/>
        <v> AOEB 2 </v>
      </c>
      <c r="B103" s="19" t="str">
        <f t="shared" si="7"/>
        <v>I</v>
      </c>
      <c r="C103" s="79">
        <f t="shared" si="8"/>
        <v>49607.735000000001</v>
      </c>
      <c r="D103" t="str">
        <f t="shared" si="9"/>
        <v>vis</v>
      </c>
      <c r="E103">
        <f>VLOOKUP(C103,Active!C$21:E$970,3,FALSE)</f>
        <v>2960.9636442426477</v>
      </c>
      <c r="F103" s="19" t="s">
        <v>193</v>
      </c>
      <c r="G103" t="str">
        <f t="shared" si="10"/>
        <v>49607.735</v>
      </c>
      <c r="H103" s="79">
        <f t="shared" si="11"/>
        <v>2961</v>
      </c>
      <c r="I103" s="107" t="s">
        <v>478</v>
      </c>
      <c r="J103" s="108" t="s">
        <v>479</v>
      </c>
      <c r="K103" s="107">
        <v>2961</v>
      </c>
      <c r="L103" s="107" t="s">
        <v>480</v>
      </c>
      <c r="M103" s="108" t="s">
        <v>203</v>
      </c>
      <c r="N103" s="108"/>
      <c r="O103" s="109" t="s">
        <v>213</v>
      </c>
      <c r="P103" s="109" t="s">
        <v>258</v>
      </c>
    </row>
    <row r="104" spans="1:16" ht="12.75" customHeight="1" x14ac:dyDescent="0.2">
      <c r="A104" s="79" t="str">
        <f t="shared" si="6"/>
        <v> BBS 113 </v>
      </c>
      <c r="B104" s="19" t="str">
        <f t="shared" si="7"/>
        <v>I</v>
      </c>
      <c r="C104" s="79">
        <f t="shared" si="8"/>
        <v>50334.38</v>
      </c>
      <c r="D104" t="str">
        <f t="shared" si="9"/>
        <v>vis</v>
      </c>
      <c r="E104">
        <f>VLOOKUP(C104,Active!C$21:E$970,3,FALSE)</f>
        <v>3195.9550096694275</v>
      </c>
      <c r="F104" s="19" t="s">
        <v>193</v>
      </c>
      <c r="G104" t="str">
        <f t="shared" si="10"/>
        <v>50334.380</v>
      </c>
      <c r="H104" s="79">
        <f t="shared" si="11"/>
        <v>3196</v>
      </c>
      <c r="I104" s="107" t="s">
        <v>481</v>
      </c>
      <c r="J104" s="108" t="s">
        <v>482</v>
      </c>
      <c r="K104" s="107">
        <v>3196</v>
      </c>
      <c r="L104" s="107" t="s">
        <v>483</v>
      </c>
      <c r="M104" s="108" t="s">
        <v>203</v>
      </c>
      <c r="N104" s="108"/>
      <c r="O104" s="109" t="s">
        <v>217</v>
      </c>
      <c r="P104" s="109" t="s">
        <v>484</v>
      </c>
    </row>
    <row r="105" spans="1:16" ht="12.75" customHeight="1" x14ac:dyDescent="0.2">
      <c r="A105" s="79" t="str">
        <f t="shared" si="6"/>
        <v> BBS 114 </v>
      </c>
      <c r="B105" s="19" t="str">
        <f t="shared" si="7"/>
        <v>I</v>
      </c>
      <c r="C105" s="79">
        <f t="shared" si="8"/>
        <v>50433.317999999999</v>
      </c>
      <c r="D105" t="str">
        <f t="shared" si="9"/>
        <v>vis</v>
      </c>
      <c r="E105">
        <f>VLOOKUP(C105,Active!C$21:E$970,3,FALSE)</f>
        <v>3227.9507926344177</v>
      </c>
      <c r="F105" s="19" t="s">
        <v>193</v>
      </c>
      <c r="G105" t="str">
        <f t="shared" si="10"/>
        <v>50433.318</v>
      </c>
      <c r="H105" s="79">
        <f t="shared" si="11"/>
        <v>3228</v>
      </c>
      <c r="I105" s="107" t="s">
        <v>485</v>
      </c>
      <c r="J105" s="108" t="s">
        <v>486</v>
      </c>
      <c r="K105" s="107">
        <v>3228</v>
      </c>
      <c r="L105" s="107" t="s">
        <v>487</v>
      </c>
      <c r="M105" s="108" t="s">
        <v>203</v>
      </c>
      <c r="N105" s="108"/>
      <c r="O105" s="109" t="s">
        <v>217</v>
      </c>
      <c r="P105" s="109" t="s">
        <v>488</v>
      </c>
    </row>
    <row r="106" spans="1:16" x14ac:dyDescent="0.2">
      <c r="A106" s="79" t="str">
        <f t="shared" si="6"/>
        <v> BBS 116 </v>
      </c>
      <c r="B106" s="19" t="str">
        <f t="shared" si="7"/>
        <v>I</v>
      </c>
      <c r="C106" s="79">
        <f t="shared" si="8"/>
        <v>50702.338000000003</v>
      </c>
      <c r="D106" t="str">
        <f t="shared" si="9"/>
        <v>vis</v>
      </c>
      <c r="E106">
        <f>VLOOKUP(C106,Active!C$21:E$970,3,FALSE)</f>
        <v>3314.9497771827369</v>
      </c>
      <c r="F106" s="19" t="s">
        <v>193</v>
      </c>
      <c r="G106" t="str">
        <f t="shared" si="10"/>
        <v>50702.338</v>
      </c>
      <c r="H106" s="79">
        <f t="shared" si="11"/>
        <v>3315</v>
      </c>
      <c r="I106" s="107" t="s">
        <v>489</v>
      </c>
      <c r="J106" s="108" t="s">
        <v>490</v>
      </c>
      <c r="K106" s="107">
        <v>3315</v>
      </c>
      <c r="L106" s="107" t="s">
        <v>491</v>
      </c>
      <c r="M106" s="108" t="s">
        <v>203</v>
      </c>
      <c r="N106" s="108"/>
      <c r="O106" s="109" t="s">
        <v>217</v>
      </c>
      <c r="P106" s="109" t="s">
        <v>492</v>
      </c>
    </row>
    <row r="107" spans="1:16" x14ac:dyDescent="0.2">
      <c r="A107" s="79" t="str">
        <f t="shared" si="6"/>
        <v> BBS 116 </v>
      </c>
      <c r="B107" s="19" t="str">
        <f t="shared" si="7"/>
        <v>I</v>
      </c>
      <c r="C107" s="79">
        <f t="shared" si="8"/>
        <v>50739.415999999997</v>
      </c>
      <c r="D107" t="str">
        <f t="shared" si="9"/>
        <v>vis</v>
      </c>
      <c r="E107">
        <f>VLOOKUP(C107,Active!C$21:E$970,3,FALSE)</f>
        <v>3326.9405152285403</v>
      </c>
      <c r="F107" s="19" t="s">
        <v>193</v>
      </c>
      <c r="G107" t="str">
        <f t="shared" si="10"/>
        <v>50739.416</v>
      </c>
      <c r="H107" s="79">
        <f t="shared" si="11"/>
        <v>3327</v>
      </c>
      <c r="I107" s="107" t="s">
        <v>493</v>
      </c>
      <c r="J107" s="108" t="s">
        <v>494</v>
      </c>
      <c r="K107" s="107">
        <v>3327</v>
      </c>
      <c r="L107" s="107" t="s">
        <v>495</v>
      </c>
      <c r="M107" s="108" t="s">
        <v>203</v>
      </c>
      <c r="N107" s="108"/>
      <c r="O107" s="109" t="s">
        <v>267</v>
      </c>
      <c r="P107" s="109" t="s">
        <v>492</v>
      </c>
    </row>
    <row r="108" spans="1:16" x14ac:dyDescent="0.2">
      <c r="A108" s="79" t="str">
        <f t="shared" si="6"/>
        <v> BBS 118 </v>
      </c>
      <c r="B108" s="19" t="str">
        <f t="shared" si="7"/>
        <v>I</v>
      </c>
      <c r="C108" s="79">
        <f t="shared" si="8"/>
        <v>51042.46</v>
      </c>
      <c r="D108" t="str">
        <f t="shared" si="9"/>
        <v>vis</v>
      </c>
      <c r="E108">
        <f>VLOOKUP(C108,Active!C$21:E$970,3,FALSE)</f>
        <v>3424.9425978746658</v>
      </c>
      <c r="F108" s="19" t="s">
        <v>193</v>
      </c>
      <c r="G108" t="str">
        <f t="shared" si="10"/>
        <v>51042.460</v>
      </c>
      <c r="H108" s="79">
        <f t="shared" si="11"/>
        <v>3425</v>
      </c>
      <c r="I108" s="107" t="s">
        <v>496</v>
      </c>
      <c r="J108" s="108" t="s">
        <v>497</v>
      </c>
      <c r="K108" s="107">
        <v>3425</v>
      </c>
      <c r="L108" s="107" t="s">
        <v>498</v>
      </c>
      <c r="M108" s="108" t="s">
        <v>203</v>
      </c>
      <c r="N108" s="108"/>
      <c r="O108" s="109" t="s">
        <v>267</v>
      </c>
      <c r="P108" s="109" t="s">
        <v>499</v>
      </c>
    </row>
    <row r="109" spans="1:16" x14ac:dyDescent="0.2">
      <c r="A109" s="79" t="str">
        <f t="shared" si="6"/>
        <v> BBS 128 </v>
      </c>
      <c r="B109" s="19" t="str">
        <f t="shared" si="7"/>
        <v>I</v>
      </c>
      <c r="C109" s="79">
        <f t="shared" si="8"/>
        <v>52483.394</v>
      </c>
      <c r="D109" t="str">
        <f t="shared" si="9"/>
        <v>vis</v>
      </c>
      <c r="E109">
        <f>VLOOKUP(C109,Active!C$21:E$970,3,FALSE)</f>
        <v>3890.9294940204773</v>
      </c>
      <c r="F109" s="19" t="s">
        <v>193</v>
      </c>
      <c r="G109" t="str">
        <f t="shared" si="10"/>
        <v>52483.394</v>
      </c>
      <c r="H109" s="79">
        <f t="shared" si="11"/>
        <v>3891</v>
      </c>
      <c r="I109" s="107" t="s">
        <v>500</v>
      </c>
      <c r="J109" s="108" t="s">
        <v>501</v>
      </c>
      <c r="K109" s="107">
        <v>3891</v>
      </c>
      <c r="L109" s="107" t="s">
        <v>502</v>
      </c>
      <c r="M109" s="108" t="s">
        <v>203</v>
      </c>
      <c r="N109" s="108"/>
      <c r="O109" s="109" t="s">
        <v>267</v>
      </c>
      <c r="P109" s="109" t="s">
        <v>503</v>
      </c>
    </row>
    <row r="110" spans="1:16" x14ac:dyDescent="0.2">
      <c r="A110" s="79" t="str">
        <f t="shared" si="6"/>
        <v> BBS 130 </v>
      </c>
      <c r="B110" s="19" t="str">
        <f t="shared" si="7"/>
        <v>I</v>
      </c>
      <c r="C110" s="79">
        <f t="shared" si="8"/>
        <v>52885.368999999999</v>
      </c>
      <c r="D110" t="str">
        <f t="shared" si="9"/>
        <v>vis</v>
      </c>
      <c r="E110">
        <f>VLOOKUP(C110,Active!C$21:E$970,3,FALSE)</f>
        <v>4020.9250958858033</v>
      </c>
      <c r="F110" s="19" t="s">
        <v>193</v>
      </c>
      <c r="G110" t="str">
        <f t="shared" si="10"/>
        <v>52885.369</v>
      </c>
      <c r="H110" s="79">
        <f t="shared" si="11"/>
        <v>4021</v>
      </c>
      <c r="I110" s="107" t="s">
        <v>504</v>
      </c>
      <c r="J110" s="108" t="s">
        <v>505</v>
      </c>
      <c r="K110" s="107">
        <v>4021</v>
      </c>
      <c r="L110" s="107" t="s">
        <v>506</v>
      </c>
      <c r="M110" s="108" t="s">
        <v>203</v>
      </c>
      <c r="N110" s="108"/>
      <c r="O110" s="109" t="s">
        <v>267</v>
      </c>
      <c r="P110" s="109" t="s">
        <v>507</v>
      </c>
    </row>
    <row r="111" spans="1:16" x14ac:dyDescent="0.2">
      <c r="A111" s="79" t="str">
        <f t="shared" si="6"/>
        <v>OEJV 0003 </v>
      </c>
      <c r="B111" s="19" t="str">
        <f t="shared" si="7"/>
        <v>I</v>
      </c>
      <c r="C111" s="79">
        <f t="shared" si="8"/>
        <v>53225.497000000003</v>
      </c>
      <c r="D111" t="str">
        <f t="shared" si="9"/>
        <v>vis</v>
      </c>
      <c r="E111">
        <f>VLOOKUP(C111,Active!C$21:E$970,3,FALSE)</f>
        <v>4130.9198569312666</v>
      </c>
      <c r="F111" s="19" t="s">
        <v>193</v>
      </c>
      <c r="G111" t="str">
        <f t="shared" si="10"/>
        <v>53225.497</v>
      </c>
      <c r="H111" s="79">
        <f t="shared" si="11"/>
        <v>4131</v>
      </c>
      <c r="I111" s="107" t="s">
        <v>508</v>
      </c>
      <c r="J111" s="108" t="s">
        <v>509</v>
      </c>
      <c r="K111" s="107">
        <v>4131</v>
      </c>
      <c r="L111" s="107" t="s">
        <v>510</v>
      </c>
      <c r="M111" s="108" t="s">
        <v>203</v>
      </c>
      <c r="N111" s="108"/>
      <c r="O111" s="109" t="s">
        <v>267</v>
      </c>
      <c r="P111" s="110" t="s">
        <v>511</v>
      </c>
    </row>
    <row r="112" spans="1:16" x14ac:dyDescent="0.2">
      <c r="A112" s="79" t="str">
        <f t="shared" si="6"/>
        <v>IBVS 5843 </v>
      </c>
      <c r="B112" s="19" t="str">
        <f t="shared" si="7"/>
        <v>I</v>
      </c>
      <c r="C112" s="79">
        <f t="shared" si="8"/>
        <v>53265.697800000002</v>
      </c>
      <c r="D112" t="str">
        <f t="shared" si="9"/>
        <v>vis</v>
      </c>
      <c r="E112">
        <f>VLOOKUP(C112,Active!C$21:E$970,3,FALSE)</f>
        <v>4143.9204843122425</v>
      </c>
      <c r="F112" s="19" t="s">
        <v>193</v>
      </c>
      <c r="G112" t="str">
        <f t="shared" si="10"/>
        <v>53265.6978</v>
      </c>
      <c r="H112" s="79">
        <f t="shared" si="11"/>
        <v>4144</v>
      </c>
      <c r="I112" s="107" t="s">
        <v>512</v>
      </c>
      <c r="J112" s="108" t="s">
        <v>513</v>
      </c>
      <c r="K112" s="107">
        <v>4144</v>
      </c>
      <c r="L112" s="107" t="s">
        <v>514</v>
      </c>
      <c r="M112" s="108" t="s">
        <v>515</v>
      </c>
      <c r="N112" s="108" t="s">
        <v>516</v>
      </c>
      <c r="O112" s="109" t="s">
        <v>517</v>
      </c>
      <c r="P112" s="110" t="s">
        <v>518</v>
      </c>
    </row>
    <row r="113" spans="1:16" x14ac:dyDescent="0.2">
      <c r="A113" s="79" t="str">
        <f t="shared" si="6"/>
        <v>OEJV 0003 </v>
      </c>
      <c r="B113" s="19" t="str">
        <f t="shared" si="7"/>
        <v>I</v>
      </c>
      <c r="C113" s="79">
        <f t="shared" si="8"/>
        <v>53596.534</v>
      </c>
      <c r="D113" t="str">
        <f t="shared" si="9"/>
        <v>vis</v>
      </c>
      <c r="E113">
        <f>VLOOKUP(C113,Active!C$21:E$970,3,FALSE)</f>
        <v>4250.9103491989572</v>
      </c>
      <c r="F113" s="19" t="s">
        <v>193</v>
      </c>
      <c r="G113" t="str">
        <f t="shared" si="10"/>
        <v>53596.534</v>
      </c>
      <c r="H113" s="79">
        <f t="shared" si="11"/>
        <v>4251</v>
      </c>
      <c r="I113" s="107" t="s">
        <v>519</v>
      </c>
      <c r="J113" s="108" t="s">
        <v>520</v>
      </c>
      <c r="K113" s="107" t="s">
        <v>521</v>
      </c>
      <c r="L113" s="107" t="s">
        <v>522</v>
      </c>
      <c r="M113" s="108" t="s">
        <v>203</v>
      </c>
      <c r="N113" s="108"/>
      <c r="O113" s="109" t="s">
        <v>267</v>
      </c>
      <c r="P113" s="110" t="s">
        <v>511</v>
      </c>
    </row>
    <row r="114" spans="1:16" ht="25.5" x14ac:dyDescent="0.2">
      <c r="A114" s="79" t="str">
        <f t="shared" si="6"/>
        <v>JAAVSO 36(2);171 </v>
      </c>
      <c r="B114" s="19" t="str">
        <f t="shared" si="7"/>
        <v>I</v>
      </c>
      <c r="C114" s="79">
        <f t="shared" si="8"/>
        <v>54338.647400000002</v>
      </c>
      <c r="D114" t="str">
        <f t="shared" si="9"/>
        <v>vis</v>
      </c>
      <c r="E114">
        <f>VLOOKUP(C114,Active!C$21:E$970,3,FALSE)</f>
        <v>4490.9040753892032</v>
      </c>
      <c r="F114" s="19" t="s">
        <v>193</v>
      </c>
      <c r="G114" t="str">
        <f t="shared" si="10"/>
        <v>54338.6474</v>
      </c>
      <c r="H114" s="79">
        <f t="shared" si="11"/>
        <v>4491</v>
      </c>
      <c r="I114" s="107" t="s">
        <v>523</v>
      </c>
      <c r="J114" s="108" t="s">
        <v>524</v>
      </c>
      <c r="K114" s="107" t="s">
        <v>525</v>
      </c>
      <c r="L114" s="107" t="s">
        <v>526</v>
      </c>
      <c r="M114" s="108" t="s">
        <v>515</v>
      </c>
      <c r="N114" s="108" t="s">
        <v>527</v>
      </c>
      <c r="O114" s="109" t="s">
        <v>227</v>
      </c>
      <c r="P114" s="110" t="s">
        <v>528</v>
      </c>
    </row>
    <row r="115" spans="1:16" ht="25.5" x14ac:dyDescent="0.2">
      <c r="A115" s="79" t="str">
        <f t="shared" si="6"/>
        <v>JAAVSO 36(2);186 </v>
      </c>
      <c r="B115" s="19" t="str">
        <f t="shared" si="7"/>
        <v>I</v>
      </c>
      <c r="C115" s="79">
        <f t="shared" si="8"/>
        <v>54709.701399999998</v>
      </c>
      <c r="D115" t="str">
        <f t="shared" si="9"/>
        <v>vis</v>
      </c>
      <c r="E115">
        <f>VLOOKUP(C115,Active!C$21:E$970,3,FALSE)</f>
        <v>4610.9000653252351</v>
      </c>
      <c r="F115" s="19" t="s">
        <v>193</v>
      </c>
      <c r="G115" t="str">
        <f t="shared" si="10"/>
        <v>54709.7014</v>
      </c>
      <c r="H115" s="79">
        <f t="shared" si="11"/>
        <v>4611</v>
      </c>
      <c r="I115" s="107" t="s">
        <v>529</v>
      </c>
      <c r="J115" s="108" t="s">
        <v>530</v>
      </c>
      <c r="K115" s="107" t="s">
        <v>531</v>
      </c>
      <c r="L115" s="107" t="s">
        <v>532</v>
      </c>
      <c r="M115" s="108" t="s">
        <v>515</v>
      </c>
      <c r="N115" s="108" t="s">
        <v>533</v>
      </c>
      <c r="O115" s="109" t="s">
        <v>227</v>
      </c>
      <c r="P115" s="110" t="s">
        <v>534</v>
      </c>
    </row>
    <row r="116" spans="1:16" x14ac:dyDescent="0.2">
      <c r="A116" s="79" t="str">
        <f t="shared" si="6"/>
        <v>IBVS 5924 </v>
      </c>
      <c r="B116" s="19" t="str">
        <f t="shared" si="7"/>
        <v>I</v>
      </c>
      <c r="C116" s="79">
        <f t="shared" si="8"/>
        <v>55133.3197</v>
      </c>
      <c r="D116" t="str">
        <f t="shared" si="9"/>
        <v>vis</v>
      </c>
      <c r="E116">
        <f>VLOOKUP(C116,Active!C$21:E$970,3,FALSE)</f>
        <v>4747.8949427919097</v>
      </c>
      <c r="F116" s="19" t="s">
        <v>193</v>
      </c>
      <c r="G116" t="str">
        <f t="shared" si="10"/>
        <v>55133.3197</v>
      </c>
      <c r="H116" s="79">
        <f t="shared" si="11"/>
        <v>4748</v>
      </c>
      <c r="I116" s="107" t="s">
        <v>535</v>
      </c>
      <c r="J116" s="108" t="s">
        <v>536</v>
      </c>
      <c r="K116" s="107" t="s">
        <v>537</v>
      </c>
      <c r="L116" s="107" t="s">
        <v>538</v>
      </c>
      <c r="M116" s="108" t="s">
        <v>515</v>
      </c>
      <c r="N116" s="108" t="s">
        <v>188</v>
      </c>
      <c r="O116" s="109" t="s">
        <v>539</v>
      </c>
      <c r="P116" s="110" t="s">
        <v>540</v>
      </c>
    </row>
    <row r="117" spans="1:16" x14ac:dyDescent="0.2">
      <c r="A117" s="79" t="str">
        <f t="shared" si="6"/>
        <v> JAAVSO 39;94 </v>
      </c>
      <c r="B117" s="19" t="str">
        <f t="shared" si="7"/>
        <v>I</v>
      </c>
      <c r="C117" s="79">
        <f t="shared" si="8"/>
        <v>55448.714599999999</v>
      </c>
      <c r="D117" t="str">
        <f t="shared" si="9"/>
        <v>vis</v>
      </c>
      <c r="E117">
        <f>VLOOKUP(C117,Active!C$21:E$970,3,FALSE)</f>
        <v>4849.8912108452823</v>
      </c>
      <c r="F117" s="19" t="s">
        <v>193</v>
      </c>
      <c r="G117" t="str">
        <f t="shared" si="10"/>
        <v>55448.7146</v>
      </c>
      <c r="H117" s="79">
        <f t="shared" si="11"/>
        <v>4850</v>
      </c>
      <c r="I117" s="107" t="s">
        <v>541</v>
      </c>
      <c r="J117" s="108" t="s">
        <v>542</v>
      </c>
      <c r="K117" s="107" t="s">
        <v>543</v>
      </c>
      <c r="L117" s="107" t="s">
        <v>544</v>
      </c>
      <c r="M117" s="108" t="s">
        <v>515</v>
      </c>
      <c r="N117" s="108" t="s">
        <v>527</v>
      </c>
      <c r="O117" s="109" t="s">
        <v>227</v>
      </c>
      <c r="P117" s="109" t="s">
        <v>545</v>
      </c>
    </row>
    <row r="118" spans="1:16" x14ac:dyDescent="0.2">
      <c r="A118" s="79" t="str">
        <f t="shared" si="6"/>
        <v>BAVM 232 </v>
      </c>
      <c r="B118" s="19" t="str">
        <f t="shared" si="7"/>
        <v>I</v>
      </c>
      <c r="C118" s="79">
        <f t="shared" si="8"/>
        <v>56175.364099999999</v>
      </c>
      <c r="D118" t="str">
        <f t="shared" si="9"/>
        <v>vis</v>
      </c>
      <c r="E118">
        <f>VLOOKUP(C118,Active!C$21:E$970,3,FALSE)</f>
        <v>5084.8840315372117</v>
      </c>
      <c r="F118" s="19" t="s">
        <v>193</v>
      </c>
      <c r="G118" t="str">
        <f t="shared" si="10"/>
        <v>56175.3641</v>
      </c>
      <c r="H118" s="79">
        <f t="shared" si="11"/>
        <v>5085</v>
      </c>
      <c r="I118" s="107" t="s">
        <v>546</v>
      </c>
      <c r="J118" s="108" t="s">
        <v>547</v>
      </c>
      <c r="K118" s="107" t="s">
        <v>548</v>
      </c>
      <c r="L118" s="107" t="s">
        <v>549</v>
      </c>
      <c r="M118" s="108" t="s">
        <v>515</v>
      </c>
      <c r="N118" s="108" t="s">
        <v>516</v>
      </c>
      <c r="O118" s="109" t="s">
        <v>550</v>
      </c>
      <c r="P118" s="110" t="s">
        <v>551</v>
      </c>
    </row>
    <row r="119" spans="1:16" x14ac:dyDescent="0.2">
      <c r="A119" s="79" t="str">
        <f t="shared" si="6"/>
        <v> JAAVSO 41;328 </v>
      </c>
      <c r="B119" s="19" t="str">
        <f t="shared" si="7"/>
        <v>I</v>
      </c>
      <c r="C119" s="79">
        <f t="shared" si="8"/>
        <v>56283.584699999999</v>
      </c>
      <c r="D119" t="str">
        <f t="shared" si="9"/>
        <v>vis</v>
      </c>
      <c r="E119">
        <f>VLOOKUP(C119,Active!C$21:E$970,3,FALSE)</f>
        <v>5119.8817354521989</v>
      </c>
      <c r="F119" s="19" t="s">
        <v>193</v>
      </c>
      <c r="G119" t="str">
        <f t="shared" si="10"/>
        <v>56283.5847</v>
      </c>
      <c r="H119" s="79">
        <f t="shared" si="11"/>
        <v>5120</v>
      </c>
      <c r="I119" s="107" t="s">
        <v>552</v>
      </c>
      <c r="J119" s="108" t="s">
        <v>553</v>
      </c>
      <c r="K119" s="107" t="s">
        <v>554</v>
      </c>
      <c r="L119" s="107" t="s">
        <v>555</v>
      </c>
      <c r="M119" s="108" t="s">
        <v>515</v>
      </c>
      <c r="N119" s="108" t="s">
        <v>193</v>
      </c>
      <c r="O119" s="109" t="s">
        <v>227</v>
      </c>
      <c r="P119" s="109" t="s">
        <v>556</v>
      </c>
    </row>
    <row r="120" spans="1:16" x14ac:dyDescent="0.2">
      <c r="A120" s="79" t="str">
        <f t="shared" si="6"/>
        <v> JAAVSO 41;328 </v>
      </c>
      <c r="B120" s="19" t="str">
        <f t="shared" si="7"/>
        <v>I</v>
      </c>
      <c r="C120" s="79">
        <f t="shared" si="8"/>
        <v>56558.7808</v>
      </c>
      <c r="D120" t="str">
        <f t="shared" si="9"/>
        <v>vis</v>
      </c>
      <c r="E120">
        <f>VLOOKUP(C120,Active!C$21:E$970,3,FALSE)</f>
        <v>5208.8780229091071</v>
      </c>
      <c r="F120" s="19" t="s">
        <v>193</v>
      </c>
      <c r="G120" t="str">
        <f t="shared" si="10"/>
        <v>56558.7808</v>
      </c>
      <c r="H120" s="79">
        <f t="shared" si="11"/>
        <v>5209</v>
      </c>
      <c r="I120" s="107" t="s">
        <v>557</v>
      </c>
      <c r="J120" s="108" t="s">
        <v>558</v>
      </c>
      <c r="K120" s="107" t="s">
        <v>559</v>
      </c>
      <c r="L120" s="107" t="s">
        <v>560</v>
      </c>
      <c r="M120" s="108" t="s">
        <v>515</v>
      </c>
      <c r="N120" s="108" t="s">
        <v>193</v>
      </c>
      <c r="O120" s="109" t="s">
        <v>227</v>
      </c>
      <c r="P120" s="109" t="s">
        <v>556</v>
      </c>
    </row>
    <row r="121" spans="1:16" x14ac:dyDescent="0.2">
      <c r="A121" s="79" t="str">
        <f t="shared" si="6"/>
        <v> JAAVSO 42;426 </v>
      </c>
      <c r="B121" s="19" t="str">
        <f t="shared" si="7"/>
        <v>I</v>
      </c>
      <c r="C121" s="79">
        <f t="shared" si="8"/>
        <v>56620.622799999997</v>
      </c>
      <c r="D121" t="str">
        <f t="shared" si="9"/>
        <v>vis</v>
      </c>
      <c r="E121">
        <f>VLOOKUP(C121,Active!C$21:E$970,3,FALSE)</f>
        <v>5228.8772467676936</v>
      </c>
      <c r="F121" s="19" t="s">
        <v>193</v>
      </c>
      <c r="G121" t="str">
        <f t="shared" si="10"/>
        <v>56620.6228</v>
      </c>
      <c r="H121" s="79">
        <f t="shared" si="11"/>
        <v>5229</v>
      </c>
      <c r="I121" s="107" t="s">
        <v>561</v>
      </c>
      <c r="J121" s="108" t="s">
        <v>562</v>
      </c>
      <c r="K121" s="107" t="s">
        <v>563</v>
      </c>
      <c r="L121" s="107" t="s">
        <v>564</v>
      </c>
      <c r="M121" s="108" t="s">
        <v>515</v>
      </c>
      <c r="N121" s="108" t="s">
        <v>193</v>
      </c>
      <c r="O121" s="109" t="s">
        <v>227</v>
      </c>
      <c r="P121" s="109" t="s">
        <v>565</v>
      </c>
    </row>
    <row r="122" spans="1:16" ht="12.75" customHeight="1" x14ac:dyDescent="0.2">
      <c r="A122" s="79" t="str">
        <f t="shared" si="6"/>
        <v> CPRI 19.38 </v>
      </c>
      <c r="B122" s="19" t="str">
        <f t="shared" si="7"/>
        <v>I</v>
      </c>
      <c r="C122" s="79">
        <f t="shared" si="8"/>
        <v>12358.757</v>
      </c>
      <c r="D122" t="str">
        <f t="shared" si="9"/>
        <v>vis</v>
      </c>
      <c r="E122">
        <f>VLOOKUP(C122,Active!C$21:E$970,3,FALSE)</f>
        <v>-9085.0673626068001</v>
      </c>
      <c r="F122" s="19" t="s">
        <v>193</v>
      </c>
      <c r="G122" t="str">
        <f t="shared" si="10"/>
        <v>12358.757</v>
      </c>
      <c r="H122" s="79">
        <f t="shared" si="11"/>
        <v>-9085</v>
      </c>
      <c r="I122" s="107" t="s">
        <v>566</v>
      </c>
      <c r="J122" s="108" t="s">
        <v>567</v>
      </c>
      <c r="K122" s="107">
        <v>-9085</v>
      </c>
      <c r="L122" s="107" t="s">
        <v>568</v>
      </c>
      <c r="M122" s="108" t="s">
        <v>197</v>
      </c>
      <c r="N122" s="108"/>
      <c r="O122" s="109" t="s">
        <v>569</v>
      </c>
      <c r="P122" s="109" t="s">
        <v>101</v>
      </c>
    </row>
    <row r="123" spans="1:16" ht="12.75" customHeight="1" x14ac:dyDescent="0.2">
      <c r="A123" s="79" t="str">
        <f t="shared" si="6"/>
        <v> CPRI 19.38 </v>
      </c>
      <c r="B123" s="19" t="str">
        <f t="shared" si="7"/>
        <v>I</v>
      </c>
      <c r="C123" s="79">
        <f t="shared" si="8"/>
        <v>14217.223</v>
      </c>
      <c r="D123" t="str">
        <f t="shared" si="9"/>
        <v>vis</v>
      </c>
      <c r="E123">
        <f>VLOOKUP(C123,Active!C$21:E$970,3,FALSE)</f>
        <v>-8484.0538512783696</v>
      </c>
      <c r="F123" s="19" t="s">
        <v>193</v>
      </c>
      <c r="G123" t="str">
        <f t="shared" si="10"/>
        <v>14217.223</v>
      </c>
      <c r="H123" s="79">
        <f t="shared" si="11"/>
        <v>-8484</v>
      </c>
      <c r="I123" s="107" t="s">
        <v>570</v>
      </c>
      <c r="J123" s="108" t="s">
        <v>571</v>
      </c>
      <c r="K123" s="107">
        <v>-8484</v>
      </c>
      <c r="L123" s="107" t="s">
        <v>572</v>
      </c>
      <c r="M123" s="108" t="s">
        <v>197</v>
      </c>
      <c r="N123" s="108"/>
      <c r="O123" s="109" t="s">
        <v>569</v>
      </c>
      <c r="P123" s="109" t="s">
        <v>101</v>
      </c>
    </row>
    <row r="124" spans="1:16" ht="12.75" customHeight="1" x14ac:dyDescent="0.2">
      <c r="A124" s="79" t="str">
        <f t="shared" si="6"/>
        <v> CPRI 19.38 </v>
      </c>
      <c r="B124" s="19" t="str">
        <f t="shared" si="7"/>
        <v>I</v>
      </c>
      <c r="C124" s="79">
        <f t="shared" si="8"/>
        <v>15587.093999999999</v>
      </c>
      <c r="D124" t="str">
        <f t="shared" si="9"/>
        <v>vis</v>
      </c>
      <c r="E124">
        <f>VLOOKUP(C124,Active!C$21:E$970,3,FALSE)</f>
        <v>-8041.0481789782098</v>
      </c>
      <c r="F124" s="19" t="s">
        <v>193</v>
      </c>
      <c r="G124" t="str">
        <f t="shared" si="10"/>
        <v>15587.094</v>
      </c>
      <c r="H124" s="79">
        <f t="shared" si="11"/>
        <v>-8041</v>
      </c>
      <c r="I124" s="107" t="s">
        <v>573</v>
      </c>
      <c r="J124" s="108" t="s">
        <v>574</v>
      </c>
      <c r="K124" s="107">
        <v>-8041</v>
      </c>
      <c r="L124" s="107" t="s">
        <v>575</v>
      </c>
      <c r="M124" s="108" t="s">
        <v>197</v>
      </c>
      <c r="N124" s="108"/>
      <c r="O124" s="109" t="s">
        <v>569</v>
      </c>
      <c r="P124" s="109" t="s">
        <v>101</v>
      </c>
    </row>
    <row r="125" spans="1:16" ht="12.75" customHeight="1" x14ac:dyDescent="0.2">
      <c r="A125" s="79" t="str">
        <f t="shared" si="6"/>
        <v> CPRI 19.38 </v>
      </c>
      <c r="B125" s="19" t="str">
        <f t="shared" si="7"/>
        <v>I</v>
      </c>
      <c r="C125" s="79">
        <f t="shared" si="8"/>
        <v>16353.98</v>
      </c>
      <c r="D125" t="str">
        <f t="shared" si="9"/>
        <v>vis</v>
      </c>
      <c r="E125">
        <f>VLOOKUP(C125,Active!C$21:E$970,3,FALSE)</f>
        <v>-7793.0431858017855</v>
      </c>
      <c r="F125" s="19" t="s">
        <v>193</v>
      </c>
      <c r="G125" t="str">
        <f t="shared" si="10"/>
        <v>16353.980</v>
      </c>
      <c r="H125" s="79">
        <f t="shared" si="11"/>
        <v>-7793</v>
      </c>
      <c r="I125" s="107" t="s">
        <v>576</v>
      </c>
      <c r="J125" s="108" t="s">
        <v>577</v>
      </c>
      <c r="K125" s="107">
        <v>-7793</v>
      </c>
      <c r="L125" s="107" t="s">
        <v>578</v>
      </c>
      <c r="M125" s="108" t="s">
        <v>197</v>
      </c>
      <c r="N125" s="108"/>
      <c r="O125" s="109" t="s">
        <v>569</v>
      </c>
      <c r="P125" s="109" t="s">
        <v>101</v>
      </c>
    </row>
    <row r="126" spans="1:16" ht="12.75" customHeight="1" x14ac:dyDescent="0.2">
      <c r="A126" s="79" t="str">
        <f t="shared" si="6"/>
        <v> CPRI 19.38 </v>
      </c>
      <c r="B126" s="19" t="str">
        <f t="shared" si="7"/>
        <v>I</v>
      </c>
      <c r="C126" s="79">
        <f t="shared" si="8"/>
        <v>16953.875</v>
      </c>
      <c r="D126" t="str">
        <f t="shared" si="9"/>
        <v>vis</v>
      </c>
      <c r="E126">
        <f>VLOOKUP(C126,Active!C$21:E$970,3,FALSE)</f>
        <v>-7599.0417887472422</v>
      </c>
      <c r="F126" s="19" t="s">
        <v>193</v>
      </c>
      <c r="G126" t="str">
        <f t="shared" si="10"/>
        <v>16953.875</v>
      </c>
      <c r="H126" s="79">
        <f t="shared" si="11"/>
        <v>-7599</v>
      </c>
      <c r="I126" s="107" t="s">
        <v>579</v>
      </c>
      <c r="J126" s="108" t="s">
        <v>580</v>
      </c>
      <c r="K126" s="107">
        <v>-7599</v>
      </c>
      <c r="L126" s="107" t="s">
        <v>581</v>
      </c>
      <c r="M126" s="108" t="s">
        <v>197</v>
      </c>
      <c r="N126" s="108"/>
      <c r="O126" s="109" t="s">
        <v>569</v>
      </c>
      <c r="P126" s="109" t="s">
        <v>101</v>
      </c>
    </row>
    <row r="127" spans="1:16" ht="12.75" customHeight="1" x14ac:dyDescent="0.2">
      <c r="A127" s="79" t="str">
        <f t="shared" si="6"/>
        <v> CPRI 19.38 </v>
      </c>
      <c r="B127" s="19" t="str">
        <f t="shared" si="7"/>
        <v>I</v>
      </c>
      <c r="C127" s="79">
        <f t="shared" si="8"/>
        <v>17306.404999999999</v>
      </c>
      <c r="D127" t="str">
        <f t="shared" si="9"/>
        <v>vis</v>
      </c>
      <c r="E127">
        <f>VLOOKUP(C127,Active!C$21:E$970,3,FALSE)</f>
        <v>-7485.0363169502816</v>
      </c>
      <c r="F127" s="19" t="s">
        <v>193</v>
      </c>
      <c r="G127" t="str">
        <f t="shared" si="10"/>
        <v>17306.405</v>
      </c>
      <c r="H127" s="79">
        <f t="shared" si="11"/>
        <v>-7485</v>
      </c>
      <c r="I127" s="107" t="s">
        <v>582</v>
      </c>
      <c r="J127" s="108" t="s">
        <v>583</v>
      </c>
      <c r="K127" s="107">
        <v>-7485</v>
      </c>
      <c r="L127" s="107" t="s">
        <v>480</v>
      </c>
      <c r="M127" s="108" t="s">
        <v>197</v>
      </c>
      <c r="N127" s="108"/>
      <c r="O127" s="109" t="s">
        <v>569</v>
      </c>
      <c r="P127" s="109" t="s">
        <v>101</v>
      </c>
    </row>
    <row r="128" spans="1:16" ht="12.75" customHeight="1" x14ac:dyDescent="0.2">
      <c r="A128" s="79" t="str">
        <f t="shared" si="6"/>
        <v> CPRI 19.38 </v>
      </c>
      <c r="B128" s="19" t="str">
        <f t="shared" si="7"/>
        <v>I</v>
      </c>
      <c r="C128" s="79">
        <f t="shared" si="8"/>
        <v>17779.52</v>
      </c>
      <c r="D128" t="str">
        <f t="shared" si="9"/>
        <v>vis</v>
      </c>
      <c r="E128">
        <f>VLOOKUP(C128,Active!C$21:E$970,3,FALSE)</f>
        <v>-7332.0345900356369</v>
      </c>
      <c r="F128" s="19" t="s">
        <v>193</v>
      </c>
      <c r="G128" t="str">
        <f t="shared" si="10"/>
        <v>17779.520</v>
      </c>
      <c r="H128" s="79">
        <f t="shared" si="11"/>
        <v>-7332</v>
      </c>
      <c r="I128" s="107" t="s">
        <v>584</v>
      </c>
      <c r="J128" s="108" t="s">
        <v>585</v>
      </c>
      <c r="K128" s="107">
        <v>-7332</v>
      </c>
      <c r="L128" s="107" t="s">
        <v>586</v>
      </c>
      <c r="M128" s="108" t="s">
        <v>197</v>
      </c>
      <c r="N128" s="108"/>
      <c r="O128" s="109" t="s">
        <v>569</v>
      </c>
      <c r="P128" s="109" t="s">
        <v>101</v>
      </c>
    </row>
    <row r="129" spans="1:16" ht="12.75" customHeight="1" x14ac:dyDescent="0.2">
      <c r="A129" s="79" t="str">
        <f t="shared" si="6"/>
        <v> CPRI 19.38 </v>
      </c>
      <c r="B129" s="19" t="str">
        <f t="shared" si="7"/>
        <v>I</v>
      </c>
      <c r="C129" s="79">
        <f t="shared" si="8"/>
        <v>18580.417000000001</v>
      </c>
      <c r="D129" t="str">
        <f t="shared" si="9"/>
        <v>vis</v>
      </c>
      <c r="E129">
        <f>VLOOKUP(C129,Active!C$21:E$970,3,FALSE)</f>
        <v>-7073.0307028607267</v>
      </c>
      <c r="F129" s="19" t="s">
        <v>193</v>
      </c>
      <c r="G129" t="str">
        <f t="shared" si="10"/>
        <v>18580.417</v>
      </c>
      <c r="H129" s="79">
        <f t="shared" si="11"/>
        <v>-7073</v>
      </c>
      <c r="I129" s="107" t="s">
        <v>587</v>
      </c>
      <c r="J129" s="108" t="s">
        <v>588</v>
      </c>
      <c r="K129" s="107">
        <v>-7073</v>
      </c>
      <c r="L129" s="107" t="s">
        <v>589</v>
      </c>
      <c r="M129" s="108" t="s">
        <v>197</v>
      </c>
      <c r="N129" s="108"/>
      <c r="O129" s="109" t="s">
        <v>569</v>
      </c>
      <c r="P129" s="109" t="s">
        <v>101</v>
      </c>
    </row>
    <row r="130" spans="1:16" ht="12.75" customHeight="1" x14ac:dyDescent="0.2">
      <c r="A130" s="79" t="str">
        <f t="shared" si="6"/>
        <v> BAOP 35.225 </v>
      </c>
      <c r="B130" s="19" t="str">
        <f t="shared" si="7"/>
        <v>I</v>
      </c>
      <c r="C130" s="79">
        <f t="shared" si="8"/>
        <v>19412.258999999998</v>
      </c>
      <c r="D130" t="str">
        <f t="shared" si="9"/>
        <v>vis</v>
      </c>
      <c r="E130">
        <f>VLOOKUP(C130,Active!C$21:E$970,3,FALSE)</f>
        <v>-6804.0194423423945</v>
      </c>
      <c r="F130" s="19" t="s">
        <v>193</v>
      </c>
      <c r="G130" t="str">
        <f t="shared" si="10"/>
        <v>19412.259</v>
      </c>
      <c r="H130" s="79">
        <f t="shared" si="11"/>
        <v>-6804</v>
      </c>
      <c r="I130" s="107" t="s">
        <v>590</v>
      </c>
      <c r="J130" s="108" t="s">
        <v>591</v>
      </c>
      <c r="K130" s="107">
        <v>-6804</v>
      </c>
      <c r="L130" s="107" t="s">
        <v>592</v>
      </c>
      <c r="M130" s="108" t="s">
        <v>203</v>
      </c>
      <c r="N130" s="108"/>
      <c r="O130" s="109" t="s">
        <v>593</v>
      </c>
      <c r="P130" s="109" t="s">
        <v>103</v>
      </c>
    </row>
    <row r="131" spans="1:16" ht="12.75" customHeight="1" x14ac:dyDescent="0.2">
      <c r="A131" s="79" t="str">
        <f t="shared" si="6"/>
        <v> BAOP 35.225 </v>
      </c>
      <c r="B131" s="19" t="str">
        <f t="shared" si="7"/>
        <v>I</v>
      </c>
      <c r="C131" s="79">
        <f t="shared" si="8"/>
        <v>19415.356</v>
      </c>
      <c r="D131" t="str">
        <f t="shared" si="9"/>
        <v>vis</v>
      </c>
      <c r="E131">
        <f>VLOOKUP(C131,Active!C$21:E$970,3,FALSE)</f>
        <v>-6803.0178965274135</v>
      </c>
      <c r="F131" s="19" t="s">
        <v>193</v>
      </c>
      <c r="G131" t="str">
        <f t="shared" si="10"/>
        <v>19415.356</v>
      </c>
      <c r="H131" s="79">
        <f t="shared" si="11"/>
        <v>-6803</v>
      </c>
      <c r="I131" s="107" t="s">
        <v>594</v>
      </c>
      <c r="J131" s="108" t="s">
        <v>595</v>
      </c>
      <c r="K131" s="107">
        <v>-6803</v>
      </c>
      <c r="L131" s="107" t="s">
        <v>596</v>
      </c>
      <c r="M131" s="108" t="s">
        <v>203</v>
      </c>
      <c r="N131" s="108"/>
      <c r="O131" s="109" t="s">
        <v>593</v>
      </c>
      <c r="P131" s="109" t="s">
        <v>103</v>
      </c>
    </row>
    <row r="132" spans="1:16" ht="12.75" customHeight="1" x14ac:dyDescent="0.2">
      <c r="A132" s="79" t="str">
        <f t="shared" si="6"/>
        <v> CPRI 19.38 </v>
      </c>
      <c r="B132" s="19" t="str">
        <f t="shared" si="7"/>
        <v>I</v>
      </c>
      <c r="C132" s="79">
        <f t="shared" si="8"/>
        <v>19520.485000000001</v>
      </c>
      <c r="D132" t="str">
        <f t="shared" si="9"/>
        <v>vis</v>
      </c>
      <c r="E132">
        <f>VLOOKUP(C132,Active!C$21:E$970,3,FALSE)</f>
        <v>-6769.019992109228</v>
      </c>
      <c r="F132" s="19" t="s">
        <v>193</v>
      </c>
      <c r="G132" t="str">
        <f t="shared" si="10"/>
        <v>19520.485</v>
      </c>
      <c r="H132" s="79">
        <f t="shared" si="11"/>
        <v>-6769</v>
      </c>
      <c r="I132" s="107" t="s">
        <v>597</v>
      </c>
      <c r="J132" s="108" t="s">
        <v>598</v>
      </c>
      <c r="K132" s="107">
        <v>-6769</v>
      </c>
      <c r="L132" s="107" t="s">
        <v>599</v>
      </c>
      <c r="M132" s="108" t="s">
        <v>197</v>
      </c>
      <c r="N132" s="108"/>
      <c r="O132" s="109" t="s">
        <v>569</v>
      </c>
      <c r="P132" s="109" t="s">
        <v>101</v>
      </c>
    </row>
    <row r="133" spans="1:16" ht="12.75" customHeight="1" x14ac:dyDescent="0.2">
      <c r="A133" s="79" t="str">
        <f t="shared" si="6"/>
        <v> AAAN 4.3.17 </v>
      </c>
      <c r="B133" s="19" t="str">
        <f t="shared" si="7"/>
        <v>I</v>
      </c>
      <c r="C133" s="79">
        <f t="shared" si="8"/>
        <v>19684.375</v>
      </c>
      <c r="D133" t="str">
        <f t="shared" si="9"/>
        <v>vis</v>
      </c>
      <c r="E133">
        <f>VLOOKUP(C133,Active!C$21:E$970,3,FALSE)</f>
        <v>-6716.019235371351</v>
      </c>
      <c r="F133" s="19" t="s">
        <v>193</v>
      </c>
      <c r="G133" t="str">
        <f t="shared" si="10"/>
        <v>19684.375</v>
      </c>
      <c r="H133" s="79">
        <f t="shared" si="11"/>
        <v>-6716</v>
      </c>
      <c r="I133" s="107" t="s">
        <v>600</v>
      </c>
      <c r="J133" s="108" t="s">
        <v>601</v>
      </c>
      <c r="K133" s="107">
        <v>-6716</v>
      </c>
      <c r="L133" s="107" t="s">
        <v>602</v>
      </c>
      <c r="M133" s="108" t="s">
        <v>203</v>
      </c>
      <c r="N133" s="108"/>
      <c r="O133" s="109" t="s">
        <v>603</v>
      </c>
      <c r="P133" s="109" t="s">
        <v>104</v>
      </c>
    </row>
    <row r="134" spans="1:16" ht="12.75" customHeight="1" x14ac:dyDescent="0.2">
      <c r="A134" s="79" t="str">
        <f t="shared" si="6"/>
        <v> AAAN 4.3.17 </v>
      </c>
      <c r="B134" s="19" t="str">
        <f t="shared" si="7"/>
        <v>I</v>
      </c>
      <c r="C134" s="79">
        <f t="shared" si="8"/>
        <v>19687.469000000001</v>
      </c>
      <c r="D134" t="str">
        <f t="shared" si="9"/>
        <v>vis</v>
      </c>
      <c r="E134">
        <f>VLOOKUP(C134,Active!C$21:E$970,3,FALSE)</f>
        <v>-6715.0186597331358</v>
      </c>
      <c r="F134" s="19" t="s">
        <v>193</v>
      </c>
      <c r="G134" t="str">
        <f t="shared" si="10"/>
        <v>19687.469</v>
      </c>
      <c r="H134" s="79">
        <f t="shared" si="11"/>
        <v>-6715</v>
      </c>
      <c r="I134" s="107" t="s">
        <v>604</v>
      </c>
      <c r="J134" s="108" t="s">
        <v>605</v>
      </c>
      <c r="K134" s="107">
        <v>-6715</v>
      </c>
      <c r="L134" s="107" t="s">
        <v>449</v>
      </c>
      <c r="M134" s="108" t="s">
        <v>203</v>
      </c>
      <c r="N134" s="108"/>
      <c r="O134" s="109" t="s">
        <v>603</v>
      </c>
      <c r="P134" s="109" t="s">
        <v>104</v>
      </c>
    </row>
    <row r="135" spans="1:16" ht="12.75" customHeight="1" x14ac:dyDescent="0.2">
      <c r="A135" s="79" t="str">
        <f t="shared" si="6"/>
        <v> AAAN 4.3.17 </v>
      </c>
      <c r="B135" s="19" t="str">
        <f t="shared" si="7"/>
        <v>I</v>
      </c>
      <c r="C135" s="79">
        <f t="shared" si="8"/>
        <v>19746.226999999999</v>
      </c>
      <c r="D135" t="str">
        <f t="shared" si="9"/>
        <v>vis</v>
      </c>
      <c r="E135">
        <f>VLOOKUP(C135,Active!C$21:E$970,3,FALSE)</f>
        <v>-6696.01677759021</v>
      </c>
      <c r="F135" s="19" t="s">
        <v>193</v>
      </c>
      <c r="G135" t="str">
        <f t="shared" si="10"/>
        <v>19746.227</v>
      </c>
      <c r="H135" s="79">
        <f t="shared" si="11"/>
        <v>-6696</v>
      </c>
      <c r="I135" s="107" t="s">
        <v>606</v>
      </c>
      <c r="J135" s="108" t="s">
        <v>607</v>
      </c>
      <c r="K135" s="107">
        <v>-6696</v>
      </c>
      <c r="L135" s="107" t="s">
        <v>608</v>
      </c>
      <c r="M135" s="108" t="s">
        <v>203</v>
      </c>
      <c r="N135" s="108"/>
      <c r="O135" s="109" t="s">
        <v>603</v>
      </c>
      <c r="P135" s="109" t="s">
        <v>104</v>
      </c>
    </row>
    <row r="136" spans="1:16" ht="12.75" customHeight="1" x14ac:dyDescent="0.2">
      <c r="A136" s="79" t="str">
        <f t="shared" si="6"/>
        <v> CPRI 19.38 </v>
      </c>
      <c r="B136" s="19" t="str">
        <f t="shared" si="7"/>
        <v>I</v>
      </c>
      <c r="C136" s="79">
        <f t="shared" si="8"/>
        <v>19888.473000000002</v>
      </c>
      <c r="D136" t="str">
        <f t="shared" si="9"/>
        <v>vis</v>
      </c>
      <c r="E136">
        <f>VLOOKUP(C136,Active!C$21:E$970,3,FALSE)</f>
        <v>-6650.0155228282583</v>
      </c>
      <c r="F136" s="19" t="s">
        <v>193</v>
      </c>
      <c r="G136" t="str">
        <f t="shared" si="10"/>
        <v>19888.473</v>
      </c>
      <c r="H136" s="79">
        <f t="shared" si="11"/>
        <v>-6650</v>
      </c>
      <c r="I136" s="107" t="s">
        <v>609</v>
      </c>
      <c r="J136" s="108" t="s">
        <v>610</v>
      </c>
      <c r="K136" s="107">
        <v>-6650</v>
      </c>
      <c r="L136" s="107" t="s">
        <v>611</v>
      </c>
      <c r="M136" s="108" t="s">
        <v>197</v>
      </c>
      <c r="N136" s="108"/>
      <c r="O136" s="109" t="s">
        <v>569</v>
      </c>
      <c r="P136" s="109" t="s">
        <v>101</v>
      </c>
    </row>
    <row r="137" spans="1:16" ht="12.75" customHeight="1" x14ac:dyDescent="0.2">
      <c r="A137" s="79" t="str">
        <f t="shared" si="6"/>
        <v> AAAN 4.3.17 </v>
      </c>
      <c r="B137" s="19" t="str">
        <f t="shared" si="7"/>
        <v>I</v>
      </c>
      <c r="C137" s="79">
        <f t="shared" si="8"/>
        <v>20024.519</v>
      </c>
      <c r="D137" t="str">
        <f t="shared" si="9"/>
        <v>vis</v>
      </c>
      <c r="E137">
        <f>VLOOKUP(C137,Active!C$21:E$970,3,FALSE)</f>
        <v>-6606.019300049802</v>
      </c>
      <c r="F137" s="19" t="s">
        <v>193</v>
      </c>
      <c r="G137" t="str">
        <f t="shared" si="10"/>
        <v>20024.519</v>
      </c>
      <c r="H137" s="79">
        <f t="shared" si="11"/>
        <v>-6606</v>
      </c>
      <c r="I137" s="107" t="s">
        <v>612</v>
      </c>
      <c r="J137" s="108" t="s">
        <v>613</v>
      </c>
      <c r="K137" s="107">
        <v>-6606</v>
      </c>
      <c r="L137" s="107" t="s">
        <v>592</v>
      </c>
      <c r="M137" s="108" t="s">
        <v>203</v>
      </c>
      <c r="N137" s="108"/>
      <c r="O137" s="109" t="s">
        <v>603</v>
      </c>
      <c r="P137" s="109" t="s">
        <v>104</v>
      </c>
    </row>
    <row r="138" spans="1:16" ht="12.75" customHeight="1" x14ac:dyDescent="0.2">
      <c r="A138" s="79" t="str">
        <f t="shared" si="6"/>
        <v> AAAN 4.3.17 </v>
      </c>
      <c r="B138" s="19" t="str">
        <f t="shared" si="7"/>
        <v>I</v>
      </c>
      <c r="C138" s="79">
        <f t="shared" si="8"/>
        <v>20058.539000000001</v>
      </c>
      <c r="D138" t="str">
        <f t="shared" si="9"/>
        <v>vis</v>
      </c>
      <c r="E138">
        <f>VLOOKUP(C138,Active!C$21:E$970,3,FALSE)</f>
        <v>-6595.0174955210168</v>
      </c>
      <c r="F138" s="19" t="s">
        <v>193</v>
      </c>
      <c r="G138" t="str">
        <f t="shared" si="10"/>
        <v>20058.539</v>
      </c>
      <c r="H138" s="79">
        <f t="shared" si="11"/>
        <v>-6595</v>
      </c>
      <c r="I138" s="107" t="s">
        <v>614</v>
      </c>
      <c r="J138" s="108" t="s">
        <v>615</v>
      </c>
      <c r="K138" s="107">
        <v>-6595</v>
      </c>
      <c r="L138" s="107" t="s">
        <v>453</v>
      </c>
      <c r="M138" s="108" t="s">
        <v>203</v>
      </c>
      <c r="N138" s="108"/>
      <c r="O138" s="109" t="s">
        <v>603</v>
      </c>
      <c r="P138" s="109" t="s">
        <v>104</v>
      </c>
    </row>
    <row r="139" spans="1:16" ht="12.75" customHeight="1" x14ac:dyDescent="0.2">
      <c r="A139" s="79" t="str">
        <f t="shared" ref="A139:A202" si="12">P139</f>
        <v> CPRI 19.38 </v>
      </c>
      <c r="B139" s="19" t="str">
        <f t="shared" ref="B139:B202" si="13">IF(H139=INT(H139),"I","II")</f>
        <v>I</v>
      </c>
      <c r="C139" s="79">
        <f t="shared" ref="C139:C202" si="14">1*G139</f>
        <v>21264.528999999999</v>
      </c>
      <c r="D139" t="str">
        <f t="shared" ref="D139:D202" si="15">VLOOKUP(F139,I$1:J$5,2,FALSE)</f>
        <v>vis</v>
      </c>
      <c r="E139">
        <f>VLOOKUP(C139,Active!C$21:E$970,3,FALSE)</f>
        <v>-6205.0096694284366</v>
      </c>
      <c r="F139" s="19" t="s">
        <v>193</v>
      </c>
      <c r="G139" t="str">
        <f t="shared" ref="G139:G202" si="16">MID(I139,3,LEN(I139)-3)</f>
        <v>21264.529</v>
      </c>
      <c r="H139" s="79">
        <f t="shared" ref="H139:H202" si="17">1*K139</f>
        <v>-6205</v>
      </c>
      <c r="I139" s="107" t="s">
        <v>616</v>
      </c>
      <c r="J139" s="108" t="s">
        <v>617</v>
      </c>
      <c r="K139" s="107">
        <v>-6205</v>
      </c>
      <c r="L139" s="107" t="s">
        <v>618</v>
      </c>
      <c r="M139" s="108" t="s">
        <v>197</v>
      </c>
      <c r="N139" s="108"/>
      <c r="O139" s="109" t="s">
        <v>569</v>
      </c>
      <c r="P139" s="109" t="s">
        <v>101</v>
      </c>
    </row>
    <row r="140" spans="1:16" ht="12.75" customHeight="1" x14ac:dyDescent="0.2">
      <c r="A140" s="79" t="str">
        <f t="shared" si="12"/>
        <v> BAOP 35.225 </v>
      </c>
      <c r="B140" s="19" t="str">
        <f t="shared" si="13"/>
        <v>I</v>
      </c>
      <c r="C140" s="79">
        <f t="shared" si="14"/>
        <v>21459.337</v>
      </c>
      <c r="D140" t="str">
        <f t="shared" si="15"/>
        <v>vis</v>
      </c>
      <c r="E140">
        <f>VLOOKUP(C140,Active!C$21:E$970,3,FALSE)</f>
        <v>-6142.0102709380317</v>
      </c>
      <c r="F140" s="19" t="s">
        <v>193</v>
      </c>
      <c r="G140" t="str">
        <f t="shared" si="16"/>
        <v>21459.337</v>
      </c>
      <c r="H140" s="79">
        <f t="shared" si="17"/>
        <v>-6142</v>
      </c>
      <c r="I140" s="107" t="s">
        <v>619</v>
      </c>
      <c r="J140" s="108" t="s">
        <v>620</v>
      </c>
      <c r="K140" s="107">
        <v>-6142</v>
      </c>
      <c r="L140" s="107" t="s">
        <v>404</v>
      </c>
      <c r="M140" s="108" t="s">
        <v>203</v>
      </c>
      <c r="N140" s="108"/>
      <c r="O140" s="109" t="s">
        <v>593</v>
      </c>
      <c r="P140" s="109" t="s">
        <v>103</v>
      </c>
    </row>
    <row r="141" spans="1:16" ht="12.75" customHeight="1" x14ac:dyDescent="0.2">
      <c r="A141" s="79" t="str">
        <f t="shared" si="12"/>
        <v> BAOP 35.225 </v>
      </c>
      <c r="B141" s="19" t="str">
        <f t="shared" si="13"/>
        <v>I</v>
      </c>
      <c r="C141" s="79">
        <f t="shared" si="14"/>
        <v>21462.421999999999</v>
      </c>
      <c r="D141" t="str">
        <f t="shared" si="15"/>
        <v>vis</v>
      </c>
      <c r="E141">
        <f>VLOOKUP(C141,Active!C$21:E$970,3,FALSE)</f>
        <v>-6141.0126058301157</v>
      </c>
      <c r="F141" s="19" t="s">
        <v>193</v>
      </c>
      <c r="G141" t="str">
        <f t="shared" si="16"/>
        <v>21462.422</v>
      </c>
      <c r="H141" s="79">
        <f t="shared" si="17"/>
        <v>-6141</v>
      </c>
      <c r="I141" s="107" t="s">
        <v>621</v>
      </c>
      <c r="J141" s="108" t="s">
        <v>622</v>
      </c>
      <c r="K141" s="107">
        <v>-6141</v>
      </c>
      <c r="L141" s="107" t="s">
        <v>427</v>
      </c>
      <c r="M141" s="108" t="s">
        <v>203</v>
      </c>
      <c r="N141" s="108"/>
      <c r="O141" s="109" t="s">
        <v>593</v>
      </c>
      <c r="P141" s="109" t="s">
        <v>103</v>
      </c>
    </row>
    <row r="142" spans="1:16" ht="12.75" customHeight="1" x14ac:dyDescent="0.2">
      <c r="A142" s="79" t="str">
        <f t="shared" si="12"/>
        <v> GUL I.2.391 </v>
      </c>
      <c r="B142" s="19" t="str">
        <f t="shared" si="13"/>
        <v>I</v>
      </c>
      <c r="C142" s="79">
        <f t="shared" si="14"/>
        <v>22201.475999999999</v>
      </c>
      <c r="D142" t="str">
        <f t="shared" si="15"/>
        <v>vis</v>
      </c>
      <c r="E142">
        <f>VLOOKUP(C142,Active!C$21:E$970,3,FALSE)</f>
        <v>-5902.0082659060481</v>
      </c>
      <c r="F142" s="19" t="s">
        <v>193</v>
      </c>
      <c r="G142" t="str">
        <f t="shared" si="16"/>
        <v>22201.476</v>
      </c>
      <c r="H142" s="79">
        <f t="shared" si="17"/>
        <v>-5902</v>
      </c>
      <c r="I142" s="107" t="s">
        <v>623</v>
      </c>
      <c r="J142" s="108" t="s">
        <v>624</v>
      </c>
      <c r="K142" s="107">
        <v>-5902</v>
      </c>
      <c r="L142" s="107" t="s">
        <v>625</v>
      </c>
      <c r="M142" s="108" t="s">
        <v>203</v>
      </c>
      <c r="N142" s="108"/>
      <c r="O142" s="109" t="s">
        <v>626</v>
      </c>
      <c r="P142" s="109" t="s">
        <v>105</v>
      </c>
    </row>
    <row r="143" spans="1:16" ht="12.75" customHeight="1" x14ac:dyDescent="0.2">
      <c r="A143" s="79" t="str">
        <f t="shared" si="12"/>
        <v> AN 242.13 </v>
      </c>
      <c r="B143" s="19" t="str">
        <f t="shared" si="13"/>
        <v>I</v>
      </c>
      <c r="C143" s="79">
        <f t="shared" si="14"/>
        <v>22362.260999999999</v>
      </c>
      <c r="D143" t="str">
        <f t="shared" si="15"/>
        <v>vis</v>
      </c>
      <c r="E143">
        <f>VLOOKUP(C143,Active!C$21:E$970,3,FALSE)</f>
        <v>-5850.0116421211942</v>
      </c>
      <c r="F143" s="19" t="s">
        <v>193</v>
      </c>
      <c r="G143" t="str">
        <f t="shared" si="16"/>
        <v>22362.261</v>
      </c>
      <c r="H143" s="79">
        <f t="shared" si="17"/>
        <v>-5850</v>
      </c>
      <c r="I143" s="107" t="s">
        <v>627</v>
      </c>
      <c r="J143" s="108" t="s">
        <v>628</v>
      </c>
      <c r="K143" s="107">
        <v>-5850</v>
      </c>
      <c r="L143" s="107" t="s">
        <v>629</v>
      </c>
      <c r="M143" s="108" t="s">
        <v>203</v>
      </c>
      <c r="N143" s="108"/>
      <c r="O143" s="109" t="s">
        <v>630</v>
      </c>
      <c r="P143" s="109" t="s">
        <v>106</v>
      </c>
    </row>
    <row r="144" spans="1:16" ht="12.75" customHeight="1" x14ac:dyDescent="0.2">
      <c r="A144" s="79" t="str">
        <f t="shared" si="12"/>
        <v> CPRI 19.38 </v>
      </c>
      <c r="B144" s="19" t="str">
        <f t="shared" si="13"/>
        <v>I</v>
      </c>
      <c r="C144" s="79">
        <f t="shared" si="14"/>
        <v>22479.771000000001</v>
      </c>
      <c r="D144" t="str">
        <f t="shared" si="15"/>
        <v>vis</v>
      </c>
      <c r="E144">
        <f>VLOOKUP(C144,Active!C$21:E$970,3,FALSE)</f>
        <v>-5812.0098181888734</v>
      </c>
      <c r="F144" s="19" t="s">
        <v>193</v>
      </c>
      <c r="G144" t="str">
        <f t="shared" si="16"/>
        <v>22479.771</v>
      </c>
      <c r="H144" s="79">
        <f t="shared" si="17"/>
        <v>-5812</v>
      </c>
      <c r="I144" s="107" t="s">
        <v>631</v>
      </c>
      <c r="J144" s="108" t="s">
        <v>632</v>
      </c>
      <c r="K144" s="107">
        <v>-5812</v>
      </c>
      <c r="L144" s="107" t="s">
        <v>618</v>
      </c>
      <c r="M144" s="108" t="s">
        <v>197</v>
      </c>
      <c r="N144" s="108"/>
      <c r="O144" s="109" t="s">
        <v>569</v>
      </c>
      <c r="P144" s="109" t="s">
        <v>101</v>
      </c>
    </row>
    <row r="145" spans="1:16" ht="12.75" customHeight="1" x14ac:dyDescent="0.2">
      <c r="A145" s="79" t="str">
        <f t="shared" si="12"/>
        <v> AN 242.13 </v>
      </c>
      <c r="B145" s="19" t="str">
        <f t="shared" si="13"/>
        <v>I</v>
      </c>
      <c r="C145" s="79">
        <f t="shared" si="14"/>
        <v>22541.623</v>
      </c>
      <c r="D145" t="str">
        <f t="shared" si="15"/>
        <v>vis</v>
      </c>
      <c r="E145">
        <f>VLOOKUP(C145,Active!C$21:E$970,3,FALSE)</f>
        <v>-5792.0073604077324</v>
      </c>
      <c r="F145" s="19" t="s">
        <v>193</v>
      </c>
      <c r="G145" t="str">
        <f t="shared" si="16"/>
        <v>22541.623</v>
      </c>
      <c r="H145" s="79">
        <f t="shared" si="17"/>
        <v>-5792</v>
      </c>
      <c r="I145" s="107" t="s">
        <v>633</v>
      </c>
      <c r="J145" s="108" t="s">
        <v>634</v>
      </c>
      <c r="K145" s="107">
        <v>-5792</v>
      </c>
      <c r="L145" s="107" t="s">
        <v>635</v>
      </c>
      <c r="M145" s="108" t="s">
        <v>203</v>
      </c>
      <c r="N145" s="108"/>
      <c r="O145" s="109" t="s">
        <v>630</v>
      </c>
      <c r="P145" s="109" t="s">
        <v>106</v>
      </c>
    </row>
    <row r="146" spans="1:16" ht="12.75" customHeight="1" x14ac:dyDescent="0.2">
      <c r="A146" s="79" t="str">
        <f t="shared" si="12"/>
        <v> AN 242.13 </v>
      </c>
      <c r="B146" s="19" t="str">
        <f t="shared" si="13"/>
        <v>I</v>
      </c>
      <c r="C146" s="79">
        <f t="shared" si="14"/>
        <v>22940.508999999998</v>
      </c>
      <c r="D146" t="str">
        <f t="shared" si="15"/>
        <v>vis</v>
      </c>
      <c r="E146">
        <f>VLOOKUP(C146,Active!C$21:E$970,3,FALSE)</f>
        <v>-5663.0107172193439</v>
      </c>
      <c r="F146" s="19" t="s">
        <v>193</v>
      </c>
      <c r="G146" t="str">
        <f t="shared" si="16"/>
        <v>22940.509</v>
      </c>
      <c r="H146" s="79">
        <f t="shared" si="17"/>
        <v>-5663</v>
      </c>
      <c r="I146" s="107" t="s">
        <v>636</v>
      </c>
      <c r="J146" s="108" t="s">
        <v>637</v>
      </c>
      <c r="K146" s="107">
        <v>-5663</v>
      </c>
      <c r="L146" s="107" t="s">
        <v>438</v>
      </c>
      <c r="M146" s="108" t="s">
        <v>203</v>
      </c>
      <c r="N146" s="108"/>
      <c r="O146" s="109" t="s">
        <v>630</v>
      </c>
      <c r="P146" s="109" t="s">
        <v>106</v>
      </c>
    </row>
    <row r="147" spans="1:16" ht="12.75" customHeight="1" x14ac:dyDescent="0.2">
      <c r="A147" s="79" t="str">
        <f t="shared" si="12"/>
        <v> CPRI 25.94 </v>
      </c>
      <c r="B147" s="19" t="str">
        <f t="shared" si="13"/>
        <v>I</v>
      </c>
      <c r="C147" s="79">
        <f t="shared" si="14"/>
        <v>23348.69</v>
      </c>
      <c r="D147" t="str">
        <f t="shared" si="15"/>
        <v>vis</v>
      </c>
      <c r="E147">
        <f>VLOOKUP(C147,Active!C$21:E$970,3,FALSE)</f>
        <v>-5531.0081430169912</v>
      </c>
      <c r="F147" s="19" t="s">
        <v>193</v>
      </c>
      <c r="G147" t="str">
        <f t="shared" si="16"/>
        <v>23348.690</v>
      </c>
      <c r="H147" s="79">
        <f t="shared" si="17"/>
        <v>-5531</v>
      </c>
      <c r="I147" s="107" t="s">
        <v>638</v>
      </c>
      <c r="J147" s="108" t="s">
        <v>639</v>
      </c>
      <c r="K147" s="107">
        <v>-5531</v>
      </c>
      <c r="L147" s="107" t="s">
        <v>418</v>
      </c>
      <c r="M147" s="108" t="s">
        <v>203</v>
      </c>
      <c r="N147" s="108"/>
      <c r="O147" s="109" t="s">
        <v>640</v>
      </c>
      <c r="P147" s="109" t="s">
        <v>107</v>
      </c>
    </row>
    <row r="148" spans="1:16" ht="12.75" customHeight="1" x14ac:dyDescent="0.2">
      <c r="A148" s="79" t="str">
        <f t="shared" si="12"/>
        <v> AN 242.13 </v>
      </c>
      <c r="B148" s="19" t="str">
        <f t="shared" si="13"/>
        <v>I</v>
      </c>
      <c r="C148" s="79">
        <f t="shared" si="14"/>
        <v>23435.258999999998</v>
      </c>
      <c r="D148" t="str">
        <f t="shared" si="15"/>
        <v>vis</v>
      </c>
      <c r="E148">
        <f>VLOOKUP(C148,Active!C$21:E$970,3,FALSE)</f>
        <v>-5503.0123988590722</v>
      </c>
      <c r="F148" s="19" t="s">
        <v>193</v>
      </c>
      <c r="G148" t="str">
        <f t="shared" si="16"/>
        <v>23435.259</v>
      </c>
      <c r="H148" s="79">
        <f t="shared" si="17"/>
        <v>-5503</v>
      </c>
      <c r="I148" s="107" t="s">
        <v>641</v>
      </c>
      <c r="J148" s="108" t="s">
        <v>642</v>
      </c>
      <c r="K148" s="107">
        <v>-5503</v>
      </c>
      <c r="L148" s="107" t="s">
        <v>643</v>
      </c>
      <c r="M148" s="108" t="s">
        <v>203</v>
      </c>
      <c r="N148" s="108"/>
      <c r="O148" s="109" t="s">
        <v>630</v>
      </c>
      <c r="P148" s="109" t="s">
        <v>106</v>
      </c>
    </row>
    <row r="149" spans="1:16" ht="12.75" customHeight="1" x14ac:dyDescent="0.2">
      <c r="A149" s="79" t="str">
        <f t="shared" si="12"/>
        <v> AN 242.13 </v>
      </c>
      <c r="B149" s="19" t="str">
        <f t="shared" si="13"/>
        <v>I</v>
      </c>
      <c r="C149" s="79">
        <f t="shared" si="14"/>
        <v>23676.467000000001</v>
      </c>
      <c r="D149" t="str">
        <f t="shared" si="15"/>
        <v>vis</v>
      </c>
      <c r="E149">
        <f>VLOOKUP(C149,Active!C$21:E$970,3,FALSE)</f>
        <v>-5425.0075997180011</v>
      </c>
      <c r="F149" s="19" t="s">
        <v>193</v>
      </c>
      <c r="G149" t="str">
        <f t="shared" si="16"/>
        <v>23676.467</v>
      </c>
      <c r="H149" s="79">
        <f t="shared" si="17"/>
        <v>-5425</v>
      </c>
      <c r="I149" s="107" t="s">
        <v>644</v>
      </c>
      <c r="J149" s="108" t="s">
        <v>645</v>
      </c>
      <c r="K149" s="107">
        <v>-5425</v>
      </c>
      <c r="L149" s="107" t="s">
        <v>635</v>
      </c>
      <c r="M149" s="108" t="s">
        <v>203</v>
      </c>
      <c r="N149" s="108"/>
      <c r="O149" s="109" t="s">
        <v>630</v>
      </c>
      <c r="P149" s="109" t="s">
        <v>106</v>
      </c>
    </row>
    <row r="150" spans="1:16" ht="12.75" customHeight="1" x14ac:dyDescent="0.2">
      <c r="A150" s="79" t="str">
        <f t="shared" si="12"/>
        <v> AN 242.13 </v>
      </c>
      <c r="B150" s="19" t="str">
        <f t="shared" si="13"/>
        <v>I</v>
      </c>
      <c r="C150" s="79">
        <f t="shared" si="14"/>
        <v>23738.312000000002</v>
      </c>
      <c r="D150" t="str">
        <f t="shared" si="15"/>
        <v>vis</v>
      </c>
      <c r="E150">
        <f>VLOOKUP(C150,Active!C$21:E$970,3,FALSE)</f>
        <v>-5405.0074056826479</v>
      </c>
      <c r="F150" s="19" t="s">
        <v>193</v>
      </c>
      <c r="G150" t="str">
        <f t="shared" si="16"/>
        <v>23738.312</v>
      </c>
      <c r="H150" s="79">
        <f t="shared" si="17"/>
        <v>-5405</v>
      </c>
      <c r="I150" s="107" t="s">
        <v>646</v>
      </c>
      <c r="J150" s="108" t="s">
        <v>647</v>
      </c>
      <c r="K150" s="107">
        <v>-5405</v>
      </c>
      <c r="L150" s="107" t="s">
        <v>635</v>
      </c>
      <c r="M150" s="108" t="s">
        <v>203</v>
      </c>
      <c r="N150" s="108"/>
      <c r="O150" s="109" t="s">
        <v>630</v>
      </c>
      <c r="P150" s="109" t="s">
        <v>106</v>
      </c>
    </row>
    <row r="151" spans="1:16" ht="12.75" customHeight="1" x14ac:dyDescent="0.2">
      <c r="A151" s="79" t="str">
        <f t="shared" si="12"/>
        <v> AN 242.13 </v>
      </c>
      <c r="B151" s="19" t="str">
        <f t="shared" si="13"/>
        <v>I</v>
      </c>
      <c r="C151" s="79">
        <f t="shared" si="14"/>
        <v>23800.159</v>
      </c>
      <c r="D151" t="str">
        <f t="shared" si="15"/>
        <v>vis</v>
      </c>
      <c r="E151">
        <f>VLOOKUP(C151,Active!C$21:E$970,3,FALSE)</f>
        <v>-5385.0065648627842</v>
      </c>
      <c r="F151" s="19" t="s">
        <v>193</v>
      </c>
      <c r="G151" t="str">
        <f t="shared" si="16"/>
        <v>23800.159</v>
      </c>
      <c r="H151" s="79">
        <f t="shared" si="17"/>
        <v>-5385</v>
      </c>
      <c r="I151" s="107" t="s">
        <v>648</v>
      </c>
      <c r="J151" s="108" t="s">
        <v>649</v>
      </c>
      <c r="K151" s="107">
        <v>-5385</v>
      </c>
      <c r="L151" s="107" t="s">
        <v>650</v>
      </c>
      <c r="M151" s="108" t="s">
        <v>203</v>
      </c>
      <c r="N151" s="108"/>
      <c r="O151" s="109" t="s">
        <v>630</v>
      </c>
      <c r="P151" s="109" t="s">
        <v>106</v>
      </c>
    </row>
    <row r="152" spans="1:16" ht="12.75" customHeight="1" x14ac:dyDescent="0.2">
      <c r="A152" s="79" t="str">
        <f t="shared" si="12"/>
        <v> CPRI 19.38 </v>
      </c>
      <c r="B152" s="19" t="str">
        <f t="shared" si="13"/>
        <v>I</v>
      </c>
      <c r="C152" s="79">
        <f t="shared" si="14"/>
        <v>23892.923999999999</v>
      </c>
      <c r="D152" t="str">
        <f t="shared" si="15"/>
        <v>vis</v>
      </c>
      <c r="E152">
        <f>VLOOKUP(C152,Active!C$21:E$970,3,FALSE)</f>
        <v>-5355.0070822903936</v>
      </c>
      <c r="F152" s="19" t="s">
        <v>193</v>
      </c>
      <c r="G152" t="str">
        <f t="shared" si="16"/>
        <v>23892.924</v>
      </c>
      <c r="H152" s="79">
        <f t="shared" si="17"/>
        <v>-5355</v>
      </c>
      <c r="I152" s="107" t="s">
        <v>651</v>
      </c>
      <c r="J152" s="108" t="s">
        <v>652</v>
      </c>
      <c r="K152" s="107">
        <v>-5355</v>
      </c>
      <c r="L152" s="107" t="s">
        <v>343</v>
      </c>
      <c r="M152" s="108" t="s">
        <v>197</v>
      </c>
      <c r="N152" s="108"/>
      <c r="O152" s="109" t="s">
        <v>569</v>
      </c>
      <c r="P152" s="109" t="s">
        <v>101</v>
      </c>
    </row>
    <row r="153" spans="1:16" ht="12.75" customHeight="1" x14ac:dyDescent="0.2">
      <c r="A153" s="79" t="str">
        <f t="shared" si="12"/>
        <v> AN 242.13 </v>
      </c>
      <c r="B153" s="19" t="str">
        <f t="shared" si="13"/>
        <v>I</v>
      </c>
      <c r="C153" s="79">
        <f t="shared" si="14"/>
        <v>23976.401000000002</v>
      </c>
      <c r="D153" t="str">
        <f t="shared" si="15"/>
        <v>vis</v>
      </c>
      <c r="E153">
        <f>VLOOKUP(C153,Active!C$21:E$970,3,FALSE)</f>
        <v>-5328.0112669861774</v>
      </c>
      <c r="F153" s="19" t="s">
        <v>193</v>
      </c>
      <c r="G153" t="str">
        <f t="shared" si="16"/>
        <v>23976.401</v>
      </c>
      <c r="H153" s="79">
        <f t="shared" si="17"/>
        <v>-5328</v>
      </c>
      <c r="I153" s="107" t="s">
        <v>653</v>
      </c>
      <c r="J153" s="108" t="s">
        <v>654</v>
      </c>
      <c r="K153" s="107">
        <v>-5328</v>
      </c>
      <c r="L153" s="107" t="s">
        <v>415</v>
      </c>
      <c r="M153" s="108" t="s">
        <v>203</v>
      </c>
      <c r="N153" s="108"/>
      <c r="O153" s="109" t="s">
        <v>630</v>
      </c>
      <c r="P153" s="109" t="s">
        <v>106</v>
      </c>
    </row>
    <row r="154" spans="1:16" ht="12.75" customHeight="1" x14ac:dyDescent="0.2">
      <c r="A154" s="79" t="str">
        <f t="shared" si="12"/>
        <v> AN 242.13 </v>
      </c>
      <c r="B154" s="19" t="str">
        <f t="shared" si="13"/>
        <v>I</v>
      </c>
      <c r="C154" s="79">
        <f t="shared" si="14"/>
        <v>24106.284</v>
      </c>
      <c r="D154" t="str">
        <f t="shared" si="15"/>
        <v>vis</v>
      </c>
      <c r="E154">
        <f>VLOOKUP(C154,Active!C$21:E$970,3,FALSE)</f>
        <v>-5286.0081106777652</v>
      </c>
      <c r="F154" s="19" t="s">
        <v>193</v>
      </c>
      <c r="G154" t="str">
        <f t="shared" si="16"/>
        <v>24106.284</v>
      </c>
      <c r="H154" s="79">
        <f t="shared" si="17"/>
        <v>-5286</v>
      </c>
      <c r="I154" s="107" t="s">
        <v>655</v>
      </c>
      <c r="J154" s="108" t="s">
        <v>656</v>
      </c>
      <c r="K154" s="107">
        <v>-5286</v>
      </c>
      <c r="L154" s="107" t="s">
        <v>418</v>
      </c>
      <c r="M154" s="108" t="s">
        <v>203</v>
      </c>
      <c r="N154" s="108"/>
      <c r="O154" s="109" t="s">
        <v>630</v>
      </c>
      <c r="P154" s="109" t="s">
        <v>106</v>
      </c>
    </row>
    <row r="155" spans="1:16" ht="12.75" customHeight="1" x14ac:dyDescent="0.2">
      <c r="A155" s="79" t="str">
        <f t="shared" si="12"/>
        <v> AA 27.157 </v>
      </c>
      <c r="B155" s="19" t="str">
        <f t="shared" si="13"/>
        <v>I</v>
      </c>
      <c r="C155" s="79">
        <f t="shared" si="14"/>
        <v>24449.52</v>
      </c>
      <c r="D155" t="str">
        <f t="shared" si="15"/>
        <v>vis</v>
      </c>
      <c r="E155">
        <f>VLOOKUP(C155,Active!C$21:E$970,3,FALSE)</f>
        <v>-5175.0082465025125</v>
      </c>
      <c r="F155" s="19" t="s">
        <v>193</v>
      </c>
      <c r="G155" t="str">
        <f t="shared" si="16"/>
        <v>24449.520</v>
      </c>
      <c r="H155" s="79">
        <f t="shared" si="17"/>
        <v>-5175</v>
      </c>
      <c r="I155" s="107" t="s">
        <v>657</v>
      </c>
      <c r="J155" s="108" t="s">
        <v>658</v>
      </c>
      <c r="K155" s="107">
        <v>-5175</v>
      </c>
      <c r="L155" s="107" t="s">
        <v>418</v>
      </c>
      <c r="M155" s="108" t="s">
        <v>203</v>
      </c>
      <c r="N155" s="108"/>
      <c r="O155" s="109" t="s">
        <v>204</v>
      </c>
      <c r="P155" s="109" t="s">
        <v>108</v>
      </c>
    </row>
    <row r="156" spans="1:16" ht="12.75" customHeight="1" x14ac:dyDescent="0.2">
      <c r="A156" s="79" t="str">
        <f t="shared" si="12"/>
        <v> AN 242.13 </v>
      </c>
      <c r="B156" s="19" t="str">
        <f t="shared" si="13"/>
        <v>I</v>
      </c>
      <c r="C156" s="79">
        <f t="shared" si="14"/>
        <v>24449.528999999999</v>
      </c>
      <c r="D156" t="str">
        <f t="shared" si="15"/>
        <v>vis</v>
      </c>
      <c r="E156">
        <f>VLOOKUP(C156,Active!C$21:E$970,3,FALSE)</f>
        <v>-5175.0053359722142</v>
      </c>
      <c r="F156" s="19" t="s">
        <v>193</v>
      </c>
      <c r="G156" t="str">
        <f t="shared" si="16"/>
        <v>24449.529</v>
      </c>
      <c r="H156" s="79">
        <f t="shared" si="17"/>
        <v>-5175</v>
      </c>
      <c r="I156" s="107" t="s">
        <v>659</v>
      </c>
      <c r="J156" s="108" t="s">
        <v>660</v>
      </c>
      <c r="K156" s="107">
        <v>-5175</v>
      </c>
      <c r="L156" s="107" t="s">
        <v>347</v>
      </c>
      <c r="M156" s="108" t="s">
        <v>203</v>
      </c>
      <c r="N156" s="108"/>
      <c r="O156" s="109" t="s">
        <v>630</v>
      </c>
      <c r="P156" s="109" t="s">
        <v>106</v>
      </c>
    </row>
    <row r="157" spans="1:16" ht="12.75" customHeight="1" x14ac:dyDescent="0.2">
      <c r="A157" s="79" t="str">
        <f t="shared" si="12"/>
        <v> AN 242.13 </v>
      </c>
      <c r="B157" s="19" t="str">
        <f t="shared" si="13"/>
        <v>I</v>
      </c>
      <c r="C157" s="79">
        <f t="shared" si="14"/>
        <v>24474.255000000001</v>
      </c>
      <c r="D157" t="str">
        <f t="shared" si="15"/>
        <v>vis</v>
      </c>
      <c r="E157">
        <f>VLOOKUP(C157,Active!C$21:E$970,3,FALSE)</f>
        <v>-5167.0091390651369</v>
      </c>
      <c r="F157" s="19" t="s">
        <v>193</v>
      </c>
      <c r="G157" t="str">
        <f t="shared" si="16"/>
        <v>24474.255</v>
      </c>
      <c r="H157" s="79">
        <f t="shared" si="17"/>
        <v>-5167</v>
      </c>
      <c r="I157" s="107" t="s">
        <v>661</v>
      </c>
      <c r="J157" s="108" t="s">
        <v>662</v>
      </c>
      <c r="K157" s="107">
        <v>-5167</v>
      </c>
      <c r="L157" s="107" t="s">
        <v>395</v>
      </c>
      <c r="M157" s="108" t="s">
        <v>203</v>
      </c>
      <c r="N157" s="108"/>
      <c r="O157" s="109" t="s">
        <v>630</v>
      </c>
      <c r="P157" s="109" t="s">
        <v>106</v>
      </c>
    </row>
    <row r="158" spans="1:16" ht="12.75" customHeight="1" x14ac:dyDescent="0.2">
      <c r="A158" s="79" t="str">
        <f t="shared" si="12"/>
        <v> CPRI 19.38 </v>
      </c>
      <c r="B158" s="19" t="str">
        <f t="shared" si="13"/>
        <v>I</v>
      </c>
      <c r="C158" s="79">
        <f t="shared" si="14"/>
        <v>24730.917000000001</v>
      </c>
      <c r="D158" t="str">
        <f t="shared" si="15"/>
        <v>vis</v>
      </c>
      <c r="E158">
        <f>VLOOKUP(C158,Active!C$21:E$970,3,FALSE)</f>
        <v>-5084.0066360090805</v>
      </c>
      <c r="F158" s="19" t="s">
        <v>193</v>
      </c>
      <c r="G158" t="str">
        <f t="shared" si="16"/>
        <v>24730.917</v>
      </c>
      <c r="H158" s="79">
        <f t="shared" si="17"/>
        <v>-5084</v>
      </c>
      <c r="I158" s="107" t="s">
        <v>663</v>
      </c>
      <c r="J158" s="108" t="s">
        <v>664</v>
      </c>
      <c r="K158" s="107">
        <v>-5084</v>
      </c>
      <c r="L158" s="107" t="s">
        <v>665</v>
      </c>
      <c r="M158" s="108" t="s">
        <v>197</v>
      </c>
      <c r="N158" s="108"/>
      <c r="O158" s="109" t="s">
        <v>569</v>
      </c>
      <c r="P158" s="109" t="s">
        <v>101</v>
      </c>
    </row>
    <row r="159" spans="1:16" ht="12.75" customHeight="1" x14ac:dyDescent="0.2">
      <c r="A159" s="79" t="str">
        <f t="shared" si="12"/>
        <v> AN 242.13 </v>
      </c>
      <c r="B159" s="19" t="str">
        <f t="shared" si="13"/>
        <v>I</v>
      </c>
      <c r="C159" s="79">
        <f t="shared" si="14"/>
        <v>24851.52</v>
      </c>
      <c r="D159" t="str">
        <f t="shared" si="15"/>
        <v>vis</v>
      </c>
      <c r="E159">
        <f>VLOOKUP(C159,Active!C$21:E$970,3,FALSE)</f>
        <v>-5045.0045598308006</v>
      </c>
      <c r="F159" s="19" t="s">
        <v>193</v>
      </c>
      <c r="G159" t="str">
        <f t="shared" si="16"/>
        <v>24851.520</v>
      </c>
      <c r="H159" s="79">
        <f t="shared" si="17"/>
        <v>-5045</v>
      </c>
      <c r="I159" s="107" t="s">
        <v>666</v>
      </c>
      <c r="J159" s="108" t="s">
        <v>667</v>
      </c>
      <c r="K159" s="107">
        <v>-5045</v>
      </c>
      <c r="L159" s="107" t="s">
        <v>668</v>
      </c>
      <c r="M159" s="108" t="s">
        <v>203</v>
      </c>
      <c r="N159" s="108"/>
      <c r="O159" s="109" t="s">
        <v>630</v>
      </c>
      <c r="P159" s="109" t="s">
        <v>106</v>
      </c>
    </row>
    <row r="160" spans="1:16" ht="12.75" customHeight="1" x14ac:dyDescent="0.2">
      <c r="A160" s="79" t="str">
        <f t="shared" si="12"/>
        <v> AA 27.157 </v>
      </c>
      <c r="B160" s="19" t="str">
        <f t="shared" si="13"/>
        <v>I</v>
      </c>
      <c r="C160" s="79">
        <f t="shared" si="14"/>
        <v>25117.458999999999</v>
      </c>
      <c r="D160" t="str">
        <f t="shared" si="15"/>
        <v>vis</v>
      </c>
      <c r="E160">
        <f>VLOOKUP(C160,Active!C$21:E$970,3,FALSE)</f>
        <v>-4959.0019468213777</v>
      </c>
      <c r="F160" s="19" t="s">
        <v>193</v>
      </c>
      <c r="G160" t="str">
        <f t="shared" si="16"/>
        <v>25117.459</v>
      </c>
      <c r="H160" s="79">
        <f t="shared" si="17"/>
        <v>-4959</v>
      </c>
      <c r="I160" s="107" t="s">
        <v>669</v>
      </c>
      <c r="J160" s="108" t="s">
        <v>670</v>
      </c>
      <c r="K160" s="107">
        <v>-4959</v>
      </c>
      <c r="L160" s="107" t="s">
        <v>332</v>
      </c>
      <c r="M160" s="108" t="s">
        <v>203</v>
      </c>
      <c r="N160" s="108"/>
      <c r="O160" s="109" t="s">
        <v>204</v>
      </c>
      <c r="P160" s="109" t="s">
        <v>108</v>
      </c>
    </row>
    <row r="161" spans="1:16" ht="12.75" customHeight="1" x14ac:dyDescent="0.2">
      <c r="A161" s="79" t="str">
        <f t="shared" si="12"/>
        <v> AA 27.157 </v>
      </c>
      <c r="B161" s="19" t="str">
        <f t="shared" si="13"/>
        <v>I</v>
      </c>
      <c r="C161" s="79">
        <f t="shared" si="14"/>
        <v>25182.398000000001</v>
      </c>
      <c r="D161" t="str">
        <f t="shared" si="15"/>
        <v>vis</v>
      </c>
      <c r="E161">
        <f>VLOOKUP(C161,Active!C$21:E$970,3,FALSE)</f>
        <v>-4938.0011771478094</v>
      </c>
      <c r="F161" s="19" t="s">
        <v>193</v>
      </c>
      <c r="G161" t="str">
        <f t="shared" si="16"/>
        <v>25182.398</v>
      </c>
      <c r="H161" s="79">
        <f t="shared" si="17"/>
        <v>-4938</v>
      </c>
      <c r="I161" s="107" t="s">
        <v>671</v>
      </c>
      <c r="J161" s="108" t="s">
        <v>672</v>
      </c>
      <c r="K161" s="107">
        <v>-4938</v>
      </c>
      <c r="L161" s="107" t="s">
        <v>212</v>
      </c>
      <c r="M161" s="108" t="s">
        <v>203</v>
      </c>
      <c r="N161" s="108"/>
      <c r="O161" s="109" t="s">
        <v>204</v>
      </c>
      <c r="P161" s="109" t="s">
        <v>108</v>
      </c>
    </row>
    <row r="162" spans="1:16" ht="12.75" customHeight="1" x14ac:dyDescent="0.2">
      <c r="A162" s="79" t="str">
        <f t="shared" si="12"/>
        <v> AN 242.13 </v>
      </c>
      <c r="B162" s="19" t="str">
        <f t="shared" si="13"/>
        <v>I</v>
      </c>
      <c r="C162" s="79">
        <f t="shared" si="14"/>
        <v>25244.231</v>
      </c>
      <c r="D162" t="str">
        <f t="shared" si="15"/>
        <v>vis</v>
      </c>
      <c r="E162">
        <f>VLOOKUP(C162,Active!C$21:E$970,3,FALSE)</f>
        <v>-4918.0048638195212</v>
      </c>
      <c r="F162" s="19" t="s">
        <v>193</v>
      </c>
      <c r="G162" t="str">
        <f t="shared" si="16"/>
        <v>25244.231</v>
      </c>
      <c r="H162" s="79">
        <f t="shared" si="17"/>
        <v>-4918</v>
      </c>
      <c r="I162" s="107" t="s">
        <v>673</v>
      </c>
      <c r="J162" s="108" t="s">
        <v>674</v>
      </c>
      <c r="K162" s="107">
        <v>-4918</v>
      </c>
      <c r="L162" s="107" t="s">
        <v>202</v>
      </c>
      <c r="M162" s="108" t="s">
        <v>203</v>
      </c>
      <c r="N162" s="108"/>
      <c r="O162" s="109" t="s">
        <v>630</v>
      </c>
      <c r="P162" s="109" t="s">
        <v>106</v>
      </c>
    </row>
    <row r="163" spans="1:16" ht="12.75" customHeight="1" x14ac:dyDescent="0.2">
      <c r="A163" s="79" t="str">
        <f t="shared" si="12"/>
        <v> CPRI 19.38 </v>
      </c>
      <c r="B163" s="19" t="str">
        <f t="shared" si="13"/>
        <v>I</v>
      </c>
      <c r="C163" s="79">
        <f t="shared" si="14"/>
        <v>25401.929</v>
      </c>
      <c r="D163" t="str">
        <f t="shared" si="15"/>
        <v>vis</v>
      </c>
      <c r="E163">
        <f>VLOOKUP(C163,Active!C$21:E$970,3,FALSE)</f>
        <v>-4867.0065519270938</v>
      </c>
      <c r="F163" s="19" t="s">
        <v>193</v>
      </c>
      <c r="G163" t="str">
        <f t="shared" si="16"/>
        <v>25401.929</v>
      </c>
      <c r="H163" s="79">
        <f t="shared" si="17"/>
        <v>-4867</v>
      </c>
      <c r="I163" s="107" t="s">
        <v>675</v>
      </c>
      <c r="J163" s="108" t="s">
        <v>676</v>
      </c>
      <c r="K163" s="107">
        <v>-4867</v>
      </c>
      <c r="L163" s="107" t="s">
        <v>650</v>
      </c>
      <c r="M163" s="108" t="s">
        <v>197</v>
      </c>
      <c r="N163" s="108"/>
      <c r="O163" s="109" t="s">
        <v>569</v>
      </c>
      <c r="P163" s="109" t="s">
        <v>101</v>
      </c>
    </row>
    <row r="164" spans="1:16" ht="12.75" customHeight="1" x14ac:dyDescent="0.2">
      <c r="A164" s="79" t="str">
        <f t="shared" si="12"/>
        <v> AN 242.13 </v>
      </c>
      <c r="B164" s="19" t="str">
        <f t="shared" si="13"/>
        <v>I</v>
      </c>
      <c r="C164" s="79">
        <f t="shared" si="14"/>
        <v>25516.35</v>
      </c>
      <c r="D164" t="str">
        <f t="shared" si="15"/>
        <v>vis</v>
      </c>
      <c r="E164">
        <f>VLOOKUP(C164,Active!C$21:E$970,3,FALSE)</f>
        <v>-4830.0036866717119</v>
      </c>
      <c r="F164" s="19" t="s">
        <v>193</v>
      </c>
      <c r="G164" t="str">
        <f t="shared" si="16"/>
        <v>25516.350</v>
      </c>
      <c r="H164" s="79">
        <f t="shared" si="17"/>
        <v>-4830</v>
      </c>
      <c r="I164" s="107" t="s">
        <v>677</v>
      </c>
      <c r="J164" s="108" t="s">
        <v>678</v>
      </c>
      <c r="K164" s="107">
        <v>-4830</v>
      </c>
      <c r="L164" s="107" t="s">
        <v>364</v>
      </c>
      <c r="M164" s="108" t="s">
        <v>203</v>
      </c>
      <c r="N164" s="108"/>
      <c r="O164" s="109" t="s">
        <v>630</v>
      </c>
      <c r="P164" s="109" t="s">
        <v>106</v>
      </c>
    </row>
    <row r="165" spans="1:16" ht="12.75" customHeight="1" x14ac:dyDescent="0.2">
      <c r="A165" s="79" t="str">
        <f t="shared" si="12"/>
        <v> AA 27.157 </v>
      </c>
      <c r="B165" s="19" t="str">
        <f t="shared" si="13"/>
        <v>I</v>
      </c>
      <c r="C165" s="79">
        <f t="shared" si="14"/>
        <v>25859.584999999999</v>
      </c>
      <c r="D165" t="str">
        <f t="shared" si="15"/>
        <v>vis</v>
      </c>
      <c r="E165">
        <f>VLOOKUP(C165,Active!C$21:E$970,3,FALSE)</f>
        <v>-4719.0041458887144</v>
      </c>
      <c r="F165" s="19" t="s">
        <v>193</v>
      </c>
      <c r="G165" t="str">
        <f t="shared" si="16"/>
        <v>25859.585</v>
      </c>
      <c r="H165" s="79">
        <f t="shared" si="17"/>
        <v>-4719</v>
      </c>
      <c r="I165" s="107" t="s">
        <v>679</v>
      </c>
      <c r="J165" s="108" t="s">
        <v>680</v>
      </c>
      <c r="K165" s="107">
        <v>-4719</v>
      </c>
      <c r="L165" s="107" t="s">
        <v>681</v>
      </c>
      <c r="M165" s="108" t="s">
        <v>203</v>
      </c>
      <c r="N165" s="108"/>
      <c r="O165" s="109" t="s">
        <v>204</v>
      </c>
      <c r="P165" s="109" t="s">
        <v>108</v>
      </c>
    </row>
    <row r="166" spans="1:16" ht="12.75" customHeight="1" x14ac:dyDescent="0.2">
      <c r="A166" s="79" t="str">
        <f t="shared" si="12"/>
        <v> AN 242.13 </v>
      </c>
      <c r="B166" s="19" t="str">
        <f t="shared" si="13"/>
        <v>I</v>
      </c>
      <c r="C166" s="79">
        <f t="shared" si="14"/>
        <v>25881.237000000001</v>
      </c>
      <c r="D166" t="str">
        <f t="shared" si="15"/>
        <v>vis</v>
      </c>
      <c r="E166">
        <f>VLOOKUP(C166,Active!C$21:E$970,3,FALSE)</f>
        <v>-4712.0020567747433</v>
      </c>
      <c r="F166" s="19" t="s">
        <v>193</v>
      </c>
      <c r="G166" t="str">
        <f t="shared" si="16"/>
        <v>25881.237</v>
      </c>
      <c r="H166" s="79">
        <f t="shared" si="17"/>
        <v>-4712</v>
      </c>
      <c r="I166" s="107" t="s">
        <v>682</v>
      </c>
      <c r="J166" s="108" t="s">
        <v>683</v>
      </c>
      <c r="K166" s="107">
        <v>-4712</v>
      </c>
      <c r="L166" s="107" t="s">
        <v>332</v>
      </c>
      <c r="M166" s="108" t="s">
        <v>203</v>
      </c>
      <c r="N166" s="108"/>
      <c r="O166" s="109" t="s">
        <v>630</v>
      </c>
      <c r="P166" s="109" t="s">
        <v>106</v>
      </c>
    </row>
    <row r="167" spans="1:16" ht="12.75" customHeight="1" x14ac:dyDescent="0.2">
      <c r="A167" s="79" t="str">
        <f t="shared" si="12"/>
        <v> CPRI 25.94 </v>
      </c>
      <c r="B167" s="19" t="str">
        <f t="shared" si="13"/>
        <v>I</v>
      </c>
      <c r="C167" s="79">
        <f t="shared" si="14"/>
        <v>25893.603999999999</v>
      </c>
      <c r="D167" t="str">
        <f t="shared" si="15"/>
        <v>vis</v>
      </c>
      <c r="E167">
        <f>VLOOKUP(C167,Active!C$21:E$970,3,FALSE)</f>
        <v>-4708.0026647521845</v>
      </c>
      <c r="F167" s="19" t="s">
        <v>193</v>
      </c>
      <c r="G167" t="str">
        <f t="shared" si="16"/>
        <v>25893.604</v>
      </c>
      <c r="H167" s="79">
        <f t="shared" si="17"/>
        <v>-4708</v>
      </c>
      <c r="I167" s="107" t="s">
        <v>684</v>
      </c>
      <c r="J167" s="108" t="s">
        <v>685</v>
      </c>
      <c r="K167" s="107">
        <v>-4708</v>
      </c>
      <c r="L167" s="107" t="s">
        <v>354</v>
      </c>
      <c r="M167" s="108" t="s">
        <v>203</v>
      </c>
      <c r="N167" s="108"/>
      <c r="O167" s="109" t="s">
        <v>640</v>
      </c>
      <c r="P167" s="109" t="s">
        <v>107</v>
      </c>
    </row>
    <row r="168" spans="1:16" ht="12.75" customHeight="1" x14ac:dyDescent="0.2">
      <c r="A168" s="79" t="str">
        <f t="shared" si="12"/>
        <v> AN 242.13 </v>
      </c>
      <c r="B168" s="19" t="str">
        <f t="shared" si="13"/>
        <v>I</v>
      </c>
      <c r="C168" s="79">
        <f t="shared" si="14"/>
        <v>25918.346000000001</v>
      </c>
      <c r="D168" t="str">
        <f t="shared" si="15"/>
        <v>vis</v>
      </c>
      <c r="E168">
        <f>VLOOKUP(C168,Active!C$21:E$970,3,FALSE)</f>
        <v>-4700.0012935690211</v>
      </c>
      <c r="F168" s="19" t="s">
        <v>193</v>
      </c>
      <c r="G168" t="str">
        <f t="shared" si="16"/>
        <v>25918.346</v>
      </c>
      <c r="H168" s="79">
        <f t="shared" si="17"/>
        <v>-4700</v>
      </c>
      <c r="I168" s="107" t="s">
        <v>686</v>
      </c>
      <c r="J168" s="108" t="s">
        <v>687</v>
      </c>
      <c r="K168" s="107">
        <v>-4700</v>
      </c>
      <c r="L168" s="107" t="s">
        <v>212</v>
      </c>
      <c r="M168" s="108" t="s">
        <v>203</v>
      </c>
      <c r="N168" s="108"/>
      <c r="O168" s="109" t="s">
        <v>630</v>
      </c>
      <c r="P168" s="109" t="s">
        <v>106</v>
      </c>
    </row>
    <row r="169" spans="1:16" ht="12.75" customHeight="1" x14ac:dyDescent="0.2">
      <c r="A169" s="79" t="str">
        <f t="shared" si="12"/>
        <v> AN 242.13 </v>
      </c>
      <c r="B169" s="19" t="str">
        <f t="shared" si="13"/>
        <v>I</v>
      </c>
      <c r="C169" s="79">
        <f t="shared" si="14"/>
        <v>25921.434000000001</v>
      </c>
      <c r="D169" t="str">
        <f t="shared" si="15"/>
        <v>vis</v>
      </c>
      <c r="E169">
        <f>VLOOKUP(C169,Active!C$21:E$970,3,FALSE)</f>
        <v>-4699.0026582843384</v>
      </c>
      <c r="F169" s="19" t="s">
        <v>193</v>
      </c>
      <c r="G169" t="str">
        <f t="shared" si="16"/>
        <v>25921.434</v>
      </c>
      <c r="H169" s="79">
        <f t="shared" si="17"/>
        <v>-4699</v>
      </c>
      <c r="I169" s="107" t="s">
        <v>688</v>
      </c>
      <c r="J169" s="108" t="s">
        <v>689</v>
      </c>
      <c r="K169" s="107">
        <v>-4699</v>
      </c>
      <c r="L169" s="107" t="s">
        <v>354</v>
      </c>
      <c r="M169" s="108" t="s">
        <v>203</v>
      </c>
      <c r="N169" s="108"/>
      <c r="O169" s="109" t="s">
        <v>630</v>
      </c>
      <c r="P169" s="109" t="s">
        <v>106</v>
      </c>
    </row>
    <row r="170" spans="1:16" ht="12.75" customHeight="1" x14ac:dyDescent="0.2">
      <c r="A170" s="79" t="str">
        <f t="shared" si="12"/>
        <v> AA 27.157 </v>
      </c>
      <c r="B170" s="19" t="str">
        <f t="shared" si="13"/>
        <v>I</v>
      </c>
      <c r="C170" s="79">
        <f t="shared" si="14"/>
        <v>25921.439999999999</v>
      </c>
      <c r="D170" t="str">
        <f t="shared" si="15"/>
        <v>vis</v>
      </c>
      <c r="E170">
        <f>VLOOKUP(C170,Active!C$21:E$970,3,FALSE)</f>
        <v>-4699.0007179308068</v>
      </c>
      <c r="F170" s="19" t="s">
        <v>193</v>
      </c>
      <c r="G170" t="str">
        <f t="shared" si="16"/>
        <v>25921.440</v>
      </c>
      <c r="H170" s="79">
        <f t="shared" si="17"/>
        <v>-4699</v>
      </c>
      <c r="I170" s="107" t="s">
        <v>690</v>
      </c>
      <c r="J170" s="108" t="s">
        <v>691</v>
      </c>
      <c r="K170" s="107">
        <v>-4699</v>
      </c>
      <c r="L170" s="107" t="s">
        <v>278</v>
      </c>
      <c r="M170" s="108" t="s">
        <v>203</v>
      </c>
      <c r="N170" s="108"/>
      <c r="O170" s="109" t="s">
        <v>692</v>
      </c>
      <c r="P170" s="109" t="s">
        <v>108</v>
      </c>
    </row>
    <row r="171" spans="1:16" ht="12.75" customHeight="1" x14ac:dyDescent="0.2">
      <c r="A171" s="79" t="str">
        <f t="shared" si="12"/>
        <v> CPRI 19.38 </v>
      </c>
      <c r="B171" s="19" t="str">
        <f t="shared" si="13"/>
        <v>I</v>
      </c>
      <c r="C171" s="79">
        <f t="shared" si="14"/>
        <v>26051.309000000001</v>
      </c>
      <c r="D171" t="str">
        <f t="shared" si="15"/>
        <v>vis</v>
      </c>
      <c r="E171">
        <f>VLOOKUP(C171,Active!C$21:E$970,3,FALSE)</f>
        <v>-4657.0020891139693</v>
      </c>
      <c r="F171" s="19" t="s">
        <v>193</v>
      </c>
      <c r="G171" t="str">
        <f t="shared" si="16"/>
        <v>26051.309</v>
      </c>
      <c r="H171" s="79">
        <f t="shared" si="17"/>
        <v>-4657</v>
      </c>
      <c r="I171" s="107" t="s">
        <v>693</v>
      </c>
      <c r="J171" s="108" t="s">
        <v>694</v>
      </c>
      <c r="K171" s="107">
        <v>-4657</v>
      </c>
      <c r="L171" s="107" t="s">
        <v>332</v>
      </c>
      <c r="M171" s="108" t="s">
        <v>197</v>
      </c>
      <c r="N171" s="108"/>
      <c r="O171" s="109" t="s">
        <v>569</v>
      </c>
      <c r="P171" s="109" t="s">
        <v>101</v>
      </c>
    </row>
    <row r="172" spans="1:16" ht="12.75" customHeight="1" x14ac:dyDescent="0.2">
      <c r="A172" s="79" t="str">
        <f t="shared" si="12"/>
        <v> AN 242.13 </v>
      </c>
      <c r="B172" s="19" t="str">
        <f t="shared" si="13"/>
        <v>I</v>
      </c>
      <c r="C172" s="79">
        <f t="shared" si="14"/>
        <v>26314.151999999998</v>
      </c>
      <c r="D172" t="str">
        <f t="shared" si="15"/>
        <v>vis</v>
      </c>
      <c r="E172">
        <f>VLOOKUP(C172,Active!C$21:E$970,3,FALSE)</f>
        <v>-4572.0006985272721</v>
      </c>
      <c r="F172" s="19" t="s">
        <v>193</v>
      </c>
      <c r="G172" t="str">
        <f t="shared" si="16"/>
        <v>26314.152</v>
      </c>
      <c r="H172" s="79">
        <f t="shared" si="17"/>
        <v>-4572</v>
      </c>
      <c r="I172" s="107" t="s">
        <v>695</v>
      </c>
      <c r="J172" s="108" t="s">
        <v>696</v>
      </c>
      <c r="K172" s="107">
        <v>-4572</v>
      </c>
      <c r="L172" s="107" t="s">
        <v>278</v>
      </c>
      <c r="M172" s="108" t="s">
        <v>203</v>
      </c>
      <c r="N172" s="108"/>
      <c r="O172" s="109" t="s">
        <v>630</v>
      </c>
      <c r="P172" s="109" t="s">
        <v>106</v>
      </c>
    </row>
    <row r="173" spans="1:16" ht="12.75" customHeight="1" x14ac:dyDescent="0.2">
      <c r="A173" s="79" t="str">
        <f t="shared" si="12"/>
        <v> CPRI 19.38 </v>
      </c>
      <c r="B173" s="19" t="str">
        <f t="shared" si="13"/>
        <v>I</v>
      </c>
      <c r="C173" s="79">
        <f t="shared" si="14"/>
        <v>26660.483</v>
      </c>
      <c r="D173" t="str">
        <f t="shared" si="15"/>
        <v>vis</v>
      </c>
      <c r="E173">
        <f>VLOOKUP(C173,Active!C$21:E$970,3,FALSE)</f>
        <v>-4459.999935321548</v>
      </c>
      <c r="F173" s="19" t="s">
        <v>193</v>
      </c>
      <c r="G173" t="str">
        <f t="shared" si="16"/>
        <v>26660.483</v>
      </c>
      <c r="H173" s="79">
        <f t="shared" si="17"/>
        <v>-4460</v>
      </c>
      <c r="I173" s="107" t="s">
        <v>697</v>
      </c>
      <c r="J173" s="108" t="s">
        <v>698</v>
      </c>
      <c r="K173" s="107">
        <v>-4460</v>
      </c>
      <c r="L173" s="107" t="s">
        <v>226</v>
      </c>
      <c r="M173" s="108" t="s">
        <v>197</v>
      </c>
      <c r="N173" s="108"/>
      <c r="O173" s="109" t="s">
        <v>569</v>
      </c>
      <c r="P173" s="109" t="s">
        <v>101</v>
      </c>
    </row>
    <row r="174" spans="1:16" ht="12.75" customHeight="1" x14ac:dyDescent="0.2">
      <c r="A174" s="79" t="str">
        <f t="shared" si="12"/>
        <v> CPRI 19.38 </v>
      </c>
      <c r="B174" s="19" t="str">
        <f t="shared" si="13"/>
        <v>I</v>
      </c>
      <c r="C174" s="79">
        <f t="shared" si="14"/>
        <v>26833.635999999999</v>
      </c>
      <c r="D174" t="str">
        <f t="shared" si="15"/>
        <v>vis</v>
      </c>
      <c r="E174">
        <f>VLOOKUP(C174,Active!C$21:E$970,3,FALSE)</f>
        <v>-4404.00359612188</v>
      </c>
      <c r="F174" s="19" t="s">
        <v>193</v>
      </c>
      <c r="G174" t="str">
        <f t="shared" si="16"/>
        <v>26833.636</v>
      </c>
      <c r="H174" s="79">
        <f t="shared" si="17"/>
        <v>-4404</v>
      </c>
      <c r="I174" s="107" t="s">
        <v>699</v>
      </c>
      <c r="J174" s="108" t="s">
        <v>700</v>
      </c>
      <c r="K174" s="107">
        <v>-4404</v>
      </c>
      <c r="L174" s="107" t="s">
        <v>364</v>
      </c>
      <c r="M174" s="108" t="s">
        <v>197</v>
      </c>
      <c r="N174" s="108"/>
      <c r="O174" s="109" t="s">
        <v>569</v>
      </c>
      <c r="P174" s="109" t="s">
        <v>101</v>
      </c>
    </row>
    <row r="175" spans="1:16" ht="12.75" customHeight="1" x14ac:dyDescent="0.2">
      <c r="A175" s="79" t="str">
        <f t="shared" si="12"/>
        <v> AAC 2.76 </v>
      </c>
      <c r="B175" s="19" t="str">
        <f t="shared" si="13"/>
        <v>I</v>
      </c>
      <c r="C175" s="79">
        <f t="shared" si="14"/>
        <v>27693.286</v>
      </c>
      <c r="D175" t="str">
        <f t="shared" si="15"/>
        <v>vis</v>
      </c>
      <c r="E175">
        <f>VLOOKUP(C175,Active!C$21:E$970,3,FALSE)</f>
        <v>-4125.9994437653204</v>
      </c>
      <c r="F175" s="19" t="s">
        <v>193</v>
      </c>
      <c r="G175" t="str">
        <f t="shared" si="16"/>
        <v>27693.286</v>
      </c>
      <c r="H175" s="79">
        <f t="shared" si="17"/>
        <v>-4126</v>
      </c>
      <c r="I175" s="107" t="s">
        <v>701</v>
      </c>
      <c r="J175" s="108" t="s">
        <v>702</v>
      </c>
      <c r="K175" s="107">
        <v>-4126</v>
      </c>
      <c r="L175" s="107" t="s">
        <v>237</v>
      </c>
      <c r="M175" s="108" t="s">
        <v>203</v>
      </c>
      <c r="N175" s="108"/>
      <c r="O175" s="109" t="s">
        <v>703</v>
      </c>
      <c r="P175" s="109" t="s">
        <v>109</v>
      </c>
    </row>
    <row r="176" spans="1:16" ht="12.75" customHeight="1" x14ac:dyDescent="0.2">
      <c r="A176" s="79" t="str">
        <f t="shared" si="12"/>
        <v> CPRI 25.94 </v>
      </c>
      <c r="B176" s="19" t="str">
        <f t="shared" si="13"/>
        <v>I</v>
      </c>
      <c r="C176" s="79">
        <f t="shared" si="14"/>
        <v>28073.63</v>
      </c>
      <c r="D176" t="str">
        <f t="shared" si="15"/>
        <v>vis</v>
      </c>
      <c r="E176">
        <f>VLOOKUP(C176,Active!C$21:E$970,3,FALSE)</f>
        <v>-4002.9991397765998</v>
      </c>
      <c r="F176" s="19" t="s">
        <v>193</v>
      </c>
      <c r="G176" t="str">
        <f t="shared" si="16"/>
        <v>28073.630</v>
      </c>
      <c r="H176" s="79">
        <f t="shared" si="17"/>
        <v>-4003</v>
      </c>
      <c r="I176" s="107" t="s">
        <v>704</v>
      </c>
      <c r="J176" s="108" t="s">
        <v>705</v>
      </c>
      <c r="K176" s="107">
        <v>-4003</v>
      </c>
      <c r="L176" s="107" t="s">
        <v>243</v>
      </c>
      <c r="M176" s="108" t="s">
        <v>203</v>
      </c>
      <c r="N176" s="108"/>
      <c r="O176" s="109" t="s">
        <v>640</v>
      </c>
      <c r="P176" s="109" t="s">
        <v>107</v>
      </c>
    </row>
    <row r="177" spans="1:16" ht="12.75" customHeight="1" x14ac:dyDescent="0.2">
      <c r="A177" s="79" t="str">
        <f t="shared" si="12"/>
        <v> AA 27.158 </v>
      </c>
      <c r="B177" s="19" t="str">
        <f t="shared" si="13"/>
        <v>I</v>
      </c>
      <c r="C177" s="79">
        <f t="shared" si="14"/>
        <v>28367.387999999999</v>
      </c>
      <c r="D177" t="str">
        <f t="shared" si="15"/>
        <v>vis</v>
      </c>
      <c r="E177">
        <f>VLOOKUP(C177,Active!C$21:E$970,3,FALSE)</f>
        <v>-3908.0000776141414</v>
      </c>
      <c r="F177" s="19" t="s">
        <v>193</v>
      </c>
      <c r="G177" t="str">
        <f t="shared" si="16"/>
        <v>28367.388</v>
      </c>
      <c r="H177" s="79">
        <f t="shared" si="17"/>
        <v>-3908</v>
      </c>
      <c r="I177" s="107" t="s">
        <v>706</v>
      </c>
      <c r="J177" s="108" t="s">
        <v>707</v>
      </c>
      <c r="K177" s="107">
        <v>-3908</v>
      </c>
      <c r="L177" s="107" t="s">
        <v>221</v>
      </c>
      <c r="M177" s="108" t="s">
        <v>203</v>
      </c>
      <c r="N177" s="108"/>
      <c r="O177" s="109" t="s">
        <v>204</v>
      </c>
      <c r="P177" s="109" t="s">
        <v>110</v>
      </c>
    </row>
    <row r="178" spans="1:16" ht="12.75" customHeight="1" x14ac:dyDescent="0.2">
      <c r="A178" s="79" t="str">
        <f t="shared" si="12"/>
        <v> AA 27.158 </v>
      </c>
      <c r="B178" s="19" t="str">
        <f t="shared" si="13"/>
        <v>I</v>
      </c>
      <c r="C178" s="79">
        <f t="shared" si="14"/>
        <v>28370.48</v>
      </c>
      <c r="D178" t="str">
        <f t="shared" si="15"/>
        <v>vis</v>
      </c>
      <c r="E178">
        <f>VLOOKUP(C178,Active!C$21:E$970,3,FALSE)</f>
        <v>-3907.0001487604372</v>
      </c>
      <c r="F178" s="19" t="s">
        <v>193</v>
      </c>
      <c r="G178" t="str">
        <f t="shared" si="16"/>
        <v>28370.480</v>
      </c>
      <c r="H178" s="79">
        <f t="shared" si="17"/>
        <v>-3907</v>
      </c>
      <c r="I178" s="107" t="s">
        <v>708</v>
      </c>
      <c r="J178" s="108" t="s">
        <v>709</v>
      </c>
      <c r="K178" s="107">
        <v>-3907</v>
      </c>
      <c r="L178" s="107" t="s">
        <v>221</v>
      </c>
      <c r="M178" s="108" t="s">
        <v>203</v>
      </c>
      <c r="N178" s="108"/>
      <c r="O178" s="109" t="s">
        <v>204</v>
      </c>
      <c r="P178" s="109" t="s">
        <v>110</v>
      </c>
    </row>
    <row r="179" spans="1:16" ht="12.75" customHeight="1" x14ac:dyDescent="0.2">
      <c r="A179" s="79" t="str">
        <f t="shared" si="12"/>
        <v> AA 27.158 </v>
      </c>
      <c r="B179" s="19" t="str">
        <f t="shared" si="13"/>
        <v>I</v>
      </c>
      <c r="C179" s="79">
        <f t="shared" si="14"/>
        <v>28803.396000000001</v>
      </c>
      <c r="D179" t="str">
        <f t="shared" si="15"/>
        <v>vis</v>
      </c>
      <c r="E179">
        <f>VLOOKUP(C179,Active!C$21:E$970,3,FALSE)</f>
        <v>-3766.9984671207089</v>
      </c>
      <c r="F179" s="19" t="s">
        <v>193</v>
      </c>
      <c r="G179" t="str">
        <f t="shared" si="16"/>
        <v>28803.396</v>
      </c>
      <c r="H179" s="79">
        <f t="shared" si="17"/>
        <v>-3767</v>
      </c>
      <c r="I179" s="107" t="s">
        <v>710</v>
      </c>
      <c r="J179" s="108" t="s">
        <v>711</v>
      </c>
      <c r="K179" s="107">
        <v>-3767</v>
      </c>
      <c r="L179" s="107" t="s">
        <v>287</v>
      </c>
      <c r="M179" s="108" t="s">
        <v>203</v>
      </c>
      <c r="N179" s="108"/>
      <c r="O179" s="109" t="s">
        <v>703</v>
      </c>
      <c r="P179" s="109" t="s">
        <v>110</v>
      </c>
    </row>
    <row r="180" spans="1:16" ht="12.75" customHeight="1" x14ac:dyDescent="0.2">
      <c r="A180" s="79" t="str">
        <f t="shared" si="12"/>
        <v> CPRI 19.38 </v>
      </c>
      <c r="B180" s="19" t="str">
        <f t="shared" si="13"/>
        <v>I</v>
      </c>
      <c r="C180" s="79">
        <f t="shared" si="14"/>
        <v>29545.525000000001</v>
      </c>
      <c r="D180" t="str">
        <f t="shared" si="15"/>
        <v>vis</v>
      </c>
      <c r="E180">
        <f>VLOOKUP(C180,Active!C$21:E$970,3,FALSE)</f>
        <v>-3526.999696011279</v>
      </c>
      <c r="F180" s="19" t="s">
        <v>193</v>
      </c>
      <c r="G180" t="str">
        <f t="shared" si="16"/>
        <v>29545.525</v>
      </c>
      <c r="H180" s="79">
        <f t="shared" si="17"/>
        <v>-3527</v>
      </c>
      <c r="I180" s="107" t="s">
        <v>712</v>
      </c>
      <c r="J180" s="108" t="s">
        <v>713</v>
      </c>
      <c r="K180" s="107">
        <v>-3527</v>
      </c>
      <c r="L180" s="107" t="s">
        <v>304</v>
      </c>
      <c r="M180" s="108" t="s">
        <v>203</v>
      </c>
      <c r="N180" s="108"/>
      <c r="O180" s="109" t="s">
        <v>714</v>
      </c>
      <c r="P180" s="109" t="s">
        <v>101</v>
      </c>
    </row>
    <row r="181" spans="1:16" ht="12.75" customHeight="1" x14ac:dyDescent="0.2">
      <c r="A181" s="79" t="str">
        <f t="shared" si="12"/>
        <v> CPRI 25.94 </v>
      </c>
      <c r="B181" s="19" t="str">
        <f t="shared" si="13"/>
        <v>I</v>
      </c>
      <c r="C181" s="79">
        <f t="shared" si="14"/>
        <v>29548.616999999998</v>
      </c>
      <c r="D181" t="str">
        <f t="shared" si="15"/>
        <v>vis</v>
      </c>
      <c r="E181">
        <f>VLOOKUP(C181,Active!C$21:E$970,3,FALSE)</f>
        <v>-3525.9997671575761</v>
      </c>
      <c r="F181" s="19" t="s">
        <v>193</v>
      </c>
      <c r="G181" t="str">
        <f t="shared" si="16"/>
        <v>29548.617</v>
      </c>
      <c r="H181" s="79">
        <f t="shared" si="17"/>
        <v>-3526</v>
      </c>
      <c r="I181" s="107" t="s">
        <v>715</v>
      </c>
      <c r="J181" s="108" t="s">
        <v>716</v>
      </c>
      <c r="K181" s="107">
        <v>-3526</v>
      </c>
      <c r="L181" s="107" t="s">
        <v>304</v>
      </c>
      <c r="M181" s="108" t="s">
        <v>203</v>
      </c>
      <c r="N181" s="108"/>
      <c r="O181" s="109" t="s">
        <v>714</v>
      </c>
      <c r="P181" s="109" t="s">
        <v>107</v>
      </c>
    </row>
    <row r="182" spans="1:16" ht="12.75" customHeight="1" x14ac:dyDescent="0.2">
      <c r="A182" s="79" t="str">
        <f t="shared" si="12"/>
        <v> CPRI 25.94 </v>
      </c>
      <c r="B182" s="19" t="str">
        <f t="shared" si="13"/>
        <v>I</v>
      </c>
      <c r="C182" s="79">
        <f t="shared" si="14"/>
        <v>29551.710999999999</v>
      </c>
      <c r="D182" t="str">
        <f t="shared" si="15"/>
        <v>vis</v>
      </c>
      <c r="E182">
        <f>VLOOKUP(C182,Active!C$21:E$970,3,FALSE)</f>
        <v>-3524.9991915193614</v>
      </c>
      <c r="F182" s="19" t="s">
        <v>193</v>
      </c>
      <c r="G182" t="str">
        <f t="shared" si="16"/>
        <v>29551.711</v>
      </c>
      <c r="H182" s="79">
        <f t="shared" si="17"/>
        <v>-3525</v>
      </c>
      <c r="I182" s="107" t="s">
        <v>717</v>
      </c>
      <c r="J182" s="108" t="s">
        <v>718</v>
      </c>
      <c r="K182" s="107">
        <v>-3525</v>
      </c>
      <c r="L182" s="107" t="s">
        <v>243</v>
      </c>
      <c r="M182" s="108" t="s">
        <v>203</v>
      </c>
      <c r="N182" s="108"/>
      <c r="O182" s="109" t="s">
        <v>714</v>
      </c>
      <c r="P182" s="109" t="s">
        <v>107</v>
      </c>
    </row>
    <row r="183" spans="1:16" ht="12.75" customHeight="1" x14ac:dyDescent="0.2">
      <c r="A183" s="79" t="str">
        <f t="shared" si="12"/>
        <v> CPRI 25.94 </v>
      </c>
      <c r="B183" s="19" t="str">
        <f t="shared" si="13"/>
        <v>I</v>
      </c>
      <c r="C183" s="79">
        <f t="shared" si="14"/>
        <v>29579.537</v>
      </c>
      <c r="D183" t="str">
        <f t="shared" si="15"/>
        <v>vis</v>
      </c>
      <c r="E183">
        <f>VLOOKUP(C183,Active!C$21:E$970,3,FALSE)</f>
        <v>-3516.0004786205377</v>
      </c>
      <c r="F183" s="19" t="s">
        <v>193</v>
      </c>
      <c r="G183" t="str">
        <f t="shared" si="16"/>
        <v>29579.537</v>
      </c>
      <c r="H183" s="79">
        <f t="shared" si="17"/>
        <v>-3516</v>
      </c>
      <c r="I183" s="107" t="s">
        <v>719</v>
      </c>
      <c r="J183" s="108" t="s">
        <v>720</v>
      </c>
      <c r="K183" s="107">
        <v>-3516</v>
      </c>
      <c r="L183" s="107" t="s">
        <v>233</v>
      </c>
      <c r="M183" s="108" t="s">
        <v>203</v>
      </c>
      <c r="N183" s="108"/>
      <c r="O183" s="109" t="s">
        <v>714</v>
      </c>
      <c r="P183" s="109" t="s">
        <v>107</v>
      </c>
    </row>
    <row r="184" spans="1:16" ht="12.75" customHeight="1" x14ac:dyDescent="0.2">
      <c r="A184" s="79" t="str">
        <f t="shared" si="12"/>
        <v> IODE 4.2.261 </v>
      </c>
      <c r="B184" s="19" t="str">
        <f t="shared" si="13"/>
        <v>I</v>
      </c>
      <c r="C184" s="79">
        <f t="shared" si="14"/>
        <v>31314.273000000001</v>
      </c>
      <c r="D184" t="str">
        <f t="shared" si="15"/>
        <v>vis</v>
      </c>
      <c r="E184">
        <f>VLOOKUP(C184,Active!C$21:E$970,3,FALSE)</f>
        <v>-2955.0002910530293</v>
      </c>
      <c r="F184" s="19" t="s">
        <v>193</v>
      </c>
      <c r="G184" t="str">
        <f t="shared" si="16"/>
        <v>31314.273</v>
      </c>
      <c r="H184" s="79">
        <f t="shared" si="17"/>
        <v>-2955</v>
      </c>
      <c r="I184" s="107" t="s">
        <v>721</v>
      </c>
      <c r="J184" s="108" t="s">
        <v>722</v>
      </c>
      <c r="K184" s="107">
        <v>-2955</v>
      </c>
      <c r="L184" s="107" t="s">
        <v>233</v>
      </c>
      <c r="M184" s="108" t="s">
        <v>203</v>
      </c>
      <c r="N184" s="108"/>
      <c r="O184" s="109" t="s">
        <v>723</v>
      </c>
      <c r="P184" s="109" t="s">
        <v>111</v>
      </c>
    </row>
    <row r="185" spans="1:16" ht="12.75" customHeight="1" x14ac:dyDescent="0.2">
      <c r="A185" s="79" t="str">
        <f t="shared" si="12"/>
        <v> AAC 5.74 </v>
      </c>
      <c r="B185" s="19" t="str">
        <f t="shared" si="13"/>
        <v>I</v>
      </c>
      <c r="C185" s="79">
        <f t="shared" si="14"/>
        <v>32860.383000000002</v>
      </c>
      <c r="D185" t="str">
        <f t="shared" si="15"/>
        <v>vis</v>
      </c>
      <c r="E185">
        <f>VLOOKUP(C185,Active!C$21:E$970,3,FALSE)</f>
        <v>-2455.0002910530293</v>
      </c>
      <c r="F185" s="19" t="s">
        <v>193</v>
      </c>
      <c r="G185" t="str">
        <f t="shared" si="16"/>
        <v>32860.383</v>
      </c>
      <c r="H185" s="79">
        <f t="shared" si="17"/>
        <v>-2455</v>
      </c>
      <c r="I185" s="107" t="s">
        <v>724</v>
      </c>
      <c r="J185" s="108" t="s">
        <v>725</v>
      </c>
      <c r="K185" s="107">
        <v>-2455</v>
      </c>
      <c r="L185" s="107" t="s">
        <v>233</v>
      </c>
      <c r="M185" s="108" t="s">
        <v>203</v>
      </c>
      <c r="N185" s="108"/>
      <c r="O185" s="109" t="s">
        <v>726</v>
      </c>
      <c r="P185" s="109" t="s">
        <v>112</v>
      </c>
    </row>
    <row r="186" spans="1:16" ht="12.75" customHeight="1" x14ac:dyDescent="0.2">
      <c r="A186" s="79" t="str">
        <f t="shared" si="12"/>
        <v> AAC 5.74 </v>
      </c>
      <c r="B186" s="19" t="str">
        <f t="shared" si="13"/>
        <v>I</v>
      </c>
      <c r="C186" s="79">
        <f t="shared" si="14"/>
        <v>33568.497000000003</v>
      </c>
      <c r="D186" t="str">
        <f t="shared" si="15"/>
        <v>vis</v>
      </c>
      <c r="E186">
        <f>VLOOKUP(C186,Active!C$21:E$970,3,FALSE)</f>
        <v>-2226.0017075111073</v>
      </c>
      <c r="F186" s="19" t="s">
        <v>193</v>
      </c>
      <c r="G186" t="str">
        <f t="shared" si="16"/>
        <v>33568.497</v>
      </c>
      <c r="H186" s="79">
        <f t="shared" si="17"/>
        <v>-2226</v>
      </c>
      <c r="I186" s="107" t="s">
        <v>727</v>
      </c>
      <c r="J186" s="108" t="s">
        <v>728</v>
      </c>
      <c r="K186" s="107">
        <v>-2226</v>
      </c>
      <c r="L186" s="107" t="s">
        <v>301</v>
      </c>
      <c r="M186" s="108" t="s">
        <v>203</v>
      </c>
      <c r="N186" s="108"/>
      <c r="O186" s="109" t="s">
        <v>726</v>
      </c>
      <c r="P186" s="109" t="s">
        <v>112</v>
      </c>
    </row>
    <row r="187" spans="1:16" ht="12.75" customHeight="1" x14ac:dyDescent="0.2">
      <c r="A187" s="79" t="str">
        <f t="shared" si="12"/>
        <v> AA 6.145 </v>
      </c>
      <c r="B187" s="19" t="str">
        <f t="shared" si="13"/>
        <v>I</v>
      </c>
      <c r="C187" s="79">
        <f t="shared" si="14"/>
        <v>34604.387000000002</v>
      </c>
      <c r="D187" t="str">
        <f t="shared" si="15"/>
        <v>vis</v>
      </c>
      <c r="E187">
        <f>VLOOKUP(C187,Active!C$21:E$970,3,FALSE)</f>
        <v>-1891.0029040624524</v>
      </c>
      <c r="F187" s="19" t="s">
        <v>193</v>
      </c>
      <c r="G187" t="str">
        <f t="shared" si="16"/>
        <v>34604.387</v>
      </c>
      <c r="H187" s="79">
        <f t="shared" si="17"/>
        <v>-1891</v>
      </c>
      <c r="I187" s="107" t="s">
        <v>729</v>
      </c>
      <c r="J187" s="108" t="s">
        <v>730</v>
      </c>
      <c r="K187" s="107">
        <v>-1891</v>
      </c>
      <c r="L187" s="107" t="s">
        <v>731</v>
      </c>
      <c r="M187" s="108" t="s">
        <v>203</v>
      </c>
      <c r="N187" s="108"/>
      <c r="O187" s="109" t="s">
        <v>726</v>
      </c>
      <c r="P187" s="109" t="s">
        <v>115</v>
      </c>
    </row>
    <row r="188" spans="1:16" ht="12.75" customHeight="1" x14ac:dyDescent="0.2">
      <c r="A188" s="79" t="str">
        <f t="shared" si="12"/>
        <v> AC 164.19 </v>
      </c>
      <c r="B188" s="19" t="str">
        <f t="shared" si="13"/>
        <v>I</v>
      </c>
      <c r="C188" s="79">
        <f t="shared" si="14"/>
        <v>35037.300999999999</v>
      </c>
      <c r="D188" t="str">
        <f t="shared" si="15"/>
        <v>vis</v>
      </c>
      <c r="E188">
        <f>VLOOKUP(C188,Active!C$21:E$970,3,FALSE)</f>
        <v>-1751.0018692072363</v>
      </c>
      <c r="F188" s="19" t="str">
        <f>LEFT(M188,1)</f>
        <v>V</v>
      </c>
      <c r="G188" t="str">
        <f t="shared" si="16"/>
        <v>35037.301</v>
      </c>
      <c r="H188" s="79">
        <f t="shared" si="17"/>
        <v>-1751</v>
      </c>
      <c r="I188" s="107" t="s">
        <v>732</v>
      </c>
      <c r="J188" s="108" t="s">
        <v>733</v>
      </c>
      <c r="K188" s="107">
        <v>-1751</v>
      </c>
      <c r="L188" s="107" t="s">
        <v>332</v>
      </c>
      <c r="M188" s="108" t="s">
        <v>203</v>
      </c>
      <c r="N188" s="108"/>
      <c r="O188" s="109" t="s">
        <v>723</v>
      </c>
      <c r="P188" s="109" t="s">
        <v>116</v>
      </c>
    </row>
    <row r="189" spans="1:16" x14ac:dyDescent="0.2">
      <c r="A189" s="79" t="str">
        <f t="shared" si="12"/>
        <v> AC 164.19 </v>
      </c>
      <c r="B189" s="19" t="str">
        <f t="shared" si="13"/>
        <v>I</v>
      </c>
      <c r="C189" s="79">
        <f t="shared" si="14"/>
        <v>35343.436999999998</v>
      </c>
      <c r="D189" t="str">
        <f t="shared" si="15"/>
        <v>vis</v>
      </c>
      <c r="E189">
        <f>VLOOKUP(C189,Active!C$21:E$970,3,FALSE)</f>
        <v>-1651.999857707408</v>
      </c>
      <c r="F189" s="19" t="str">
        <f>LEFT(M189,1)</f>
        <v>V</v>
      </c>
      <c r="G189" t="str">
        <f t="shared" si="16"/>
        <v>35343.437</v>
      </c>
      <c r="H189" s="79">
        <f t="shared" si="17"/>
        <v>-1652</v>
      </c>
      <c r="I189" s="107" t="s">
        <v>734</v>
      </c>
      <c r="J189" s="108" t="s">
        <v>735</v>
      </c>
      <c r="K189" s="107">
        <v>-1652</v>
      </c>
      <c r="L189" s="107" t="s">
        <v>226</v>
      </c>
      <c r="M189" s="108" t="s">
        <v>203</v>
      </c>
      <c r="N189" s="108"/>
      <c r="O189" s="109" t="s">
        <v>723</v>
      </c>
      <c r="P189" s="109" t="s">
        <v>116</v>
      </c>
    </row>
    <row r="190" spans="1:16" x14ac:dyDescent="0.2">
      <c r="A190" s="79" t="str">
        <f t="shared" si="12"/>
        <v> AA 6.145 </v>
      </c>
      <c r="B190" s="19" t="str">
        <f t="shared" si="13"/>
        <v>I</v>
      </c>
      <c r="C190" s="79">
        <f t="shared" si="14"/>
        <v>35346.523000000001</v>
      </c>
      <c r="D190" t="str">
        <f t="shared" si="15"/>
        <v>vis</v>
      </c>
      <c r="E190">
        <f>VLOOKUP(C190,Active!C$21:E$970,3,FALSE)</f>
        <v>-1651.0018692072356</v>
      </c>
      <c r="F190" s="19" t="str">
        <f>LEFT(M190,1)</f>
        <v>V</v>
      </c>
      <c r="G190" t="str">
        <f t="shared" si="16"/>
        <v>35346.523</v>
      </c>
      <c r="H190" s="79">
        <f t="shared" si="17"/>
        <v>-1651</v>
      </c>
      <c r="I190" s="107" t="s">
        <v>736</v>
      </c>
      <c r="J190" s="108" t="s">
        <v>737</v>
      </c>
      <c r="K190" s="107">
        <v>-1651</v>
      </c>
      <c r="L190" s="107" t="s">
        <v>332</v>
      </c>
      <c r="M190" s="108" t="s">
        <v>203</v>
      </c>
      <c r="N190" s="108"/>
      <c r="O190" s="109" t="s">
        <v>726</v>
      </c>
      <c r="P190" s="109" t="s">
        <v>115</v>
      </c>
    </row>
    <row r="191" spans="1:16" x14ac:dyDescent="0.2">
      <c r="A191" s="79" t="str">
        <f t="shared" si="12"/>
        <v> AA 9.47 </v>
      </c>
      <c r="B191" s="19" t="str">
        <f t="shared" si="13"/>
        <v>I</v>
      </c>
      <c r="C191" s="79">
        <f t="shared" si="14"/>
        <v>35742.326000000001</v>
      </c>
      <c r="D191" t="str">
        <f t="shared" si="15"/>
        <v>vis</v>
      </c>
      <c r="E191">
        <f>VLOOKUP(C191,Active!C$21:E$970,3,FALSE)</f>
        <v>-1523.002244342252</v>
      </c>
      <c r="F191" s="19" t="str">
        <f>LEFT(M191,1)</f>
        <v>V</v>
      </c>
      <c r="G191" t="str">
        <f t="shared" si="16"/>
        <v>35742.326</v>
      </c>
      <c r="H191" s="79">
        <f t="shared" si="17"/>
        <v>-1523</v>
      </c>
      <c r="I191" s="107" t="s">
        <v>738</v>
      </c>
      <c r="J191" s="108" t="s">
        <v>739</v>
      </c>
      <c r="K191" s="107">
        <v>-1523</v>
      </c>
      <c r="L191" s="107" t="s">
        <v>208</v>
      </c>
      <c r="M191" s="108" t="s">
        <v>203</v>
      </c>
      <c r="N191" s="108"/>
      <c r="O191" s="109" t="s">
        <v>726</v>
      </c>
      <c r="P191" s="109" t="s">
        <v>117</v>
      </c>
    </row>
    <row r="192" spans="1:16" x14ac:dyDescent="0.2">
      <c r="A192" s="79" t="str">
        <f t="shared" si="12"/>
        <v> MVS 3.169 </v>
      </c>
      <c r="B192" s="19" t="str">
        <f t="shared" si="13"/>
        <v>I</v>
      </c>
      <c r="C192" s="79">
        <f t="shared" si="14"/>
        <v>35838.231</v>
      </c>
      <c r="D192" t="str">
        <f t="shared" si="15"/>
        <v>pg</v>
      </c>
      <c r="E192">
        <f>VLOOKUP(C192,Active!C$21:E$970,3,FALSE)</f>
        <v>-1491.9873100878979</v>
      </c>
      <c r="F192" s="19" t="str">
        <f>LEFT(M192,1)</f>
        <v>P</v>
      </c>
      <c r="G192" t="str">
        <f t="shared" si="16"/>
        <v>35838.231</v>
      </c>
      <c r="H192" s="79">
        <f t="shared" si="17"/>
        <v>-1492</v>
      </c>
      <c r="I192" s="107" t="s">
        <v>740</v>
      </c>
      <c r="J192" s="108" t="s">
        <v>741</v>
      </c>
      <c r="K192" s="107">
        <v>-1492</v>
      </c>
      <c r="L192" s="107" t="s">
        <v>742</v>
      </c>
      <c r="M192" s="108" t="s">
        <v>743</v>
      </c>
      <c r="N192" s="108"/>
      <c r="O192" s="109" t="s">
        <v>744</v>
      </c>
      <c r="P192" s="109" t="s">
        <v>118</v>
      </c>
    </row>
    <row r="193" spans="1:16" x14ac:dyDescent="0.2">
      <c r="A193" s="79" t="str">
        <f t="shared" si="12"/>
        <v> AC 185.22 </v>
      </c>
      <c r="B193" s="19" t="str">
        <f t="shared" si="13"/>
        <v>I</v>
      </c>
      <c r="C193" s="79">
        <f t="shared" si="14"/>
        <v>36048.455000000002</v>
      </c>
      <c r="D193" t="str">
        <f t="shared" si="15"/>
        <v>vis</v>
      </c>
      <c r="E193">
        <f>VLOOKUP(C193,Active!C$21:E$970,3,FALSE)</f>
        <v>-1424.002496588211</v>
      </c>
      <c r="F193" s="19" t="s">
        <v>193</v>
      </c>
      <c r="G193" t="str">
        <f t="shared" si="16"/>
        <v>36048.455</v>
      </c>
      <c r="H193" s="79">
        <f t="shared" si="17"/>
        <v>-1424</v>
      </c>
      <c r="I193" s="107" t="s">
        <v>745</v>
      </c>
      <c r="J193" s="108" t="s">
        <v>746</v>
      </c>
      <c r="K193" s="107">
        <v>-1424</v>
      </c>
      <c r="L193" s="107" t="s">
        <v>354</v>
      </c>
      <c r="M193" s="108" t="s">
        <v>203</v>
      </c>
      <c r="N193" s="108"/>
      <c r="O193" s="109" t="s">
        <v>747</v>
      </c>
      <c r="P193" s="109" t="s">
        <v>119</v>
      </c>
    </row>
    <row r="194" spans="1:16" x14ac:dyDescent="0.2">
      <c r="A194" s="79" t="str">
        <f t="shared" si="12"/>
        <v> AC 185.22 </v>
      </c>
      <c r="B194" s="19" t="str">
        <f t="shared" si="13"/>
        <v>I</v>
      </c>
      <c r="C194" s="79">
        <f t="shared" si="14"/>
        <v>36076.294000000002</v>
      </c>
      <c r="D194" t="str">
        <f t="shared" si="15"/>
        <v>vis</v>
      </c>
      <c r="E194">
        <f>VLOOKUP(C194,Active!C$21:E$970,3,FALSE)</f>
        <v>-1414.9995795900672</v>
      </c>
      <c r="F194" s="19" t="s">
        <v>193</v>
      </c>
      <c r="G194" t="str">
        <f t="shared" si="16"/>
        <v>36076.294</v>
      </c>
      <c r="H194" s="79">
        <f t="shared" si="17"/>
        <v>-1415</v>
      </c>
      <c r="I194" s="107" t="s">
        <v>748</v>
      </c>
      <c r="J194" s="108" t="s">
        <v>749</v>
      </c>
      <c r="K194" s="107">
        <v>-1415</v>
      </c>
      <c r="L194" s="107" t="s">
        <v>304</v>
      </c>
      <c r="M194" s="108" t="s">
        <v>203</v>
      </c>
      <c r="N194" s="108"/>
      <c r="O194" s="109" t="s">
        <v>747</v>
      </c>
      <c r="P194" s="109" t="s">
        <v>119</v>
      </c>
    </row>
    <row r="195" spans="1:16" x14ac:dyDescent="0.2">
      <c r="A195" s="79" t="str">
        <f t="shared" si="12"/>
        <v> AC 185.22 </v>
      </c>
      <c r="B195" s="19" t="str">
        <f t="shared" si="13"/>
        <v>I</v>
      </c>
      <c r="C195" s="79">
        <f t="shared" si="14"/>
        <v>36079.383000000002</v>
      </c>
      <c r="D195" t="str">
        <f t="shared" si="15"/>
        <v>vis</v>
      </c>
      <c r="E195">
        <f>VLOOKUP(C195,Active!C$21:E$970,3,FALSE)</f>
        <v>-1414.0006209131298</v>
      </c>
      <c r="F195" s="19" t="s">
        <v>193</v>
      </c>
      <c r="G195" t="str">
        <f t="shared" si="16"/>
        <v>36079.383</v>
      </c>
      <c r="H195" s="79">
        <f t="shared" si="17"/>
        <v>-1414</v>
      </c>
      <c r="I195" s="107" t="s">
        <v>750</v>
      </c>
      <c r="J195" s="108" t="s">
        <v>751</v>
      </c>
      <c r="K195" s="107">
        <v>-1414</v>
      </c>
      <c r="L195" s="107" t="s">
        <v>278</v>
      </c>
      <c r="M195" s="108" t="s">
        <v>203</v>
      </c>
      <c r="N195" s="108"/>
      <c r="O195" s="109" t="s">
        <v>747</v>
      </c>
      <c r="P195" s="109" t="s">
        <v>119</v>
      </c>
    </row>
    <row r="196" spans="1:16" x14ac:dyDescent="0.2">
      <c r="A196" s="79" t="str">
        <f t="shared" si="12"/>
        <v> AC 185.22 </v>
      </c>
      <c r="B196" s="19" t="str">
        <f t="shared" si="13"/>
        <v>I</v>
      </c>
      <c r="C196" s="79">
        <f t="shared" si="14"/>
        <v>36082.47</v>
      </c>
      <c r="D196" t="str">
        <f t="shared" si="15"/>
        <v>vis</v>
      </c>
      <c r="E196">
        <f>VLOOKUP(C196,Active!C$21:E$970,3,FALSE)</f>
        <v>-1413.002309020703</v>
      </c>
      <c r="F196" s="19" t="s">
        <v>193</v>
      </c>
      <c r="G196" t="str">
        <f t="shared" si="16"/>
        <v>36082.470</v>
      </c>
      <c r="H196" s="79">
        <f t="shared" si="17"/>
        <v>-1413</v>
      </c>
      <c r="I196" s="107" t="s">
        <v>752</v>
      </c>
      <c r="J196" s="108" t="s">
        <v>753</v>
      </c>
      <c r="K196" s="107">
        <v>-1413</v>
      </c>
      <c r="L196" s="107" t="s">
        <v>208</v>
      </c>
      <c r="M196" s="108" t="s">
        <v>203</v>
      </c>
      <c r="N196" s="108"/>
      <c r="O196" s="109" t="s">
        <v>747</v>
      </c>
      <c r="P196" s="109" t="s">
        <v>119</v>
      </c>
    </row>
    <row r="197" spans="1:16" x14ac:dyDescent="0.2">
      <c r="A197" s="79" t="str">
        <f t="shared" si="12"/>
        <v> MVS 3.169 </v>
      </c>
      <c r="B197" s="19" t="str">
        <f t="shared" si="13"/>
        <v>I</v>
      </c>
      <c r="C197" s="79">
        <f t="shared" si="14"/>
        <v>36818.410000000003</v>
      </c>
      <c r="D197" t="str">
        <f t="shared" si="15"/>
        <v>vis</v>
      </c>
      <c r="E197">
        <f>VLOOKUP(C197,Active!C$21:E$970,3,FALSE)</f>
        <v>-1175.0050125799573</v>
      </c>
      <c r="F197" s="19" t="s">
        <v>193</v>
      </c>
      <c r="G197" t="str">
        <f t="shared" si="16"/>
        <v>36818.41</v>
      </c>
      <c r="H197" s="79">
        <f t="shared" si="17"/>
        <v>-1175</v>
      </c>
      <c r="I197" s="107" t="s">
        <v>754</v>
      </c>
      <c r="J197" s="108" t="s">
        <v>755</v>
      </c>
      <c r="K197" s="107">
        <v>-1175</v>
      </c>
      <c r="L197" s="107" t="s">
        <v>756</v>
      </c>
      <c r="M197" s="108" t="s">
        <v>197</v>
      </c>
      <c r="N197" s="108"/>
      <c r="O197" s="109" t="s">
        <v>744</v>
      </c>
      <c r="P197" s="109" t="s">
        <v>118</v>
      </c>
    </row>
    <row r="198" spans="1:16" x14ac:dyDescent="0.2">
      <c r="A198" s="79" t="str">
        <f t="shared" si="12"/>
        <v> MVS 3.169 </v>
      </c>
      <c r="B198" s="19" t="str">
        <f t="shared" si="13"/>
        <v>I</v>
      </c>
      <c r="C198" s="79">
        <f t="shared" si="14"/>
        <v>37316.252</v>
      </c>
      <c r="D198" t="str">
        <f t="shared" si="15"/>
        <v>vis</v>
      </c>
      <c r="E198">
        <f>VLOOKUP(C198,Active!C$21:E$970,3,FALSE)</f>
        <v>-1014.0067653659827</v>
      </c>
      <c r="F198" s="19" t="s">
        <v>193</v>
      </c>
      <c r="G198" t="str">
        <f t="shared" si="16"/>
        <v>37316.252</v>
      </c>
      <c r="H198" s="79">
        <f t="shared" si="17"/>
        <v>-1014</v>
      </c>
      <c r="I198" s="107" t="s">
        <v>757</v>
      </c>
      <c r="J198" s="108" t="s">
        <v>758</v>
      </c>
      <c r="K198" s="107">
        <v>-1014</v>
      </c>
      <c r="L198" s="107" t="s">
        <v>665</v>
      </c>
      <c r="M198" s="108" t="s">
        <v>743</v>
      </c>
      <c r="N198" s="108"/>
      <c r="O198" s="109" t="s">
        <v>744</v>
      </c>
      <c r="P198" s="109" t="s">
        <v>118</v>
      </c>
    </row>
    <row r="199" spans="1:16" x14ac:dyDescent="0.2">
      <c r="A199" s="79" t="str">
        <f t="shared" si="12"/>
        <v> MVS 3.169 </v>
      </c>
      <c r="B199" s="19" t="str">
        <f t="shared" si="13"/>
        <v>I</v>
      </c>
      <c r="C199" s="79">
        <f t="shared" si="14"/>
        <v>38998.457000000002</v>
      </c>
      <c r="D199" t="str">
        <f t="shared" si="15"/>
        <v>vis</v>
      </c>
      <c r="E199">
        <f>VLOOKUP(C199,Active!C$21:E$970,3,FALSE)</f>
        <v>-469.99469636701059</v>
      </c>
      <c r="F199" s="19" t="s">
        <v>193</v>
      </c>
      <c r="G199" t="str">
        <f t="shared" si="16"/>
        <v>38998.457</v>
      </c>
      <c r="H199" s="79">
        <f t="shared" si="17"/>
        <v>-470</v>
      </c>
      <c r="I199" s="107" t="s">
        <v>759</v>
      </c>
      <c r="J199" s="108" t="s">
        <v>760</v>
      </c>
      <c r="K199" s="107">
        <v>-470</v>
      </c>
      <c r="L199" s="107" t="s">
        <v>274</v>
      </c>
      <c r="M199" s="108" t="s">
        <v>743</v>
      </c>
      <c r="N199" s="108"/>
      <c r="O199" s="109" t="s">
        <v>744</v>
      </c>
      <c r="P199" s="109" t="s">
        <v>118</v>
      </c>
    </row>
    <row r="200" spans="1:16" x14ac:dyDescent="0.2">
      <c r="A200" s="79" t="str">
        <f t="shared" si="12"/>
        <v> MVS 3.169 </v>
      </c>
      <c r="B200" s="19" t="str">
        <f t="shared" si="13"/>
        <v>I</v>
      </c>
      <c r="C200" s="79">
        <f t="shared" si="14"/>
        <v>39029.440000000002</v>
      </c>
      <c r="D200" t="str">
        <f t="shared" si="15"/>
        <v>vis</v>
      </c>
      <c r="E200">
        <f>VLOOKUP(C200,Active!C$21:E$970,3,FALSE)</f>
        <v>-459.97503411788205</v>
      </c>
      <c r="F200" s="19" t="s">
        <v>193</v>
      </c>
      <c r="G200" t="str">
        <f t="shared" si="16"/>
        <v>39029.440</v>
      </c>
      <c r="H200" s="79">
        <f t="shared" si="17"/>
        <v>-460</v>
      </c>
      <c r="I200" s="107" t="s">
        <v>761</v>
      </c>
      <c r="J200" s="108" t="s">
        <v>762</v>
      </c>
      <c r="K200" s="107">
        <v>-460</v>
      </c>
      <c r="L200" s="107" t="s">
        <v>763</v>
      </c>
      <c r="M200" s="108" t="s">
        <v>743</v>
      </c>
      <c r="N200" s="108"/>
      <c r="O200" s="109" t="s">
        <v>744</v>
      </c>
      <c r="P200" s="109" t="s">
        <v>118</v>
      </c>
    </row>
    <row r="201" spans="1:16" x14ac:dyDescent="0.2">
      <c r="A201" s="79" t="str">
        <f t="shared" si="12"/>
        <v> MVS 3.169 </v>
      </c>
      <c r="B201" s="19" t="str">
        <f t="shared" si="13"/>
        <v>I</v>
      </c>
      <c r="C201" s="79">
        <f t="shared" si="14"/>
        <v>39063.398999999998</v>
      </c>
      <c r="D201" t="str">
        <f t="shared" si="15"/>
        <v>vis</v>
      </c>
      <c r="E201">
        <f>VLOOKUP(C201,Active!C$21:E$970,3,FALSE)</f>
        <v>-448.99295651667796</v>
      </c>
      <c r="F201" s="19" t="s">
        <v>193</v>
      </c>
      <c r="G201" t="str">
        <f t="shared" si="16"/>
        <v>39063.399</v>
      </c>
      <c r="H201" s="79">
        <f t="shared" si="17"/>
        <v>-449</v>
      </c>
      <c r="I201" s="107" t="s">
        <v>764</v>
      </c>
      <c r="J201" s="108" t="s">
        <v>765</v>
      </c>
      <c r="K201" s="107">
        <v>-449</v>
      </c>
      <c r="L201" s="107" t="s">
        <v>766</v>
      </c>
      <c r="M201" s="108" t="s">
        <v>743</v>
      </c>
      <c r="N201" s="108"/>
      <c r="O201" s="109" t="s">
        <v>744</v>
      </c>
      <c r="P201" s="109" t="s">
        <v>118</v>
      </c>
    </row>
    <row r="202" spans="1:16" x14ac:dyDescent="0.2">
      <c r="A202" s="79" t="str">
        <f t="shared" si="12"/>
        <v> AVSJ 3.65 </v>
      </c>
      <c r="B202" s="19" t="str">
        <f t="shared" si="13"/>
        <v>I</v>
      </c>
      <c r="C202" s="79">
        <f t="shared" si="14"/>
        <v>40145.650999999998</v>
      </c>
      <c r="D202" t="str">
        <f t="shared" si="15"/>
        <v>vis</v>
      </c>
      <c r="E202">
        <f>VLOOKUP(C202,Active!C$21:E$970,3,FALSE)</f>
        <v>-99.001041323062921</v>
      </c>
      <c r="F202" s="19" t="s">
        <v>193</v>
      </c>
      <c r="G202" t="str">
        <f t="shared" si="16"/>
        <v>40145.651</v>
      </c>
      <c r="H202" s="79">
        <f t="shared" si="17"/>
        <v>-99</v>
      </c>
      <c r="I202" s="107" t="s">
        <v>767</v>
      </c>
      <c r="J202" s="108" t="s">
        <v>768</v>
      </c>
      <c r="K202" s="107">
        <v>-99</v>
      </c>
      <c r="L202" s="107" t="s">
        <v>216</v>
      </c>
      <c r="M202" s="108" t="s">
        <v>203</v>
      </c>
      <c r="N202" s="108"/>
      <c r="O202" s="109" t="s">
        <v>209</v>
      </c>
      <c r="P202" s="109" t="s">
        <v>121</v>
      </c>
    </row>
    <row r="203" spans="1:16" x14ac:dyDescent="0.2">
      <c r="A203" s="79" t="str">
        <f t="shared" ref="A203:A225" si="18">P203</f>
        <v> AOEB 9 </v>
      </c>
      <c r="B203" s="19" t="str">
        <f t="shared" ref="B203:B225" si="19">IF(H203=INT(H203),"I","II")</f>
        <v>I</v>
      </c>
      <c r="C203" s="79">
        <f t="shared" ref="C203:C225" si="20">1*G203</f>
        <v>50006.612999999998</v>
      </c>
      <c r="D203" t="str">
        <f t="shared" ref="D203:D225" si="21">VLOOKUP(F203,I$1:J$5,2,FALSE)</f>
        <v>vis</v>
      </c>
      <c r="E203">
        <f>VLOOKUP(C203,Active!C$21:E$970,3,FALSE)</f>
        <v>3089.9577002929927</v>
      </c>
      <c r="F203" s="19" t="s">
        <v>193</v>
      </c>
      <c r="G203" t="str">
        <f t="shared" ref="G203:G225" si="22">MID(I203,3,LEN(I203)-3)</f>
        <v>50006.613</v>
      </c>
      <c r="H203" s="79">
        <f t="shared" ref="H203:H225" si="23">1*K203</f>
        <v>3090</v>
      </c>
      <c r="I203" s="107" t="s">
        <v>769</v>
      </c>
      <c r="J203" s="108" t="s">
        <v>770</v>
      </c>
      <c r="K203" s="107">
        <v>3090</v>
      </c>
      <c r="L203" s="107" t="s">
        <v>771</v>
      </c>
      <c r="M203" s="108" t="s">
        <v>203</v>
      </c>
      <c r="N203" s="108"/>
      <c r="O203" s="109" t="s">
        <v>227</v>
      </c>
      <c r="P203" s="109" t="s">
        <v>155</v>
      </c>
    </row>
    <row r="204" spans="1:16" x14ac:dyDescent="0.2">
      <c r="A204" s="79" t="str">
        <f t="shared" si="18"/>
        <v> AOEB 9 </v>
      </c>
      <c r="B204" s="19" t="str">
        <f t="shared" si="19"/>
        <v>I</v>
      </c>
      <c r="C204" s="79">
        <f t="shared" si="20"/>
        <v>50006.616000000002</v>
      </c>
      <c r="D204" t="str">
        <f t="shared" si="21"/>
        <v>vis</v>
      </c>
      <c r="E204">
        <f>VLOOKUP(C204,Active!C$21:E$970,3,FALSE)</f>
        <v>3089.9586704697599</v>
      </c>
      <c r="F204" s="19" t="s">
        <v>193</v>
      </c>
      <c r="G204" t="str">
        <f t="shared" si="22"/>
        <v>50006.616</v>
      </c>
      <c r="H204" s="79">
        <f t="shared" si="23"/>
        <v>3090</v>
      </c>
      <c r="I204" s="107" t="s">
        <v>772</v>
      </c>
      <c r="J204" s="108" t="s">
        <v>773</v>
      </c>
      <c r="K204" s="107">
        <v>3090</v>
      </c>
      <c r="L204" s="107" t="s">
        <v>774</v>
      </c>
      <c r="M204" s="108" t="s">
        <v>203</v>
      </c>
      <c r="N204" s="108"/>
      <c r="O204" s="109" t="s">
        <v>213</v>
      </c>
      <c r="P204" s="109" t="s">
        <v>155</v>
      </c>
    </row>
    <row r="205" spans="1:16" x14ac:dyDescent="0.2">
      <c r="A205" s="79" t="str">
        <f t="shared" si="18"/>
        <v> BRNO 32 </v>
      </c>
      <c r="B205" s="19" t="str">
        <f t="shared" si="19"/>
        <v>I</v>
      </c>
      <c r="C205" s="79">
        <f t="shared" si="20"/>
        <v>50671.426399999997</v>
      </c>
      <c r="D205" t="str">
        <f t="shared" si="21"/>
        <v>vis</v>
      </c>
      <c r="E205">
        <f>VLOOKUP(C205,Active!C$21:E$970,3,FALSE)</f>
        <v>3304.9532051406422</v>
      </c>
      <c r="F205" s="19" t="s">
        <v>193</v>
      </c>
      <c r="G205" t="str">
        <f t="shared" si="22"/>
        <v>50671.4264</v>
      </c>
      <c r="H205" s="79">
        <f t="shared" si="23"/>
        <v>3305</v>
      </c>
      <c r="I205" s="107" t="s">
        <v>775</v>
      </c>
      <c r="J205" s="108" t="s">
        <v>776</v>
      </c>
      <c r="K205" s="107">
        <v>3305</v>
      </c>
      <c r="L205" s="107" t="s">
        <v>777</v>
      </c>
      <c r="M205" s="108" t="s">
        <v>203</v>
      </c>
      <c r="N205" s="108"/>
      <c r="O205" s="109" t="s">
        <v>778</v>
      </c>
      <c r="P205" s="109" t="s">
        <v>158</v>
      </c>
    </row>
    <row r="206" spans="1:16" x14ac:dyDescent="0.2">
      <c r="A206" s="79" t="str">
        <f t="shared" si="18"/>
        <v> AOEB 9 </v>
      </c>
      <c r="B206" s="19" t="str">
        <f t="shared" si="19"/>
        <v>I</v>
      </c>
      <c r="C206" s="79">
        <f t="shared" si="20"/>
        <v>50742.533000000003</v>
      </c>
      <c r="D206" t="str">
        <f t="shared" si="21"/>
        <v>vis</v>
      </c>
      <c r="E206">
        <f>VLOOKUP(C206,Active!C$21:E$970,3,FALSE)</f>
        <v>3327.9485288886312</v>
      </c>
      <c r="F206" s="19" t="s">
        <v>193</v>
      </c>
      <c r="G206" t="str">
        <f t="shared" si="22"/>
        <v>50742.533</v>
      </c>
      <c r="H206" s="79">
        <f t="shared" si="23"/>
        <v>3328</v>
      </c>
      <c r="I206" s="107" t="s">
        <v>779</v>
      </c>
      <c r="J206" s="108" t="s">
        <v>780</v>
      </c>
      <c r="K206" s="107">
        <v>3328</v>
      </c>
      <c r="L206" s="107" t="s">
        <v>781</v>
      </c>
      <c r="M206" s="108" t="s">
        <v>203</v>
      </c>
      <c r="N206" s="108"/>
      <c r="O206" s="109" t="s">
        <v>213</v>
      </c>
      <c r="P206" s="109" t="s">
        <v>155</v>
      </c>
    </row>
    <row r="207" spans="1:16" x14ac:dyDescent="0.2">
      <c r="A207" s="79" t="str">
        <f t="shared" si="18"/>
        <v> AOEB 9 </v>
      </c>
      <c r="B207" s="19" t="str">
        <f t="shared" si="19"/>
        <v>I</v>
      </c>
      <c r="C207" s="79">
        <f t="shared" si="20"/>
        <v>50779.637000000002</v>
      </c>
      <c r="D207" t="str">
        <f t="shared" si="21"/>
        <v>vis</v>
      </c>
      <c r="E207">
        <f>VLOOKUP(C207,Active!C$21:E$970,3,FALSE)</f>
        <v>3339.9476751330767</v>
      </c>
      <c r="F207" s="19" t="s">
        <v>193</v>
      </c>
      <c r="G207" t="str">
        <f t="shared" si="22"/>
        <v>50779.637</v>
      </c>
      <c r="H207" s="79">
        <f t="shared" si="23"/>
        <v>3340</v>
      </c>
      <c r="I207" s="107" t="s">
        <v>782</v>
      </c>
      <c r="J207" s="108" t="s">
        <v>783</v>
      </c>
      <c r="K207" s="107">
        <v>3340</v>
      </c>
      <c r="L207" s="107" t="s">
        <v>784</v>
      </c>
      <c r="M207" s="108" t="s">
        <v>203</v>
      </c>
      <c r="N207" s="108"/>
      <c r="O207" s="109" t="s">
        <v>213</v>
      </c>
      <c r="P207" s="109" t="s">
        <v>155</v>
      </c>
    </row>
    <row r="208" spans="1:16" x14ac:dyDescent="0.2">
      <c r="A208" s="79" t="str">
        <f t="shared" si="18"/>
        <v> AOEB 9 </v>
      </c>
      <c r="B208" s="19" t="str">
        <f t="shared" si="19"/>
        <v>I</v>
      </c>
      <c r="C208" s="79">
        <f t="shared" si="20"/>
        <v>51085.750999999997</v>
      </c>
      <c r="D208" t="str">
        <f t="shared" si="21"/>
        <v>vis</v>
      </c>
      <c r="E208">
        <f>VLOOKUP(C208,Active!C$21:E$970,3,FALSE)</f>
        <v>3438.9425720032846</v>
      </c>
      <c r="F208" s="19" t="s">
        <v>193</v>
      </c>
      <c r="G208" t="str">
        <f t="shared" si="22"/>
        <v>51085.751</v>
      </c>
      <c r="H208" s="79">
        <f t="shared" si="23"/>
        <v>3439</v>
      </c>
      <c r="I208" s="107" t="s">
        <v>785</v>
      </c>
      <c r="J208" s="108" t="s">
        <v>786</v>
      </c>
      <c r="K208" s="107">
        <v>3439</v>
      </c>
      <c r="L208" s="107" t="s">
        <v>787</v>
      </c>
      <c r="M208" s="108" t="s">
        <v>203</v>
      </c>
      <c r="N208" s="108"/>
      <c r="O208" s="109" t="s">
        <v>383</v>
      </c>
      <c r="P208" s="109" t="s">
        <v>155</v>
      </c>
    </row>
    <row r="209" spans="1:16" x14ac:dyDescent="0.2">
      <c r="A209" s="79" t="str">
        <f t="shared" si="18"/>
        <v> BBS 121 </v>
      </c>
      <c r="B209" s="19" t="str">
        <f t="shared" si="19"/>
        <v>I</v>
      </c>
      <c r="C209" s="79">
        <f t="shared" si="20"/>
        <v>51413.523999999998</v>
      </c>
      <c r="D209" t="str">
        <f t="shared" si="21"/>
        <v>vis</v>
      </c>
      <c r="E209">
        <f>VLOOKUP(C209,Active!C$21:E$970,3,FALSE)</f>
        <v>3544.9418217332523</v>
      </c>
      <c r="F209" s="19" t="s">
        <v>193</v>
      </c>
      <c r="G209" t="str">
        <f t="shared" si="22"/>
        <v>51413.524</v>
      </c>
      <c r="H209" s="79">
        <f t="shared" si="23"/>
        <v>3545</v>
      </c>
      <c r="I209" s="107" t="s">
        <v>788</v>
      </c>
      <c r="J209" s="108" t="s">
        <v>789</v>
      </c>
      <c r="K209" s="107">
        <v>3545</v>
      </c>
      <c r="L209" s="107" t="s">
        <v>790</v>
      </c>
      <c r="M209" s="108" t="s">
        <v>203</v>
      </c>
      <c r="N209" s="108"/>
      <c r="O209" s="109" t="s">
        <v>267</v>
      </c>
      <c r="P209" s="109" t="s">
        <v>161</v>
      </c>
    </row>
    <row r="210" spans="1:16" x14ac:dyDescent="0.2">
      <c r="A210" s="79" t="str">
        <f t="shared" si="18"/>
        <v> AOEB 9 </v>
      </c>
      <c r="B210" s="19" t="str">
        <f t="shared" si="19"/>
        <v>I</v>
      </c>
      <c r="C210" s="79">
        <f t="shared" si="20"/>
        <v>51453.713000000003</v>
      </c>
      <c r="D210" t="str">
        <f t="shared" si="21"/>
        <v>vis</v>
      </c>
      <c r="E210">
        <f>VLOOKUP(C210,Active!C$21:E$970,3,FALSE)</f>
        <v>3557.9386330856159</v>
      </c>
      <c r="F210" s="19" t="s">
        <v>193</v>
      </c>
      <c r="G210" t="str">
        <f t="shared" si="22"/>
        <v>51453.713</v>
      </c>
      <c r="H210" s="79">
        <f t="shared" si="23"/>
        <v>3558</v>
      </c>
      <c r="I210" s="107" t="s">
        <v>791</v>
      </c>
      <c r="J210" s="108" t="s">
        <v>792</v>
      </c>
      <c r="K210" s="107">
        <v>3558</v>
      </c>
      <c r="L210" s="107" t="s">
        <v>793</v>
      </c>
      <c r="M210" s="108" t="s">
        <v>203</v>
      </c>
      <c r="N210" s="108"/>
      <c r="O210" s="109" t="s">
        <v>383</v>
      </c>
      <c r="P210" s="109" t="s">
        <v>155</v>
      </c>
    </row>
    <row r="211" spans="1:16" x14ac:dyDescent="0.2">
      <c r="A211" s="79" t="str">
        <f t="shared" si="18"/>
        <v> AOEB 9 </v>
      </c>
      <c r="B211" s="19" t="str">
        <f t="shared" si="19"/>
        <v>I</v>
      </c>
      <c r="C211" s="79">
        <f t="shared" si="20"/>
        <v>51549.582000000002</v>
      </c>
      <c r="D211" t="str">
        <f t="shared" si="21"/>
        <v>vis</v>
      </c>
      <c r="E211">
        <f>VLOOKUP(C211,Active!C$21:E$970,3,FALSE)</f>
        <v>3588.9419252187754</v>
      </c>
      <c r="F211" s="19" t="s">
        <v>193</v>
      </c>
      <c r="G211" t="str">
        <f t="shared" si="22"/>
        <v>51549.582</v>
      </c>
      <c r="H211" s="79">
        <f t="shared" si="23"/>
        <v>3589</v>
      </c>
      <c r="I211" s="107" t="s">
        <v>794</v>
      </c>
      <c r="J211" s="108" t="s">
        <v>795</v>
      </c>
      <c r="K211" s="107">
        <v>3589</v>
      </c>
      <c r="L211" s="107" t="s">
        <v>790</v>
      </c>
      <c r="M211" s="108" t="s">
        <v>203</v>
      </c>
      <c r="N211" s="108"/>
      <c r="O211" s="109" t="s">
        <v>213</v>
      </c>
      <c r="P211" s="109" t="s">
        <v>155</v>
      </c>
    </row>
    <row r="212" spans="1:16" x14ac:dyDescent="0.2">
      <c r="A212" s="79" t="str">
        <f t="shared" si="18"/>
        <v> BBS 123 </v>
      </c>
      <c r="B212" s="19" t="str">
        <f t="shared" si="19"/>
        <v>I</v>
      </c>
      <c r="C212" s="79">
        <f t="shared" si="20"/>
        <v>51781.485999999997</v>
      </c>
      <c r="D212" t="str">
        <f t="shared" si="21"/>
        <v>vis</v>
      </c>
      <c r="E212">
        <f>VLOOKUP(C212,Active!C$21:E$970,3,FALSE)</f>
        <v>3663.9378828155814</v>
      </c>
      <c r="F212" s="19" t="s">
        <v>193</v>
      </c>
      <c r="G212" t="str">
        <f t="shared" si="22"/>
        <v>51781.486</v>
      </c>
      <c r="H212" s="79">
        <f t="shared" si="23"/>
        <v>3664</v>
      </c>
      <c r="I212" s="107" t="s">
        <v>796</v>
      </c>
      <c r="J212" s="108" t="s">
        <v>797</v>
      </c>
      <c r="K212" s="107">
        <v>3664</v>
      </c>
      <c r="L212" s="107" t="s">
        <v>798</v>
      </c>
      <c r="M212" s="108" t="s">
        <v>203</v>
      </c>
      <c r="N212" s="108"/>
      <c r="O212" s="109" t="s">
        <v>267</v>
      </c>
      <c r="P212" s="109" t="s">
        <v>162</v>
      </c>
    </row>
    <row r="213" spans="1:16" x14ac:dyDescent="0.2">
      <c r="A213" s="79" t="str">
        <f t="shared" si="18"/>
        <v> AOEB 9 </v>
      </c>
      <c r="B213" s="19" t="str">
        <f t="shared" si="19"/>
        <v>I</v>
      </c>
      <c r="C213" s="79">
        <f t="shared" si="20"/>
        <v>51818.591</v>
      </c>
      <c r="D213" t="str">
        <f t="shared" si="21"/>
        <v>vis</v>
      </c>
      <c r="E213">
        <f>VLOOKUP(C213,Active!C$21:E$970,3,FALSE)</f>
        <v>3675.9373524522834</v>
      </c>
      <c r="F213" s="19" t="s">
        <v>193</v>
      </c>
      <c r="G213" t="str">
        <f t="shared" si="22"/>
        <v>51818.591</v>
      </c>
      <c r="H213" s="79">
        <f t="shared" si="23"/>
        <v>3676</v>
      </c>
      <c r="I213" s="107" t="s">
        <v>799</v>
      </c>
      <c r="J213" s="108" t="s">
        <v>800</v>
      </c>
      <c r="K213" s="107">
        <v>3676</v>
      </c>
      <c r="L213" s="107" t="s">
        <v>801</v>
      </c>
      <c r="M213" s="108" t="s">
        <v>203</v>
      </c>
      <c r="N213" s="108"/>
      <c r="O213" s="109" t="s">
        <v>288</v>
      </c>
      <c r="P213" s="109" t="s">
        <v>155</v>
      </c>
    </row>
    <row r="214" spans="1:16" x14ac:dyDescent="0.2">
      <c r="A214" s="79" t="str">
        <f t="shared" si="18"/>
        <v> BBS 124 </v>
      </c>
      <c r="B214" s="19" t="str">
        <f t="shared" si="19"/>
        <v>I</v>
      </c>
      <c r="C214" s="79">
        <f t="shared" si="20"/>
        <v>51846.415999999997</v>
      </c>
      <c r="D214" t="str">
        <f t="shared" si="21"/>
        <v>vis</v>
      </c>
      <c r="E214">
        <f>VLOOKUP(C214,Active!C$21:E$970,3,FALSE)</f>
        <v>3684.9357419588505</v>
      </c>
      <c r="F214" s="19" t="s">
        <v>193</v>
      </c>
      <c r="G214" t="str">
        <f t="shared" si="22"/>
        <v>51846.416</v>
      </c>
      <c r="H214" s="79">
        <f t="shared" si="23"/>
        <v>3685</v>
      </c>
      <c r="I214" s="107" t="s">
        <v>802</v>
      </c>
      <c r="J214" s="108" t="s">
        <v>803</v>
      </c>
      <c r="K214" s="107">
        <v>3685</v>
      </c>
      <c r="L214" s="107" t="s">
        <v>804</v>
      </c>
      <c r="M214" s="108" t="s">
        <v>203</v>
      </c>
      <c r="N214" s="108"/>
      <c r="O214" s="109" t="s">
        <v>267</v>
      </c>
      <c r="P214" s="109" t="s">
        <v>163</v>
      </c>
    </row>
    <row r="215" spans="1:16" x14ac:dyDescent="0.2">
      <c r="A215" s="79" t="str">
        <f t="shared" si="18"/>
        <v> BBS 124 </v>
      </c>
      <c r="B215" s="19" t="str">
        <f t="shared" si="19"/>
        <v>II</v>
      </c>
      <c r="C215" s="79">
        <f t="shared" si="20"/>
        <v>51872.339800000002</v>
      </c>
      <c r="D215" t="str">
        <f t="shared" si="21"/>
        <v>vis</v>
      </c>
      <c r="E215">
        <f>VLOOKUP(C215,Active!C$21:E$970,3,FALSE)</f>
        <v>3693.3192981094494</v>
      </c>
      <c r="F215" s="19" t="s">
        <v>193</v>
      </c>
      <c r="G215" t="str">
        <f t="shared" si="22"/>
        <v>51872.3398</v>
      </c>
      <c r="H215" s="79">
        <f t="shared" si="23"/>
        <v>3693.5</v>
      </c>
      <c r="I215" s="107" t="s">
        <v>805</v>
      </c>
      <c r="J215" s="108" t="s">
        <v>806</v>
      </c>
      <c r="K215" s="107">
        <v>3693.5</v>
      </c>
      <c r="L215" s="107" t="s">
        <v>807</v>
      </c>
      <c r="M215" s="108" t="s">
        <v>808</v>
      </c>
      <c r="N215" s="108" t="s">
        <v>809</v>
      </c>
      <c r="O215" s="109" t="s">
        <v>810</v>
      </c>
      <c r="P215" s="109" t="s">
        <v>163</v>
      </c>
    </row>
    <row r="216" spans="1:16" x14ac:dyDescent="0.2">
      <c r="A216" s="79" t="str">
        <f t="shared" si="18"/>
        <v> BBS 126 </v>
      </c>
      <c r="B216" s="19" t="str">
        <f t="shared" si="19"/>
        <v>I</v>
      </c>
      <c r="C216" s="79">
        <f t="shared" si="20"/>
        <v>52118.523000000001</v>
      </c>
      <c r="D216" t="str">
        <f t="shared" si="21"/>
        <v>vis</v>
      </c>
      <c r="E216">
        <f>VLOOKUP(C216,Active!C$21:E$970,3,FALSE)</f>
        <v>3772.9330383995966</v>
      </c>
      <c r="F216" s="19" t="s">
        <v>193</v>
      </c>
      <c r="G216" t="str">
        <f t="shared" si="22"/>
        <v>52118.523</v>
      </c>
      <c r="H216" s="79">
        <f t="shared" si="23"/>
        <v>3773</v>
      </c>
      <c r="I216" s="107" t="s">
        <v>811</v>
      </c>
      <c r="J216" s="108" t="s">
        <v>812</v>
      </c>
      <c r="K216" s="107">
        <v>3773</v>
      </c>
      <c r="L216" s="107" t="s">
        <v>813</v>
      </c>
      <c r="M216" s="108" t="s">
        <v>203</v>
      </c>
      <c r="N216" s="108"/>
      <c r="O216" s="109" t="s">
        <v>267</v>
      </c>
      <c r="P216" s="109" t="s">
        <v>165</v>
      </c>
    </row>
    <row r="217" spans="1:16" x14ac:dyDescent="0.2">
      <c r="A217" s="79" t="str">
        <f t="shared" si="18"/>
        <v> AOEB 9 </v>
      </c>
      <c r="B217" s="19" t="str">
        <f t="shared" si="19"/>
        <v>I</v>
      </c>
      <c r="C217" s="79">
        <f t="shared" si="20"/>
        <v>52189.648000000001</v>
      </c>
      <c r="D217" t="str">
        <f t="shared" si="21"/>
        <v>vis</v>
      </c>
      <c r="E217">
        <f>VLOOKUP(C217,Active!C$21:E$970,3,FALSE)</f>
        <v>3795.934312565083</v>
      </c>
      <c r="F217" s="19" t="s">
        <v>193</v>
      </c>
      <c r="G217" t="str">
        <f t="shared" si="22"/>
        <v>52189.648</v>
      </c>
      <c r="H217" s="79">
        <f t="shared" si="23"/>
        <v>3796</v>
      </c>
      <c r="I217" s="107" t="s">
        <v>814</v>
      </c>
      <c r="J217" s="108" t="s">
        <v>815</v>
      </c>
      <c r="K217" s="107">
        <v>3796</v>
      </c>
      <c r="L217" s="107" t="s">
        <v>816</v>
      </c>
      <c r="M217" s="108" t="s">
        <v>203</v>
      </c>
      <c r="N217" s="108"/>
      <c r="O217" s="109" t="s">
        <v>227</v>
      </c>
      <c r="P217" s="109" t="s">
        <v>155</v>
      </c>
    </row>
    <row r="218" spans="1:16" x14ac:dyDescent="0.2">
      <c r="A218" s="79" t="str">
        <f t="shared" si="18"/>
        <v> AOEB 9 </v>
      </c>
      <c r="B218" s="19" t="str">
        <f t="shared" si="19"/>
        <v>I</v>
      </c>
      <c r="C218" s="79">
        <f t="shared" si="20"/>
        <v>52223.665000000001</v>
      </c>
      <c r="D218" t="str">
        <f t="shared" si="21"/>
        <v>vis</v>
      </c>
      <c r="E218">
        <f>VLOOKUP(C218,Active!C$21:E$970,3,FALSE)</f>
        <v>3806.935146917102</v>
      </c>
      <c r="F218" s="19" t="s">
        <v>193</v>
      </c>
      <c r="G218" t="str">
        <f t="shared" si="22"/>
        <v>52223.665</v>
      </c>
      <c r="H218" s="79">
        <f t="shared" si="23"/>
        <v>3807</v>
      </c>
      <c r="I218" s="107" t="s">
        <v>817</v>
      </c>
      <c r="J218" s="108" t="s">
        <v>818</v>
      </c>
      <c r="K218" s="107">
        <v>3807</v>
      </c>
      <c r="L218" s="107" t="s">
        <v>819</v>
      </c>
      <c r="M218" s="108" t="s">
        <v>203</v>
      </c>
      <c r="N218" s="108"/>
      <c r="O218" s="109" t="s">
        <v>227</v>
      </c>
      <c r="P218" s="109" t="s">
        <v>155</v>
      </c>
    </row>
    <row r="219" spans="1:16" x14ac:dyDescent="0.2">
      <c r="A219" s="79" t="str">
        <f t="shared" si="18"/>
        <v> AOEB 9 </v>
      </c>
      <c r="B219" s="19" t="str">
        <f t="shared" si="19"/>
        <v>I</v>
      </c>
      <c r="C219" s="79">
        <f t="shared" si="20"/>
        <v>52254.578000000001</v>
      </c>
      <c r="D219" t="str">
        <f t="shared" si="21"/>
        <v>vis</v>
      </c>
      <c r="E219">
        <f>VLOOKUP(C219,Active!C$21:E$970,3,FALSE)</f>
        <v>3816.9321717083521</v>
      </c>
      <c r="F219" s="19" t="s">
        <v>193</v>
      </c>
      <c r="G219" t="str">
        <f t="shared" si="22"/>
        <v>52254.578</v>
      </c>
      <c r="H219" s="79">
        <f t="shared" si="23"/>
        <v>3817</v>
      </c>
      <c r="I219" s="107" t="s">
        <v>820</v>
      </c>
      <c r="J219" s="108" t="s">
        <v>821</v>
      </c>
      <c r="K219" s="107">
        <v>3817</v>
      </c>
      <c r="L219" s="107" t="s">
        <v>822</v>
      </c>
      <c r="M219" s="108" t="s">
        <v>203</v>
      </c>
      <c r="N219" s="108"/>
      <c r="O219" s="109" t="s">
        <v>227</v>
      </c>
      <c r="P219" s="109" t="s">
        <v>155</v>
      </c>
    </row>
    <row r="220" spans="1:16" x14ac:dyDescent="0.2">
      <c r="A220" s="79" t="str">
        <f t="shared" si="18"/>
        <v> BBS 127 </v>
      </c>
      <c r="B220" s="19" t="str">
        <f t="shared" si="19"/>
        <v>I</v>
      </c>
      <c r="C220" s="79">
        <f t="shared" si="20"/>
        <v>52276.212</v>
      </c>
      <c r="D220" t="str">
        <f t="shared" si="21"/>
        <v>vis</v>
      </c>
      <c r="E220">
        <f>VLOOKUP(C220,Active!C$21:E$970,3,FALSE)</f>
        <v>3823.9284397617243</v>
      </c>
      <c r="F220" s="19" t="s">
        <v>193</v>
      </c>
      <c r="G220" t="str">
        <f t="shared" si="22"/>
        <v>52276.212</v>
      </c>
      <c r="H220" s="79">
        <f t="shared" si="23"/>
        <v>3824</v>
      </c>
      <c r="I220" s="107" t="s">
        <v>823</v>
      </c>
      <c r="J220" s="108" t="s">
        <v>824</v>
      </c>
      <c r="K220" s="107">
        <v>3824</v>
      </c>
      <c r="L220" s="107" t="s">
        <v>825</v>
      </c>
      <c r="M220" s="108" t="s">
        <v>203</v>
      </c>
      <c r="N220" s="108"/>
      <c r="O220" s="109" t="s">
        <v>267</v>
      </c>
      <c r="P220" s="109" t="s">
        <v>166</v>
      </c>
    </row>
    <row r="221" spans="1:16" x14ac:dyDescent="0.2">
      <c r="A221" s="79" t="str">
        <f t="shared" si="18"/>
        <v> AOEB 9 </v>
      </c>
      <c r="B221" s="19" t="str">
        <f t="shared" si="19"/>
        <v>I</v>
      </c>
      <c r="C221" s="79">
        <f t="shared" si="20"/>
        <v>52554.508999999998</v>
      </c>
      <c r="D221" t="str">
        <f t="shared" si="21"/>
        <v>vis</v>
      </c>
      <c r="E221">
        <f>VLOOKUP(C221,Active!C$21:E$970,3,FALSE)</f>
        <v>3913.9275342634087</v>
      </c>
      <c r="F221" s="19" t="s">
        <v>193</v>
      </c>
      <c r="G221" t="str">
        <f t="shared" si="22"/>
        <v>52554.509</v>
      </c>
      <c r="H221" s="79">
        <f t="shared" si="23"/>
        <v>3914</v>
      </c>
      <c r="I221" s="107" t="s">
        <v>826</v>
      </c>
      <c r="J221" s="108" t="s">
        <v>827</v>
      </c>
      <c r="K221" s="107">
        <v>3914</v>
      </c>
      <c r="L221" s="107" t="s">
        <v>828</v>
      </c>
      <c r="M221" s="108" t="s">
        <v>203</v>
      </c>
      <c r="N221" s="108"/>
      <c r="O221" s="109" t="s">
        <v>829</v>
      </c>
      <c r="P221" s="109" t="s">
        <v>155</v>
      </c>
    </row>
    <row r="222" spans="1:16" x14ac:dyDescent="0.2">
      <c r="A222" s="79" t="str">
        <f t="shared" si="18"/>
        <v>VSB 40 </v>
      </c>
      <c r="B222" s="19" t="str">
        <f t="shared" si="19"/>
        <v>I</v>
      </c>
      <c r="C222" s="79">
        <f t="shared" si="20"/>
        <v>52573.0628</v>
      </c>
      <c r="D222" t="str">
        <f t="shared" si="21"/>
        <v>vis</v>
      </c>
      <c r="E222">
        <f>VLOOKUP(C222,Active!C$21:E$970,3,FALSE)</f>
        <v>3919.927689491692</v>
      </c>
      <c r="F222" s="19" t="s">
        <v>193</v>
      </c>
      <c r="G222" t="str">
        <f t="shared" si="22"/>
        <v>52573.0628</v>
      </c>
      <c r="H222" s="79">
        <f t="shared" si="23"/>
        <v>3920</v>
      </c>
      <c r="I222" s="107" t="s">
        <v>830</v>
      </c>
      <c r="J222" s="108" t="s">
        <v>831</v>
      </c>
      <c r="K222" s="107">
        <v>3920</v>
      </c>
      <c r="L222" s="107" t="s">
        <v>832</v>
      </c>
      <c r="M222" s="108" t="s">
        <v>808</v>
      </c>
      <c r="N222" s="108" t="s">
        <v>809</v>
      </c>
      <c r="O222" s="109" t="s">
        <v>833</v>
      </c>
      <c r="P222" s="110" t="s">
        <v>168</v>
      </c>
    </row>
    <row r="223" spans="1:16" x14ac:dyDescent="0.2">
      <c r="A223" s="79" t="str">
        <f t="shared" si="18"/>
        <v> AOEB 9 </v>
      </c>
      <c r="B223" s="19" t="str">
        <f t="shared" si="19"/>
        <v>I</v>
      </c>
      <c r="C223" s="79">
        <f t="shared" si="20"/>
        <v>52993.595000000001</v>
      </c>
      <c r="D223" t="str">
        <f t="shared" si="21"/>
        <v>vis</v>
      </c>
      <c r="E223">
        <f>VLOOKUP(C223,Active!C$21:E$970,3,FALSE)</f>
        <v>4055.9245461189698</v>
      </c>
      <c r="F223" s="19" t="s">
        <v>193</v>
      </c>
      <c r="G223" t="str">
        <f t="shared" si="22"/>
        <v>52993.595</v>
      </c>
      <c r="H223" s="79">
        <f t="shared" si="23"/>
        <v>4056</v>
      </c>
      <c r="I223" s="107" t="s">
        <v>834</v>
      </c>
      <c r="J223" s="108" t="s">
        <v>835</v>
      </c>
      <c r="K223" s="107">
        <v>4056</v>
      </c>
      <c r="L223" s="107" t="s">
        <v>836</v>
      </c>
      <c r="M223" s="108" t="s">
        <v>203</v>
      </c>
      <c r="N223" s="108"/>
      <c r="O223" s="109" t="s">
        <v>227</v>
      </c>
      <c r="P223" s="109" t="s">
        <v>155</v>
      </c>
    </row>
    <row r="224" spans="1:16" x14ac:dyDescent="0.2">
      <c r="A224" s="79" t="str">
        <f t="shared" si="18"/>
        <v>VSB 44 </v>
      </c>
      <c r="B224" s="19" t="str">
        <f t="shared" si="19"/>
        <v>I</v>
      </c>
      <c r="C224" s="79">
        <f t="shared" si="20"/>
        <v>53680.030200000001</v>
      </c>
      <c r="D224" t="str">
        <f t="shared" si="21"/>
        <v>vis</v>
      </c>
      <c r="E224">
        <f>VLOOKUP(C224,Active!C$21:E$970,3,FALSE)</f>
        <v>4277.9123736344764</v>
      </c>
      <c r="F224" s="19" t="s">
        <v>193</v>
      </c>
      <c r="G224" t="str">
        <f t="shared" si="22"/>
        <v>53680.0302</v>
      </c>
      <c r="H224" s="79">
        <f t="shared" si="23"/>
        <v>4278</v>
      </c>
      <c r="I224" s="107" t="s">
        <v>837</v>
      </c>
      <c r="J224" s="108" t="s">
        <v>838</v>
      </c>
      <c r="K224" s="107" t="s">
        <v>839</v>
      </c>
      <c r="L224" s="107" t="s">
        <v>840</v>
      </c>
      <c r="M224" s="108" t="s">
        <v>808</v>
      </c>
      <c r="N224" s="108" t="s">
        <v>809</v>
      </c>
      <c r="O224" s="109" t="s">
        <v>841</v>
      </c>
      <c r="P224" s="110" t="s">
        <v>172</v>
      </c>
    </row>
    <row r="225" spans="1:16" x14ac:dyDescent="0.2">
      <c r="A225" s="79" t="str">
        <f t="shared" si="18"/>
        <v> AOEB 12 </v>
      </c>
      <c r="B225" s="19" t="str">
        <f t="shared" si="19"/>
        <v>I</v>
      </c>
      <c r="C225" s="79">
        <f t="shared" si="20"/>
        <v>54069.6342</v>
      </c>
      <c r="D225" t="str">
        <f t="shared" si="21"/>
        <v>vis</v>
      </c>
      <c r="E225">
        <f>VLOOKUP(C225,Active!C$21:E$970,3,FALSE)</f>
        <v>4403.9072899082212</v>
      </c>
      <c r="F225" s="19" t="s">
        <v>193</v>
      </c>
      <c r="G225" t="str">
        <f t="shared" si="22"/>
        <v>54069.6342</v>
      </c>
      <c r="H225" s="79">
        <f t="shared" si="23"/>
        <v>4404</v>
      </c>
      <c r="I225" s="107" t="s">
        <v>842</v>
      </c>
      <c r="J225" s="108" t="s">
        <v>843</v>
      </c>
      <c r="K225" s="107" t="s">
        <v>844</v>
      </c>
      <c r="L225" s="107" t="s">
        <v>845</v>
      </c>
      <c r="M225" s="108" t="s">
        <v>515</v>
      </c>
      <c r="N225" s="108" t="s">
        <v>527</v>
      </c>
      <c r="O225" s="109" t="s">
        <v>846</v>
      </c>
      <c r="P225" s="109" t="s">
        <v>173</v>
      </c>
    </row>
  </sheetData>
  <sheetProtection selectLockedCells="1" selectUnlockedCells="1"/>
  <hyperlinks>
    <hyperlink ref="P12" r:id="rId1"/>
    <hyperlink ref="P111" r:id="rId2"/>
    <hyperlink ref="P112" r:id="rId3"/>
    <hyperlink ref="P113" r:id="rId4"/>
    <hyperlink ref="P114" r:id="rId5"/>
    <hyperlink ref="P115" r:id="rId6"/>
    <hyperlink ref="P116" r:id="rId7"/>
    <hyperlink ref="P118" r:id="rId8"/>
    <hyperlink ref="P222" r:id="rId9"/>
    <hyperlink ref="P224" r:id="rId10"/>
  </hyperlinks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1:F41"/>
  <sheetViews>
    <sheetView workbookViewId="0">
      <selection activeCell="B44" sqref="B44"/>
    </sheetView>
  </sheetViews>
  <sheetFormatPr defaultRowHeight="12.75" x14ac:dyDescent="0.2"/>
  <sheetData>
    <row r="11" spans="1:6" x14ac:dyDescent="0.2">
      <c r="A11" s="1">
        <v>42999.779000000002</v>
      </c>
      <c r="B11" s="1">
        <v>824</v>
      </c>
      <c r="C11" s="1">
        <v>6.0000000000000001E-3</v>
      </c>
      <c r="D11" s="1">
        <v>11</v>
      </c>
      <c r="E11" s="1" t="s">
        <v>847</v>
      </c>
      <c r="F11" s="1" t="s">
        <v>848</v>
      </c>
    </row>
    <row r="12" spans="1:6" x14ac:dyDescent="0.2">
      <c r="A12" s="1">
        <v>43095.639000000003</v>
      </c>
      <c r="B12" s="1">
        <v>855</v>
      </c>
      <c r="C12" s="1">
        <v>7.0000000000000001E-3</v>
      </c>
      <c r="D12" s="1">
        <v>13</v>
      </c>
      <c r="E12" s="1" t="s">
        <v>849</v>
      </c>
      <c r="F12" s="1" t="s">
        <v>850</v>
      </c>
    </row>
    <row r="13" spans="1:6" x14ac:dyDescent="0.2">
      <c r="A13" s="1">
        <v>43126.557000000001</v>
      </c>
      <c r="B13" s="1">
        <v>865</v>
      </c>
      <c r="C13" s="1">
        <v>3.0000000000000001E-3</v>
      </c>
      <c r="D13" s="1">
        <v>9</v>
      </c>
      <c r="E13" s="1" t="s">
        <v>849</v>
      </c>
      <c r="F13" s="1" t="s">
        <v>850</v>
      </c>
    </row>
    <row r="14" spans="1:6" x14ac:dyDescent="0.2">
      <c r="A14" s="1">
        <v>43367.754999999997</v>
      </c>
      <c r="B14" s="1">
        <v>943</v>
      </c>
      <c r="C14" s="1">
        <v>8.0000000000000002E-3</v>
      </c>
      <c r="D14" s="1">
        <v>13</v>
      </c>
      <c r="E14" s="1" t="s">
        <v>851</v>
      </c>
      <c r="F14" s="1" t="s">
        <v>852</v>
      </c>
    </row>
    <row r="15" spans="1:6" x14ac:dyDescent="0.2">
      <c r="A15" s="1">
        <v>44134.622000000003</v>
      </c>
      <c r="B15" s="1">
        <v>1191</v>
      </c>
      <c r="C15" s="1">
        <v>4.0000000000000001E-3</v>
      </c>
      <c r="D15" s="1">
        <v>14</v>
      </c>
      <c r="E15" s="1" t="s">
        <v>849</v>
      </c>
      <c r="F15" s="1" t="s">
        <v>850</v>
      </c>
    </row>
    <row r="16" spans="1:6" x14ac:dyDescent="0.2">
      <c r="A16" s="1">
        <v>44474.771000000001</v>
      </c>
      <c r="B16" s="1">
        <v>1301</v>
      </c>
      <c r="C16" s="1">
        <v>8.9999999999999993E-3</v>
      </c>
      <c r="D16" s="1">
        <v>21</v>
      </c>
      <c r="E16" s="1" t="s">
        <v>851</v>
      </c>
      <c r="F16" s="1" t="s">
        <v>852</v>
      </c>
    </row>
    <row r="17" spans="1:6" x14ac:dyDescent="0.2">
      <c r="A17" s="1">
        <v>44876.756000000001</v>
      </c>
      <c r="B17" s="1">
        <v>1431</v>
      </c>
      <c r="C17" s="1">
        <v>5.0000000000000001E-3</v>
      </c>
      <c r="D17" s="1">
        <v>8</v>
      </c>
      <c r="E17" s="1" t="s">
        <v>847</v>
      </c>
      <c r="F17" s="1" t="s">
        <v>853</v>
      </c>
    </row>
    <row r="18" spans="1:6" x14ac:dyDescent="0.2">
      <c r="A18" s="1">
        <v>44879.85</v>
      </c>
      <c r="B18" s="1">
        <v>1432</v>
      </c>
      <c r="C18" s="1">
        <v>7.0000000000000001E-3</v>
      </c>
      <c r="D18" s="1">
        <v>21</v>
      </c>
      <c r="E18" s="1" t="s">
        <v>854</v>
      </c>
      <c r="F18" s="1" t="s">
        <v>855</v>
      </c>
    </row>
    <row r="19" spans="1:6" x14ac:dyDescent="0.2">
      <c r="A19" s="1">
        <v>44907.678999999996</v>
      </c>
      <c r="B19" s="1">
        <v>1441</v>
      </c>
      <c r="C19" s="1">
        <v>6.0000000000000001E-3</v>
      </c>
      <c r="D19" s="1">
        <v>11</v>
      </c>
      <c r="E19" s="1" t="s">
        <v>849</v>
      </c>
      <c r="F19" s="1" t="s">
        <v>850</v>
      </c>
    </row>
    <row r="20" spans="1:6" x14ac:dyDescent="0.2">
      <c r="A20" s="1">
        <v>44938.593000000001</v>
      </c>
      <c r="B20" s="1">
        <v>1451</v>
      </c>
      <c r="C20" s="1">
        <v>-2E-3</v>
      </c>
      <c r="D20" s="1">
        <v>12</v>
      </c>
      <c r="E20" s="1" t="s">
        <v>849</v>
      </c>
      <c r="F20" s="1" t="s">
        <v>850</v>
      </c>
    </row>
    <row r="21" spans="1:6" x14ac:dyDescent="0.2">
      <c r="A21" s="1">
        <v>44938.597999999998</v>
      </c>
      <c r="B21" s="1">
        <v>1451</v>
      </c>
      <c r="C21" s="1">
        <v>3.0000000000000001E-3</v>
      </c>
      <c r="D21" s="1">
        <v>22</v>
      </c>
      <c r="E21" s="1" t="s">
        <v>851</v>
      </c>
      <c r="F21" s="1" t="s">
        <v>852</v>
      </c>
    </row>
    <row r="22" spans="1:6" x14ac:dyDescent="0.2">
      <c r="A22" s="1">
        <v>44938.6</v>
      </c>
      <c r="B22" s="1">
        <v>1451</v>
      </c>
      <c r="C22" s="1">
        <v>5.0000000000000001E-3</v>
      </c>
      <c r="D22" s="1">
        <v>6</v>
      </c>
      <c r="E22" s="1" t="s">
        <v>847</v>
      </c>
      <c r="F22" s="1" t="s">
        <v>853</v>
      </c>
    </row>
    <row r="23" spans="1:6" x14ac:dyDescent="0.2">
      <c r="A23" s="1">
        <v>45609.603999999999</v>
      </c>
      <c r="B23" s="1">
        <v>1668</v>
      </c>
      <c r="C23" s="1">
        <v>-3.0000000000000001E-3</v>
      </c>
      <c r="D23" s="1">
        <v>18</v>
      </c>
      <c r="E23" s="1" t="s">
        <v>847</v>
      </c>
      <c r="F23" s="1" t="s">
        <v>853</v>
      </c>
    </row>
    <row r="24" spans="1:6" x14ac:dyDescent="0.2">
      <c r="A24" s="1">
        <v>45643.618000000002</v>
      </c>
      <c r="B24" s="1">
        <v>1679</v>
      </c>
      <c r="C24" s="1">
        <v>-3.0000000000000001E-3</v>
      </c>
      <c r="D24" s="1">
        <v>12</v>
      </c>
      <c r="E24" s="1" t="s">
        <v>847</v>
      </c>
      <c r="F24" s="1" t="s">
        <v>853</v>
      </c>
    </row>
    <row r="25" spans="1:6" x14ac:dyDescent="0.2">
      <c r="A25" s="1">
        <v>45643.631000000001</v>
      </c>
      <c r="B25" s="1">
        <v>1679</v>
      </c>
      <c r="C25" s="1">
        <v>0.01</v>
      </c>
      <c r="D25" s="1">
        <v>19</v>
      </c>
      <c r="E25" s="1" t="s">
        <v>851</v>
      </c>
      <c r="F25" s="1" t="s">
        <v>852</v>
      </c>
    </row>
    <row r="26" spans="1:6" x14ac:dyDescent="0.2">
      <c r="A26" s="1">
        <v>46011.586000000003</v>
      </c>
      <c r="B26" s="1">
        <v>1798</v>
      </c>
      <c r="C26" s="1">
        <v>-0.01</v>
      </c>
      <c r="D26" s="1">
        <v>13</v>
      </c>
      <c r="E26" s="1" t="s">
        <v>849</v>
      </c>
      <c r="F26" s="1" t="s">
        <v>850</v>
      </c>
    </row>
    <row r="27" spans="1:6" x14ac:dyDescent="0.2">
      <c r="A27" s="1">
        <v>46048.695</v>
      </c>
      <c r="B27" s="1">
        <v>1810</v>
      </c>
      <c r="C27" s="1">
        <v>-7.0000000000000001E-3</v>
      </c>
      <c r="D27" s="1">
        <v>14</v>
      </c>
      <c r="E27" s="1" t="s">
        <v>856</v>
      </c>
      <c r="F27" s="1" t="s">
        <v>857</v>
      </c>
    </row>
    <row r="28" spans="1:6" x14ac:dyDescent="0.2">
      <c r="A28" s="1">
        <v>46320.811999999998</v>
      </c>
      <c r="B28" s="1">
        <v>1898</v>
      </c>
      <c r="C28" s="1">
        <v>-6.0000000000000001E-3</v>
      </c>
      <c r="D28" s="1">
        <v>14</v>
      </c>
      <c r="E28" s="1" t="s">
        <v>856</v>
      </c>
      <c r="F28" s="1" t="s">
        <v>857</v>
      </c>
    </row>
    <row r="29" spans="1:6" x14ac:dyDescent="0.2">
      <c r="A29" s="1">
        <v>46382.646999999997</v>
      </c>
      <c r="B29" s="1">
        <v>1918</v>
      </c>
      <c r="C29" s="1">
        <v>-1.4999999999999999E-2</v>
      </c>
      <c r="D29" s="1">
        <v>12</v>
      </c>
      <c r="E29" s="1" t="s">
        <v>856</v>
      </c>
      <c r="F29" s="1" t="s">
        <v>857</v>
      </c>
    </row>
    <row r="30" spans="1:6" x14ac:dyDescent="0.2">
      <c r="A30" s="1">
        <v>46413.567999999999</v>
      </c>
      <c r="B30" s="1">
        <v>1928</v>
      </c>
      <c r="C30" s="1">
        <v>-1.6E-2</v>
      </c>
      <c r="D30" s="1">
        <v>13</v>
      </c>
      <c r="E30" s="1" t="s">
        <v>851</v>
      </c>
      <c r="F30" s="1" t="s">
        <v>852</v>
      </c>
    </row>
    <row r="31" spans="1:6" x14ac:dyDescent="0.2">
      <c r="A31" s="1" t="s">
        <v>858</v>
      </c>
      <c r="B31" s="1">
        <v>1939</v>
      </c>
      <c r="C31" s="1">
        <v>-1.7000000000000001E-2</v>
      </c>
      <c r="D31" s="1">
        <v>15</v>
      </c>
      <c r="E31" s="1" t="s">
        <v>859</v>
      </c>
      <c r="F31" s="1" t="s">
        <v>860</v>
      </c>
    </row>
    <row r="32" spans="1:6" x14ac:dyDescent="0.2">
      <c r="A32" s="1">
        <v>47056.733999999997</v>
      </c>
      <c r="B32" s="1">
        <v>2136</v>
      </c>
      <c r="C32" s="1">
        <v>-3.2000000000000001E-2</v>
      </c>
      <c r="D32" s="1">
        <v>12</v>
      </c>
      <c r="E32" s="1" t="s">
        <v>856</v>
      </c>
      <c r="F32" s="1" t="s">
        <v>857</v>
      </c>
    </row>
    <row r="33" spans="1:6" x14ac:dyDescent="0.2">
      <c r="A33" s="1">
        <v>47084.565000000002</v>
      </c>
      <c r="B33" s="1">
        <v>2145</v>
      </c>
      <c r="C33" s="1">
        <v>-3.1E-2</v>
      </c>
      <c r="D33" s="1">
        <v>12</v>
      </c>
      <c r="E33" s="1" t="s">
        <v>849</v>
      </c>
      <c r="F33" s="1" t="s">
        <v>850</v>
      </c>
    </row>
    <row r="34" spans="1:6" x14ac:dyDescent="0.2">
      <c r="A34" s="1">
        <v>47087.661</v>
      </c>
      <c r="B34" s="1">
        <v>2146</v>
      </c>
      <c r="C34" s="1">
        <v>-2.7E-2</v>
      </c>
      <c r="D34" s="1">
        <v>12</v>
      </c>
      <c r="E34" s="1" t="s">
        <v>859</v>
      </c>
      <c r="F34" s="1" t="s">
        <v>860</v>
      </c>
    </row>
    <row r="35" spans="1:6" x14ac:dyDescent="0.2">
      <c r="A35" s="1">
        <v>47118.574999999997</v>
      </c>
      <c r="B35" s="1">
        <v>2156</v>
      </c>
      <c r="C35" s="1">
        <v>-3.5000000000000003E-2</v>
      </c>
      <c r="D35" s="1">
        <v>10</v>
      </c>
      <c r="E35" s="1" t="s">
        <v>849</v>
      </c>
      <c r="F35" s="1" t="s">
        <v>850</v>
      </c>
    </row>
    <row r="36" spans="1:6" x14ac:dyDescent="0.2">
      <c r="A36" s="1">
        <v>47121.678</v>
      </c>
      <c r="B36" s="1">
        <v>2157</v>
      </c>
      <c r="C36" s="1">
        <v>-2.5000000000000001E-2</v>
      </c>
      <c r="D36" s="1">
        <v>20</v>
      </c>
      <c r="E36" s="1" t="s">
        <v>849</v>
      </c>
      <c r="F36" s="1" t="s">
        <v>850</v>
      </c>
    </row>
    <row r="37" spans="1:6" x14ac:dyDescent="0.2">
      <c r="A37" s="1" t="s">
        <v>861</v>
      </c>
      <c r="B37" s="1">
        <v>2244</v>
      </c>
      <c r="C37" s="1">
        <v>-4.4999999999999998E-2</v>
      </c>
      <c r="D37" s="1">
        <v>14</v>
      </c>
      <c r="E37" s="1" t="s">
        <v>849</v>
      </c>
      <c r="F37" s="1" t="s">
        <v>850</v>
      </c>
    </row>
    <row r="38" spans="1:6" x14ac:dyDescent="0.2">
      <c r="A38" s="1">
        <v>48129.705000000002</v>
      </c>
      <c r="B38" s="1">
        <v>2483</v>
      </c>
      <c r="C38" s="1">
        <v>-6.0999999999999999E-2</v>
      </c>
      <c r="D38" s="1">
        <v>18</v>
      </c>
      <c r="E38" s="1" t="s">
        <v>849</v>
      </c>
      <c r="F38" s="1" t="s">
        <v>850</v>
      </c>
    </row>
    <row r="39" spans="1:6" x14ac:dyDescent="0.2">
      <c r="A39" s="1">
        <v>48160.620999999999</v>
      </c>
      <c r="B39" s="1">
        <v>2493</v>
      </c>
      <c r="C39" s="1">
        <v>-6.7000000000000004E-2</v>
      </c>
      <c r="D39" s="1">
        <v>18</v>
      </c>
      <c r="E39" s="1" t="s">
        <v>849</v>
      </c>
      <c r="F39" s="1" t="s">
        <v>850</v>
      </c>
    </row>
    <row r="40" spans="1:6" x14ac:dyDescent="0.2">
      <c r="A40" s="1">
        <v>48531.684000000001</v>
      </c>
      <c r="B40" s="1">
        <v>2613</v>
      </c>
      <c r="C40" s="1">
        <v>-7.0999999999999994E-2</v>
      </c>
      <c r="D40" s="1">
        <v>18</v>
      </c>
      <c r="E40" s="1" t="s">
        <v>849</v>
      </c>
      <c r="F40" s="1" t="s">
        <v>850</v>
      </c>
    </row>
    <row r="41" spans="1:6" x14ac:dyDescent="0.2">
      <c r="A41" s="1">
        <v>49607.735000000001</v>
      </c>
      <c r="B41" s="1">
        <v>2961</v>
      </c>
      <c r="C41" s="1">
        <v>-0.112</v>
      </c>
      <c r="D41" s="1">
        <v>37</v>
      </c>
      <c r="E41" s="1" t="s">
        <v>849</v>
      </c>
      <c r="F41" s="1" t="s">
        <v>850</v>
      </c>
    </row>
  </sheetData>
  <sheetProtection selectLockedCells="1" selectUnlockedCells="1"/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Active</vt:lpstr>
      <vt:lpstr>BAV</vt:lpstr>
      <vt:lpstr>B</vt:lpstr>
      <vt:lpstr>Active!solver_adj</vt:lpstr>
      <vt:lpstr>Active!solver_opt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dcterms:created xsi:type="dcterms:W3CDTF">2022-03-30T05:48:16Z</dcterms:created>
  <dcterms:modified xsi:type="dcterms:W3CDTF">2023-01-21T05:17:56Z</dcterms:modified>
</cp:coreProperties>
</file>