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48377AD-6E93-4CBA-AE75-E737FB7FE081}" xr6:coauthVersionLast="47" xr6:coauthVersionMax="47" xr10:uidLastSave="{00000000-0000-0000-0000-000000000000}"/>
  <bookViews>
    <workbookView xWindow="13965" yWindow="480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3" i="1" l="1"/>
  <c r="Q226" i="1"/>
  <c r="Q227" i="1"/>
  <c r="E228" i="1"/>
  <c r="F228" i="1" s="1"/>
  <c r="G228" i="1" s="1"/>
  <c r="K228" i="1" s="1"/>
  <c r="Q228" i="1"/>
  <c r="Q229" i="1"/>
  <c r="Q222" i="1"/>
  <c r="E224" i="1"/>
  <c r="F224" i="1"/>
  <c r="G224" i="1" s="1"/>
  <c r="K224" i="1" s="1"/>
  <c r="Q224" i="1"/>
  <c r="Q225" i="1"/>
  <c r="C7" i="1"/>
  <c r="E223" i="1" s="1"/>
  <c r="F223" i="1" s="1"/>
  <c r="G223" i="1" s="1"/>
  <c r="K223" i="1" s="1"/>
  <c r="C8" i="1"/>
  <c r="E30" i="1" s="1"/>
  <c r="C9" i="1"/>
  <c r="D9" i="1"/>
  <c r="F16" i="1"/>
  <c r="F17" i="1" s="1"/>
  <c r="C17" i="1"/>
  <c r="Q21" i="1"/>
  <c r="E22" i="1"/>
  <c r="F22" i="1"/>
  <c r="G22" i="1" s="1"/>
  <c r="H22" i="1" s="1"/>
  <c r="Q22" i="1"/>
  <c r="Q23" i="1"/>
  <c r="E24" i="1"/>
  <c r="F24" i="1" s="1"/>
  <c r="U24" i="1" s="1"/>
  <c r="Q24" i="1"/>
  <c r="Q25" i="1"/>
  <c r="Q26" i="1"/>
  <c r="Q27" i="1"/>
  <c r="Q28" i="1"/>
  <c r="Q29" i="1"/>
  <c r="Q30" i="1"/>
  <c r="Q31" i="1"/>
  <c r="Q32" i="1"/>
  <c r="Q33" i="1"/>
  <c r="E34" i="1"/>
  <c r="F34" i="1"/>
  <c r="G34" i="1" s="1"/>
  <c r="H34" i="1" s="1"/>
  <c r="Q34" i="1"/>
  <c r="Q35" i="1"/>
  <c r="Q36" i="1"/>
  <c r="Q37" i="1"/>
  <c r="Q38" i="1"/>
  <c r="Q39" i="1"/>
  <c r="Q40" i="1"/>
  <c r="Q41" i="1"/>
  <c r="Q42" i="1"/>
  <c r="Q43" i="1"/>
  <c r="Q44" i="1"/>
  <c r="Q45" i="1"/>
  <c r="E46" i="1"/>
  <c r="F46" i="1" s="1"/>
  <c r="G46" i="1" s="1"/>
  <c r="H46" i="1" s="1"/>
  <c r="Q46" i="1"/>
  <c r="Q47" i="1"/>
  <c r="Q48" i="1"/>
  <c r="Q49" i="1"/>
  <c r="Q50" i="1"/>
  <c r="Q51" i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Q59" i="1"/>
  <c r="Q60" i="1"/>
  <c r="Q61" i="1"/>
  <c r="Q62" i="1"/>
  <c r="Q63" i="1"/>
  <c r="Q64" i="1"/>
  <c r="Q65" i="1"/>
  <c r="E66" i="1"/>
  <c r="F66" i="1" s="1"/>
  <c r="G66" i="1" s="1"/>
  <c r="I66" i="1" s="1"/>
  <c r="Q66" i="1"/>
  <c r="Q67" i="1"/>
  <c r="Q68" i="1"/>
  <c r="Q69" i="1"/>
  <c r="E70" i="1"/>
  <c r="F70" i="1" s="1"/>
  <c r="G70" i="1" s="1"/>
  <c r="I70" i="1" s="1"/>
  <c r="Q70" i="1"/>
  <c r="Q71" i="1"/>
  <c r="Q72" i="1"/>
  <c r="Q73" i="1"/>
  <c r="Q74" i="1"/>
  <c r="Q75" i="1"/>
  <c r="Q76" i="1"/>
  <c r="Q77" i="1"/>
  <c r="E78" i="1"/>
  <c r="F78" i="1" s="1"/>
  <c r="G78" i="1" s="1"/>
  <c r="I78" i="1" s="1"/>
  <c r="Q78" i="1"/>
  <c r="Q79" i="1"/>
  <c r="Q80" i="1"/>
  <c r="Q81" i="1"/>
  <c r="Q82" i="1"/>
  <c r="Q83" i="1"/>
  <c r="Q84" i="1"/>
  <c r="E85" i="1"/>
  <c r="F85" i="1" s="1"/>
  <c r="G85" i="1" s="1"/>
  <c r="I85" i="1" s="1"/>
  <c r="Q85" i="1"/>
  <c r="Q86" i="1"/>
  <c r="Q87" i="1"/>
  <c r="Q88" i="1"/>
  <c r="E89" i="1"/>
  <c r="F89" i="1" s="1"/>
  <c r="G89" i="1"/>
  <c r="I89" i="1" s="1"/>
  <c r="Q89" i="1"/>
  <c r="Q90" i="1"/>
  <c r="Q91" i="1"/>
  <c r="Q92" i="1"/>
  <c r="E93" i="1"/>
  <c r="F93" i="1" s="1"/>
  <c r="G93" i="1" s="1"/>
  <c r="I93" i="1" s="1"/>
  <c r="Q93" i="1"/>
  <c r="Q94" i="1"/>
  <c r="Q95" i="1"/>
  <c r="Q96" i="1"/>
  <c r="E97" i="1"/>
  <c r="F97" i="1" s="1"/>
  <c r="G97" i="1" s="1"/>
  <c r="I97" i="1" s="1"/>
  <c r="Q97" i="1"/>
  <c r="Q98" i="1"/>
  <c r="Q99" i="1"/>
  <c r="Q100" i="1"/>
  <c r="E101" i="1"/>
  <c r="F101" i="1" s="1"/>
  <c r="G101" i="1" s="1"/>
  <c r="I101" i="1" s="1"/>
  <c r="Q101" i="1"/>
  <c r="Q102" i="1"/>
  <c r="Q103" i="1"/>
  <c r="Q104" i="1"/>
  <c r="E105" i="1"/>
  <c r="F105" i="1" s="1"/>
  <c r="G105" i="1" s="1"/>
  <c r="I105" i="1" s="1"/>
  <c r="Q105" i="1"/>
  <c r="Q106" i="1"/>
  <c r="Q107" i="1"/>
  <c r="Q108" i="1"/>
  <c r="E109" i="1"/>
  <c r="F109" i="1" s="1"/>
  <c r="G109" i="1" s="1"/>
  <c r="I109" i="1" s="1"/>
  <c r="Q109" i="1"/>
  <c r="Q110" i="1"/>
  <c r="Q111" i="1"/>
  <c r="Q112" i="1"/>
  <c r="E113" i="1"/>
  <c r="F113" i="1" s="1"/>
  <c r="G113" i="1"/>
  <c r="I113" i="1" s="1"/>
  <c r="Q113" i="1"/>
  <c r="Q114" i="1"/>
  <c r="Q115" i="1"/>
  <c r="Q116" i="1"/>
  <c r="E117" i="1"/>
  <c r="F117" i="1" s="1"/>
  <c r="G117" i="1" s="1"/>
  <c r="I117" i="1" s="1"/>
  <c r="Q117" i="1"/>
  <c r="Q118" i="1"/>
  <c r="Q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G125" i="1" s="1"/>
  <c r="I125" i="1" s="1"/>
  <c r="Q125" i="1"/>
  <c r="Q126" i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Q132" i="1"/>
  <c r="E133" i="1"/>
  <c r="F133" i="1" s="1"/>
  <c r="G133" i="1" s="1"/>
  <c r="I133" i="1" s="1"/>
  <c r="Q133" i="1"/>
  <c r="E134" i="1"/>
  <c r="F134" i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/>
  <c r="I137" i="1" s="1"/>
  <c r="Q137" i="1"/>
  <c r="E138" i="1"/>
  <c r="F138" i="1" s="1"/>
  <c r="G138" i="1" s="1"/>
  <c r="I138" i="1" s="1"/>
  <c r="Q138" i="1"/>
  <c r="E139" i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/>
  <c r="I145" i="1" s="1"/>
  <c r="Q145" i="1"/>
  <c r="E146" i="1"/>
  <c r="F146" i="1"/>
  <c r="G146" i="1"/>
  <c r="I146" i="1" s="1"/>
  <c r="Q146" i="1"/>
  <c r="E147" i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/>
  <c r="G151" i="1" s="1"/>
  <c r="I151" i="1" s="1"/>
  <c r="Q151" i="1"/>
  <c r="E152" i="1"/>
  <c r="F152" i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/>
  <c r="G178" i="1"/>
  <c r="I178" i="1" s="1"/>
  <c r="Q178" i="1"/>
  <c r="E179" i="1"/>
  <c r="Q179" i="1"/>
  <c r="E180" i="1"/>
  <c r="F180" i="1" s="1"/>
  <c r="G180" i="1" s="1"/>
  <c r="J180" i="1" s="1"/>
  <c r="Q180" i="1"/>
  <c r="E181" i="1"/>
  <c r="F181" i="1" s="1"/>
  <c r="G181" i="1" s="1"/>
  <c r="I181" i="1" s="1"/>
  <c r="Q181" i="1"/>
  <c r="E182" i="1"/>
  <c r="F182" i="1" s="1"/>
  <c r="G182" i="1" s="1"/>
  <c r="J182" i="1" s="1"/>
  <c r="Q182" i="1"/>
  <c r="E183" i="1"/>
  <c r="F183" i="1"/>
  <c r="G183" i="1" s="1"/>
  <c r="J183" i="1" s="1"/>
  <c r="Q183" i="1"/>
  <c r="E184" i="1"/>
  <c r="F184" i="1"/>
  <c r="G184" i="1" s="1"/>
  <c r="J184" i="1" s="1"/>
  <c r="Q184" i="1"/>
  <c r="E185" i="1"/>
  <c r="F185" i="1" s="1"/>
  <c r="G185" i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E122" i="2" s="1"/>
  <c r="F190" i="1"/>
  <c r="G190" i="1" s="1"/>
  <c r="I190" i="1" s="1"/>
  <c r="Q190" i="1"/>
  <c r="E191" i="1"/>
  <c r="F191" i="1" s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F201" i="1" s="1"/>
  <c r="G201" i="1" s="1"/>
  <c r="J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J204" i="1" s="1"/>
  <c r="Q204" i="1"/>
  <c r="E205" i="1"/>
  <c r="F205" i="1" s="1"/>
  <c r="G205" i="1" s="1"/>
  <c r="J205" i="1" s="1"/>
  <c r="Q205" i="1"/>
  <c r="E206" i="1"/>
  <c r="F206" i="1" s="1"/>
  <c r="G206" i="1" s="1"/>
  <c r="K206" i="1" s="1"/>
  <c r="Q206" i="1"/>
  <c r="E207" i="1"/>
  <c r="F207" i="1"/>
  <c r="G207" i="1" s="1"/>
  <c r="J207" i="1" s="1"/>
  <c r="Q207" i="1"/>
  <c r="E208" i="1"/>
  <c r="F208" i="1" s="1"/>
  <c r="G208" i="1" s="1"/>
  <c r="K208" i="1" s="1"/>
  <c r="Q208" i="1"/>
  <c r="E209" i="1"/>
  <c r="F209" i="1" s="1"/>
  <c r="G209" i="1"/>
  <c r="K209" i="1" s="1"/>
  <c r="Q209" i="1"/>
  <c r="E210" i="1"/>
  <c r="F210" i="1"/>
  <c r="G210" i="1"/>
  <c r="K210" i="1" s="1"/>
  <c r="Q210" i="1"/>
  <c r="E211" i="1"/>
  <c r="F211" i="1" s="1"/>
  <c r="G211" i="1" s="1"/>
  <c r="K211" i="1" s="1"/>
  <c r="Q211" i="1"/>
  <c r="E212" i="1"/>
  <c r="F212" i="1" s="1"/>
  <c r="G212" i="1" s="1"/>
  <c r="J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/>
  <c r="G215" i="1" s="1"/>
  <c r="K215" i="1" s="1"/>
  <c r="Q215" i="1"/>
  <c r="E217" i="1"/>
  <c r="F217" i="1"/>
  <c r="G217" i="1" s="1"/>
  <c r="K217" i="1" s="1"/>
  <c r="Q217" i="1"/>
  <c r="E218" i="1"/>
  <c r="F218" i="1" s="1"/>
  <c r="G218" i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16" i="1"/>
  <c r="F216" i="1" s="1"/>
  <c r="G216" i="1" s="1"/>
  <c r="K216" i="1" s="1"/>
  <c r="Q21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E15" i="2"/>
  <c r="D15" i="2"/>
  <c r="G15" i="2"/>
  <c r="H15" i="2"/>
  <c r="B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H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D30" i="2"/>
  <c r="G30" i="2"/>
  <c r="C30" i="2"/>
  <c r="H30" i="2"/>
  <c r="B30" i="2"/>
  <c r="A31" i="2"/>
  <c r="C31" i="2"/>
  <c r="E31" i="2"/>
  <c r="F31" i="2"/>
  <c r="D31" i="2"/>
  <c r="G31" i="2"/>
  <c r="H31" i="2"/>
  <c r="B31" i="2"/>
  <c r="A32" i="2"/>
  <c r="B32" i="2"/>
  <c r="F32" i="2"/>
  <c r="D32" i="2"/>
  <c r="G32" i="2"/>
  <c r="C32" i="2"/>
  <c r="H32" i="2"/>
  <c r="A33" i="2"/>
  <c r="B33" i="2"/>
  <c r="C33" i="2"/>
  <c r="F33" i="2"/>
  <c r="D33" i="2"/>
  <c r="G33" i="2"/>
  <c r="H33" i="2"/>
  <c r="A34" i="2"/>
  <c r="F34" i="2"/>
  <c r="D34" i="2"/>
  <c r="G34" i="2"/>
  <c r="C34" i="2"/>
  <c r="H34" i="2"/>
  <c r="B34" i="2"/>
  <c r="A35" i="2"/>
  <c r="C35" i="2"/>
  <c r="D35" i="2"/>
  <c r="E35" i="2"/>
  <c r="G35" i="2"/>
  <c r="H35" i="2"/>
  <c r="B35" i="2"/>
  <c r="A36" i="2"/>
  <c r="B36" i="2"/>
  <c r="D36" i="2"/>
  <c r="G36" i="2"/>
  <c r="C36" i="2"/>
  <c r="H36" i="2"/>
  <c r="A37" i="2"/>
  <c r="D37" i="2"/>
  <c r="G37" i="2"/>
  <c r="C37" i="2"/>
  <c r="H37" i="2"/>
  <c r="B37" i="2"/>
  <c r="A38" i="2"/>
  <c r="B38" i="2"/>
  <c r="C38" i="2"/>
  <c r="D38" i="2"/>
  <c r="G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B41" i="2"/>
  <c r="C41" i="2"/>
  <c r="D41" i="2"/>
  <c r="G41" i="2"/>
  <c r="H41" i="2"/>
  <c r="A42" i="2"/>
  <c r="D42" i="2"/>
  <c r="G42" i="2"/>
  <c r="C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B46" i="2"/>
  <c r="C46" i="2"/>
  <c r="D46" i="2"/>
  <c r="G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B49" i="2"/>
  <c r="C49" i="2"/>
  <c r="D49" i="2"/>
  <c r="G49" i="2"/>
  <c r="H49" i="2"/>
  <c r="A50" i="2"/>
  <c r="D50" i="2"/>
  <c r="G50" i="2"/>
  <c r="C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D53" i="2"/>
  <c r="G53" i="2"/>
  <c r="C53" i="2"/>
  <c r="H53" i="2"/>
  <c r="B53" i="2"/>
  <c r="A54" i="2"/>
  <c r="B54" i="2"/>
  <c r="C54" i="2"/>
  <c r="D54" i="2"/>
  <c r="G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H56" i="2"/>
  <c r="A57" i="2"/>
  <c r="B57" i="2"/>
  <c r="C57" i="2"/>
  <c r="D57" i="2"/>
  <c r="G57" i="2"/>
  <c r="H57" i="2"/>
  <c r="A58" i="2"/>
  <c r="D58" i="2"/>
  <c r="G58" i="2"/>
  <c r="C58" i="2"/>
  <c r="E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D61" i="2"/>
  <c r="G61" i="2"/>
  <c r="C61" i="2"/>
  <c r="H61" i="2"/>
  <c r="B61" i="2"/>
  <c r="A62" i="2"/>
  <c r="B62" i="2"/>
  <c r="C62" i="2"/>
  <c r="E62" i="2"/>
  <c r="D62" i="2"/>
  <c r="G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D66" i="2"/>
  <c r="G66" i="2"/>
  <c r="C66" i="2"/>
  <c r="H66" i="2"/>
  <c r="B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B70" i="2"/>
  <c r="C70" i="2"/>
  <c r="E70" i="2"/>
  <c r="D70" i="2"/>
  <c r="G70" i="2"/>
  <c r="H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D74" i="2"/>
  <c r="G74" i="2"/>
  <c r="C74" i="2"/>
  <c r="E74" i="2"/>
  <c r="H74" i="2"/>
  <c r="B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D77" i="2"/>
  <c r="G77" i="2"/>
  <c r="C77" i="2"/>
  <c r="E77" i="2"/>
  <c r="H77" i="2"/>
  <c r="B77" i="2"/>
  <c r="A78" i="2"/>
  <c r="B78" i="2"/>
  <c r="C78" i="2"/>
  <c r="D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E81" i="2"/>
  <c r="D81" i="2"/>
  <c r="G81" i="2"/>
  <c r="H81" i="2"/>
  <c r="A82" i="2"/>
  <c r="D82" i="2"/>
  <c r="G82" i="2"/>
  <c r="C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D85" i="2"/>
  <c r="G85" i="2"/>
  <c r="C85" i="2"/>
  <c r="H85" i="2"/>
  <c r="B85" i="2"/>
  <c r="A86" i="2"/>
  <c r="B86" i="2"/>
  <c r="C86" i="2"/>
  <c r="E86" i="2"/>
  <c r="D86" i="2"/>
  <c r="G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E89" i="2"/>
  <c r="D89" i="2"/>
  <c r="G89" i="2"/>
  <c r="H89" i="2"/>
  <c r="A90" i="2"/>
  <c r="D90" i="2"/>
  <c r="G90" i="2"/>
  <c r="C90" i="2"/>
  <c r="E90" i="2"/>
  <c r="H90" i="2"/>
  <c r="B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D93" i="2"/>
  <c r="G93" i="2"/>
  <c r="C93" i="2"/>
  <c r="E93" i="2"/>
  <c r="H93" i="2"/>
  <c r="B93" i="2"/>
  <c r="A94" i="2"/>
  <c r="B94" i="2"/>
  <c r="C94" i="2"/>
  <c r="E94" i="2"/>
  <c r="D94" i="2"/>
  <c r="G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B97" i="2"/>
  <c r="C97" i="2"/>
  <c r="E97" i="2"/>
  <c r="D97" i="2"/>
  <c r="G97" i="2"/>
  <c r="H97" i="2"/>
  <c r="A98" i="2"/>
  <c r="D98" i="2"/>
  <c r="G98" i="2"/>
  <c r="C98" i="2"/>
  <c r="E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D101" i="2"/>
  <c r="G101" i="2"/>
  <c r="C101" i="2"/>
  <c r="H101" i="2"/>
  <c r="B101" i="2"/>
  <c r="A102" i="2"/>
  <c r="B102" i="2"/>
  <c r="C102" i="2"/>
  <c r="D102" i="2"/>
  <c r="G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E105" i="2"/>
  <c r="D105" i="2"/>
  <c r="G105" i="2"/>
  <c r="H105" i="2"/>
  <c r="A106" i="2"/>
  <c r="D106" i="2"/>
  <c r="G106" i="2"/>
  <c r="C106" i="2"/>
  <c r="E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D109" i="2"/>
  <c r="G109" i="2"/>
  <c r="C109" i="2"/>
  <c r="E109" i="2"/>
  <c r="H109" i="2"/>
  <c r="B109" i="2"/>
  <c r="A110" i="2"/>
  <c r="B110" i="2"/>
  <c r="C110" i="2"/>
  <c r="D110" i="2"/>
  <c r="G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B113" i="2"/>
  <c r="C113" i="2"/>
  <c r="D113" i="2"/>
  <c r="G113" i="2"/>
  <c r="H113" i="2"/>
  <c r="A114" i="2"/>
  <c r="D114" i="2"/>
  <c r="G114" i="2"/>
  <c r="C114" i="2"/>
  <c r="E114" i="2"/>
  <c r="H114" i="2"/>
  <c r="B114" i="2"/>
  <c r="A115" i="2"/>
  <c r="C115" i="2"/>
  <c r="D115" i="2"/>
  <c r="E115" i="2"/>
  <c r="G115" i="2"/>
  <c r="H115" i="2"/>
  <c r="B115" i="2"/>
  <c r="A116" i="2"/>
  <c r="B116" i="2"/>
  <c r="D116" i="2"/>
  <c r="G116" i="2"/>
  <c r="C116" i="2"/>
  <c r="E116" i="2"/>
  <c r="H116" i="2"/>
  <c r="A117" i="2"/>
  <c r="D117" i="2"/>
  <c r="G117" i="2"/>
  <c r="C117" i="2"/>
  <c r="E117" i="2"/>
  <c r="H117" i="2"/>
  <c r="B117" i="2"/>
  <c r="A118" i="2"/>
  <c r="B118" i="2"/>
  <c r="C118" i="2"/>
  <c r="E118" i="2"/>
  <c r="D118" i="2"/>
  <c r="G118" i="2"/>
  <c r="H118" i="2"/>
  <c r="A119" i="2"/>
  <c r="C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B121" i="2"/>
  <c r="C121" i="2"/>
  <c r="E121" i="2"/>
  <c r="D121" i="2"/>
  <c r="G121" i="2"/>
  <c r="H121" i="2"/>
  <c r="A122" i="2"/>
  <c r="D122" i="2"/>
  <c r="G122" i="2"/>
  <c r="C122" i="2"/>
  <c r="H122" i="2"/>
  <c r="B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D125" i="2"/>
  <c r="G125" i="2"/>
  <c r="C125" i="2"/>
  <c r="E125" i="2"/>
  <c r="H125" i="2"/>
  <c r="B125" i="2"/>
  <c r="A126" i="2"/>
  <c r="B126" i="2"/>
  <c r="C126" i="2"/>
  <c r="E126" i="2"/>
  <c r="D126" i="2"/>
  <c r="G126" i="2"/>
  <c r="H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B129" i="2"/>
  <c r="C129" i="2"/>
  <c r="E129" i="2"/>
  <c r="D129" i="2"/>
  <c r="G129" i="2"/>
  <c r="H129" i="2"/>
  <c r="A130" i="2"/>
  <c r="D130" i="2"/>
  <c r="G130" i="2"/>
  <c r="C130" i="2"/>
  <c r="H130" i="2"/>
  <c r="B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E132" i="2"/>
  <c r="H132" i="2"/>
  <c r="A133" i="2"/>
  <c r="D133" i="2"/>
  <c r="G133" i="2"/>
  <c r="C133" i="2"/>
  <c r="E133" i="2"/>
  <c r="H133" i="2"/>
  <c r="B133" i="2"/>
  <c r="A134" i="2"/>
  <c r="B134" i="2"/>
  <c r="C134" i="2"/>
  <c r="E134" i="2"/>
  <c r="D134" i="2"/>
  <c r="G134" i="2"/>
  <c r="H134" i="2"/>
  <c r="A135" i="2"/>
  <c r="C135" i="2"/>
  <c r="E135" i="2"/>
  <c r="D135" i="2"/>
  <c r="G135" i="2"/>
  <c r="H135" i="2"/>
  <c r="B135" i="2"/>
  <c r="A136" i="2"/>
  <c r="B136" i="2"/>
  <c r="D136" i="2"/>
  <c r="G136" i="2"/>
  <c r="C136" i="2"/>
  <c r="E136" i="2"/>
  <c r="H136" i="2"/>
  <c r="A137" i="2"/>
  <c r="B137" i="2"/>
  <c r="C137" i="2"/>
  <c r="E137" i="2"/>
  <c r="D137" i="2"/>
  <c r="G137" i="2"/>
  <c r="H137" i="2"/>
  <c r="A138" i="2"/>
  <c r="D138" i="2"/>
  <c r="G138" i="2"/>
  <c r="C138" i="2"/>
  <c r="H138" i="2"/>
  <c r="B138" i="2"/>
  <c r="A139" i="2"/>
  <c r="C139" i="2"/>
  <c r="D139" i="2"/>
  <c r="E139" i="2"/>
  <c r="G139" i="2"/>
  <c r="H139" i="2"/>
  <c r="B139" i="2"/>
  <c r="A140" i="2"/>
  <c r="B140" i="2"/>
  <c r="D140" i="2"/>
  <c r="G140" i="2"/>
  <c r="C140" i="2"/>
  <c r="H140" i="2"/>
  <c r="A141" i="2"/>
  <c r="D141" i="2"/>
  <c r="G141" i="2"/>
  <c r="C141" i="2"/>
  <c r="E141" i="2"/>
  <c r="H141" i="2"/>
  <c r="B141" i="2"/>
  <c r="A142" i="2"/>
  <c r="B142" i="2"/>
  <c r="C142" i="2"/>
  <c r="D142" i="2"/>
  <c r="G142" i="2"/>
  <c r="H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B145" i="2"/>
  <c r="C145" i="2"/>
  <c r="D145" i="2"/>
  <c r="G145" i="2"/>
  <c r="H145" i="2"/>
  <c r="A146" i="2"/>
  <c r="D146" i="2"/>
  <c r="G146" i="2"/>
  <c r="C146" i="2"/>
  <c r="H146" i="2"/>
  <c r="B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D149" i="2"/>
  <c r="G149" i="2"/>
  <c r="C149" i="2"/>
  <c r="H149" i="2"/>
  <c r="B149" i="2"/>
  <c r="A150" i="2"/>
  <c r="B150" i="2"/>
  <c r="C150" i="2"/>
  <c r="D150" i="2"/>
  <c r="G150" i="2"/>
  <c r="H150" i="2"/>
  <c r="A151" i="2"/>
  <c r="C151" i="2"/>
  <c r="E151" i="2"/>
  <c r="D151" i="2"/>
  <c r="G151" i="2"/>
  <c r="H151" i="2"/>
  <c r="B151" i="2"/>
  <c r="A152" i="2"/>
  <c r="B152" i="2"/>
  <c r="D152" i="2"/>
  <c r="G152" i="2"/>
  <c r="C152" i="2"/>
  <c r="H152" i="2"/>
  <c r="A153" i="2"/>
  <c r="B153" i="2"/>
  <c r="C153" i="2"/>
  <c r="D153" i="2"/>
  <c r="G153" i="2"/>
  <c r="H153" i="2"/>
  <c r="A154" i="2"/>
  <c r="D154" i="2"/>
  <c r="G154" i="2"/>
  <c r="C154" i="2"/>
  <c r="H154" i="2"/>
  <c r="B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D157" i="2"/>
  <c r="G157" i="2"/>
  <c r="C157" i="2"/>
  <c r="H157" i="2"/>
  <c r="B157" i="2"/>
  <c r="A158" i="2"/>
  <c r="B158" i="2"/>
  <c r="C158" i="2"/>
  <c r="D158" i="2"/>
  <c r="G158" i="2"/>
  <c r="H158" i="2"/>
  <c r="A159" i="2"/>
  <c r="C159" i="2"/>
  <c r="D159" i="2"/>
  <c r="G159" i="2"/>
  <c r="H159" i="2"/>
  <c r="B159" i="2"/>
  <c r="A160" i="2"/>
  <c r="B160" i="2"/>
  <c r="D160" i="2"/>
  <c r="G160" i="2"/>
  <c r="C160" i="2"/>
  <c r="H160" i="2"/>
  <c r="A161" i="2"/>
  <c r="B161" i="2"/>
  <c r="C161" i="2"/>
  <c r="D161" i="2"/>
  <c r="G161" i="2"/>
  <c r="H161" i="2"/>
  <c r="A162" i="2"/>
  <c r="D162" i="2"/>
  <c r="G162" i="2"/>
  <c r="C162" i="2"/>
  <c r="H162" i="2"/>
  <c r="B162" i="2"/>
  <c r="A163" i="2"/>
  <c r="C163" i="2"/>
  <c r="D163" i="2"/>
  <c r="G163" i="2"/>
  <c r="H163" i="2"/>
  <c r="B163" i="2"/>
  <c r="A164" i="2"/>
  <c r="B164" i="2"/>
  <c r="D164" i="2"/>
  <c r="G164" i="2"/>
  <c r="C164" i="2"/>
  <c r="H164" i="2"/>
  <c r="A165" i="2"/>
  <c r="D165" i="2"/>
  <c r="G165" i="2"/>
  <c r="C165" i="2"/>
  <c r="H165" i="2"/>
  <c r="B165" i="2"/>
  <c r="A166" i="2"/>
  <c r="B166" i="2"/>
  <c r="C166" i="2"/>
  <c r="D166" i="2"/>
  <c r="G166" i="2"/>
  <c r="H166" i="2"/>
  <c r="A167" i="2"/>
  <c r="C167" i="2"/>
  <c r="D167" i="2"/>
  <c r="G167" i="2"/>
  <c r="H167" i="2"/>
  <c r="B167" i="2"/>
  <c r="A168" i="2"/>
  <c r="B168" i="2"/>
  <c r="D168" i="2"/>
  <c r="G168" i="2"/>
  <c r="C168" i="2"/>
  <c r="H168" i="2"/>
  <c r="A169" i="2"/>
  <c r="B169" i="2"/>
  <c r="C169" i="2"/>
  <c r="D169" i="2"/>
  <c r="G169" i="2"/>
  <c r="H169" i="2"/>
  <c r="A170" i="2"/>
  <c r="D170" i="2"/>
  <c r="G170" i="2"/>
  <c r="C170" i="2"/>
  <c r="H170" i="2"/>
  <c r="B170" i="2"/>
  <c r="A171" i="2"/>
  <c r="C171" i="2"/>
  <c r="D171" i="2"/>
  <c r="E171" i="2"/>
  <c r="G171" i="2"/>
  <c r="H171" i="2"/>
  <c r="B171" i="2"/>
  <c r="A172" i="2"/>
  <c r="B172" i="2"/>
  <c r="D172" i="2"/>
  <c r="G172" i="2"/>
  <c r="C172" i="2"/>
  <c r="H172" i="2"/>
  <c r="A173" i="2"/>
  <c r="D173" i="2"/>
  <c r="G173" i="2"/>
  <c r="C173" i="2"/>
  <c r="H173" i="2"/>
  <c r="B173" i="2"/>
  <c r="A174" i="2"/>
  <c r="B174" i="2"/>
  <c r="C174" i="2"/>
  <c r="D174" i="2"/>
  <c r="G174" i="2"/>
  <c r="H174" i="2"/>
  <c r="A175" i="2"/>
  <c r="C175" i="2"/>
  <c r="D175" i="2"/>
  <c r="G175" i="2"/>
  <c r="H175" i="2"/>
  <c r="B175" i="2"/>
  <c r="A176" i="2"/>
  <c r="B176" i="2"/>
  <c r="D176" i="2"/>
  <c r="G176" i="2"/>
  <c r="C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C179" i="2"/>
  <c r="D179" i="2"/>
  <c r="G179" i="2"/>
  <c r="H179" i="2"/>
  <c r="B179" i="2"/>
  <c r="A180" i="2"/>
  <c r="B180" i="2"/>
  <c r="D180" i="2"/>
  <c r="G180" i="2"/>
  <c r="C180" i="2"/>
  <c r="H180" i="2"/>
  <c r="A181" i="2"/>
  <c r="D181" i="2"/>
  <c r="G181" i="2"/>
  <c r="C181" i="2"/>
  <c r="E181" i="2"/>
  <c r="H181" i="2"/>
  <c r="B181" i="2"/>
  <c r="A182" i="2"/>
  <c r="B182" i="2"/>
  <c r="C182" i="2"/>
  <c r="D182" i="2"/>
  <c r="G182" i="2"/>
  <c r="H182" i="2"/>
  <c r="A183" i="2"/>
  <c r="C183" i="2"/>
  <c r="D183" i="2"/>
  <c r="G183" i="2"/>
  <c r="H183" i="2"/>
  <c r="B183" i="2"/>
  <c r="A184" i="2"/>
  <c r="B184" i="2"/>
  <c r="D184" i="2"/>
  <c r="G184" i="2"/>
  <c r="C184" i="2"/>
  <c r="H184" i="2"/>
  <c r="A185" i="2"/>
  <c r="B185" i="2"/>
  <c r="C185" i="2"/>
  <c r="F185" i="2"/>
  <c r="D185" i="2"/>
  <c r="G185" i="2"/>
  <c r="H185" i="2"/>
  <c r="A186" i="2"/>
  <c r="B186" i="2"/>
  <c r="C186" i="2"/>
  <c r="D186" i="2"/>
  <c r="G186" i="2"/>
  <c r="H186" i="2"/>
  <c r="A187" i="2"/>
  <c r="D187" i="2"/>
  <c r="G187" i="2"/>
  <c r="C187" i="2"/>
  <c r="H187" i="2"/>
  <c r="B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H189" i="2"/>
  <c r="A190" i="2"/>
  <c r="D190" i="2"/>
  <c r="G190" i="2"/>
  <c r="C190" i="2"/>
  <c r="E190" i="2"/>
  <c r="H190" i="2"/>
  <c r="B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B193" i="2"/>
  <c r="D193" i="2"/>
  <c r="G193" i="2"/>
  <c r="C193" i="2"/>
  <c r="H193" i="2"/>
  <c r="A194" i="2"/>
  <c r="B194" i="2"/>
  <c r="C194" i="2"/>
  <c r="E194" i="2"/>
  <c r="D194" i="2"/>
  <c r="G194" i="2"/>
  <c r="H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D198" i="2"/>
  <c r="G198" i="2"/>
  <c r="C198" i="2"/>
  <c r="E198" i="2"/>
  <c r="H198" i="2"/>
  <c r="B198" i="2"/>
  <c r="A199" i="2"/>
  <c r="B199" i="2"/>
  <c r="C199" i="2"/>
  <c r="D199" i="2"/>
  <c r="G199" i="2"/>
  <c r="H199" i="2"/>
  <c r="A200" i="2"/>
  <c r="C200" i="2"/>
  <c r="E200" i="2"/>
  <c r="D200" i="2"/>
  <c r="G200" i="2"/>
  <c r="H200" i="2"/>
  <c r="B200" i="2"/>
  <c r="A201" i="2"/>
  <c r="B201" i="2"/>
  <c r="D201" i="2"/>
  <c r="G201" i="2"/>
  <c r="C201" i="2"/>
  <c r="E201" i="2"/>
  <c r="H201" i="2"/>
  <c r="A202" i="2"/>
  <c r="B202" i="2"/>
  <c r="C202" i="2"/>
  <c r="D202" i="2"/>
  <c r="G202" i="2"/>
  <c r="H202" i="2"/>
  <c r="E63" i="2"/>
  <c r="E11" i="2"/>
  <c r="E28" i="1"/>
  <c r="F28" i="1" s="1"/>
  <c r="G28" i="1" s="1"/>
  <c r="H28" i="1" s="1"/>
  <c r="E32" i="1"/>
  <c r="F32" i="1" s="1"/>
  <c r="G32" i="1" s="1"/>
  <c r="H32" i="1" s="1"/>
  <c r="E36" i="1"/>
  <c r="F36" i="1" s="1"/>
  <c r="G36" i="1"/>
  <c r="H36" i="1" s="1"/>
  <c r="E40" i="1"/>
  <c r="E157" i="2" s="1"/>
  <c r="E44" i="1"/>
  <c r="F44" i="1" s="1"/>
  <c r="G44" i="1" s="1"/>
  <c r="H44" i="1" s="1"/>
  <c r="E48" i="1"/>
  <c r="E165" i="2" s="1"/>
  <c r="F48" i="1"/>
  <c r="G48" i="1" s="1"/>
  <c r="I48" i="1" s="1"/>
  <c r="E52" i="1"/>
  <c r="F52" i="1" s="1"/>
  <c r="G52" i="1"/>
  <c r="I52" i="1" s="1"/>
  <c r="E56" i="1"/>
  <c r="F56" i="1" s="1"/>
  <c r="G56" i="1" s="1"/>
  <c r="I56" i="1" s="1"/>
  <c r="E60" i="1"/>
  <c r="F60" i="1" s="1"/>
  <c r="G60" i="1" s="1"/>
  <c r="H60" i="1" s="1"/>
  <c r="E64" i="1"/>
  <c r="F64" i="1" s="1"/>
  <c r="G64" i="1" s="1"/>
  <c r="I64" i="1" s="1"/>
  <c r="E68" i="1"/>
  <c r="F68" i="1" s="1"/>
  <c r="G68" i="1" s="1"/>
  <c r="I68" i="1" s="1"/>
  <c r="E72" i="1"/>
  <c r="E17" i="2" s="1"/>
  <c r="E76" i="1"/>
  <c r="E21" i="2" s="1"/>
  <c r="E80" i="1"/>
  <c r="E83" i="1"/>
  <c r="F83" i="1" s="1"/>
  <c r="G83" i="1" s="1"/>
  <c r="I83" i="1" s="1"/>
  <c r="E87" i="1"/>
  <c r="F87" i="1" s="1"/>
  <c r="G87" i="1" s="1"/>
  <c r="I87" i="1" s="1"/>
  <c r="E91" i="1"/>
  <c r="E33" i="2" s="1"/>
  <c r="F91" i="1"/>
  <c r="G91" i="1" s="1"/>
  <c r="I91" i="1" s="1"/>
  <c r="E95" i="1"/>
  <c r="F95" i="1" s="1"/>
  <c r="G95" i="1"/>
  <c r="I95" i="1" s="1"/>
  <c r="E99" i="1"/>
  <c r="E41" i="2" s="1"/>
  <c r="E103" i="1"/>
  <c r="F103" i="1" s="1"/>
  <c r="G103" i="1" s="1"/>
  <c r="I103" i="1" s="1"/>
  <c r="E107" i="1"/>
  <c r="F107" i="1"/>
  <c r="G107" i="1" s="1"/>
  <c r="I107" i="1" s="1"/>
  <c r="E111" i="1"/>
  <c r="F111" i="1" s="1"/>
  <c r="G111" i="1"/>
  <c r="I111" i="1" s="1"/>
  <c r="E115" i="1"/>
  <c r="F115" i="1" s="1"/>
  <c r="G115" i="1" s="1"/>
  <c r="I115" i="1" s="1"/>
  <c r="E119" i="1"/>
  <c r="F119" i="1" s="1"/>
  <c r="G119" i="1" s="1"/>
  <c r="I119" i="1" s="1"/>
  <c r="E123" i="1"/>
  <c r="E64" i="2" s="1"/>
  <c r="E127" i="1"/>
  <c r="E27" i="1"/>
  <c r="F27" i="1" s="1"/>
  <c r="G27" i="1" s="1"/>
  <c r="H27" i="1" s="1"/>
  <c r="E31" i="1"/>
  <c r="F31" i="1" s="1"/>
  <c r="G31" i="1" s="1"/>
  <c r="H31" i="1" s="1"/>
  <c r="E35" i="1"/>
  <c r="F35" i="1"/>
  <c r="G35" i="1"/>
  <c r="H35" i="1" s="1"/>
  <c r="E39" i="1"/>
  <c r="F39" i="1" s="1"/>
  <c r="G39" i="1" s="1"/>
  <c r="H39" i="1" s="1"/>
  <c r="E43" i="1"/>
  <c r="F43" i="1" s="1"/>
  <c r="G43" i="1" s="1"/>
  <c r="H43" i="1" s="1"/>
  <c r="E47" i="1"/>
  <c r="F47" i="1" s="1"/>
  <c r="G47" i="1" s="1"/>
  <c r="H47" i="1" s="1"/>
  <c r="E51" i="1"/>
  <c r="E168" i="2" s="1"/>
  <c r="F51" i="1"/>
  <c r="G51" i="1" s="1"/>
  <c r="I51" i="1" s="1"/>
  <c r="E55" i="1"/>
  <c r="F55" i="1" s="1"/>
  <c r="G55" i="1"/>
  <c r="I55" i="1" s="1"/>
  <c r="E59" i="1"/>
  <c r="F59" i="1" s="1"/>
  <c r="G59" i="1" s="1"/>
  <c r="I59" i="1" s="1"/>
  <c r="E63" i="1"/>
  <c r="F63" i="1" s="1"/>
  <c r="G63" i="1" s="1"/>
  <c r="I63" i="1" s="1"/>
  <c r="E67" i="1"/>
  <c r="F67" i="1"/>
  <c r="G67" i="1" s="1"/>
  <c r="I67" i="1" s="1"/>
  <c r="E71" i="1"/>
  <c r="F71" i="1" s="1"/>
  <c r="G71" i="1"/>
  <c r="I71" i="1" s="1"/>
  <c r="E75" i="1"/>
  <c r="F75" i="1" s="1"/>
  <c r="G75" i="1" s="1"/>
  <c r="I75" i="1" s="1"/>
  <c r="E79" i="1"/>
  <c r="F79" i="1" s="1"/>
  <c r="G79" i="1" s="1"/>
  <c r="I79" i="1" s="1"/>
  <c r="E82" i="1"/>
  <c r="F82" i="1"/>
  <c r="G82" i="1" s="1"/>
  <c r="I82" i="1" s="1"/>
  <c r="E86" i="1"/>
  <c r="F86" i="1" s="1"/>
  <c r="G86" i="1" s="1"/>
  <c r="I86" i="1" s="1"/>
  <c r="E90" i="1"/>
  <c r="E32" i="2" s="1"/>
  <c r="E94" i="1"/>
  <c r="F94" i="1" s="1"/>
  <c r="G94" i="1" s="1"/>
  <c r="I94" i="1" s="1"/>
  <c r="E98" i="1"/>
  <c r="E40" i="2" s="1"/>
  <c r="E102" i="1"/>
  <c r="F102" i="1" s="1"/>
  <c r="G102" i="1"/>
  <c r="I102" i="1" s="1"/>
  <c r="E106" i="1"/>
  <c r="F106" i="1" s="1"/>
  <c r="G106" i="1" s="1"/>
  <c r="I106" i="1" s="1"/>
  <c r="E110" i="1"/>
  <c r="F110" i="1" s="1"/>
  <c r="G110" i="1" s="1"/>
  <c r="I110" i="1" s="1"/>
  <c r="E114" i="1"/>
  <c r="E56" i="2" s="1"/>
  <c r="F114" i="1"/>
  <c r="G114" i="1" s="1"/>
  <c r="I114" i="1" s="1"/>
  <c r="E118" i="1"/>
  <c r="E59" i="2" s="1"/>
  <c r="E122" i="1"/>
  <c r="F122" i="1"/>
  <c r="G122" i="1" s="1"/>
  <c r="I122" i="1" s="1"/>
  <c r="E126" i="1"/>
  <c r="E67" i="2" s="1"/>
  <c r="E130" i="1"/>
  <c r="E71" i="2" s="1"/>
  <c r="E23" i="1"/>
  <c r="F23" i="1" s="1"/>
  <c r="G23" i="1"/>
  <c r="H23" i="1"/>
  <c r="E25" i="1"/>
  <c r="F25" i="1" s="1"/>
  <c r="G25" i="1" s="1"/>
  <c r="H25" i="1" s="1"/>
  <c r="E29" i="1"/>
  <c r="F29" i="1" s="1"/>
  <c r="G29" i="1" s="1"/>
  <c r="H29" i="1" s="1"/>
  <c r="E33" i="1"/>
  <c r="E150" i="2" s="1"/>
  <c r="F33" i="1"/>
  <c r="G33" i="1" s="1"/>
  <c r="H33" i="1" s="1"/>
  <c r="E37" i="1"/>
  <c r="F37" i="1" s="1"/>
  <c r="G37" i="1"/>
  <c r="H37" i="1" s="1"/>
  <c r="E41" i="1"/>
  <c r="F41" i="1" s="1"/>
  <c r="G41" i="1" s="1"/>
  <c r="H41" i="1" s="1"/>
  <c r="E45" i="1"/>
  <c r="F45" i="1" s="1"/>
  <c r="G45" i="1" s="1"/>
  <c r="H45" i="1" s="1"/>
  <c r="E49" i="1"/>
  <c r="F49" i="1" s="1"/>
  <c r="G49" i="1" s="1"/>
  <c r="I49" i="1" s="1"/>
  <c r="E53" i="1"/>
  <c r="F53" i="1" s="1"/>
  <c r="G53" i="1"/>
  <c r="I53" i="1"/>
  <c r="E57" i="1"/>
  <c r="F57" i="1" s="1"/>
  <c r="G57" i="1" s="1"/>
  <c r="I57" i="1" s="1"/>
  <c r="E61" i="1"/>
  <c r="F61" i="1" s="1"/>
  <c r="G61" i="1" s="1"/>
  <c r="I61" i="1" s="1"/>
  <c r="E65" i="1"/>
  <c r="F65" i="1"/>
  <c r="G65" i="1" s="1"/>
  <c r="I65" i="1" s="1"/>
  <c r="E69" i="1"/>
  <c r="F69" i="1" s="1"/>
  <c r="G69" i="1"/>
  <c r="I69" i="1" s="1"/>
  <c r="E73" i="1"/>
  <c r="F73" i="1" s="1"/>
  <c r="G73" i="1" s="1"/>
  <c r="I73" i="1" s="1"/>
  <c r="E77" i="1"/>
  <c r="F77" i="1"/>
  <c r="G77" i="1" s="1"/>
  <c r="I77" i="1"/>
  <c r="E81" i="1"/>
  <c r="F81" i="1"/>
  <c r="E84" i="1"/>
  <c r="E28" i="2" s="1"/>
  <c r="E88" i="1"/>
  <c r="F88" i="1" s="1"/>
  <c r="G88" i="1" s="1"/>
  <c r="I88" i="1" s="1"/>
  <c r="E92" i="1"/>
  <c r="E34" i="2" s="1"/>
  <c r="F92" i="1"/>
  <c r="G92" i="1" s="1"/>
  <c r="I92" i="1" s="1"/>
  <c r="E96" i="1"/>
  <c r="E38" i="2" s="1"/>
  <c r="E100" i="1"/>
  <c r="E42" i="2" s="1"/>
  <c r="E104" i="1"/>
  <c r="E47" i="2" s="1"/>
  <c r="E108" i="1"/>
  <c r="E112" i="1"/>
  <c r="F112" i="1"/>
  <c r="G112" i="1" s="1"/>
  <c r="I112" i="1" s="1"/>
  <c r="E116" i="1"/>
  <c r="E57" i="2" s="1"/>
  <c r="F116" i="1"/>
  <c r="G116" i="1" s="1"/>
  <c r="I116" i="1" s="1"/>
  <c r="E120" i="1"/>
  <c r="F120" i="1" s="1"/>
  <c r="G120" i="1" s="1"/>
  <c r="I120" i="1" s="1"/>
  <c r="E124" i="1"/>
  <c r="E65" i="2" s="1"/>
  <c r="E128" i="1"/>
  <c r="E69" i="2" s="1"/>
  <c r="F128" i="1"/>
  <c r="G128" i="1" s="1"/>
  <c r="I128" i="1" s="1"/>
  <c r="E132" i="1"/>
  <c r="E73" i="2" s="1"/>
  <c r="F132" i="1"/>
  <c r="G132" i="1" s="1"/>
  <c r="I132" i="1" s="1"/>
  <c r="E38" i="1"/>
  <c r="E155" i="2" s="1"/>
  <c r="F100" i="1"/>
  <c r="E43" i="2"/>
  <c r="F118" i="1"/>
  <c r="E179" i="2"/>
  <c r="E152" i="2"/>
  <c r="E36" i="2"/>
  <c r="E176" i="2"/>
  <c r="E148" i="2"/>
  <c r="E27" i="2"/>
  <c r="E184" i="2"/>
  <c r="E140" i="2"/>
  <c r="E156" i="2"/>
  <c r="E166" i="2"/>
  <c r="F80" i="1"/>
  <c r="E25" i="2"/>
  <c r="E174" i="2"/>
  <c r="E144" i="2"/>
  <c r="E142" i="2"/>
  <c r="E158" i="2"/>
  <c r="E169" i="2"/>
  <c r="E22" i="2"/>
  <c r="E180" i="2"/>
  <c r="E49" i="2"/>
  <c r="E161" i="2"/>
  <c r="F108" i="1"/>
  <c r="G108" i="1" s="1"/>
  <c r="I108" i="1" s="1"/>
  <c r="E51" i="2"/>
  <c r="F72" i="1"/>
  <c r="G72" i="1" s="1"/>
  <c r="I72" i="1" s="1"/>
  <c r="E182" i="2"/>
  <c r="E50" i="2"/>
  <c r="E52" i="2"/>
  <c r="E170" i="2"/>
  <c r="E178" i="2"/>
  <c r="F38" i="1"/>
  <c r="G38" i="1" s="1"/>
  <c r="H38" i="1" s="1"/>
  <c r="E18" i="2"/>
  <c r="E24" i="2"/>
  <c r="E26" i="2"/>
  <c r="E54" i="2"/>
  <c r="E183" i="2"/>
  <c r="G80" i="1"/>
  <c r="I80" i="1"/>
  <c r="G118" i="1"/>
  <c r="I118" i="1" s="1"/>
  <c r="G100" i="1"/>
  <c r="I100" i="1" s="1"/>
  <c r="F30" i="1" l="1"/>
  <c r="G30" i="1" s="1"/>
  <c r="H30" i="1" s="1"/>
  <c r="E147" i="2"/>
  <c r="E102" i="2"/>
  <c r="E45" i="2"/>
  <c r="E44" i="2"/>
  <c r="E202" i="2"/>
  <c r="E189" i="2"/>
  <c r="E110" i="2"/>
  <c r="E82" i="2"/>
  <c r="E227" i="1"/>
  <c r="F227" i="1" s="1"/>
  <c r="G227" i="1" s="1"/>
  <c r="K227" i="1" s="1"/>
  <c r="E163" i="2"/>
  <c r="E13" i="2"/>
  <c r="E162" i="2"/>
  <c r="E20" i="2"/>
  <c r="E61" i="2"/>
  <c r="F124" i="1"/>
  <c r="G124" i="1" s="1"/>
  <c r="I124" i="1" s="1"/>
  <c r="F96" i="1"/>
  <c r="G96" i="1" s="1"/>
  <c r="I96" i="1" s="1"/>
  <c r="E37" i="2"/>
  <c r="E50" i="1"/>
  <c r="E26" i="1"/>
  <c r="E222" i="1"/>
  <c r="F222" i="1" s="1"/>
  <c r="G222" i="1" s="1"/>
  <c r="E48" i="2"/>
  <c r="E187" i="2"/>
  <c r="E186" i="2"/>
  <c r="E154" i="2"/>
  <c r="E60" i="2"/>
  <c r="E196" i="2"/>
  <c r="E119" i="2"/>
  <c r="E66" i="2"/>
  <c r="E39" i="2"/>
  <c r="E23" i="2"/>
  <c r="E62" i="1"/>
  <c r="E185" i="2"/>
  <c r="E104" i="2"/>
  <c r="E149" i="2"/>
  <c r="E130" i="2"/>
  <c r="E113" i="2"/>
  <c r="E99" i="2"/>
  <c r="E85" i="2"/>
  <c r="E72" i="2"/>
  <c r="E74" i="1"/>
  <c r="E42" i="1"/>
  <c r="E21" i="1"/>
  <c r="E229" i="1"/>
  <c r="F229" i="1" s="1"/>
  <c r="G229" i="1" s="1"/>
  <c r="K229" i="1" s="1"/>
  <c r="E226" i="1"/>
  <c r="F226" i="1" s="1"/>
  <c r="G226" i="1" s="1"/>
  <c r="K226" i="1" s="1"/>
  <c r="E173" i="2"/>
  <c r="F123" i="1"/>
  <c r="G123" i="1" s="1"/>
  <c r="I123" i="1" s="1"/>
  <c r="E160" i="2"/>
  <c r="E107" i="2"/>
  <c r="E78" i="2"/>
  <c r="E29" i="2"/>
  <c r="E225" i="1"/>
  <c r="F225" i="1" s="1"/>
  <c r="G225" i="1" s="1"/>
  <c r="K225" i="1" s="1"/>
  <c r="E146" i="2"/>
  <c r="F104" i="1"/>
  <c r="G104" i="1" s="1"/>
  <c r="I104" i="1" s="1"/>
  <c r="F98" i="1"/>
  <c r="G98" i="1" s="1"/>
  <c r="I98" i="1" s="1"/>
  <c r="E199" i="2"/>
  <c r="E193" i="2"/>
  <c r="E175" i="2"/>
  <c r="E30" i="2"/>
  <c r="E101" i="2"/>
  <c r="F163" i="1"/>
  <c r="G163" i="1" s="1"/>
  <c r="I163" i="1" s="1"/>
  <c r="F126" i="1"/>
  <c r="G126" i="1" s="1"/>
  <c r="I126" i="1" s="1"/>
  <c r="E46" i="2"/>
  <c r="E14" i="2"/>
  <c r="F84" i="1"/>
  <c r="G84" i="1" s="1"/>
  <c r="I84" i="1" s="1"/>
  <c r="F130" i="1"/>
  <c r="G130" i="1" s="1"/>
  <c r="I130" i="1" s="1"/>
  <c r="F40" i="1"/>
  <c r="G40" i="1" s="1"/>
  <c r="H40" i="1" s="1"/>
  <c r="E108" i="2"/>
  <c r="F171" i="1"/>
  <c r="G171" i="1" s="1"/>
  <c r="I171" i="1" s="1"/>
  <c r="F90" i="1"/>
  <c r="G90" i="1" s="1"/>
  <c r="I90" i="1" s="1"/>
  <c r="F99" i="1"/>
  <c r="G99" i="1" s="1"/>
  <c r="I99" i="1" s="1"/>
  <c r="F76" i="1"/>
  <c r="G76" i="1" s="1"/>
  <c r="I76" i="1" s="1"/>
  <c r="E16" i="2"/>
  <c r="E191" i="2"/>
  <c r="F179" i="1"/>
  <c r="G179" i="1" s="1"/>
  <c r="I179" i="1" s="1"/>
  <c r="E145" i="2"/>
  <c r="E12" i="2"/>
  <c r="E164" i="2"/>
  <c r="E68" i="2"/>
  <c r="F127" i="1"/>
  <c r="G127" i="1" s="1"/>
  <c r="I127" i="1" s="1"/>
  <c r="E53" i="2"/>
  <c r="E153" i="2"/>
  <c r="E80" i="2"/>
  <c r="F139" i="1"/>
  <c r="G139" i="1" s="1"/>
  <c r="I139" i="1" s="1"/>
  <c r="E172" i="2"/>
  <c r="E88" i="2"/>
  <c r="F147" i="1"/>
  <c r="G147" i="1" s="1"/>
  <c r="I147" i="1" s="1"/>
  <c r="C12" i="1"/>
  <c r="C11" i="1"/>
  <c r="O227" i="1" l="1"/>
  <c r="O127" i="1"/>
  <c r="O116" i="1"/>
  <c r="O155" i="1"/>
  <c r="O193" i="1"/>
  <c r="O224" i="1"/>
  <c r="O195" i="1"/>
  <c r="O104" i="1"/>
  <c r="O200" i="1"/>
  <c r="O117" i="1"/>
  <c r="O132" i="1"/>
  <c r="O57" i="1"/>
  <c r="O145" i="1"/>
  <c r="O186" i="1"/>
  <c r="O135" i="1"/>
  <c r="O170" i="1"/>
  <c r="O213" i="1"/>
  <c r="O210" i="1"/>
  <c r="O95" i="1"/>
  <c r="O47" i="1"/>
  <c r="O122" i="1"/>
  <c r="O185" i="1"/>
  <c r="O68" i="1"/>
  <c r="O52" i="1"/>
  <c r="O226" i="1"/>
  <c r="O189" i="1"/>
  <c r="O44" i="1"/>
  <c r="O171" i="1"/>
  <c r="O137" i="1"/>
  <c r="O36" i="1"/>
  <c r="O218" i="1"/>
  <c r="O94" i="1"/>
  <c r="O30" i="1"/>
  <c r="O109" i="1"/>
  <c r="O154" i="1"/>
  <c r="O106" i="1"/>
  <c r="O207" i="1"/>
  <c r="O65" i="1"/>
  <c r="O178" i="1"/>
  <c r="O98" i="1"/>
  <c r="O201" i="1"/>
  <c r="O60" i="1"/>
  <c r="O222" i="1"/>
  <c r="O83" i="1"/>
  <c r="O55" i="1"/>
  <c r="O153" i="1"/>
  <c r="O220" i="1"/>
  <c r="O25" i="1"/>
  <c r="O208" i="1"/>
  <c r="O168" i="1"/>
  <c r="O229" i="1"/>
  <c r="O142" i="1"/>
  <c r="O163" i="1"/>
  <c r="O51" i="1"/>
  <c r="O165" i="1"/>
  <c r="O41" i="1"/>
  <c r="O85" i="1"/>
  <c r="O126" i="1"/>
  <c r="O37" i="1"/>
  <c r="O146" i="1"/>
  <c r="O40" i="1"/>
  <c r="O197" i="1"/>
  <c r="O209" i="1"/>
  <c r="O225" i="1"/>
  <c r="O61" i="1"/>
  <c r="O67" i="1"/>
  <c r="O179" i="1"/>
  <c r="O212" i="1"/>
  <c r="O108" i="1"/>
  <c r="O217" i="1"/>
  <c r="O105" i="1"/>
  <c r="O136" i="1"/>
  <c r="O82" i="1"/>
  <c r="O187" i="1"/>
  <c r="O160" i="1"/>
  <c r="O173" i="1"/>
  <c r="O228" i="1"/>
  <c r="O182" i="1"/>
  <c r="O114" i="1"/>
  <c r="O100" i="1"/>
  <c r="O88" i="1"/>
  <c r="O92" i="1"/>
  <c r="O129" i="1"/>
  <c r="O125" i="1"/>
  <c r="O143" i="1"/>
  <c r="O76" i="1"/>
  <c r="O102" i="1"/>
  <c r="O144" i="1"/>
  <c r="O157" i="1"/>
  <c r="O214" i="1"/>
  <c r="O152" i="1"/>
  <c r="O45" i="1"/>
  <c r="O33" i="1"/>
  <c r="O28" i="1"/>
  <c r="O169" i="1"/>
  <c r="O29" i="1"/>
  <c r="O75" i="1"/>
  <c r="O198" i="1"/>
  <c r="O118" i="1"/>
  <c r="O90" i="1"/>
  <c r="O22" i="1"/>
  <c r="O123" i="1"/>
  <c r="O120" i="1"/>
  <c r="O99" i="1"/>
  <c r="O177" i="1"/>
  <c r="O110" i="1"/>
  <c r="O141" i="1"/>
  <c r="O211" i="1"/>
  <c r="O78" i="1"/>
  <c r="O48" i="1"/>
  <c r="O97" i="1"/>
  <c r="O38" i="1"/>
  <c r="O159" i="1"/>
  <c r="O87" i="1"/>
  <c r="O121" i="1"/>
  <c r="O166" i="1"/>
  <c r="O221" i="1"/>
  <c r="O162" i="1"/>
  <c r="O24" i="1"/>
  <c r="O190" i="1"/>
  <c r="O31" i="1"/>
  <c r="O64" i="1"/>
  <c r="O184" i="1"/>
  <c r="O63" i="1"/>
  <c r="O202" i="1"/>
  <c r="O42" i="1"/>
  <c r="O191" i="1"/>
  <c r="O93" i="1"/>
  <c r="O172" i="1"/>
  <c r="O69" i="1"/>
  <c r="O215" i="1"/>
  <c r="O79" i="1"/>
  <c r="O34" i="1"/>
  <c r="O150" i="1"/>
  <c r="O107" i="1"/>
  <c r="O54" i="1"/>
  <c r="O134" i="1"/>
  <c r="O86" i="1"/>
  <c r="O181" i="1"/>
  <c r="O113" i="1"/>
  <c r="O158" i="1"/>
  <c r="O124" i="1"/>
  <c r="O192" i="1"/>
  <c r="O139" i="1"/>
  <c r="O115" i="1"/>
  <c r="O71" i="1"/>
  <c r="O138" i="1"/>
  <c r="O216" i="1"/>
  <c r="O188" i="1"/>
  <c r="O96" i="1"/>
  <c r="O101" i="1"/>
  <c r="O49" i="1"/>
  <c r="O80" i="1"/>
  <c r="O119" i="1"/>
  <c r="O91" i="1"/>
  <c r="O27" i="1"/>
  <c r="O72" i="1"/>
  <c r="O43" i="1"/>
  <c r="O73" i="1"/>
  <c r="O148" i="1"/>
  <c r="O167" i="1"/>
  <c r="O180" i="1"/>
  <c r="O35" i="1"/>
  <c r="O183" i="1"/>
  <c r="O23" i="1"/>
  <c r="O194" i="1"/>
  <c r="O176" i="1"/>
  <c r="O151" i="1"/>
  <c r="O32" i="1"/>
  <c r="O128" i="1"/>
  <c r="O164" i="1"/>
  <c r="O46" i="1"/>
  <c r="O111" i="1"/>
  <c r="O39" i="1"/>
  <c r="O112" i="1"/>
  <c r="O58" i="1"/>
  <c r="O103" i="1"/>
  <c r="O196" i="1"/>
  <c r="O175" i="1"/>
  <c r="O131" i="1"/>
  <c r="O140" i="1"/>
  <c r="O156" i="1"/>
  <c r="O206" i="1"/>
  <c r="O66" i="1"/>
  <c r="O70" i="1"/>
  <c r="O133" i="1"/>
  <c r="O199" i="1"/>
  <c r="O149" i="1"/>
  <c r="O223" i="1"/>
  <c r="O56" i="1"/>
  <c r="O89" i="1"/>
  <c r="O53" i="1"/>
  <c r="O81" i="1"/>
  <c r="O203" i="1"/>
  <c r="O161" i="1"/>
  <c r="O204" i="1"/>
  <c r="O77" i="1"/>
  <c r="O147" i="1"/>
  <c r="O84" i="1"/>
  <c r="O219" i="1"/>
  <c r="O205" i="1"/>
  <c r="O59" i="1"/>
  <c r="O174" i="1"/>
  <c r="C16" i="1"/>
  <c r="D18" i="1" s="1"/>
  <c r="F62" i="1"/>
  <c r="G62" i="1" s="1"/>
  <c r="I62" i="1" s="1"/>
  <c r="E177" i="2"/>
  <c r="K222" i="1"/>
  <c r="E143" i="2"/>
  <c r="F26" i="1"/>
  <c r="G26" i="1" s="1"/>
  <c r="H26" i="1" s="1"/>
  <c r="E138" i="2"/>
  <c r="F21" i="1"/>
  <c r="G21" i="1" s="1"/>
  <c r="H21" i="1" s="1"/>
  <c r="F50" i="1"/>
  <c r="G50" i="1" s="1"/>
  <c r="I50" i="1" s="1"/>
  <c r="E167" i="2"/>
  <c r="F42" i="1"/>
  <c r="G42" i="1" s="1"/>
  <c r="H42" i="1" s="1"/>
  <c r="E159" i="2"/>
  <c r="F74" i="1"/>
  <c r="G74" i="1" s="1"/>
  <c r="I74" i="1" s="1"/>
  <c r="E19" i="2"/>
  <c r="O130" i="1"/>
  <c r="C15" i="1"/>
  <c r="C18" i="1" s="1"/>
  <c r="O62" i="1" l="1"/>
  <c r="O21" i="1"/>
  <c r="O74" i="1"/>
  <c r="O26" i="1"/>
  <c r="O50" i="1"/>
  <c r="F18" i="1"/>
  <c r="F19" i="1" s="1"/>
</calcChain>
</file>

<file path=xl/sharedStrings.xml><?xml version="1.0" encoding="utf-8"?>
<sst xmlns="http://schemas.openxmlformats.org/spreadsheetml/2006/main" count="1953" uniqueCount="765">
  <si>
    <t xml:space="preserve">UX Peg / gsc 1699-0964 / BD+17 4753 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</si>
  <si>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</si>
  <si>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</si>
  <si>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</si>
  <si>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</si>
  <si>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</si>
  <si>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</si>
  <si>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</si>
  <si>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</si>
  <si>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</si>
  <si>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</si>
  <si>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</si>
  <si>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</si>
  <si>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</si>
  <si>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</si>
  <si>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</si>
  <si>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</si>
  <si>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</si>
  <si>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</si>
  <si>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</si>
  <si>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</si>
  <si>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</si>
  <si>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</si>
  <si>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</si>
  <si>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</si>
  <si>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</si>
  <si>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</si>
  <si>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</si>
  <si>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</si>
  <si>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</si>
  <si>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</si>
  <si>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</si>
  <si>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</si>
  <si>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</si>
  <si>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</si>
  <si>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</si>
  <si>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</si>
  <si>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</si>
  <si>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</si>
  <si>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</si>
  <si>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</si>
  <si>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</si>
  <si>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</si>
  <si>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AAAN 4.3.17 </t>
  </si>
  <si>
    <t>I</t>
  </si>
  <si>
    <t> AN 262.123 </t>
  </si>
  <si>
    <t> IODE 4.2.263 </t>
  </si>
  <si>
    <t> AAC 5.10 </t>
  </si>
  <si>
    <t> AAC 5.53 </t>
  </si>
  <si>
    <t> AAC 5.191 </t>
  </si>
  <si>
    <t> AAC 5.194 </t>
  </si>
  <si>
    <t> AC 164.17 </t>
  </si>
  <si>
    <t> AA 6.142 </t>
  </si>
  <si>
    <t> AA 7.190 </t>
  </si>
  <si>
    <t> AA 8.191 </t>
  </si>
  <si>
    <t> AA 9.49 </t>
  </si>
  <si>
    <t> MVS 3.170 </t>
  </si>
  <si>
    <t> AN 288.71 </t>
  </si>
  <si>
    <t> AA 17.62 </t>
  </si>
  <si>
    <t> BRNO 6 </t>
  </si>
  <si>
    <t> BRNO 5 </t>
  </si>
  <si>
    <t> AA 16.158 </t>
  </si>
  <si>
    <t> AA 18.322 </t>
  </si>
  <si>
    <t>IBVS 0247</t>
  </si>
  <si>
    <t>GCVS 4 (IBVS 456)</t>
  </si>
  <si>
    <t> BRNO 9 </t>
  </si>
  <si>
    <t> ORI 121 </t>
  </si>
  <si>
    <t> BRNO 12 </t>
  </si>
  <si>
    <t> ORI 126 </t>
  </si>
  <si>
    <t>BBSAG 5</t>
  </si>
  <si>
    <t>v</t>
  </si>
  <si>
    <t>K</t>
  </si>
  <si>
    <t>BRNO 17</t>
  </si>
  <si>
    <t>JAAVSO 5,29</t>
  </si>
  <si>
    <t>BBSAG 6</t>
  </si>
  <si>
    <t>BBSAG 7</t>
  </si>
  <si>
    <t>BBSAG 11</t>
  </si>
  <si>
    <t>BBSAG 12</t>
  </si>
  <si>
    <t>BRNO 20</t>
  </si>
  <si>
    <t>BBSAG 24</t>
  </si>
  <si>
    <t>bad?</t>
  </si>
  <si>
    <t> AOEB 9 </t>
  </si>
  <si>
    <t>BBSAG 32</t>
  </si>
  <si>
    <t>BBSAG 35</t>
  </si>
  <si>
    <t>BRNO 21</t>
  </si>
  <si>
    <t>BBSAG 38</t>
  </si>
  <si>
    <t>BBSAG 39</t>
  </si>
  <si>
    <t>BBSAG 45</t>
  </si>
  <si>
    <t>BBSAG 50</t>
  </si>
  <si>
    <t>BBSAG 51</t>
  </si>
  <si>
    <t>BBSAG 52</t>
  </si>
  <si>
    <t>BRNO 26</t>
  </si>
  <si>
    <t>MVS 9,89</t>
  </si>
  <si>
    <t>BBSAG 56</t>
  </si>
  <si>
    <t>BBSAG 60</t>
  </si>
  <si>
    <t>BBSAG 61</t>
  </si>
  <si>
    <t>BBSAG 62</t>
  </si>
  <si>
    <t>BBSAG 63</t>
  </si>
  <si>
    <t>BBSAG 64</t>
  </si>
  <si>
    <t>BBSAG 67</t>
  </si>
  <si>
    <t>BBSAG 69</t>
  </si>
  <si>
    <t>BBSAG 70</t>
  </si>
  <si>
    <t>BBSAG 74</t>
  </si>
  <si>
    <t>BBSAG 75</t>
  </si>
  <si>
    <t>BBSAG 77</t>
  </si>
  <si>
    <t>BRNO 27</t>
  </si>
  <si>
    <t>BBSAG 78</t>
  </si>
  <si>
    <t>BBSAG 83</t>
  </si>
  <si>
    <t>BBSAG 81</t>
  </si>
  <si>
    <t>BBSAG 86</t>
  </si>
  <si>
    <t>BBSAG 90</t>
  </si>
  <si>
    <t>BBSAG 92</t>
  </si>
  <si>
    <t>BBSAG 93</t>
  </si>
  <si>
    <t>BBSAG 96</t>
  </si>
  <si>
    <t>BBSAG 97</t>
  </si>
  <si>
    <t>BBSAG 99</t>
  </si>
  <si>
    <t>BBSAG 98</t>
  </si>
  <si>
    <t>BBSAG 101</t>
  </si>
  <si>
    <t>BBSAG 102</t>
  </si>
  <si>
    <t>BBSAG 103</t>
  </si>
  <si>
    <t>BBSAG 105</t>
  </si>
  <si>
    <t>BBSAG 107</t>
  </si>
  <si>
    <t>BBSAG 108</t>
  </si>
  <si>
    <t> BRNO 32 </t>
  </si>
  <si>
    <t>BBSAG 110</t>
  </si>
  <si>
    <t>BBSAG 113</t>
  </si>
  <si>
    <t>BBSAG 114</t>
  </si>
  <si>
    <t>BBSAG 115</t>
  </si>
  <si>
    <t>BBSAG 116</t>
  </si>
  <si>
    <t>ccd</t>
  </si>
  <si>
    <t>BBSAG 120</t>
  </si>
  <si>
    <t>A.Paschke</t>
  </si>
  <si>
    <t> BBS 121 </t>
  </si>
  <si>
    <t> BBS 126 </t>
  </si>
  <si>
    <t>VSB 39 </t>
  </si>
  <si>
    <t>IBVS 5645</t>
  </si>
  <si>
    <t>IBVS 5676</t>
  </si>
  <si>
    <t>IBVS 5657</t>
  </si>
  <si>
    <t>VSB 43 </t>
  </si>
  <si>
    <t>OEJV 0003</t>
  </si>
  <si>
    <t>IBVS 5731</t>
  </si>
  <si>
    <t>IBVS 5761</t>
  </si>
  <si>
    <t>JAVSO..36..171</t>
  </si>
  <si>
    <t>IBVS 5918</t>
  </si>
  <si>
    <t>JAVSO..37...44</t>
  </si>
  <si>
    <t>JAVSO..39..177</t>
  </si>
  <si>
    <t>II</t>
  </si>
  <si>
    <t>IBVS 6011</t>
  </si>
  <si>
    <t>2013JAVSO..41..328</t>
  </si>
  <si>
    <t>IBVS 6152</t>
  </si>
  <si>
    <t>IBVS 6196</t>
  </si>
  <si>
    <t>JAVSO..45..121</t>
  </si>
  <si>
    <t>IBVS 6209</t>
  </si>
  <si>
    <t>IBVS 6244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</si>
  <si>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</si>
  <si>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</si>
  <si>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</si>
  <si>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</si>
  <si>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</si>
  <si>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</si>
  <si>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</si>
  <si>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</si>
  <si>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</si>
  <si>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</si>
  <si>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</si>
  <si>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2439739.665 </t>
  </si>
  <si>
    <t> 06.09.1967 03:57 </t>
  </si>
  <si>
    <t> -0.004 </t>
  </si>
  <si>
    <t>V </t>
  </si>
  <si>
    <t> L.Hazel </t>
  </si>
  <si>
    <t>IBVS 247 </t>
  </si>
  <si>
    <t>2440425.479 </t>
  </si>
  <si>
    <t> 22.07.1969 23:29 </t>
  </si>
  <si>
    <t> 0.000 </t>
  </si>
  <si>
    <t>E </t>
  </si>
  <si>
    <t>?</t>
  </si>
  <si>
    <t> O.Demircan </t>
  </si>
  <si>
    <t>IBVS 456 </t>
  </si>
  <si>
    <t>2441565.390 </t>
  </si>
  <si>
    <t> 04.09.1972 21:21 </t>
  </si>
  <si>
    <t> -0.016 </t>
  </si>
  <si>
    <t> H.Peter </t>
  </si>
  <si>
    <t> BBS 5 </t>
  </si>
  <si>
    <t>2441582.403 </t>
  </si>
  <si>
    <t> 21.09.1972 21:40 </t>
  </si>
  <si>
    <t> 0.006 </t>
  </si>
  <si>
    <t> Z.Urban </t>
  </si>
  <si>
    <t> BRNO 17 </t>
  </si>
  <si>
    <t>2441591.669 </t>
  </si>
  <si>
    <t> 01.10.1972 04:03 </t>
  </si>
  <si>
    <t> 0.004 </t>
  </si>
  <si>
    <t> AVSJ 5.38 </t>
  </si>
  <si>
    <t>2441599.384 </t>
  </si>
  <si>
    <t> 08.10.1972 21:12 </t>
  </si>
  <si>
    <t> R.Diethelm </t>
  </si>
  <si>
    <t> BBS 6 </t>
  </si>
  <si>
    <t>2441616.378 </t>
  </si>
  <si>
    <t> 25.10.1972 21:04 </t>
  </si>
  <si>
    <t> -0.001 </t>
  </si>
  <si>
    <t>2441636.450 </t>
  </si>
  <si>
    <t> 14.11.1972 22:48 </t>
  </si>
  <si>
    <t> -0.009 </t>
  </si>
  <si>
    <t>2441650.370 </t>
  </si>
  <si>
    <t> 28.11.1972 20:52 </t>
  </si>
  <si>
    <t> 0.010 </t>
  </si>
  <si>
    <t>2441664.272 </t>
  </si>
  <si>
    <t> 12.12.1972 18:31 </t>
  </si>
  <si>
    <t> BBS 7 </t>
  </si>
  <si>
    <t>2441928.388 </t>
  </si>
  <si>
    <t> 02.09.1973 21:18 </t>
  </si>
  <si>
    <t> -0.003 </t>
  </si>
  <si>
    <t>2441928.390 </t>
  </si>
  <si>
    <t> 02.09.1973 21:21 </t>
  </si>
  <si>
    <t> BBS 11 </t>
  </si>
  <si>
    <t>2441996.362 </t>
  </si>
  <si>
    <t> 09.11.1973 20:41 </t>
  </si>
  <si>
    <t> 0.008 </t>
  </si>
  <si>
    <t> K.Locher </t>
  </si>
  <si>
    <t> BBS 12 </t>
  </si>
  <si>
    <t>2442274.396 </t>
  </si>
  <si>
    <t> 14.08.1974 21:30 </t>
  </si>
  <si>
    <t> J.Hudec </t>
  </si>
  <si>
    <t> BRNO 20 </t>
  </si>
  <si>
    <t>2442308.372 </t>
  </si>
  <si>
    <t> 17.09.1974 20:55 </t>
  </si>
  <si>
    <t> 0.005 </t>
  </si>
  <si>
    <t> P.Hajek </t>
  </si>
  <si>
    <t>2442739.403 </t>
  </si>
  <si>
    <t> 22.11.1975 21:40 </t>
  </si>
  <si>
    <t> 0.088 </t>
  </si>
  <si>
    <t> BBS 24 </t>
  </si>
  <si>
    <t>2443088.400 </t>
  </si>
  <si>
    <t> 05.11.1976 21:36 </t>
  </si>
  <si>
    <t> 0.001 </t>
  </si>
  <si>
    <t> BBS 32 </t>
  </si>
  <si>
    <t>2443431.301 </t>
  </si>
  <si>
    <t> 14.10.1977 19:13 </t>
  </si>
  <si>
    <t> BBS 35 </t>
  </si>
  <si>
    <t>2443482.279 </t>
  </si>
  <si>
    <t> 04.12.1977 18:41 </t>
  </si>
  <si>
    <t> 0.003 </t>
  </si>
  <si>
    <t> J.Mrazek </t>
  </si>
  <si>
    <t> BRNO 21 </t>
  </si>
  <si>
    <t> V.Müller </t>
  </si>
  <si>
    <t>2443746.416 </t>
  </si>
  <si>
    <t> 25.08.1978 21:59 </t>
  </si>
  <si>
    <t> BBS 38 </t>
  </si>
  <si>
    <t>2443811.274 </t>
  </si>
  <si>
    <t> 29.10.1978 18:34 </t>
  </si>
  <si>
    <t> -0.005 </t>
  </si>
  <si>
    <t> BBS 39 </t>
  </si>
  <si>
    <t>2444129.475 </t>
  </si>
  <si>
    <t> 12.09.1979 23:24 </t>
  </si>
  <si>
    <t> BBS 45 </t>
  </si>
  <si>
    <t>2444143.373 </t>
  </si>
  <si>
    <t> 26.09.1979 20:57 </t>
  </si>
  <si>
    <t>2444489.375 </t>
  </si>
  <si>
    <t> 06.09.1980 21:00 </t>
  </si>
  <si>
    <t> 0.009 </t>
  </si>
  <si>
    <t> BBS 50 </t>
  </si>
  <si>
    <t>2444526.435 </t>
  </si>
  <si>
    <t> 13.10.1980 22:26 </t>
  </si>
  <si>
    <t> -0.002 </t>
  </si>
  <si>
    <t> BBS 51 </t>
  </si>
  <si>
    <t>2444608.296 </t>
  </si>
  <si>
    <t> 03.01.1981 19:06 </t>
  </si>
  <si>
    <t> -0.006 </t>
  </si>
  <si>
    <t> BBS 52 </t>
  </si>
  <si>
    <t>2444821.452 </t>
  </si>
  <si>
    <t> 04.08.1981 22:50 </t>
  </si>
  <si>
    <t> -0.007 </t>
  </si>
  <si>
    <t> V.Svoboda </t>
  </si>
  <si>
    <t> BRNO 26 </t>
  </si>
  <si>
    <t>2444821.453 </t>
  </si>
  <si>
    <t> 04.08.1981 22:52 </t>
  </si>
  <si>
    <t> J.Silhan </t>
  </si>
  <si>
    <t>2444821.463 </t>
  </si>
  <si>
    <t> 04.08.1981 23:06 </t>
  </si>
  <si>
    <t> A.Slatinsky </t>
  </si>
  <si>
    <t>2444821.465 </t>
  </si>
  <si>
    <t> 04.08.1981 23:09 </t>
  </si>
  <si>
    <t> L.Barski </t>
  </si>
  <si>
    <t> MVS 9.90 </t>
  </si>
  <si>
    <t>2444821.466 </t>
  </si>
  <si>
    <t> 04.08.1981 23:11 </t>
  </si>
  <si>
    <t> 0.007 </t>
  </si>
  <si>
    <t> A.Innemann </t>
  </si>
  <si>
    <t> P.Jochym </t>
  </si>
  <si>
    <t> R.Pliska </t>
  </si>
  <si>
    <t> V.Wagner </t>
  </si>
  <si>
    <t>2444821.468 </t>
  </si>
  <si>
    <t> 04.08.1981 23:13 </t>
  </si>
  <si>
    <t> K.Chyzy </t>
  </si>
  <si>
    <t> D.Lis </t>
  </si>
  <si>
    <t> J.Manek </t>
  </si>
  <si>
    <t>2444821.470 </t>
  </si>
  <si>
    <t> 04.08.1981 23:16 </t>
  </si>
  <si>
    <t> 0.011 </t>
  </si>
  <si>
    <t> T.Graf </t>
  </si>
  <si>
    <t>2444852.348 </t>
  </si>
  <si>
    <t> 04.09.1981 20:21 </t>
  </si>
  <si>
    <t> K.Dolak </t>
  </si>
  <si>
    <t> J.Horky </t>
  </si>
  <si>
    <t>2444852.353 </t>
  </si>
  <si>
    <t> 04.09.1981 20:28 </t>
  </si>
  <si>
    <t> 0.002 </t>
  </si>
  <si>
    <t> D.Brozmann </t>
  </si>
  <si>
    <t>2444855.448 </t>
  </si>
  <si>
    <t> 07.09.1981 22:45 </t>
  </si>
  <si>
    <t>F </t>
  </si>
  <si>
    <t> K.Carbol </t>
  </si>
  <si>
    <t>2444869.328 </t>
  </si>
  <si>
    <t> 21.09.1981 19:52 </t>
  </si>
  <si>
    <t> -0.014 </t>
  </si>
  <si>
    <t> R.Germann </t>
  </si>
  <si>
    <t> BBS 56 </t>
  </si>
  <si>
    <t>2445119.562 </t>
  </si>
  <si>
    <t> 30.05.1982 01:29 </t>
  </si>
  <si>
    <t> -0.008 </t>
  </si>
  <si>
    <t> BBS 60 </t>
  </si>
  <si>
    <t>2445170.533 </t>
  </si>
  <si>
    <t> 20.07.1982 00:47 </t>
  </si>
  <si>
    <t> BBS 61 </t>
  </si>
  <si>
    <t>2445232.326 </t>
  </si>
  <si>
    <t> 19.09.1982 19:49 </t>
  </si>
  <si>
    <t> BBS 62 </t>
  </si>
  <si>
    <t>2445269.410 </t>
  </si>
  <si>
    <t> 26.10.1982 21:50 </t>
  </si>
  <si>
    <t> 0.012 </t>
  </si>
  <si>
    <t> BBS 63 </t>
  </si>
  <si>
    <t>2445334.269 </t>
  </si>
  <si>
    <t> 30.12.1982 18:27 </t>
  </si>
  <si>
    <t> BBS 64 </t>
  </si>
  <si>
    <t>2445334.280 </t>
  </si>
  <si>
    <t> 30.12.1982 18:43 </t>
  </si>
  <si>
    <t>2445533.518 </t>
  </si>
  <si>
    <t> 18.07.1983 00:25 </t>
  </si>
  <si>
    <t> M.Kohl </t>
  </si>
  <si>
    <t> BBS 67 </t>
  </si>
  <si>
    <t>2445612.301 </t>
  </si>
  <si>
    <t> 04.10.1983 19:13 </t>
  </si>
  <si>
    <t> BBS 69 </t>
  </si>
  <si>
    <t>2445612.303 </t>
  </si>
  <si>
    <t> 04.10.1983 19:16 </t>
  </si>
  <si>
    <t> BBS 70 </t>
  </si>
  <si>
    <t>2445615.380 </t>
  </si>
  <si>
    <t> 07.10.1983 21:07 </t>
  </si>
  <si>
    <t> -0.012 </t>
  </si>
  <si>
    <t> M.Zejda </t>
  </si>
  <si>
    <t>2445615.385 </t>
  </si>
  <si>
    <t> 07.10.1983 21:14 </t>
  </si>
  <si>
    <t> A.Kavicka </t>
  </si>
  <si>
    <t>2445615.387 </t>
  </si>
  <si>
    <t> 07.10.1983 21:17 </t>
  </si>
  <si>
    <t> J.Coufal </t>
  </si>
  <si>
    <t>2445646.283 </t>
  </si>
  <si>
    <t> 07.11.1983 18:47 </t>
  </si>
  <si>
    <t>2445646.291 </t>
  </si>
  <si>
    <t> 07.11.1983 18:59 </t>
  </si>
  <si>
    <t>2445649.371 </t>
  </si>
  <si>
    <t> 10.11.1983 20:54 </t>
  </si>
  <si>
    <t>2445663.271 </t>
  </si>
  <si>
    <t> 24.11.1983 18:30 </t>
  </si>
  <si>
    <t> J.Borovicka </t>
  </si>
  <si>
    <t>2445663.281 </t>
  </si>
  <si>
    <t> 24.11.1983 18:44 </t>
  </si>
  <si>
    <t>2445680.260 </t>
  </si>
  <si>
    <t> 11.12.1983 18:14 </t>
  </si>
  <si>
    <t>2445697.258 </t>
  </si>
  <si>
    <t> 28.12.1983 18:11 </t>
  </si>
  <si>
    <t>2445697.261 </t>
  </si>
  <si>
    <t> 28.12.1983 18:15 </t>
  </si>
  <si>
    <t>2445944.416 </t>
  </si>
  <si>
    <t> 31.08.1984 21:59 </t>
  </si>
  <si>
    <t> 0.020 </t>
  </si>
  <si>
    <t> BBS 74 </t>
  </si>
  <si>
    <t>2445992.280 </t>
  </si>
  <si>
    <t> 18.10.1984 18:43 </t>
  </si>
  <si>
    <t>2446029.351 </t>
  </si>
  <si>
    <t> 24.11.1984 20:25 </t>
  </si>
  <si>
    <t> G.Mavrofridis </t>
  </si>
  <si>
    <t>2446077.223 </t>
  </si>
  <si>
    <t> 11.01.1985 17:21 </t>
  </si>
  <si>
    <t> -0.010 </t>
  </si>
  <si>
    <t> BBS 75 </t>
  </si>
  <si>
    <t>2446239.416 </t>
  </si>
  <si>
    <t> 22.06.1985 21:59 </t>
  </si>
  <si>
    <t> BBS 77 </t>
  </si>
  <si>
    <t>2446327.456 </t>
  </si>
  <si>
    <t> 18.09.1985 22:56 </t>
  </si>
  <si>
    <t> P.Troubil </t>
  </si>
  <si>
    <t> BRNO 27 </t>
  </si>
  <si>
    <t>2446327.457 </t>
  </si>
  <si>
    <t> 18.09.1985 22:58 </t>
  </si>
  <si>
    <t>2446327.458 </t>
  </si>
  <si>
    <t> 18.09.1985 22:59 </t>
  </si>
  <si>
    <t> BBS 78 </t>
  </si>
  <si>
    <t>2446344.446 </t>
  </si>
  <si>
    <t> 05.10.1985 22:42 </t>
  </si>
  <si>
    <t> M.Berka </t>
  </si>
  <si>
    <t> T.Cervinka </t>
  </si>
  <si>
    <t>2446344.449 </t>
  </si>
  <si>
    <t> 05.10.1985 22:46 </t>
  </si>
  <si>
    <t>2446344.450 </t>
  </si>
  <si>
    <t> 05.10.1985 22:48 </t>
  </si>
  <si>
    <t>2446344.452 </t>
  </si>
  <si>
    <t> 05.10.1985 22:50 </t>
  </si>
  <si>
    <t> P.Svoboda </t>
  </si>
  <si>
    <t>2446361.439 </t>
  </si>
  <si>
    <t> 22.10.1985 22:32 </t>
  </si>
  <si>
    <t>2446704.325 </t>
  </si>
  <si>
    <t> 30.09.1986 19:48 </t>
  </si>
  <si>
    <t> -0.022 </t>
  </si>
  <si>
    <t> A.Paschke </t>
  </si>
  <si>
    <t> BBS 83 </t>
  </si>
  <si>
    <t>2446707.443 </t>
  </si>
  <si>
    <t> 03.10.1986 22:37 </t>
  </si>
  <si>
    <t> BBS 81 </t>
  </si>
  <si>
    <t>2447118.305 </t>
  </si>
  <si>
    <t> 18.11.1987 19:19 </t>
  </si>
  <si>
    <t> BBS 86 </t>
  </si>
  <si>
    <t>2447450.392 </t>
  </si>
  <si>
    <t> 15.10.1988 21:24 </t>
  </si>
  <si>
    <t> BBS 90 </t>
  </si>
  <si>
    <t>2447481.289 </t>
  </si>
  <si>
    <t> 15.11.1988 18:56 </t>
  </si>
  <si>
    <t> -0.000 </t>
  </si>
  <si>
    <t>2447663.547 </t>
  </si>
  <si>
    <t> 17.05.1989 01:07 </t>
  </si>
  <si>
    <t> BBS 92 </t>
  </si>
  <si>
    <t>2447748.505 </t>
  </si>
  <si>
    <t> 10.08.1989 00:07 </t>
  </si>
  <si>
    <t>2447827.278 </t>
  </si>
  <si>
    <t> 27.10.1989 18:40 </t>
  </si>
  <si>
    <t> BBS 93 </t>
  </si>
  <si>
    <t>2448094.499 </t>
  </si>
  <si>
    <t> 21.07.1990 23:58 </t>
  </si>
  <si>
    <t> BBS 96 </t>
  </si>
  <si>
    <t>2448108.393 </t>
  </si>
  <si>
    <t> 04.08.1990 21:25 </t>
  </si>
  <si>
    <t> -0.011 </t>
  </si>
  <si>
    <t>2448125.400 </t>
  </si>
  <si>
    <t> 21.08.1990 21:36 </t>
  </si>
  <si>
    <t>2448176.357 </t>
  </si>
  <si>
    <t> 11.10.1990 20:34 </t>
  </si>
  <si>
    <t> BBS 97 </t>
  </si>
  <si>
    <t>2448176.371 </t>
  </si>
  <si>
    <t> 11.10.1990 20:54 </t>
  </si>
  <si>
    <t>2448176.377 </t>
  </si>
  <si>
    <t> 11.10.1990 21:02 </t>
  </si>
  <si>
    <t> BBS 99 </t>
  </si>
  <si>
    <t>2448474.484 </t>
  </si>
  <si>
    <t> 05.08.1991 23:36 </t>
  </si>
  <si>
    <t> BBS 98 </t>
  </si>
  <si>
    <t>2448488.376 </t>
  </si>
  <si>
    <t> 19.08.1991 21:01 </t>
  </si>
  <si>
    <t>2448505.382 </t>
  </si>
  <si>
    <t> 05.09.1991 21:10 </t>
  </si>
  <si>
    <t>2448539.348 </t>
  </si>
  <si>
    <t> 09.10.1991 20:21 </t>
  </si>
  <si>
    <t>2448573.323 </t>
  </si>
  <si>
    <t> 12.11.1991 19:45 </t>
  </si>
  <si>
    <t>2448820.459 </t>
  </si>
  <si>
    <t> 16.07.1992 23:00 </t>
  </si>
  <si>
    <t> -0.013 </t>
  </si>
  <si>
    <t> BBS 101 </t>
  </si>
  <si>
    <t>2448922.412 </t>
  </si>
  <si>
    <t> 26.10.1992 21:53 </t>
  </si>
  <si>
    <t> BBS 102 </t>
  </si>
  <si>
    <t>2448970.299 </t>
  </si>
  <si>
    <t> 13.12.1992 19:10 </t>
  </si>
  <si>
    <t> BBS 103 </t>
  </si>
  <si>
    <t>2449220.515 </t>
  </si>
  <si>
    <t> 21.08.1993 00:21 </t>
  </si>
  <si>
    <t> BBS 105 </t>
  </si>
  <si>
    <t>2449251.411 </t>
  </si>
  <si>
    <t> 20.09.1993 21:51 </t>
  </si>
  <si>
    <t>2449546.430 </t>
  </si>
  <si>
    <t> 12.07.1994 22:19 </t>
  </si>
  <si>
    <t> BBS 107 </t>
  </si>
  <si>
    <t>2449580.412 </t>
  </si>
  <si>
    <t> 15.08.1994 21:53 </t>
  </si>
  <si>
    <t>2449631.377 </t>
  </si>
  <si>
    <t> 05.10.1994 21:02 </t>
  </si>
  <si>
    <t> -0.019 </t>
  </si>
  <si>
    <t> BBS 108 </t>
  </si>
  <si>
    <t>2449929.497 </t>
  </si>
  <si>
    <t> 30.07.1995 23:55 </t>
  </si>
  <si>
    <t> BBS 110 </t>
  </si>
  <si>
    <t>2450357.355 </t>
  </si>
  <si>
    <t> 30.09.1996 20:31 </t>
  </si>
  <si>
    <t> BBS 113 </t>
  </si>
  <si>
    <t>2450374.338 </t>
  </si>
  <si>
    <t> 17.10.1996 20:06 </t>
  </si>
  <si>
    <t>2450391.339 </t>
  </si>
  <si>
    <t> 03.11.1996 20:08 </t>
  </si>
  <si>
    <t> BBS 114 </t>
  </si>
  <si>
    <t>2450638.48 </t>
  </si>
  <si>
    <t> 08.07.1997 23:31 </t>
  </si>
  <si>
    <t> -0.01 </t>
  </si>
  <si>
    <t> BBS 115 </t>
  </si>
  <si>
    <t>2450754.309 </t>
  </si>
  <si>
    <t> 01.11.1997 19:24 </t>
  </si>
  <si>
    <t> -0.024 </t>
  </si>
  <si>
    <t> BBS 116 </t>
  </si>
  <si>
    <t>2450754.326 </t>
  </si>
  <si>
    <t> 01.11.1997 19:49 </t>
  </si>
  <si>
    <t>2450754.340 </t>
  </si>
  <si>
    <t> 01.11.1997 20:09 </t>
  </si>
  <si>
    <t>2451103.413 </t>
  </si>
  <si>
    <t> 16.10.1998 21:54 </t>
  </si>
  <si>
    <t> BBS 120 </t>
  </si>
  <si>
    <t>2452907.5259 </t>
  </si>
  <si>
    <t> 25.09.2003 00:37 </t>
  </si>
  <si>
    <t> -0.0031 </t>
  </si>
  <si>
    <t>R</t>
  </si>
  <si>
    <t> O.Pejcha </t>
  </si>
  <si>
    <t>IBVS 5645 </t>
  </si>
  <si>
    <t>2452949.2301 </t>
  </si>
  <si>
    <t> 05.11.2003 17:31 </t>
  </si>
  <si>
    <t> -0.0035 </t>
  </si>
  <si>
    <t> L.Kotková &amp; M.Wolf </t>
  </si>
  <si>
    <t>IBVS 5676 </t>
  </si>
  <si>
    <t>2453267.4221 </t>
  </si>
  <si>
    <t> 18.09.2004 22:07 </t>
  </si>
  <si>
    <t> -0.0026 </t>
  </si>
  <si>
    <t>-I</t>
  </si>
  <si>
    <t> K. &amp; M.Rätz </t>
  </si>
  <si>
    <t>BAVM 173 </t>
  </si>
  <si>
    <t>2453616.506 </t>
  </si>
  <si>
    <t> 03.09.2005 00:08 </t>
  </si>
  <si>
    <t>8540</t>
  </si>
  <si>
    <t>OEJV 0003 </t>
  </si>
  <si>
    <t>2453661.2961 </t>
  </si>
  <si>
    <t> 17.10.2005 19:06 </t>
  </si>
  <si>
    <t>8569</t>
  </si>
  <si>
    <t> -0.0060 </t>
  </si>
  <si>
    <t>C </t>
  </si>
  <si>
    <t> Agerer </t>
  </si>
  <si>
    <t>BAVM 178 </t>
  </si>
  <si>
    <t>2454092.2396 </t>
  </si>
  <si>
    <t> 22.12.2006 17:45 </t>
  </si>
  <si>
    <t>8848</t>
  </si>
  <si>
    <t> -0.0106 </t>
  </si>
  <si>
    <t>o</t>
  </si>
  <si>
    <t> U. Schmidt </t>
  </si>
  <si>
    <t>BAVM 183 </t>
  </si>
  <si>
    <t>2454385.7193 </t>
  </si>
  <si>
    <t> 12.10.2007 05:15 </t>
  </si>
  <si>
    <t>9038</t>
  </si>
  <si>
    <t> -0.0081 </t>
  </si>
  <si>
    <t>ns</t>
  </si>
  <si>
    <t> J.Bialozynski </t>
  </si>
  <si>
    <t>JAAVSO 36(2);171 </t>
  </si>
  <si>
    <t>2454719.3559 </t>
  </si>
  <si>
    <t> 09.09.2008 20:32 </t>
  </si>
  <si>
    <t>9254</t>
  </si>
  <si>
    <t> -0.0088 </t>
  </si>
  <si>
    <t>-U;-I</t>
  </si>
  <si>
    <t> M.&amp; K.Rätz </t>
  </si>
  <si>
    <t>BAVM 209 </t>
  </si>
  <si>
    <t>2454728.6242 </t>
  </si>
  <si>
    <t> 19.09.2008 02:58 </t>
  </si>
  <si>
    <t>9260</t>
  </si>
  <si>
    <t> -0.0082 </t>
  </si>
  <si>
    <t> K.Menzies </t>
  </si>
  <si>
    <t>JAAVSO 37(1);44 </t>
  </si>
  <si>
    <t>2455491.6642 </t>
  </si>
  <si>
    <t> 22.10.2010 03:56 </t>
  </si>
  <si>
    <t>9754</t>
  </si>
  <si>
    <t> -0.0090 </t>
  </si>
  <si>
    <t> G.Samolyk </t>
  </si>
  <si>
    <t> JAAVSO 39;177 </t>
  </si>
  <si>
    <t>2455854.6494 </t>
  </si>
  <si>
    <t> 20.10.2011 03:35 </t>
  </si>
  <si>
    <t>9989</t>
  </si>
  <si>
    <t>IBVS 6011 </t>
  </si>
  <si>
    <t>2456549.7275 </t>
  </si>
  <si>
    <t> 14.09.2013 05:27 </t>
  </si>
  <si>
    <t>10439</t>
  </si>
  <si>
    <t> -0.0084 </t>
  </si>
  <si>
    <t> JAAVSO 41;328 </t>
  </si>
  <si>
    <t>2456934.3389 </t>
  </si>
  <si>
    <t> 03.10.2014 20:08 </t>
  </si>
  <si>
    <t>10688</t>
  </si>
  <si>
    <t> -0.0066 </t>
  </si>
  <si>
    <t> F.Agerer </t>
  </si>
  <si>
    <t>BAVM 239 </t>
  </si>
  <si>
    <t>2420314.519 </t>
  </si>
  <si>
    <t> 01.07.1914 00:27 </t>
  </si>
  <si>
    <t> -0.047 </t>
  </si>
  <si>
    <t> E.Zinner </t>
  </si>
  <si>
    <t>2422183.496 </t>
  </si>
  <si>
    <t> 12.08.1919 23:54 </t>
  </si>
  <si>
    <t> -0.056 </t>
  </si>
  <si>
    <t>2422211.284 </t>
  </si>
  <si>
    <t> 09.09.1919 18:48 </t>
  </si>
  <si>
    <t> -0.071 </t>
  </si>
  <si>
    <t>2424373.493 </t>
  </si>
  <si>
    <t> 10.08.1925 23:49 </t>
  </si>
  <si>
    <t> -0.326 </t>
  </si>
  <si>
    <t> K.Graff </t>
  </si>
  <si>
    <t>2426562.443 </t>
  </si>
  <si>
    <t> 08.08.1931 22:37 </t>
  </si>
  <si>
    <t> -0.098 </t>
  </si>
  <si>
    <t> K.Ferrari </t>
  </si>
  <si>
    <t>2428397.488 </t>
  </si>
  <si>
    <t> 16.08.1936 23:42 </t>
  </si>
  <si>
    <t> -0.058 </t>
  </si>
  <si>
    <t>2428428.386 </t>
  </si>
  <si>
    <t> 16.09.1936 21:15 </t>
  </si>
  <si>
    <t> -0.053 </t>
  </si>
  <si>
    <t>2431273.597 </t>
  </si>
  <si>
    <t> 02.07.1944 02:19 </t>
  </si>
  <si>
    <t> -0.026 </t>
  </si>
  <si>
    <t> W.Zessewitsch </t>
  </si>
  <si>
    <t>2433570.464 </t>
  </si>
  <si>
    <t> 15.10.1950 23:08 </t>
  </si>
  <si>
    <t> R.Szafraniec </t>
  </si>
  <si>
    <t>2433896.383 </t>
  </si>
  <si>
    <t> 06.09.1951 21:11 </t>
  </si>
  <si>
    <t>2434248.553 </t>
  </si>
  <si>
    <t> 24.08.1952 01:16 </t>
  </si>
  <si>
    <t>2434358.217 </t>
  </si>
  <si>
    <t> 11.12.1952 17:12 </t>
  </si>
  <si>
    <t>2434605.367 </t>
  </si>
  <si>
    <t> 15.08.1953 20:48 </t>
  </si>
  <si>
    <t>2435019.318 </t>
  </si>
  <si>
    <t> 03.10.1954 19:37 </t>
  </si>
  <si>
    <t>2435036.304 </t>
  </si>
  <si>
    <t> 20.10.1954 19:17 </t>
  </si>
  <si>
    <t>2435340.594 </t>
  </si>
  <si>
    <t> 21.08.1955 02:15 </t>
  </si>
  <si>
    <t>2435717.489 </t>
  </si>
  <si>
    <t> 31.08.1956 23:44 </t>
  </si>
  <si>
    <t>2435748.377 </t>
  </si>
  <si>
    <t> 01.10.1956 21:02 </t>
  </si>
  <si>
    <t>2435779.269 </t>
  </si>
  <si>
    <t> 01.11.1956 18:27 </t>
  </si>
  <si>
    <t>2435782.352 </t>
  </si>
  <si>
    <t> 04.11.1956 20:26 </t>
  </si>
  <si>
    <t>2436128.356 </t>
  </si>
  <si>
    <t> 16.10.1957 20:32 </t>
  </si>
  <si>
    <t>2436460.437 </t>
  </si>
  <si>
    <t> 13.09.1958 22:29 </t>
  </si>
  <si>
    <t>2436840.405 </t>
  </si>
  <si>
    <t> 28.09.1959 21:43 </t>
  </si>
  <si>
    <t> -0.018 </t>
  </si>
  <si>
    <t>P </t>
  </si>
  <si>
    <t> H.Huth </t>
  </si>
  <si>
    <t>2437586.483 </t>
  </si>
  <si>
    <t> 13.10.1961 23:35 </t>
  </si>
  <si>
    <t> F.Gerhart </t>
  </si>
  <si>
    <t>2437898.486 </t>
  </si>
  <si>
    <t> 21.08.1962 23:39 </t>
  </si>
  <si>
    <t> E.Szeligiewicz </t>
  </si>
  <si>
    <t>2437898.488 </t>
  </si>
  <si>
    <t> 21.08.1962 23:42 </t>
  </si>
  <si>
    <t> B.Czerlunczakiewic </t>
  </si>
  <si>
    <t>2437898.491 </t>
  </si>
  <si>
    <t> 21.08.1962 23:47 </t>
  </si>
  <si>
    <t> A.Slowik </t>
  </si>
  <si>
    <t>2437946.375 </t>
  </si>
  <si>
    <t> 08.10.1962 21:00 </t>
  </si>
  <si>
    <t> V.Znojil </t>
  </si>
  <si>
    <t>2438227.509 </t>
  </si>
  <si>
    <t> 17.07.1963 00:12 </t>
  </si>
  <si>
    <t>2438754.210 </t>
  </si>
  <si>
    <t> 24.12.1964 17:02 </t>
  </si>
  <si>
    <t>2439021.426 </t>
  </si>
  <si>
    <t> 17.09.1965 22:13 </t>
  </si>
  <si>
    <t>2439035.318 </t>
  </si>
  <si>
    <t> 01.10.1965 19:37 </t>
  </si>
  <si>
    <t>2439052.326 </t>
  </si>
  <si>
    <t> 18.10.1965 19:49 </t>
  </si>
  <si>
    <t>2439055.381 </t>
  </si>
  <si>
    <t> 21.10.1965 21:08 </t>
  </si>
  <si>
    <t> -0.023 </t>
  </si>
  <si>
    <t>2439055.398 </t>
  </si>
  <si>
    <t> 21.10.1965 21:33 </t>
  </si>
  <si>
    <t>2439384.418 </t>
  </si>
  <si>
    <t> 15.09.1966 22:01 </t>
  </si>
  <si>
    <t> J.Lachowski </t>
  </si>
  <si>
    <t>2439384.422 </t>
  </si>
  <si>
    <t> 15.09.1966 22:07 </t>
  </si>
  <si>
    <t> 0.015 </t>
  </si>
  <si>
    <t>2439421.489 </t>
  </si>
  <si>
    <t> 22.10.1966 23:44 </t>
  </si>
  <si>
    <t>2440510.424 </t>
  </si>
  <si>
    <t> 15.10.1969 22:10 </t>
  </si>
  <si>
    <t>2440510.432 </t>
  </si>
  <si>
    <t> 15.10.1969 22:22 </t>
  </si>
  <si>
    <t>2440527.416 </t>
  </si>
  <si>
    <t> 01.11.1969 21:59 </t>
  </si>
  <si>
    <t>2440839.448 </t>
  </si>
  <si>
    <t> 09.09.1970 22:45 </t>
  </si>
  <si>
    <t>2440890.407 </t>
  </si>
  <si>
    <t> 30.10.1970 21:46 </t>
  </si>
  <si>
    <t> M.Sustek </t>
  </si>
  <si>
    <t>2440890.408 </t>
  </si>
  <si>
    <t> 30.10.1970 21:47 </t>
  </si>
  <si>
    <t> J.Mazanec </t>
  </si>
  <si>
    <t>2441154.523 </t>
  </si>
  <si>
    <t> 22.07.1971 00:33 </t>
  </si>
  <si>
    <t> -0.015 </t>
  </si>
  <si>
    <t>2442981.819 </t>
  </si>
  <si>
    <t> 22.07.1976 07:39 </t>
  </si>
  <si>
    <t>2443741.783 </t>
  </si>
  <si>
    <t> 21.08.1978 06:47 </t>
  </si>
  <si>
    <t>2443741.784 </t>
  </si>
  <si>
    <t> 21.08.1978 06:48 </t>
  </si>
  <si>
    <t> C.Hesseltine </t>
  </si>
  <si>
    <t>2445193.727 </t>
  </si>
  <si>
    <t> 12.08.1982 05:26 </t>
  </si>
  <si>
    <t>2446713.631 </t>
  </si>
  <si>
    <t> 10.10.1986 03:08 </t>
  </si>
  <si>
    <t> 0.016 </t>
  </si>
  <si>
    <t>2447062.705 </t>
  </si>
  <si>
    <t> 24.09.1987 04:55 </t>
  </si>
  <si>
    <t>2447524.549 </t>
  </si>
  <si>
    <t> 29.12.1988 01:10 </t>
  </si>
  <si>
    <t>2448219.614 </t>
  </si>
  <si>
    <t> 24.11.1990 02:44 </t>
  </si>
  <si>
    <t>2449929.4860 </t>
  </si>
  <si>
    <t> 30.07.1995 23:39 </t>
  </si>
  <si>
    <t> -0.0214 </t>
  </si>
  <si>
    <t>2449929.4895 </t>
  </si>
  <si>
    <t> 30.07.1995 23:44 </t>
  </si>
  <si>
    <t> -0.0179 </t>
  </si>
  <si>
    <t> L.Brat </t>
  </si>
  <si>
    <t>2449929.4971 </t>
  </si>
  <si>
    <t> -0.0103 </t>
  </si>
  <si>
    <t> P.Sobotka </t>
  </si>
  <si>
    <t>2449929.4985 </t>
  </si>
  <si>
    <t> 30.07.1995 23:57 </t>
  </si>
  <si>
    <t> -0.0089 </t>
  </si>
  <si>
    <t> R.Matus </t>
  </si>
  <si>
    <t>2449929.5027 </t>
  </si>
  <si>
    <t> 31.07.1995 00:03 </t>
  </si>
  <si>
    <t> -0.0047 </t>
  </si>
  <si>
    <t> P.Stepan </t>
  </si>
  <si>
    <t>2451463.322 </t>
  </si>
  <si>
    <t> 11.10.1999 19:43 </t>
  </si>
  <si>
    <t>2452133.6706 </t>
  </si>
  <si>
    <t> 12.08.2001 04:05 </t>
  </si>
  <si>
    <t> -0.0053 </t>
  </si>
  <si>
    <t>2452195.451 </t>
  </si>
  <si>
    <t> 12.10.2001 22:49 </t>
  </si>
  <si>
    <t>2452197.010 </t>
  </si>
  <si>
    <t> 14.10.2001 12:14 </t>
  </si>
  <si>
    <t> Hirosawa </t>
  </si>
  <si>
    <t>2452252.6074 </t>
  </si>
  <si>
    <t> 09.12.2001 02:34 </t>
  </si>
  <si>
    <t> -0.0040 </t>
  </si>
  <si>
    <t>2452547.6294 </t>
  </si>
  <si>
    <t> 30.09.2002 03:06 </t>
  </si>
  <si>
    <t> -0.0038 </t>
  </si>
  <si>
    <t> S.Dvorak </t>
  </si>
  <si>
    <t>2453302.9483 </t>
  </si>
  <si>
    <t> 24.10.2004 10:45 </t>
  </si>
  <si>
    <t>8337</t>
  </si>
  <si>
    <t> Nakajima </t>
  </si>
  <si>
    <t>JAVSO 49, 108</t>
  </si>
  <si>
    <t>JBAV, 60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</si>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</sst>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6" fontId="0" fillId="0" borderId="0" xfId="0" applyNumberFormat="1" applyAlignment="1"/>
    <xf numFmtId="0" fontId="0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>
      <alignment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8" applyFont="1"/>
    <xf numFmtId="0" fontId="3" fillId="0" borderId="0" xfId="8" applyFont="1" applyAlignment="1">
      <alignment horizontal="center" wrapText="1"/>
    </xf>
    <xf numFmtId="0" fontId="3" fillId="0" borderId="0" xfId="8" applyFont="1" applyAlignment="1">
      <alignment horizontal="left" wrapText="1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4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Peg - O-C Diagr.</a:t>
            </a:r>
          </a:p>
        </c:rich>
      </c:tx>
      <c:layout>
        <c:manualLayout>
          <c:xMode val="edge"/>
          <c:yMode val="edge"/>
          <c:x val="0.391361256544502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2774869109948"/>
          <c:y val="0.23511007774245343"/>
          <c:w val="0.83769633507853403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Active!$H$21:$H$221</c:f>
              <c:numCache>
                <c:formatCode>General</c:formatCode>
                <c:ptCount val="201"/>
                <c:pt idx="0">
                  <c:v>-4.6659999999974389E-2</c:v>
                </c:pt>
                <c:pt idx="1">
                  <c:v>-5.6230000001960434E-2</c:v>
                </c:pt>
                <c:pt idx="2">
                  <c:v>-7.1336000000883359E-2</c:v>
                </c:pt>
                <c:pt idx="4">
                  <c:v>-9.8425000000133878E-2</c:v>
                </c:pt>
                <c:pt idx="5">
                  <c:v>-5.842099999790662E-2</c:v>
                </c:pt>
                <c:pt idx="6">
                  <c:v>-5.2760999999009073E-2</c:v>
                </c:pt>
                <c:pt idx="7">
                  <c:v>-2.6274999996530823E-2</c:v>
                </c:pt>
                <c:pt idx="8">
                  <c:v>-4.7540000014123507E-3</c:v>
                </c:pt>
                <c:pt idx="9">
                  <c:v>5.8999998145736754E-5</c:v>
                </c:pt>
                <c:pt idx="10">
                  <c:v>-2.6169999982812442E-3</c:v>
                </c:pt>
                <c:pt idx="11">
                  <c:v>-6.4239999992423691E-3</c:v>
                </c:pt>
                <c:pt idx="12">
                  <c:v>4.8559999995632097E-3</c:v>
                </c:pt>
                <c:pt idx="13">
                  <c:v>-1.4999999984866008E-3</c:v>
                </c:pt>
                <c:pt idx="14">
                  <c:v>-6.2870000037946738E-3</c:v>
                </c:pt>
                <c:pt idx="15">
                  <c:v>-5.8360000039101578E-3</c:v>
                </c:pt>
                <c:pt idx="16">
                  <c:v>2.6159999979427084E-3</c:v>
                </c:pt>
                <c:pt idx="17">
                  <c:v>-1.724000001559034E-3</c:v>
                </c:pt>
                <c:pt idx="18">
                  <c:v>-2.0640000002458692E-3</c:v>
                </c:pt>
                <c:pt idx="19">
                  <c:v>-8.2980000006500632E-3</c:v>
                </c:pt>
                <c:pt idx="20">
                  <c:v>1.4939999964553863E-3</c:v>
                </c:pt>
                <c:pt idx="21">
                  <c:v>-1.0160999998333864E-2</c:v>
                </c:pt>
                <c:pt idx="22">
                  <c:v>-1.794299999892246E-2</c:v>
                </c:pt>
                <c:pt idx="23">
                  <c:v>1.0046000003057998E-2</c:v>
                </c:pt>
                <c:pt idx="24">
                  <c:v>4.1200000123353675E-4</c:v>
                </c:pt>
                <c:pt idx="25">
                  <c:v>2.4120000016409904E-3</c:v>
                </c:pt>
                <c:pt idx="26">
                  <c:v>5.4120000058901496E-3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B-4A59-B53D-88CB004E46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Active!$I$21:$I$221</c:f>
              <c:numCache>
                <c:formatCode>General</c:formatCode>
                <c:ptCount val="201"/>
                <c:pt idx="27">
                  <c:v>6.2850000031176023E-3</c:v>
                </c:pt>
                <c:pt idx="28">
                  <c:v>1.9991000001027714E-2</c:v>
                </c:pt>
                <c:pt idx="29">
                  <c:v>6.5939999985857867E-3</c:v>
                </c:pt>
                <c:pt idx="30">
                  <c:v>3.8530000019818544E-3</c:v>
                </c:pt>
                <c:pt idx="31">
                  <c:v>-5.7000000015250407E-3</c:v>
                </c:pt>
                <c:pt idx="32">
                  <c:v>1.1513000004924834E-2</c:v>
                </c:pt>
                <c:pt idx="33">
                  <c:v>-2.2721000001183711E-2</c:v>
                </c:pt>
                <c:pt idx="34">
                  <c:v>-5.721000001358334E-3</c:v>
                </c:pt>
                <c:pt idx="35">
                  <c:v>1.0858000001462642E-2</c:v>
                </c:pt>
                <c:pt idx="36">
                  <c:v>1.4858000002277549E-2</c:v>
                </c:pt>
                <c:pt idx="37">
                  <c:v>1.1050000000977889E-2</c:v>
                </c:pt>
                <c:pt idx="38">
                  <c:v>-4.0519999965908937E-3</c:v>
                </c:pt>
                <c:pt idx="40">
                  <c:v>-8.9349999980186112E-3</c:v>
                </c:pt>
                <c:pt idx="41">
                  <c:v>-9.3499999638879672E-4</c:v>
                </c:pt>
                <c:pt idx="42">
                  <c:v>-7.7220000021043234E-3</c:v>
                </c:pt>
                <c:pt idx="43">
                  <c:v>1.1643999998341314E-2</c:v>
                </c:pt>
                <c:pt idx="44">
                  <c:v>-1.7169999991892837E-3</c:v>
                </c:pt>
                <c:pt idx="45">
                  <c:v>-7.1699999534757808E-4</c:v>
                </c:pt>
                <c:pt idx="46">
                  <c:v>-1.5223999995214399E-2</c:v>
                </c:pt>
                <c:pt idx="47">
                  <c:v>-1.6345999996701721E-2</c:v>
                </c:pt>
                <c:pt idx="48">
                  <c:v>5.866999999852851E-3</c:v>
                </c:pt>
                <c:pt idx="49">
                  <c:v>4.1650000057416037E-3</c:v>
                </c:pt>
                <c:pt idx="50">
                  <c:v>-3.9200000028358772E-3</c:v>
                </c:pt>
                <c:pt idx="51">
                  <c:v>-7.0699999923817813E-4</c:v>
                </c:pt>
                <c:pt idx="52">
                  <c:v>-8.7280000007012859E-3</c:v>
                </c:pt>
                <c:pt idx="53">
                  <c:v>9.7190000014961697E-3</c:v>
                </c:pt>
                <c:pt idx="54">
                  <c:v>1.0166000000026543E-2</c:v>
                </c:pt>
                <c:pt idx="55">
                  <c:v>-3.3410000032745302E-3</c:v>
                </c:pt>
                <c:pt idx="56">
                  <c:v>-1.3410000028670765E-3</c:v>
                </c:pt>
                <c:pt idx="57">
                  <c:v>7.511000003432855E-3</c:v>
                </c:pt>
                <c:pt idx="58">
                  <c:v>1.0451000001921784E-2</c:v>
                </c:pt>
                <c:pt idx="59">
                  <c:v>4.8770000066724606E-3</c:v>
                </c:pt>
                <c:pt idx="61">
                  <c:v>-1.1349999986123294E-3</c:v>
                </c:pt>
                <c:pt idx="62">
                  <c:v>1.2920000008307397E-3</c:v>
                </c:pt>
                <c:pt idx="63">
                  <c:v>-2.6819999984581955E-3</c:v>
                </c:pt>
                <c:pt idx="64">
                  <c:v>2.957000004244037E-3</c:v>
                </c:pt>
                <c:pt idx="65">
                  <c:v>2.957000004244037E-3</c:v>
                </c:pt>
                <c:pt idx="66">
                  <c:v>1.130100000591483E-2</c:v>
                </c:pt>
                <c:pt idx="67">
                  <c:v>1.2301000002480578E-2</c:v>
                </c:pt>
                <c:pt idx="68">
                  <c:v>1.0450000001583248E-2</c:v>
                </c:pt>
                <c:pt idx="69">
                  <c:v>-5.4640000016661361E-3</c:v>
                </c:pt>
                <c:pt idx="70">
                  <c:v>4.434000002220273E-3</c:v>
                </c:pt>
                <c:pt idx="71">
                  <c:v>8.8099999993573874E-4</c:v>
                </c:pt>
                <c:pt idx="72">
                  <c:v>8.6730000039096922E-3</c:v>
                </c:pt>
                <c:pt idx="73">
                  <c:v>-2.135000002454035E-3</c:v>
                </c:pt>
                <c:pt idx="74">
                  <c:v>-5.8359999966342002E-3</c:v>
                </c:pt>
                <c:pt idx="75">
                  <c:v>-6.9819999989704229E-3</c:v>
                </c:pt>
                <c:pt idx="76">
                  <c:v>-5.9819999951287173E-3</c:v>
                </c:pt>
                <c:pt idx="77">
                  <c:v>4.0180000069085509E-3</c:v>
                </c:pt>
                <c:pt idx="78">
                  <c:v>6.0180000000400469E-3</c:v>
                </c:pt>
                <c:pt idx="79">
                  <c:v>7.0180000038817525E-3</c:v>
                </c:pt>
                <c:pt idx="80">
                  <c:v>7.0180000038817525E-3</c:v>
                </c:pt>
                <c:pt idx="81">
                  <c:v>7.0180000038817525E-3</c:v>
                </c:pt>
                <c:pt idx="82">
                  <c:v>7.0180000038817525E-3</c:v>
                </c:pt>
                <c:pt idx="83">
                  <c:v>9.0180000042892061E-3</c:v>
                </c:pt>
                <c:pt idx="84">
                  <c:v>9.0180000042892061E-3</c:v>
                </c:pt>
                <c:pt idx="85">
                  <c:v>9.0180000042892061E-3</c:v>
                </c:pt>
                <c:pt idx="86">
                  <c:v>1.101800000469666E-2</c:v>
                </c:pt>
                <c:pt idx="87">
                  <c:v>-3.3220000041183084E-3</c:v>
                </c:pt>
                <c:pt idx="88">
                  <c:v>-3.3220000041183084E-3</c:v>
                </c:pt>
                <c:pt idx="89">
                  <c:v>1.6780000005383044E-3</c:v>
                </c:pt>
                <c:pt idx="90">
                  <c:v>7.4439999953028746E-3</c:v>
                </c:pt>
                <c:pt idx="91">
                  <c:v>-1.4108999996096827E-2</c:v>
                </c:pt>
                <c:pt idx="92">
                  <c:v>-8.0630000011296943E-3</c:v>
                </c:pt>
                <c:pt idx="93">
                  <c:v>-9.4239999962155707E-3</c:v>
                </c:pt>
                <c:pt idx="94">
                  <c:v>1.5320999998948537E-2</c:v>
                </c:pt>
                <c:pt idx="95">
                  <c:v>-1.1039999953936785E-3</c:v>
                </c:pt>
                <c:pt idx="96">
                  <c:v>1.2088000003132038E-2</c:v>
                </c:pt>
                <c:pt idx="97">
                  <c:v>-2.825999996275641E-3</c:v>
                </c:pt>
                <c:pt idx="98">
                  <c:v>8.1740000023273751E-3</c:v>
                </c:pt>
                <c:pt idx="99">
                  <c:v>-9.4190000017988496E-3</c:v>
                </c:pt>
                <c:pt idx="100">
                  <c:v>-1.8859999981941655E-3</c:v>
                </c:pt>
                <c:pt idx="101">
                  <c:v>1.140000022132881E-4</c:v>
                </c:pt>
                <c:pt idx="102">
                  <c:v>-1.2119999999413267E-2</c:v>
                </c:pt>
                <c:pt idx="103">
                  <c:v>-7.1199999947566539E-3</c:v>
                </c:pt>
                <c:pt idx="104">
                  <c:v>-5.1199999943492003E-3</c:v>
                </c:pt>
                <c:pt idx="105">
                  <c:v>-1.4599999922211282E-3</c:v>
                </c:pt>
                <c:pt idx="106">
                  <c:v>6.5400000021327287E-3</c:v>
                </c:pt>
                <c:pt idx="107">
                  <c:v>-2.6940000025206245E-3</c:v>
                </c:pt>
                <c:pt idx="108">
                  <c:v>-4.2469999971217476E-3</c:v>
                </c:pt>
                <c:pt idx="109">
                  <c:v>5.7530000049155205E-3</c:v>
                </c:pt>
                <c:pt idx="110">
                  <c:v>-6.0339999981806614E-3</c:v>
                </c:pt>
                <c:pt idx="111">
                  <c:v>1.1789999989559874E-3</c:v>
                </c:pt>
                <c:pt idx="112">
                  <c:v>4.178999995929189E-3</c:v>
                </c:pt>
                <c:pt idx="113">
                  <c:v>2.0458999999391381E-2</c:v>
                </c:pt>
                <c:pt idx="114">
                  <c:v>1.3319999998202547E-3</c:v>
                </c:pt>
                <c:pt idx="115">
                  <c:v>1.5239999993355013E-3</c:v>
                </c:pt>
                <c:pt idx="116">
                  <c:v>-9.6029999986058101E-3</c:v>
                </c:pt>
                <c:pt idx="117">
                  <c:v>-1.3880000042263418E-3</c:v>
                </c:pt>
                <c:pt idx="118">
                  <c:v>-4.5570000002044253E-3</c:v>
                </c:pt>
                <c:pt idx="119">
                  <c:v>-3.5569999963627197E-3</c:v>
                </c:pt>
                <c:pt idx="120">
                  <c:v>-2.5569999997969717E-3</c:v>
                </c:pt>
                <c:pt idx="121">
                  <c:v>-5.3439999974216335E-3</c:v>
                </c:pt>
                <c:pt idx="122">
                  <c:v>-5.3439999974216335E-3</c:v>
                </c:pt>
                <c:pt idx="123">
                  <c:v>-2.3440000004484318E-3</c:v>
                </c:pt>
                <c:pt idx="124">
                  <c:v>-1.3440000038826838E-3</c:v>
                </c:pt>
                <c:pt idx="125">
                  <c:v>6.5599999652476981E-4</c:v>
                </c:pt>
                <c:pt idx="126">
                  <c:v>-3.13099999766564E-3</c:v>
                </c:pt>
                <c:pt idx="127">
                  <c:v>-2.2105000003648456E-2</c:v>
                </c:pt>
                <c:pt idx="128">
                  <c:v>6.6609999994398095E-3</c:v>
                </c:pt>
                <c:pt idx="129">
                  <c:v>1.6193000003113411E-2</c:v>
                </c:pt>
                <c:pt idx="130">
                  <c:v>6.751000000804197E-3</c:v>
                </c:pt>
                <c:pt idx="131">
                  <c:v>5.3900000057183206E-4</c:v>
                </c:pt>
                <c:pt idx="132">
                  <c:v>-5.1160000002710149E-3</c:v>
                </c:pt>
                <c:pt idx="133">
                  <c:v>-4.5600000157719478E-4</c:v>
                </c:pt>
                <c:pt idx="134">
                  <c:v>1.0267999998177402E-2</c:v>
                </c:pt>
                <c:pt idx="135">
                  <c:v>-7.2619999991729856E-3</c:v>
                </c:pt>
                <c:pt idx="136">
                  <c:v>-3.1970000054570846E-3</c:v>
                </c:pt>
                <c:pt idx="137">
                  <c:v>-5.6640000038896687E-3</c:v>
                </c:pt>
                <c:pt idx="138">
                  <c:v>-3.4049999958369881E-3</c:v>
                </c:pt>
                <c:pt idx="139">
                  <c:v>-1.095799999893643E-2</c:v>
                </c:pt>
                <c:pt idx="140">
                  <c:v>5.2550000036717393E-3</c:v>
                </c:pt>
                <c:pt idx="141">
                  <c:v>-1.0105999994266313E-2</c:v>
                </c:pt>
                <c:pt idx="142">
                  <c:v>3.8940000013099052E-3</c:v>
                </c:pt>
                <c:pt idx="143">
                  <c:v>9.8940000025322661E-3</c:v>
                </c:pt>
                <c:pt idx="144">
                  <c:v>-2.3819999987608753E-3</c:v>
                </c:pt>
                <c:pt idx="145">
                  <c:v>5.8129999961238354E-3</c:v>
                </c:pt>
                <c:pt idx="146">
                  <c:v>-3.7400000001071021E-3</c:v>
                </c:pt>
                <c:pt idx="147">
                  <c:v>1.1472999998659361E-2</c:v>
                </c:pt>
                <c:pt idx="148">
                  <c:v>-4.1009999986272305E-3</c:v>
                </c:pt>
                <c:pt idx="149">
                  <c:v>-1.0675000004994217E-2</c:v>
                </c:pt>
                <c:pt idx="150">
                  <c:v>-1.3394999994488899E-2</c:v>
                </c:pt>
                <c:pt idx="151">
                  <c:v>-5.1170000006095506E-3</c:v>
                </c:pt>
                <c:pt idx="152">
                  <c:v>-1.2439999991329387E-3</c:v>
                </c:pt>
                <c:pt idx="153">
                  <c:v>-1.3198000000556931E-2</c:v>
                </c:pt>
                <c:pt idx="154">
                  <c:v>-9.5379999984288588E-3</c:v>
                </c:pt>
                <c:pt idx="155">
                  <c:v>-1.2385000001813751E-2</c:v>
                </c:pt>
                <c:pt idx="156">
                  <c:v>-1.1959000003116671E-2</c:v>
                </c:pt>
                <c:pt idx="157">
                  <c:v>-1.9319999999424908E-2</c:v>
                </c:pt>
                <c:pt idx="158">
                  <c:v>-2.1400999998149928E-2</c:v>
                </c:pt>
                <c:pt idx="160">
                  <c:v>-1.0400999992270954E-2</c:v>
                </c:pt>
                <c:pt idx="164">
                  <c:v>-1.1309999994409736E-2</c:v>
                </c:pt>
                <c:pt idx="165">
                  <c:v>-1.9096999996691011E-2</c:v>
                </c:pt>
                <c:pt idx="166">
                  <c:v>-8.8840000025811605E-3</c:v>
                </c:pt>
                <c:pt idx="167">
                  <c:v>-6.6039999946951866E-3</c:v>
                </c:pt>
                <c:pt idx="168">
                  <c:v>-2.3879000000306405E-2</c:v>
                </c:pt>
                <c:pt idx="169">
                  <c:v>-6.8790000004810281E-3</c:v>
                </c:pt>
                <c:pt idx="170">
                  <c:v>7.1209999950951897E-3</c:v>
                </c:pt>
                <c:pt idx="171">
                  <c:v>-3.3209999965038151E-3</c:v>
                </c:pt>
                <c:pt idx="172">
                  <c:v>9.9180000033811666E-3</c:v>
                </c:pt>
                <c:pt idx="174">
                  <c:v>-9.5399999991059303E-3</c:v>
                </c:pt>
                <c:pt idx="175">
                  <c:v>4.8430000024382025E-3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B-4A59-B53D-88CB004E4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Active!$J$21:$J$221</c:f>
              <c:numCache>
                <c:formatCode>General</c:formatCode>
                <c:ptCount val="201"/>
                <c:pt idx="159">
                  <c:v>-1.7900999991979916E-2</c:v>
                </c:pt>
                <c:pt idx="161">
                  <c:v>-1.0300999994797166E-2</c:v>
                </c:pt>
                <c:pt idx="162">
                  <c:v>-8.9009999937843531E-3</c:v>
                </c:pt>
                <c:pt idx="163">
                  <c:v>-4.7009999980218709E-3</c:v>
                </c:pt>
                <c:pt idx="180">
                  <c:v>-2.6379999981145374E-3</c:v>
                </c:pt>
                <c:pt idx="183">
                  <c:v>-5.9729999993578531E-3</c:v>
                </c:pt>
                <c:pt idx="184">
                  <c:v>-1.0615999999572523E-2</c:v>
                </c:pt>
                <c:pt idx="186">
                  <c:v>-8.8179999947897159E-3</c:v>
                </c:pt>
                <c:pt idx="191">
                  <c:v>-6.5959999919869006E-3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0B-4A59-B53D-88CB004E4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Active!$K$21:$K$221</c:f>
              <c:numCache>
                <c:formatCode>General</c:formatCode>
                <c:ptCount val="201"/>
                <c:pt idx="173">
                  <c:v>-5.260000005364418E-3</c:v>
                </c:pt>
                <c:pt idx="176">
                  <c:v>-3.9689999975962564E-3</c:v>
                </c:pt>
                <c:pt idx="177">
                  <c:v>-3.8160000040079467E-3</c:v>
                </c:pt>
                <c:pt idx="178">
                  <c:v>-3.0769999939366244E-3</c:v>
                </c:pt>
                <c:pt idx="179">
                  <c:v>-3.5359999965294264E-3</c:v>
                </c:pt>
                <c:pt idx="181">
                  <c:v>-2.6290000023436733E-3</c:v>
                </c:pt>
                <c:pt idx="182">
                  <c:v>-2.1799999958602712E-3</c:v>
                </c:pt>
                <c:pt idx="185">
                  <c:v>-8.1460000001243316E-3</c:v>
                </c:pt>
                <c:pt idx="187">
                  <c:v>-8.219999996072147E-3</c:v>
                </c:pt>
                <c:pt idx="188">
                  <c:v>-9.0179999970132485E-3</c:v>
                </c:pt>
                <c:pt idx="189">
                  <c:v>-8.8130000003729947E-3</c:v>
                </c:pt>
                <c:pt idx="190">
                  <c:v>-8.3629999935510568E-3</c:v>
                </c:pt>
                <c:pt idx="192">
                  <c:v>-4.629999995813705E-3</c:v>
                </c:pt>
                <c:pt idx="193">
                  <c:v>-5.9079999991809018E-3</c:v>
                </c:pt>
                <c:pt idx="194">
                  <c:v>-4.5429999954649247E-3</c:v>
                </c:pt>
                <c:pt idx="195">
                  <c:v>-4.1539998637745157E-3</c:v>
                </c:pt>
                <c:pt idx="196">
                  <c:v>-5.9410000030766241E-3</c:v>
                </c:pt>
                <c:pt idx="197">
                  <c:v>-5.8169999974779785E-3</c:v>
                </c:pt>
                <c:pt idx="198">
                  <c:v>-5.9440000040922314E-3</c:v>
                </c:pt>
                <c:pt idx="199">
                  <c:v>-5.1590000002761371E-3</c:v>
                </c:pt>
                <c:pt idx="200">
                  <c:v>-2.2670000034850091E-3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0B-4A59-B53D-88CB004E466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Active!$L$21:$L$221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0B-4A59-B53D-88CB004E46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Active!$M$21:$M$221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0B-4A59-B53D-88CB004E46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Active!$N$21:$N$221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0B-4A59-B53D-88CB004E46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Active!$O$21:$O$221</c:f>
              <c:numCache>
                <c:formatCode>General</c:formatCode>
                <c:ptCount val="201"/>
                <c:pt idx="0">
                  <c:v>-9.3486309303687828E-2</c:v>
                </c:pt>
                <c:pt idx="1">
                  <c:v>-8.8988064735043115E-2</c:v>
                </c:pt>
                <c:pt idx="2">
                  <c:v>-8.8921148700137648E-2</c:v>
                </c:pt>
                <c:pt idx="3">
                  <c:v>-8.3716568207490877E-2</c:v>
                </c:pt>
                <c:pt idx="4">
                  <c:v>-7.8448789237433383E-2</c:v>
                </c:pt>
                <c:pt idx="5">
                  <c:v>-7.4032330933673118E-2</c:v>
                </c:pt>
                <c:pt idx="6">
                  <c:v>-7.3957979783778161E-2</c:v>
                </c:pt>
                <c:pt idx="7">
                  <c:v>-6.7110238878452896E-2</c:v>
                </c:pt>
                <c:pt idx="8">
                  <c:v>-6.1582230883763071E-2</c:v>
                </c:pt>
                <c:pt idx="9">
                  <c:v>-6.0797826252371304E-2</c:v>
                </c:pt>
                <c:pt idx="10">
                  <c:v>-5.9950223143568834E-2</c:v>
                </c:pt>
                <c:pt idx="11">
                  <c:v>-5.9686276561441744E-2</c:v>
                </c:pt>
                <c:pt idx="12">
                  <c:v>-5.9091467362282116E-2</c:v>
                </c:pt>
                <c:pt idx="13">
                  <c:v>-5.8095161953689731E-2</c:v>
                </c:pt>
                <c:pt idx="14">
                  <c:v>-5.8054268821247507E-2</c:v>
                </c:pt>
                <c:pt idx="15">
                  <c:v>-5.7321909994782205E-2</c:v>
                </c:pt>
                <c:pt idx="16">
                  <c:v>-5.6414825966063772E-2</c:v>
                </c:pt>
                <c:pt idx="17">
                  <c:v>-5.6340474816168815E-2</c:v>
                </c:pt>
                <c:pt idx="18">
                  <c:v>-5.6266123666273864E-2</c:v>
                </c:pt>
                <c:pt idx="19">
                  <c:v>-5.6258688551284367E-2</c:v>
                </c:pt>
                <c:pt idx="20">
                  <c:v>-5.5425955672460878E-2</c:v>
                </c:pt>
                <c:pt idx="21">
                  <c:v>-5.4626680811090123E-2</c:v>
                </c:pt>
                <c:pt idx="22">
                  <c:v>-5.3712161667382192E-2</c:v>
                </c:pt>
                <c:pt idx="23">
                  <c:v>-5.1916581397419052E-2</c:v>
                </c:pt>
                <c:pt idx="24">
                  <c:v>-5.1165634783480018E-2</c:v>
                </c:pt>
                <c:pt idx="25">
                  <c:v>-5.1165634783480018E-2</c:v>
                </c:pt>
                <c:pt idx="26">
                  <c:v>-5.1165634783480018E-2</c:v>
                </c:pt>
                <c:pt idx="27">
                  <c:v>-5.1050390501142837E-2</c:v>
                </c:pt>
                <c:pt idx="28">
                  <c:v>-5.0373795037098761E-2</c:v>
                </c:pt>
                <c:pt idx="29">
                  <c:v>-4.9106107931389795E-2</c:v>
                </c:pt>
                <c:pt idx="30">
                  <c:v>-4.8462970484798439E-2</c:v>
                </c:pt>
                <c:pt idx="31">
                  <c:v>-4.8429512467345712E-2</c:v>
                </c:pt>
                <c:pt idx="32">
                  <c:v>-4.8388619334903488E-2</c:v>
                </c:pt>
                <c:pt idx="33">
                  <c:v>-4.838118421991399E-2</c:v>
                </c:pt>
                <c:pt idx="34">
                  <c:v>-4.838118421991399E-2</c:v>
                </c:pt>
                <c:pt idx="35">
                  <c:v>-4.7589344473532733E-2</c:v>
                </c:pt>
                <c:pt idx="36">
                  <c:v>-4.7589344473532733E-2</c:v>
                </c:pt>
                <c:pt idx="37">
                  <c:v>-4.7500123093658787E-2</c:v>
                </c:pt>
                <c:pt idx="38">
                  <c:v>-4.6734306249740759E-2</c:v>
                </c:pt>
                <c:pt idx="39">
                  <c:v>-4.5083710722072783E-2</c:v>
                </c:pt>
                <c:pt idx="40">
                  <c:v>-4.4879245059861662E-2</c:v>
                </c:pt>
                <c:pt idx="41">
                  <c:v>-4.4879245059861662E-2</c:v>
                </c:pt>
                <c:pt idx="42">
                  <c:v>-4.4838351927419431E-2</c:v>
                </c:pt>
                <c:pt idx="43">
                  <c:v>-4.4087405313480398E-2</c:v>
                </c:pt>
                <c:pt idx="44">
                  <c:v>-4.3964725916153725E-2</c:v>
                </c:pt>
                <c:pt idx="45">
                  <c:v>-4.3964725916153725E-2</c:v>
                </c:pt>
                <c:pt idx="46">
                  <c:v>-4.3329023584551866E-2</c:v>
                </c:pt>
                <c:pt idx="47">
                  <c:v>-4.2340153290948979E-2</c:v>
                </c:pt>
                <c:pt idx="48">
                  <c:v>-4.2299260158506755E-2</c:v>
                </c:pt>
                <c:pt idx="49">
                  <c:v>-4.227695481353827E-2</c:v>
                </c:pt>
                <c:pt idx="50">
                  <c:v>-4.2258367026064531E-2</c:v>
                </c:pt>
                <c:pt idx="51">
                  <c:v>-4.2217473893622307E-2</c:v>
                </c:pt>
                <c:pt idx="52">
                  <c:v>-4.2169145646190585E-2</c:v>
                </c:pt>
                <c:pt idx="53">
                  <c:v>-4.2135687628737858E-2</c:v>
                </c:pt>
                <c:pt idx="54">
                  <c:v>-4.2102229611285125E-2</c:v>
                </c:pt>
                <c:pt idx="55">
                  <c:v>-4.1466527279683273E-2</c:v>
                </c:pt>
                <c:pt idx="56">
                  <c:v>-4.1466527279683273E-2</c:v>
                </c:pt>
                <c:pt idx="57">
                  <c:v>-4.130295474991437E-2</c:v>
                </c:pt>
                <c:pt idx="58">
                  <c:v>-4.0633794400859784E-2</c:v>
                </c:pt>
                <c:pt idx="59">
                  <c:v>-4.0552008135975336E-2</c:v>
                </c:pt>
                <c:pt idx="60">
                  <c:v>-3.9514809594940727E-2</c:v>
                </c:pt>
                <c:pt idx="61">
                  <c:v>-3.8931153068265341E-2</c:v>
                </c:pt>
                <c:pt idx="62">
                  <c:v>-3.8674641601127747E-2</c:v>
                </c:pt>
                <c:pt idx="63">
                  <c:v>-3.7849343837293763E-2</c:v>
                </c:pt>
                <c:pt idx="64">
                  <c:v>-3.7726664439967084E-2</c:v>
                </c:pt>
                <c:pt idx="65">
                  <c:v>-3.7726664439967084E-2</c:v>
                </c:pt>
                <c:pt idx="66">
                  <c:v>-3.7102114780849474E-2</c:v>
                </c:pt>
                <c:pt idx="67">
                  <c:v>-3.7102114780849474E-2</c:v>
                </c:pt>
                <c:pt idx="68">
                  <c:v>-3.7090962108365232E-2</c:v>
                </c:pt>
                <c:pt idx="69">
                  <c:v>-3.6934824693585826E-2</c:v>
                </c:pt>
                <c:pt idx="70">
                  <c:v>-3.6169007849667797E-2</c:v>
                </c:pt>
                <c:pt idx="71">
                  <c:v>-3.6135549832215071E-2</c:v>
                </c:pt>
                <c:pt idx="72">
                  <c:v>-3.5302816953391589E-2</c:v>
                </c:pt>
                <c:pt idx="73">
                  <c:v>-3.5213595573517643E-2</c:v>
                </c:pt>
                <c:pt idx="74">
                  <c:v>-3.5016565026296013E-2</c:v>
                </c:pt>
                <c:pt idx="75">
                  <c:v>-3.4503542092020834E-2</c:v>
                </c:pt>
                <c:pt idx="76">
                  <c:v>-3.4503542092020834E-2</c:v>
                </c:pt>
                <c:pt idx="77">
                  <c:v>-3.4503542092020834E-2</c:v>
                </c:pt>
                <c:pt idx="78">
                  <c:v>-3.4503542092020834E-2</c:v>
                </c:pt>
                <c:pt idx="79">
                  <c:v>-3.4503542092020834E-2</c:v>
                </c:pt>
                <c:pt idx="80">
                  <c:v>-3.4503542092020834E-2</c:v>
                </c:pt>
                <c:pt idx="81">
                  <c:v>-3.4503542092020834E-2</c:v>
                </c:pt>
                <c:pt idx="82">
                  <c:v>-3.4503542092020834E-2</c:v>
                </c:pt>
                <c:pt idx="83">
                  <c:v>-3.4503542092020834E-2</c:v>
                </c:pt>
                <c:pt idx="84">
                  <c:v>-3.4503542092020834E-2</c:v>
                </c:pt>
                <c:pt idx="85">
                  <c:v>-3.4503542092020834E-2</c:v>
                </c:pt>
                <c:pt idx="86">
                  <c:v>-3.4503542092020834E-2</c:v>
                </c:pt>
                <c:pt idx="87">
                  <c:v>-3.4429190942125876E-2</c:v>
                </c:pt>
                <c:pt idx="88">
                  <c:v>-3.4429190942125876E-2</c:v>
                </c:pt>
                <c:pt idx="89">
                  <c:v>-3.4429190942125876E-2</c:v>
                </c:pt>
                <c:pt idx="90">
                  <c:v>-3.4421755827136385E-2</c:v>
                </c:pt>
                <c:pt idx="91">
                  <c:v>-3.4388297809683652E-2</c:v>
                </c:pt>
                <c:pt idx="92">
                  <c:v>-3.3786053495534527E-2</c:v>
                </c:pt>
                <c:pt idx="93">
                  <c:v>-3.3663374098207854E-2</c:v>
                </c:pt>
                <c:pt idx="94">
                  <c:v>-3.3607610735786636E-2</c:v>
                </c:pt>
                <c:pt idx="95">
                  <c:v>-3.3514671798417939E-2</c:v>
                </c:pt>
                <c:pt idx="96">
                  <c:v>-3.3425450418544E-2</c:v>
                </c:pt>
                <c:pt idx="97">
                  <c:v>-3.3269313003764595E-2</c:v>
                </c:pt>
                <c:pt idx="98">
                  <c:v>-3.3269313003764595E-2</c:v>
                </c:pt>
                <c:pt idx="99">
                  <c:v>-3.2789748086942141E-2</c:v>
                </c:pt>
                <c:pt idx="100">
                  <c:v>-3.2600152654710009E-2</c:v>
                </c:pt>
                <c:pt idx="101">
                  <c:v>-3.2600152654710009E-2</c:v>
                </c:pt>
                <c:pt idx="102">
                  <c:v>-3.2592717539720512E-2</c:v>
                </c:pt>
                <c:pt idx="103">
                  <c:v>-3.2592717539720512E-2</c:v>
                </c:pt>
                <c:pt idx="104">
                  <c:v>-3.2592717539720512E-2</c:v>
                </c:pt>
                <c:pt idx="105">
                  <c:v>-3.2518366389825561E-2</c:v>
                </c:pt>
                <c:pt idx="106">
                  <c:v>-3.2518366389825561E-2</c:v>
                </c:pt>
                <c:pt idx="107">
                  <c:v>-3.2510931274836063E-2</c:v>
                </c:pt>
                <c:pt idx="108">
                  <c:v>-3.2477473257383337E-2</c:v>
                </c:pt>
                <c:pt idx="109">
                  <c:v>-3.2477473257383337E-2</c:v>
                </c:pt>
                <c:pt idx="110">
                  <c:v>-3.2436580124941106E-2</c:v>
                </c:pt>
                <c:pt idx="111">
                  <c:v>-3.2395686992498882E-2</c:v>
                </c:pt>
                <c:pt idx="112">
                  <c:v>-3.2395686992498882E-2</c:v>
                </c:pt>
                <c:pt idx="113">
                  <c:v>-3.1800877793339254E-2</c:v>
                </c:pt>
                <c:pt idx="114">
                  <c:v>-3.1685633511002079E-2</c:v>
                </c:pt>
                <c:pt idx="115">
                  <c:v>-3.1596412131128127E-2</c:v>
                </c:pt>
                <c:pt idx="116">
                  <c:v>-3.1481167848790952E-2</c:v>
                </c:pt>
                <c:pt idx="117">
                  <c:v>-3.1090824311842444E-2</c:v>
                </c:pt>
                <c:pt idx="118">
                  <c:v>-3.0878923534641823E-2</c:v>
                </c:pt>
                <c:pt idx="119">
                  <c:v>-3.0878923534641823E-2</c:v>
                </c:pt>
                <c:pt idx="120">
                  <c:v>-3.0878923534641823E-2</c:v>
                </c:pt>
                <c:pt idx="121">
                  <c:v>-3.0838030402199599E-2</c:v>
                </c:pt>
                <c:pt idx="122">
                  <c:v>-3.0838030402199599E-2</c:v>
                </c:pt>
                <c:pt idx="123">
                  <c:v>-3.0838030402199599E-2</c:v>
                </c:pt>
                <c:pt idx="124">
                  <c:v>-3.0838030402199599E-2</c:v>
                </c:pt>
                <c:pt idx="125">
                  <c:v>-3.0838030402199599E-2</c:v>
                </c:pt>
                <c:pt idx="126">
                  <c:v>-3.0797137269757375E-2</c:v>
                </c:pt>
                <c:pt idx="127">
                  <c:v>-2.9971839505923387E-2</c:v>
                </c:pt>
                <c:pt idx="128">
                  <c:v>-2.9964404390933889E-2</c:v>
                </c:pt>
                <c:pt idx="129">
                  <c:v>-2.9949534160954899E-2</c:v>
                </c:pt>
                <c:pt idx="130">
                  <c:v>-2.9109366167141919E-2</c:v>
                </c:pt>
                <c:pt idx="131">
                  <c:v>-2.8975534097331002E-2</c:v>
                </c:pt>
                <c:pt idx="132">
                  <c:v>-2.8176259235960247E-2</c:v>
                </c:pt>
                <c:pt idx="133">
                  <c:v>-2.8101908086065292E-2</c:v>
                </c:pt>
                <c:pt idx="134">
                  <c:v>-2.7997816476212356E-2</c:v>
                </c:pt>
                <c:pt idx="135">
                  <c:v>-2.7663236301685063E-2</c:v>
                </c:pt>
                <c:pt idx="136">
                  <c:v>-2.7458770639473939E-2</c:v>
                </c:pt>
                <c:pt idx="137">
                  <c:v>-2.7269175207241807E-2</c:v>
                </c:pt>
                <c:pt idx="138">
                  <c:v>-2.6626037760650458E-2</c:v>
                </c:pt>
                <c:pt idx="139">
                  <c:v>-2.6592579743197727E-2</c:v>
                </c:pt>
                <c:pt idx="140">
                  <c:v>-2.6551686610755503E-2</c:v>
                </c:pt>
                <c:pt idx="141">
                  <c:v>-2.6429007213428828E-2</c:v>
                </c:pt>
                <c:pt idx="142">
                  <c:v>-2.6429007213428828E-2</c:v>
                </c:pt>
                <c:pt idx="143">
                  <c:v>-2.6429007213428828E-2</c:v>
                </c:pt>
                <c:pt idx="144">
                  <c:v>-2.6324915603575891E-2</c:v>
                </c:pt>
                <c:pt idx="145">
                  <c:v>-2.5711518616942521E-2</c:v>
                </c:pt>
                <c:pt idx="146">
                  <c:v>-2.5678060599489794E-2</c:v>
                </c:pt>
                <c:pt idx="147">
                  <c:v>-2.5637167467047566E-2</c:v>
                </c:pt>
                <c:pt idx="148">
                  <c:v>-2.5555381202163118E-2</c:v>
                </c:pt>
                <c:pt idx="149">
                  <c:v>-2.547359493727867E-2</c:v>
                </c:pt>
                <c:pt idx="150">
                  <c:v>-2.4878785738119039E-2</c:v>
                </c:pt>
                <c:pt idx="151">
                  <c:v>-2.4633426943465687E-2</c:v>
                </c:pt>
                <c:pt idx="152">
                  <c:v>-2.4518182661128509E-2</c:v>
                </c:pt>
                <c:pt idx="153">
                  <c:v>-2.3915938346979384E-2</c:v>
                </c:pt>
                <c:pt idx="154">
                  <c:v>-2.384158719708443E-2</c:v>
                </c:pt>
                <c:pt idx="155">
                  <c:v>-2.313153371558762E-2</c:v>
                </c:pt>
                <c:pt idx="156">
                  <c:v>-2.3049747450703168E-2</c:v>
                </c:pt>
                <c:pt idx="157">
                  <c:v>-2.2927068053376496E-2</c:v>
                </c:pt>
                <c:pt idx="158">
                  <c:v>-2.2209579456890189E-2</c:v>
                </c:pt>
                <c:pt idx="159">
                  <c:v>-2.2209579456890189E-2</c:v>
                </c:pt>
                <c:pt idx="160">
                  <c:v>-2.2209579456890189E-2</c:v>
                </c:pt>
                <c:pt idx="161">
                  <c:v>-2.2209579456890189E-2</c:v>
                </c:pt>
                <c:pt idx="162">
                  <c:v>-2.2209579456890189E-2</c:v>
                </c:pt>
                <c:pt idx="163">
                  <c:v>-2.2209579456890189E-2</c:v>
                </c:pt>
                <c:pt idx="164">
                  <c:v>-2.1179816030845077E-2</c:v>
                </c:pt>
                <c:pt idx="165">
                  <c:v>-2.1138922898402853E-2</c:v>
                </c:pt>
                <c:pt idx="166">
                  <c:v>-2.1098029765960626E-2</c:v>
                </c:pt>
                <c:pt idx="167">
                  <c:v>-2.0503220566800994E-2</c:v>
                </c:pt>
                <c:pt idx="168">
                  <c:v>-2.0224403754694916E-2</c:v>
                </c:pt>
                <c:pt idx="169">
                  <c:v>-2.0224403754694916E-2</c:v>
                </c:pt>
                <c:pt idx="170">
                  <c:v>-2.0224403754694916E-2</c:v>
                </c:pt>
                <c:pt idx="171">
                  <c:v>-1.9384235760881937E-2</c:v>
                </c:pt>
                <c:pt idx="172">
                  <c:v>-1.8518044864605725E-2</c:v>
                </c:pt>
                <c:pt idx="173">
                  <c:v>-1.6904624911885224E-2</c:v>
                </c:pt>
                <c:pt idx="174">
                  <c:v>-1.6755922612095315E-2</c:v>
                </c:pt>
                <c:pt idx="175">
                  <c:v>-1.6752205054600566E-2</c:v>
                </c:pt>
                <c:pt idx="176">
                  <c:v>-1.6618372984789648E-2</c:v>
                </c:pt>
                <c:pt idx="177">
                  <c:v>-1.5908319503292839E-2</c:v>
                </c:pt>
                <c:pt idx="178">
                  <c:v>-1.5042128607016626E-2</c:v>
                </c:pt>
                <c:pt idx="179">
                  <c:v>-1.4941754554658439E-2</c:v>
                </c:pt>
                <c:pt idx="180">
                  <c:v>-1.4175937710740411E-2</c:v>
                </c:pt>
                <c:pt idx="181">
                  <c:v>-1.4090433888361214E-2</c:v>
                </c:pt>
                <c:pt idx="182">
                  <c:v>-1.3335769716927431E-2</c:v>
                </c:pt>
                <c:pt idx="183">
                  <c:v>-1.3227960549579747E-2</c:v>
                </c:pt>
                <c:pt idx="184">
                  <c:v>-1.2190762008545138E-2</c:v>
                </c:pt>
                <c:pt idx="185">
                  <c:v>-1.148442608454308E-2</c:v>
                </c:pt>
                <c:pt idx="186">
                  <c:v>-1.0681433665677573E-2</c:v>
                </c:pt>
                <c:pt idx="187">
                  <c:v>-1.0659128320709088E-2</c:v>
                </c:pt>
                <c:pt idx="188">
                  <c:v>-8.8226549183037239E-3</c:v>
                </c:pt>
                <c:pt idx="189">
                  <c:v>-7.949028907038018E-3</c:v>
                </c:pt>
                <c:pt idx="190">
                  <c:v>-6.2761280344015499E-3</c:v>
                </c:pt>
                <c:pt idx="191">
                  <c:v>-5.3504562182093707E-3</c:v>
                </c:pt>
                <c:pt idx="192">
                  <c:v>-4.5995096042703368E-3</c:v>
                </c:pt>
                <c:pt idx="193">
                  <c:v>-3.7296011504993759E-3</c:v>
                </c:pt>
                <c:pt idx="194">
                  <c:v>-3.5623110632357277E-3</c:v>
                </c:pt>
                <c:pt idx="195">
                  <c:v>-3.4396316659090556E-3</c:v>
                </c:pt>
                <c:pt idx="196">
                  <c:v>-2.8039293343071967E-3</c:v>
                </c:pt>
                <c:pt idx="197">
                  <c:v>-2.699837724454264E-3</c:v>
                </c:pt>
                <c:pt idx="198">
                  <c:v>-2.5845934421170821E-3</c:v>
                </c:pt>
                <c:pt idx="199">
                  <c:v>-1.8596697306412849E-3</c:v>
                </c:pt>
                <c:pt idx="200">
                  <c:v>-1.026936851817796E-3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0B-4A59-B53D-88CB004E46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Active!$U$21:$U$221</c:f>
              <c:numCache>
                <c:formatCode>General</c:formatCode>
                <c:ptCount val="201"/>
                <c:pt idx="3">
                  <c:v>-0.32613599999967846</c:v>
                </c:pt>
                <c:pt idx="60">
                  <c:v>8.7734000000637025E-2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0B-4A59-B53D-88CB004E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27488"/>
        <c:axId val="1"/>
      </c:scatterChart>
      <c:valAx>
        <c:axId val="81762748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1570680628273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29319371727751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27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65968586387435"/>
          <c:y val="0.91222702177901738"/>
          <c:w val="0.6295811518324607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Peg - O-C Diagr.</a:t>
            </a:r>
          </a:p>
        </c:rich>
      </c:tx>
      <c:layout>
        <c:manualLayout>
          <c:xMode val="edge"/>
          <c:yMode val="edge"/>
          <c:x val="0.3934646012385706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6878263988798"/>
          <c:y val="0.234375"/>
          <c:w val="0.83398799273385515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Active!$H$21:$H$221</c:f>
              <c:numCache>
                <c:formatCode>General</c:formatCode>
                <c:ptCount val="201"/>
                <c:pt idx="0">
                  <c:v>-4.6659999999974389E-2</c:v>
                </c:pt>
                <c:pt idx="1">
                  <c:v>-5.6230000001960434E-2</c:v>
                </c:pt>
                <c:pt idx="2">
                  <c:v>-7.1336000000883359E-2</c:v>
                </c:pt>
                <c:pt idx="4">
                  <c:v>-9.8425000000133878E-2</c:v>
                </c:pt>
                <c:pt idx="5">
                  <c:v>-5.842099999790662E-2</c:v>
                </c:pt>
                <c:pt idx="6">
                  <c:v>-5.2760999999009073E-2</c:v>
                </c:pt>
                <c:pt idx="7">
                  <c:v>-2.6274999996530823E-2</c:v>
                </c:pt>
                <c:pt idx="8">
                  <c:v>-4.7540000014123507E-3</c:v>
                </c:pt>
                <c:pt idx="9">
                  <c:v>5.8999998145736754E-5</c:v>
                </c:pt>
                <c:pt idx="10">
                  <c:v>-2.6169999982812442E-3</c:v>
                </c:pt>
                <c:pt idx="11">
                  <c:v>-6.4239999992423691E-3</c:v>
                </c:pt>
                <c:pt idx="12">
                  <c:v>4.8559999995632097E-3</c:v>
                </c:pt>
                <c:pt idx="13">
                  <c:v>-1.4999999984866008E-3</c:v>
                </c:pt>
                <c:pt idx="14">
                  <c:v>-6.2870000037946738E-3</c:v>
                </c:pt>
                <c:pt idx="15">
                  <c:v>-5.8360000039101578E-3</c:v>
                </c:pt>
                <c:pt idx="16">
                  <c:v>2.6159999979427084E-3</c:v>
                </c:pt>
                <c:pt idx="17">
                  <c:v>-1.724000001559034E-3</c:v>
                </c:pt>
                <c:pt idx="18">
                  <c:v>-2.0640000002458692E-3</c:v>
                </c:pt>
                <c:pt idx="19">
                  <c:v>-8.2980000006500632E-3</c:v>
                </c:pt>
                <c:pt idx="20">
                  <c:v>1.4939999964553863E-3</c:v>
                </c:pt>
                <c:pt idx="21">
                  <c:v>-1.0160999998333864E-2</c:v>
                </c:pt>
                <c:pt idx="22">
                  <c:v>-1.794299999892246E-2</c:v>
                </c:pt>
                <c:pt idx="23">
                  <c:v>1.0046000003057998E-2</c:v>
                </c:pt>
                <c:pt idx="24">
                  <c:v>4.1200000123353675E-4</c:v>
                </c:pt>
                <c:pt idx="25">
                  <c:v>2.4120000016409904E-3</c:v>
                </c:pt>
                <c:pt idx="26">
                  <c:v>5.4120000058901496E-3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1-4F4B-A3BB-0A77B56F84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Active!$I$21:$I$221</c:f>
              <c:numCache>
                <c:formatCode>General</c:formatCode>
                <c:ptCount val="201"/>
                <c:pt idx="27">
                  <c:v>6.2850000031176023E-3</c:v>
                </c:pt>
                <c:pt idx="28">
                  <c:v>1.9991000001027714E-2</c:v>
                </c:pt>
                <c:pt idx="29">
                  <c:v>6.5939999985857867E-3</c:v>
                </c:pt>
                <c:pt idx="30">
                  <c:v>3.8530000019818544E-3</c:v>
                </c:pt>
                <c:pt idx="31">
                  <c:v>-5.7000000015250407E-3</c:v>
                </c:pt>
                <c:pt idx="32">
                  <c:v>1.1513000004924834E-2</c:v>
                </c:pt>
                <c:pt idx="33">
                  <c:v>-2.2721000001183711E-2</c:v>
                </c:pt>
                <c:pt idx="34">
                  <c:v>-5.721000001358334E-3</c:v>
                </c:pt>
                <c:pt idx="35">
                  <c:v>1.0858000001462642E-2</c:v>
                </c:pt>
                <c:pt idx="36">
                  <c:v>1.4858000002277549E-2</c:v>
                </c:pt>
                <c:pt idx="37">
                  <c:v>1.1050000000977889E-2</c:v>
                </c:pt>
                <c:pt idx="38">
                  <c:v>-4.0519999965908937E-3</c:v>
                </c:pt>
                <c:pt idx="40">
                  <c:v>-8.9349999980186112E-3</c:v>
                </c:pt>
                <c:pt idx="41">
                  <c:v>-9.3499999638879672E-4</c:v>
                </c:pt>
                <c:pt idx="42">
                  <c:v>-7.7220000021043234E-3</c:v>
                </c:pt>
                <c:pt idx="43">
                  <c:v>1.1643999998341314E-2</c:v>
                </c:pt>
                <c:pt idx="44">
                  <c:v>-1.7169999991892837E-3</c:v>
                </c:pt>
                <c:pt idx="45">
                  <c:v>-7.1699999534757808E-4</c:v>
                </c:pt>
                <c:pt idx="46">
                  <c:v>-1.5223999995214399E-2</c:v>
                </c:pt>
                <c:pt idx="47">
                  <c:v>-1.6345999996701721E-2</c:v>
                </c:pt>
                <c:pt idx="48">
                  <c:v>5.866999999852851E-3</c:v>
                </c:pt>
                <c:pt idx="49">
                  <c:v>4.1650000057416037E-3</c:v>
                </c:pt>
                <c:pt idx="50">
                  <c:v>-3.9200000028358772E-3</c:v>
                </c:pt>
                <c:pt idx="51">
                  <c:v>-7.0699999923817813E-4</c:v>
                </c:pt>
                <c:pt idx="52">
                  <c:v>-8.7280000007012859E-3</c:v>
                </c:pt>
                <c:pt idx="53">
                  <c:v>9.7190000014961697E-3</c:v>
                </c:pt>
                <c:pt idx="54">
                  <c:v>1.0166000000026543E-2</c:v>
                </c:pt>
                <c:pt idx="55">
                  <c:v>-3.3410000032745302E-3</c:v>
                </c:pt>
                <c:pt idx="56">
                  <c:v>-1.3410000028670765E-3</c:v>
                </c:pt>
                <c:pt idx="57">
                  <c:v>7.511000003432855E-3</c:v>
                </c:pt>
                <c:pt idx="58">
                  <c:v>1.0451000001921784E-2</c:v>
                </c:pt>
                <c:pt idx="59">
                  <c:v>4.8770000066724606E-3</c:v>
                </c:pt>
                <c:pt idx="61">
                  <c:v>-1.1349999986123294E-3</c:v>
                </c:pt>
                <c:pt idx="62">
                  <c:v>1.2920000008307397E-3</c:v>
                </c:pt>
                <c:pt idx="63">
                  <c:v>-2.6819999984581955E-3</c:v>
                </c:pt>
                <c:pt idx="64">
                  <c:v>2.957000004244037E-3</c:v>
                </c:pt>
                <c:pt idx="65">
                  <c:v>2.957000004244037E-3</c:v>
                </c:pt>
                <c:pt idx="66">
                  <c:v>1.130100000591483E-2</c:v>
                </c:pt>
                <c:pt idx="67">
                  <c:v>1.2301000002480578E-2</c:v>
                </c:pt>
                <c:pt idx="68">
                  <c:v>1.0450000001583248E-2</c:v>
                </c:pt>
                <c:pt idx="69">
                  <c:v>-5.4640000016661361E-3</c:v>
                </c:pt>
                <c:pt idx="70">
                  <c:v>4.434000002220273E-3</c:v>
                </c:pt>
                <c:pt idx="71">
                  <c:v>8.8099999993573874E-4</c:v>
                </c:pt>
                <c:pt idx="72">
                  <c:v>8.6730000039096922E-3</c:v>
                </c:pt>
                <c:pt idx="73">
                  <c:v>-2.135000002454035E-3</c:v>
                </c:pt>
                <c:pt idx="74">
                  <c:v>-5.8359999966342002E-3</c:v>
                </c:pt>
                <c:pt idx="75">
                  <c:v>-6.9819999989704229E-3</c:v>
                </c:pt>
                <c:pt idx="76">
                  <c:v>-5.9819999951287173E-3</c:v>
                </c:pt>
                <c:pt idx="77">
                  <c:v>4.0180000069085509E-3</c:v>
                </c:pt>
                <c:pt idx="78">
                  <c:v>6.0180000000400469E-3</c:v>
                </c:pt>
                <c:pt idx="79">
                  <c:v>7.0180000038817525E-3</c:v>
                </c:pt>
                <c:pt idx="80">
                  <c:v>7.0180000038817525E-3</c:v>
                </c:pt>
                <c:pt idx="81">
                  <c:v>7.0180000038817525E-3</c:v>
                </c:pt>
                <c:pt idx="82">
                  <c:v>7.0180000038817525E-3</c:v>
                </c:pt>
                <c:pt idx="83">
                  <c:v>9.0180000042892061E-3</c:v>
                </c:pt>
                <c:pt idx="84">
                  <c:v>9.0180000042892061E-3</c:v>
                </c:pt>
                <c:pt idx="85">
                  <c:v>9.0180000042892061E-3</c:v>
                </c:pt>
                <c:pt idx="86">
                  <c:v>1.101800000469666E-2</c:v>
                </c:pt>
                <c:pt idx="87">
                  <c:v>-3.3220000041183084E-3</c:v>
                </c:pt>
                <c:pt idx="88">
                  <c:v>-3.3220000041183084E-3</c:v>
                </c:pt>
                <c:pt idx="89">
                  <c:v>1.6780000005383044E-3</c:v>
                </c:pt>
                <c:pt idx="90">
                  <c:v>7.4439999953028746E-3</c:v>
                </c:pt>
                <c:pt idx="91">
                  <c:v>-1.4108999996096827E-2</c:v>
                </c:pt>
                <c:pt idx="92">
                  <c:v>-8.0630000011296943E-3</c:v>
                </c:pt>
                <c:pt idx="93">
                  <c:v>-9.4239999962155707E-3</c:v>
                </c:pt>
                <c:pt idx="94">
                  <c:v>1.5320999998948537E-2</c:v>
                </c:pt>
                <c:pt idx="95">
                  <c:v>-1.1039999953936785E-3</c:v>
                </c:pt>
                <c:pt idx="96">
                  <c:v>1.2088000003132038E-2</c:v>
                </c:pt>
                <c:pt idx="97">
                  <c:v>-2.825999996275641E-3</c:v>
                </c:pt>
                <c:pt idx="98">
                  <c:v>8.1740000023273751E-3</c:v>
                </c:pt>
                <c:pt idx="99">
                  <c:v>-9.4190000017988496E-3</c:v>
                </c:pt>
                <c:pt idx="100">
                  <c:v>-1.8859999981941655E-3</c:v>
                </c:pt>
                <c:pt idx="101">
                  <c:v>1.140000022132881E-4</c:v>
                </c:pt>
                <c:pt idx="102">
                  <c:v>-1.2119999999413267E-2</c:v>
                </c:pt>
                <c:pt idx="103">
                  <c:v>-7.1199999947566539E-3</c:v>
                </c:pt>
                <c:pt idx="104">
                  <c:v>-5.1199999943492003E-3</c:v>
                </c:pt>
                <c:pt idx="105">
                  <c:v>-1.4599999922211282E-3</c:v>
                </c:pt>
                <c:pt idx="106">
                  <c:v>6.5400000021327287E-3</c:v>
                </c:pt>
                <c:pt idx="107">
                  <c:v>-2.6940000025206245E-3</c:v>
                </c:pt>
                <c:pt idx="108">
                  <c:v>-4.2469999971217476E-3</c:v>
                </c:pt>
                <c:pt idx="109">
                  <c:v>5.7530000049155205E-3</c:v>
                </c:pt>
                <c:pt idx="110">
                  <c:v>-6.0339999981806614E-3</c:v>
                </c:pt>
                <c:pt idx="111">
                  <c:v>1.1789999989559874E-3</c:v>
                </c:pt>
                <c:pt idx="112">
                  <c:v>4.178999995929189E-3</c:v>
                </c:pt>
                <c:pt idx="113">
                  <c:v>2.0458999999391381E-2</c:v>
                </c:pt>
                <c:pt idx="114">
                  <c:v>1.3319999998202547E-3</c:v>
                </c:pt>
                <c:pt idx="115">
                  <c:v>1.5239999993355013E-3</c:v>
                </c:pt>
                <c:pt idx="116">
                  <c:v>-9.6029999986058101E-3</c:v>
                </c:pt>
                <c:pt idx="117">
                  <c:v>-1.3880000042263418E-3</c:v>
                </c:pt>
                <c:pt idx="118">
                  <c:v>-4.5570000002044253E-3</c:v>
                </c:pt>
                <c:pt idx="119">
                  <c:v>-3.5569999963627197E-3</c:v>
                </c:pt>
                <c:pt idx="120">
                  <c:v>-2.5569999997969717E-3</c:v>
                </c:pt>
                <c:pt idx="121">
                  <c:v>-5.3439999974216335E-3</c:v>
                </c:pt>
                <c:pt idx="122">
                  <c:v>-5.3439999974216335E-3</c:v>
                </c:pt>
                <c:pt idx="123">
                  <c:v>-2.3440000004484318E-3</c:v>
                </c:pt>
                <c:pt idx="124">
                  <c:v>-1.3440000038826838E-3</c:v>
                </c:pt>
                <c:pt idx="125">
                  <c:v>6.5599999652476981E-4</c:v>
                </c:pt>
                <c:pt idx="126">
                  <c:v>-3.13099999766564E-3</c:v>
                </c:pt>
                <c:pt idx="127">
                  <c:v>-2.2105000003648456E-2</c:v>
                </c:pt>
                <c:pt idx="128">
                  <c:v>6.6609999994398095E-3</c:v>
                </c:pt>
                <c:pt idx="129">
                  <c:v>1.6193000003113411E-2</c:v>
                </c:pt>
                <c:pt idx="130">
                  <c:v>6.751000000804197E-3</c:v>
                </c:pt>
                <c:pt idx="131">
                  <c:v>5.3900000057183206E-4</c:v>
                </c:pt>
                <c:pt idx="132">
                  <c:v>-5.1160000002710149E-3</c:v>
                </c:pt>
                <c:pt idx="133">
                  <c:v>-4.5600000157719478E-4</c:v>
                </c:pt>
                <c:pt idx="134">
                  <c:v>1.0267999998177402E-2</c:v>
                </c:pt>
                <c:pt idx="135">
                  <c:v>-7.2619999991729856E-3</c:v>
                </c:pt>
                <c:pt idx="136">
                  <c:v>-3.1970000054570846E-3</c:v>
                </c:pt>
                <c:pt idx="137">
                  <c:v>-5.6640000038896687E-3</c:v>
                </c:pt>
                <c:pt idx="138">
                  <c:v>-3.4049999958369881E-3</c:v>
                </c:pt>
                <c:pt idx="139">
                  <c:v>-1.095799999893643E-2</c:v>
                </c:pt>
                <c:pt idx="140">
                  <c:v>5.2550000036717393E-3</c:v>
                </c:pt>
                <c:pt idx="141">
                  <c:v>-1.0105999994266313E-2</c:v>
                </c:pt>
                <c:pt idx="142">
                  <c:v>3.8940000013099052E-3</c:v>
                </c:pt>
                <c:pt idx="143">
                  <c:v>9.8940000025322661E-3</c:v>
                </c:pt>
                <c:pt idx="144">
                  <c:v>-2.3819999987608753E-3</c:v>
                </c:pt>
                <c:pt idx="145">
                  <c:v>5.8129999961238354E-3</c:v>
                </c:pt>
                <c:pt idx="146">
                  <c:v>-3.7400000001071021E-3</c:v>
                </c:pt>
                <c:pt idx="147">
                  <c:v>1.1472999998659361E-2</c:v>
                </c:pt>
                <c:pt idx="148">
                  <c:v>-4.1009999986272305E-3</c:v>
                </c:pt>
                <c:pt idx="149">
                  <c:v>-1.0675000004994217E-2</c:v>
                </c:pt>
                <c:pt idx="150">
                  <c:v>-1.3394999994488899E-2</c:v>
                </c:pt>
                <c:pt idx="151">
                  <c:v>-5.1170000006095506E-3</c:v>
                </c:pt>
                <c:pt idx="152">
                  <c:v>-1.2439999991329387E-3</c:v>
                </c:pt>
                <c:pt idx="153">
                  <c:v>-1.3198000000556931E-2</c:v>
                </c:pt>
                <c:pt idx="154">
                  <c:v>-9.5379999984288588E-3</c:v>
                </c:pt>
                <c:pt idx="155">
                  <c:v>-1.2385000001813751E-2</c:v>
                </c:pt>
                <c:pt idx="156">
                  <c:v>-1.1959000003116671E-2</c:v>
                </c:pt>
                <c:pt idx="157">
                  <c:v>-1.9319999999424908E-2</c:v>
                </c:pt>
                <c:pt idx="158">
                  <c:v>-2.1400999998149928E-2</c:v>
                </c:pt>
                <c:pt idx="160">
                  <c:v>-1.0400999992270954E-2</c:v>
                </c:pt>
                <c:pt idx="164">
                  <c:v>-1.1309999994409736E-2</c:v>
                </c:pt>
                <c:pt idx="165">
                  <c:v>-1.9096999996691011E-2</c:v>
                </c:pt>
                <c:pt idx="166">
                  <c:v>-8.8840000025811605E-3</c:v>
                </c:pt>
                <c:pt idx="167">
                  <c:v>-6.6039999946951866E-3</c:v>
                </c:pt>
                <c:pt idx="168">
                  <c:v>-2.3879000000306405E-2</c:v>
                </c:pt>
                <c:pt idx="169">
                  <c:v>-6.8790000004810281E-3</c:v>
                </c:pt>
                <c:pt idx="170">
                  <c:v>7.1209999950951897E-3</c:v>
                </c:pt>
                <c:pt idx="171">
                  <c:v>-3.3209999965038151E-3</c:v>
                </c:pt>
                <c:pt idx="172">
                  <c:v>9.9180000033811666E-3</c:v>
                </c:pt>
                <c:pt idx="174">
                  <c:v>-9.5399999991059303E-3</c:v>
                </c:pt>
                <c:pt idx="175">
                  <c:v>4.8430000024382025E-3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91-4F4B-A3BB-0A77B56F84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Active!$J$21:$J$221</c:f>
              <c:numCache>
                <c:formatCode>General</c:formatCode>
                <c:ptCount val="201"/>
                <c:pt idx="159">
                  <c:v>-1.7900999991979916E-2</c:v>
                </c:pt>
                <c:pt idx="161">
                  <c:v>-1.0300999994797166E-2</c:v>
                </c:pt>
                <c:pt idx="162">
                  <c:v>-8.9009999937843531E-3</c:v>
                </c:pt>
                <c:pt idx="163">
                  <c:v>-4.7009999980218709E-3</c:v>
                </c:pt>
                <c:pt idx="180">
                  <c:v>-2.6379999981145374E-3</c:v>
                </c:pt>
                <c:pt idx="183">
                  <c:v>-5.9729999993578531E-3</c:v>
                </c:pt>
                <c:pt idx="184">
                  <c:v>-1.0615999999572523E-2</c:v>
                </c:pt>
                <c:pt idx="186">
                  <c:v>-8.8179999947897159E-3</c:v>
                </c:pt>
                <c:pt idx="191">
                  <c:v>-6.5959999919869006E-3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91-4F4B-A3BB-0A77B56F84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Active!$K$21:$K$221</c:f>
              <c:numCache>
                <c:formatCode>General</c:formatCode>
                <c:ptCount val="201"/>
                <c:pt idx="173">
                  <c:v>-5.260000005364418E-3</c:v>
                </c:pt>
                <c:pt idx="176">
                  <c:v>-3.9689999975962564E-3</c:v>
                </c:pt>
                <c:pt idx="177">
                  <c:v>-3.8160000040079467E-3</c:v>
                </c:pt>
                <c:pt idx="178">
                  <c:v>-3.0769999939366244E-3</c:v>
                </c:pt>
                <c:pt idx="179">
                  <c:v>-3.5359999965294264E-3</c:v>
                </c:pt>
                <c:pt idx="181">
                  <c:v>-2.6290000023436733E-3</c:v>
                </c:pt>
                <c:pt idx="182">
                  <c:v>-2.1799999958602712E-3</c:v>
                </c:pt>
                <c:pt idx="185">
                  <c:v>-8.1460000001243316E-3</c:v>
                </c:pt>
                <c:pt idx="187">
                  <c:v>-8.219999996072147E-3</c:v>
                </c:pt>
                <c:pt idx="188">
                  <c:v>-9.0179999970132485E-3</c:v>
                </c:pt>
                <c:pt idx="189">
                  <c:v>-8.8130000003729947E-3</c:v>
                </c:pt>
                <c:pt idx="190">
                  <c:v>-8.3629999935510568E-3</c:v>
                </c:pt>
                <c:pt idx="192">
                  <c:v>-4.629999995813705E-3</c:v>
                </c:pt>
                <c:pt idx="193">
                  <c:v>-5.9079999991809018E-3</c:v>
                </c:pt>
                <c:pt idx="194">
                  <c:v>-4.5429999954649247E-3</c:v>
                </c:pt>
                <c:pt idx="195">
                  <c:v>-4.1539998637745157E-3</c:v>
                </c:pt>
                <c:pt idx="196">
                  <c:v>-5.9410000030766241E-3</c:v>
                </c:pt>
                <c:pt idx="197">
                  <c:v>-5.8169999974779785E-3</c:v>
                </c:pt>
                <c:pt idx="198">
                  <c:v>-5.9440000040922314E-3</c:v>
                </c:pt>
                <c:pt idx="199">
                  <c:v>-5.1590000002761371E-3</c:v>
                </c:pt>
                <c:pt idx="200">
                  <c:v>-2.2670000034850091E-3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91-4F4B-A3BB-0A77B56F84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Active!$L$21:$L$221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91-4F4B-A3BB-0A77B56F84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Active!$M$21:$M$221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91-4F4B-A3BB-0A77B56F84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Active!$N$21:$N$221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91-4F4B-A3BB-0A77B56F84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Active!$O$21:$O$221</c:f>
              <c:numCache>
                <c:formatCode>General</c:formatCode>
                <c:ptCount val="201"/>
                <c:pt idx="0">
                  <c:v>-9.3486309303687828E-2</c:v>
                </c:pt>
                <c:pt idx="1">
                  <c:v>-8.8988064735043115E-2</c:v>
                </c:pt>
                <c:pt idx="2">
                  <c:v>-8.8921148700137648E-2</c:v>
                </c:pt>
                <c:pt idx="3">
                  <c:v>-8.3716568207490877E-2</c:v>
                </c:pt>
                <c:pt idx="4">
                  <c:v>-7.8448789237433383E-2</c:v>
                </c:pt>
                <c:pt idx="5">
                  <c:v>-7.4032330933673118E-2</c:v>
                </c:pt>
                <c:pt idx="6">
                  <c:v>-7.3957979783778161E-2</c:v>
                </c:pt>
                <c:pt idx="7">
                  <c:v>-6.7110238878452896E-2</c:v>
                </c:pt>
                <c:pt idx="8">
                  <c:v>-6.1582230883763071E-2</c:v>
                </c:pt>
                <c:pt idx="9">
                  <c:v>-6.0797826252371304E-2</c:v>
                </c:pt>
                <c:pt idx="10">
                  <c:v>-5.9950223143568834E-2</c:v>
                </c:pt>
                <c:pt idx="11">
                  <c:v>-5.9686276561441744E-2</c:v>
                </c:pt>
                <c:pt idx="12">
                  <c:v>-5.9091467362282116E-2</c:v>
                </c:pt>
                <c:pt idx="13">
                  <c:v>-5.8095161953689731E-2</c:v>
                </c:pt>
                <c:pt idx="14">
                  <c:v>-5.8054268821247507E-2</c:v>
                </c:pt>
                <c:pt idx="15">
                  <c:v>-5.7321909994782205E-2</c:v>
                </c:pt>
                <c:pt idx="16">
                  <c:v>-5.6414825966063772E-2</c:v>
                </c:pt>
                <c:pt idx="17">
                  <c:v>-5.6340474816168815E-2</c:v>
                </c:pt>
                <c:pt idx="18">
                  <c:v>-5.6266123666273864E-2</c:v>
                </c:pt>
                <c:pt idx="19">
                  <c:v>-5.6258688551284367E-2</c:v>
                </c:pt>
                <c:pt idx="20">
                  <c:v>-5.5425955672460878E-2</c:v>
                </c:pt>
                <c:pt idx="21">
                  <c:v>-5.4626680811090123E-2</c:v>
                </c:pt>
                <c:pt idx="22">
                  <c:v>-5.3712161667382192E-2</c:v>
                </c:pt>
                <c:pt idx="23">
                  <c:v>-5.1916581397419052E-2</c:v>
                </c:pt>
                <c:pt idx="24">
                  <c:v>-5.1165634783480018E-2</c:v>
                </c:pt>
                <c:pt idx="25">
                  <c:v>-5.1165634783480018E-2</c:v>
                </c:pt>
                <c:pt idx="26">
                  <c:v>-5.1165634783480018E-2</c:v>
                </c:pt>
                <c:pt idx="27">
                  <c:v>-5.1050390501142837E-2</c:v>
                </c:pt>
                <c:pt idx="28">
                  <c:v>-5.0373795037098761E-2</c:v>
                </c:pt>
                <c:pt idx="29">
                  <c:v>-4.9106107931389795E-2</c:v>
                </c:pt>
                <c:pt idx="30">
                  <c:v>-4.8462970484798439E-2</c:v>
                </c:pt>
                <c:pt idx="31">
                  <c:v>-4.8429512467345712E-2</c:v>
                </c:pt>
                <c:pt idx="32">
                  <c:v>-4.8388619334903488E-2</c:v>
                </c:pt>
                <c:pt idx="33">
                  <c:v>-4.838118421991399E-2</c:v>
                </c:pt>
                <c:pt idx="34">
                  <c:v>-4.838118421991399E-2</c:v>
                </c:pt>
                <c:pt idx="35">
                  <c:v>-4.7589344473532733E-2</c:v>
                </c:pt>
                <c:pt idx="36">
                  <c:v>-4.7589344473532733E-2</c:v>
                </c:pt>
                <c:pt idx="37">
                  <c:v>-4.7500123093658787E-2</c:v>
                </c:pt>
                <c:pt idx="38">
                  <c:v>-4.6734306249740759E-2</c:v>
                </c:pt>
                <c:pt idx="39">
                  <c:v>-4.5083710722072783E-2</c:v>
                </c:pt>
                <c:pt idx="40">
                  <c:v>-4.4879245059861662E-2</c:v>
                </c:pt>
                <c:pt idx="41">
                  <c:v>-4.4879245059861662E-2</c:v>
                </c:pt>
                <c:pt idx="42">
                  <c:v>-4.4838351927419431E-2</c:v>
                </c:pt>
                <c:pt idx="43">
                  <c:v>-4.4087405313480398E-2</c:v>
                </c:pt>
                <c:pt idx="44">
                  <c:v>-4.3964725916153725E-2</c:v>
                </c:pt>
                <c:pt idx="45">
                  <c:v>-4.3964725916153725E-2</c:v>
                </c:pt>
                <c:pt idx="46">
                  <c:v>-4.3329023584551866E-2</c:v>
                </c:pt>
                <c:pt idx="47">
                  <c:v>-4.2340153290948979E-2</c:v>
                </c:pt>
                <c:pt idx="48">
                  <c:v>-4.2299260158506755E-2</c:v>
                </c:pt>
                <c:pt idx="49">
                  <c:v>-4.227695481353827E-2</c:v>
                </c:pt>
                <c:pt idx="50">
                  <c:v>-4.2258367026064531E-2</c:v>
                </c:pt>
                <c:pt idx="51">
                  <c:v>-4.2217473893622307E-2</c:v>
                </c:pt>
                <c:pt idx="52">
                  <c:v>-4.2169145646190585E-2</c:v>
                </c:pt>
                <c:pt idx="53">
                  <c:v>-4.2135687628737858E-2</c:v>
                </c:pt>
                <c:pt idx="54">
                  <c:v>-4.2102229611285125E-2</c:v>
                </c:pt>
                <c:pt idx="55">
                  <c:v>-4.1466527279683273E-2</c:v>
                </c:pt>
                <c:pt idx="56">
                  <c:v>-4.1466527279683273E-2</c:v>
                </c:pt>
                <c:pt idx="57">
                  <c:v>-4.130295474991437E-2</c:v>
                </c:pt>
                <c:pt idx="58">
                  <c:v>-4.0633794400859784E-2</c:v>
                </c:pt>
                <c:pt idx="59">
                  <c:v>-4.0552008135975336E-2</c:v>
                </c:pt>
                <c:pt idx="60">
                  <c:v>-3.9514809594940727E-2</c:v>
                </c:pt>
                <c:pt idx="61">
                  <c:v>-3.8931153068265341E-2</c:v>
                </c:pt>
                <c:pt idx="62">
                  <c:v>-3.8674641601127747E-2</c:v>
                </c:pt>
                <c:pt idx="63">
                  <c:v>-3.7849343837293763E-2</c:v>
                </c:pt>
                <c:pt idx="64">
                  <c:v>-3.7726664439967084E-2</c:v>
                </c:pt>
                <c:pt idx="65">
                  <c:v>-3.7726664439967084E-2</c:v>
                </c:pt>
                <c:pt idx="66">
                  <c:v>-3.7102114780849474E-2</c:v>
                </c:pt>
                <c:pt idx="67">
                  <c:v>-3.7102114780849474E-2</c:v>
                </c:pt>
                <c:pt idx="68">
                  <c:v>-3.7090962108365232E-2</c:v>
                </c:pt>
                <c:pt idx="69">
                  <c:v>-3.6934824693585826E-2</c:v>
                </c:pt>
                <c:pt idx="70">
                  <c:v>-3.6169007849667797E-2</c:v>
                </c:pt>
                <c:pt idx="71">
                  <c:v>-3.6135549832215071E-2</c:v>
                </c:pt>
                <c:pt idx="72">
                  <c:v>-3.5302816953391589E-2</c:v>
                </c:pt>
                <c:pt idx="73">
                  <c:v>-3.5213595573517643E-2</c:v>
                </c:pt>
                <c:pt idx="74">
                  <c:v>-3.5016565026296013E-2</c:v>
                </c:pt>
                <c:pt idx="75">
                  <c:v>-3.4503542092020834E-2</c:v>
                </c:pt>
                <c:pt idx="76">
                  <c:v>-3.4503542092020834E-2</c:v>
                </c:pt>
                <c:pt idx="77">
                  <c:v>-3.4503542092020834E-2</c:v>
                </c:pt>
                <c:pt idx="78">
                  <c:v>-3.4503542092020834E-2</c:v>
                </c:pt>
                <c:pt idx="79">
                  <c:v>-3.4503542092020834E-2</c:v>
                </c:pt>
                <c:pt idx="80">
                  <c:v>-3.4503542092020834E-2</c:v>
                </c:pt>
                <c:pt idx="81">
                  <c:v>-3.4503542092020834E-2</c:v>
                </c:pt>
                <c:pt idx="82">
                  <c:v>-3.4503542092020834E-2</c:v>
                </c:pt>
                <c:pt idx="83">
                  <c:v>-3.4503542092020834E-2</c:v>
                </c:pt>
                <c:pt idx="84">
                  <c:v>-3.4503542092020834E-2</c:v>
                </c:pt>
                <c:pt idx="85">
                  <c:v>-3.4503542092020834E-2</c:v>
                </c:pt>
                <c:pt idx="86">
                  <c:v>-3.4503542092020834E-2</c:v>
                </c:pt>
                <c:pt idx="87">
                  <c:v>-3.4429190942125876E-2</c:v>
                </c:pt>
                <c:pt idx="88">
                  <c:v>-3.4429190942125876E-2</c:v>
                </c:pt>
                <c:pt idx="89">
                  <c:v>-3.4429190942125876E-2</c:v>
                </c:pt>
                <c:pt idx="90">
                  <c:v>-3.4421755827136385E-2</c:v>
                </c:pt>
                <c:pt idx="91">
                  <c:v>-3.4388297809683652E-2</c:v>
                </c:pt>
                <c:pt idx="92">
                  <c:v>-3.3786053495534527E-2</c:v>
                </c:pt>
                <c:pt idx="93">
                  <c:v>-3.3663374098207854E-2</c:v>
                </c:pt>
                <c:pt idx="94">
                  <c:v>-3.3607610735786636E-2</c:v>
                </c:pt>
                <c:pt idx="95">
                  <c:v>-3.3514671798417939E-2</c:v>
                </c:pt>
                <c:pt idx="96">
                  <c:v>-3.3425450418544E-2</c:v>
                </c:pt>
                <c:pt idx="97">
                  <c:v>-3.3269313003764595E-2</c:v>
                </c:pt>
                <c:pt idx="98">
                  <c:v>-3.3269313003764595E-2</c:v>
                </c:pt>
                <c:pt idx="99">
                  <c:v>-3.2789748086942141E-2</c:v>
                </c:pt>
                <c:pt idx="100">
                  <c:v>-3.2600152654710009E-2</c:v>
                </c:pt>
                <c:pt idx="101">
                  <c:v>-3.2600152654710009E-2</c:v>
                </c:pt>
                <c:pt idx="102">
                  <c:v>-3.2592717539720512E-2</c:v>
                </c:pt>
                <c:pt idx="103">
                  <c:v>-3.2592717539720512E-2</c:v>
                </c:pt>
                <c:pt idx="104">
                  <c:v>-3.2592717539720512E-2</c:v>
                </c:pt>
                <c:pt idx="105">
                  <c:v>-3.2518366389825561E-2</c:v>
                </c:pt>
                <c:pt idx="106">
                  <c:v>-3.2518366389825561E-2</c:v>
                </c:pt>
                <c:pt idx="107">
                  <c:v>-3.2510931274836063E-2</c:v>
                </c:pt>
                <c:pt idx="108">
                  <c:v>-3.2477473257383337E-2</c:v>
                </c:pt>
                <c:pt idx="109">
                  <c:v>-3.2477473257383337E-2</c:v>
                </c:pt>
                <c:pt idx="110">
                  <c:v>-3.2436580124941106E-2</c:v>
                </c:pt>
                <c:pt idx="111">
                  <c:v>-3.2395686992498882E-2</c:v>
                </c:pt>
                <c:pt idx="112">
                  <c:v>-3.2395686992498882E-2</c:v>
                </c:pt>
                <c:pt idx="113">
                  <c:v>-3.1800877793339254E-2</c:v>
                </c:pt>
                <c:pt idx="114">
                  <c:v>-3.1685633511002079E-2</c:v>
                </c:pt>
                <c:pt idx="115">
                  <c:v>-3.1596412131128127E-2</c:v>
                </c:pt>
                <c:pt idx="116">
                  <c:v>-3.1481167848790952E-2</c:v>
                </c:pt>
                <c:pt idx="117">
                  <c:v>-3.1090824311842444E-2</c:v>
                </c:pt>
                <c:pt idx="118">
                  <c:v>-3.0878923534641823E-2</c:v>
                </c:pt>
                <c:pt idx="119">
                  <c:v>-3.0878923534641823E-2</c:v>
                </c:pt>
                <c:pt idx="120">
                  <c:v>-3.0878923534641823E-2</c:v>
                </c:pt>
                <c:pt idx="121">
                  <c:v>-3.0838030402199599E-2</c:v>
                </c:pt>
                <c:pt idx="122">
                  <c:v>-3.0838030402199599E-2</c:v>
                </c:pt>
                <c:pt idx="123">
                  <c:v>-3.0838030402199599E-2</c:v>
                </c:pt>
                <c:pt idx="124">
                  <c:v>-3.0838030402199599E-2</c:v>
                </c:pt>
                <c:pt idx="125">
                  <c:v>-3.0838030402199599E-2</c:v>
                </c:pt>
                <c:pt idx="126">
                  <c:v>-3.0797137269757375E-2</c:v>
                </c:pt>
                <c:pt idx="127">
                  <c:v>-2.9971839505923387E-2</c:v>
                </c:pt>
                <c:pt idx="128">
                  <c:v>-2.9964404390933889E-2</c:v>
                </c:pt>
                <c:pt idx="129">
                  <c:v>-2.9949534160954899E-2</c:v>
                </c:pt>
                <c:pt idx="130">
                  <c:v>-2.9109366167141919E-2</c:v>
                </c:pt>
                <c:pt idx="131">
                  <c:v>-2.8975534097331002E-2</c:v>
                </c:pt>
                <c:pt idx="132">
                  <c:v>-2.8176259235960247E-2</c:v>
                </c:pt>
                <c:pt idx="133">
                  <c:v>-2.8101908086065292E-2</c:v>
                </c:pt>
                <c:pt idx="134">
                  <c:v>-2.7997816476212356E-2</c:v>
                </c:pt>
                <c:pt idx="135">
                  <c:v>-2.7663236301685063E-2</c:v>
                </c:pt>
                <c:pt idx="136">
                  <c:v>-2.7458770639473939E-2</c:v>
                </c:pt>
                <c:pt idx="137">
                  <c:v>-2.7269175207241807E-2</c:v>
                </c:pt>
                <c:pt idx="138">
                  <c:v>-2.6626037760650458E-2</c:v>
                </c:pt>
                <c:pt idx="139">
                  <c:v>-2.6592579743197727E-2</c:v>
                </c:pt>
                <c:pt idx="140">
                  <c:v>-2.6551686610755503E-2</c:v>
                </c:pt>
                <c:pt idx="141">
                  <c:v>-2.6429007213428828E-2</c:v>
                </c:pt>
                <c:pt idx="142">
                  <c:v>-2.6429007213428828E-2</c:v>
                </c:pt>
                <c:pt idx="143">
                  <c:v>-2.6429007213428828E-2</c:v>
                </c:pt>
                <c:pt idx="144">
                  <c:v>-2.6324915603575891E-2</c:v>
                </c:pt>
                <c:pt idx="145">
                  <c:v>-2.5711518616942521E-2</c:v>
                </c:pt>
                <c:pt idx="146">
                  <c:v>-2.5678060599489794E-2</c:v>
                </c:pt>
                <c:pt idx="147">
                  <c:v>-2.5637167467047566E-2</c:v>
                </c:pt>
                <c:pt idx="148">
                  <c:v>-2.5555381202163118E-2</c:v>
                </c:pt>
                <c:pt idx="149">
                  <c:v>-2.547359493727867E-2</c:v>
                </c:pt>
                <c:pt idx="150">
                  <c:v>-2.4878785738119039E-2</c:v>
                </c:pt>
                <c:pt idx="151">
                  <c:v>-2.4633426943465687E-2</c:v>
                </c:pt>
                <c:pt idx="152">
                  <c:v>-2.4518182661128509E-2</c:v>
                </c:pt>
                <c:pt idx="153">
                  <c:v>-2.3915938346979384E-2</c:v>
                </c:pt>
                <c:pt idx="154">
                  <c:v>-2.384158719708443E-2</c:v>
                </c:pt>
                <c:pt idx="155">
                  <c:v>-2.313153371558762E-2</c:v>
                </c:pt>
                <c:pt idx="156">
                  <c:v>-2.3049747450703168E-2</c:v>
                </c:pt>
                <c:pt idx="157">
                  <c:v>-2.2927068053376496E-2</c:v>
                </c:pt>
                <c:pt idx="158">
                  <c:v>-2.2209579456890189E-2</c:v>
                </c:pt>
                <c:pt idx="159">
                  <c:v>-2.2209579456890189E-2</c:v>
                </c:pt>
                <c:pt idx="160">
                  <c:v>-2.2209579456890189E-2</c:v>
                </c:pt>
                <c:pt idx="161">
                  <c:v>-2.2209579456890189E-2</c:v>
                </c:pt>
                <c:pt idx="162">
                  <c:v>-2.2209579456890189E-2</c:v>
                </c:pt>
                <c:pt idx="163">
                  <c:v>-2.2209579456890189E-2</c:v>
                </c:pt>
                <c:pt idx="164">
                  <c:v>-2.1179816030845077E-2</c:v>
                </c:pt>
                <c:pt idx="165">
                  <c:v>-2.1138922898402853E-2</c:v>
                </c:pt>
                <c:pt idx="166">
                  <c:v>-2.1098029765960626E-2</c:v>
                </c:pt>
                <c:pt idx="167">
                  <c:v>-2.0503220566800994E-2</c:v>
                </c:pt>
                <c:pt idx="168">
                  <c:v>-2.0224403754694916E-2</c:v>
                </c:pt>
                <c:pt idx="169">
                  <c:v>-2.0224403754694916E-2</c:v>
                </c:pt>
                <c:pt idx="170">
                  <c:v>-2.0224403754694916E-2</c:v>
                </c:pt>
                <c:pt idx="171">
                  <c:v>-1.9384235760881937E-2</c:v>
                </c:pt>
                <c:pt idx="172">
                  <c:v>-1.8518044864605725E-2</c:v>
                </c:pt>
                <c:pt idx="173">
                  <c:v>-1.6904624911885224E-2</c:v>
                </c:pt>
                <c:pt idx="174">
                  <c:v>-1.6755922612095315E-2</c:v>
                </c:pt>
                <c:pt idx="175">
                  <c:v>-1.6752205054600566E-2</c:v>
                </c:pt>
                <c:pt idx="176">
                  <c:v>-1.6618372984789648E-2</c:v>
                </c:pt>
                <c:pt idx="177">
                  <c:v>-1.5908319503292839E-2</c:v>
                </c:pt>
                <c:pt idx="178">
                  <c:v>-1.5042128607016626E-2</c:v>
                </c:pt>
                <c:pt idx="179">
                  <c:v>-1.4941754554658439E-2</c:v>
                </c:pt>
                <c:pt idx="180">
                  <c:v>-1.4175937710740411E-2</c:v>
                </c:pt>
                <c:pt idx="181">
                  <c:v>-1.4090433888361214E-2</c:v>
                </c:pt>
                <c:pt idx="182">
                  <c:v>-1.3335769716927431E-2</c:v>
                </c:pt>
                <c:pt idx="183">
                  <c:v>-1.3227960549579747E-2</c:v>
                </c:pt>
                <c:pt idx="184">
                  <c:v>-1.2190762008545138E-2</c:v>
                </c:pt>
                <c:pt idx="185">
                  <c:v>-1.148442608454308E-2</c:v>
                </c:pt>
                <c:pt idx="186">
                  <c:v>-1.0681433665677573E-2</c:v>
                </c:pt>
                <c:pt idx="187">
                  <c:v>-1.0659128320709088E-2</c:v>
                </c:pt>
                <c:pt idx="188">
                  <c:v>-8.8226549183037239E-3</c:v>
                </c:pt>
                <c:pt idx="189">
                  <c:v>-7.949028907038018E-3</c:v>
                </c:pt>
                <c:pt idx="190">
                  <c:v>-6.2761280344015499E-3</c:v>
                </c:pt>
                <c:pt idx="191">
                  <c:v>-5.3504562182093707E-3</c:v>
                </c:pt>
                <c:pt idx="192">
                  <c:v>-4.5995096042703368E-3</c:v>
                </c:pt>
                <c:pt idx="193">
                  <c:v>-3.7296011504993759E-3</c:v>
                </c:pt>
                <c:pt idx="194">
                  <c:v>-3.5623110632357277E-3</c:v>
                </c:pt>
                <c:pt idx="195">
                  <c:v>-3.4396316659090556E-3</c:v>
                </c:pt>
                <c:pt idx="196">
                  <c:v>-2.8039293343071967E-3</c:v>
                </c:pt>
                <c:pt idx="197">
                  <c:v>-2.699837724454264E-3</c:v>
                </c:pt>
                <c:pt idx="198">
                  <c:v>-2.5845934421170821E-3</c:v>
                </c:pt>
                <c:pt idx="199">
                  <c:v>-1.8596697306412849E-3</c:v>
                </c:pt>
                <c:pt idx="200">
                  <c:v>-1.026936851817796E-3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91-4F4B-A3BB-0A77B56F84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Active!$U$21:$U$221</c:f>
              <c:numCache>
                <c:formatCode>General</c:formatCode>
                <c:ptCount val="201"/>
                <c:pt idx="3">
                  <c:v>-0.32613599999967846</c:v>
                </c:pt>
                <c:pt idx="60">
                  <c:v>8.7734000000637025E-2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91-4F4B-A3BB-0A77B56F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23224"/>
        <c:axId val="1"/>
      </c:scatterChart>
      <c:valAx>
        <c:axId val="81762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3336592729831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6601307189542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23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176498035784741"/>
          <c:y val="0.91249999999999998"/>
          <c:w val="0.6287589933611239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18</xdr:col>
      <xdr:colOff>333375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6CCDF82-BE2A-CC94-2D4C-F7992036E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29</xdr:col>
      <xdr:colOff>428625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8CA30511-1668-A328-4AE3-ED31D080F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645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456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aavso.org/sites/default/files/jaavso/v37n1/44.pdf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vsolj.cetus-net.org/no43.pdf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vsolj.cetus-net.org/no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1"/>
  <sheetViews>
    <sheetView tabSelected="1" workbookViewId="0">
      <pane xSplit="14" ySplit="22" topLeftCell="O211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40425.478999999999</v>
      </c>
      <c r="D4" s="6">
        <v>1.5446169999999999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40425.478999999999</v>
      </c>
    </row>
    <row r="8" spans="1:6" x14ac:dyDescent="0.2">
      <c r="A8" s="1" t="s">
        <v>8</v>
      </c>
      <c r="C8" s="1">
        <f>+D4</f>
        <v>1.5446169999999999</v>
      </c>
    </row>
    <row r="9" spans="1:6" x14ac:dyDescent="0.2">
      <c r="A9" s="9" t="s">
        <v>9</v>
      </c>
      <c r="B9" s="10">
        <v>206</v>
      </c>
      <c r="C9" s="11" t="str">
        <f>"F"&amp;B9</f>
        <v>F206</v>
      </c>
      <c r="D9" s="12" t="str">
        <f>"G"&amp;B9</f>
        <v>G206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INTERCEPT(INDIRECT($D$9):G988,INDIRECT($C$9):F988)</f>
        <v>-4.5083710722072783E-2</v>
      </c>
      <c r="D11" s="15"/>
      <c r="E11"/>
    </row>
    <row r="12" spans="1:6" x14ac:dyDescent="0.2">
      <c r="A12" t="s">
        <v>13</v>
      </c>
      <c r="B12"/>
      <c r="C12" s="14">
        <f ca="1">SLOPE(INDIRECT($D$9):G988,INDIRECT($C$9):F988)</f>
        <v>3.7175574947476992E-6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(C7+C11)+(C8+C12)*INT(MAX(F21:F3529))</f>
        <v>59532.392192475483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1.5446207175574946</v>
      </c>
      <c r="E16" s="18" t="s">
        <v>19</v>
      </c>
      <c r="F16" s="14">
        <f ca="1">NOW()+15018.5+$C$5/24</f>
        <v>59965.768454166668</v>
      </c>
    </row>
    <row r="17" spans="1:21" x14ac:dyDescent="0.2">
      <c r="A17" s="18" t="s">
        <v>20</v>
      </c>
      <c r="B17"/>
      <c r="C17">
        <f>COUNT(C21:C2187)</f>
        <v>209</v>
      </c>
      <c r="E17" s="18" t="s">
        <v>21</v>
      </c>
      <c r="F17" s="14">
        <f ca="1">ROUND(2*(F16-$C$7)/$C$8,0)/2+F15</f>
        <v>12651.5</v>
      </c>
    </row>
    <row r="18" spans="1:21" x14ac:dyDescent="0.2">
      <c r="A18" s="16" t="s">
        <v>22</v>
      </c>
      <c r="B18"/>
      <c r="C18" s="19">
        <f ca="1">+C15</f>
        <v>59532.392192475483</v>
      </c>
      <c r="D18" s="20">
        <f ca="1">+C16</f>
        <v>1.5446207175574946</v>
      </c>
      <c r="E18" s="18" t="s">
        <v>23</v>
      </c>
      <c r="F18" s="12">
        <f ca="1">ROUND(2*(F16-$C$15)/$C$16,0)/2+F15</f>
        <v>281.5</v>
      </c>
    </row>
    <row r="19" spans="1:21" x14ac:dyDescent="0.2">
      <c r="E19" s="18" t="s">
        <v>24</v>
      </c>
      <c r="F19" s="21">
        <f ca="1">+$C$15+$C$16*F18-15018.5-$C$5/24</f>
        <v>44949.09875780125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20314.519</v>
      </c>
      <c r="D21" s="27"/>
      <c r="E21" s="1">
        <f>+(C21-C$7)/C$8</f>
        <v>-13020.030208135739</v>
      </c>
      <c r="F21" s="1">
        <f>ROUND(2*E21,0)/2</f>
        <v>-13020</v>
      </c>
      <c r="G21" s="1">
        <f>+C21-(C$7+F21*C$8)</f>
        <v>-4.6659999999974389E-2</v>
      </c>
      <c r="H21" s="1">
        <f>+G21</f>
        <v>-4.6659999999974389E-2</v>
      </c>
      <c r="O21" s="1">
        <f ca="1">+C$11+C$12*$F21</f>
        <v>-9.3486309303687828E-2</v>
      </c>
      <c r="Q21" s="28">
        <f>+C21-15018.5</f>
        <v>5296.0190000000002</v>
      </c>
    </row>
    <row r="22" spans="1:21" x14ac:dyDescent="0.2">
      <c r="A22" s="24" t="s">
        <v>43</v>
      </c>
      <c r="B22" s="25" t="s">
        <v>44</v>
      </c>
      <c r="C22" s="26">
        <v>22183.495999999999</v>
      </c>
      <c r="D22" s="29"/>
      <c r="E22" s="1">
        <f>+(C22-C$7)/C$8</f>
        <v>-11810.03640384639</v>
      </c>
      <c r="F22" s="1">
        <f>ROUND(2*E22,0)/2</f>
        <v>-11810</v>
      </c>
      <c r="G22" s="1">
        <f>+C22-(C$7+F22*C$8)</f>
        <v>-5.6230000001960434E-2</v>
      </c>
      <c r="H22" s="1">
        <f>+G22</f>
        <v>-5.6230000001960434E-2</v>
      </c>
      <c r="O22" s="1">
        <f ca="1">+C$11+C$12*$F22</f>
        <v>-8.8988064735043115E-2</v>
      </c>
      <c r="Q22" s="28">
        <f>+C22-15018.5</f>
        <v>7164.9959999999992</v>
      </c>
    </row>
    <row r="23" spans="1:21" x14ac:dyDescent="0.2">
      <c r="A23" s="24" t="s">
        <v>43</v>
      </c>
      <c r="B23" s="25" t="s">
        <v>44</v>
      </c>
      <c r="C23" s="26">
        <v>22211.284</v>
      </c>
      <c r="D23" s="29"/>
      <c r="E23" s="1">
        <f>+(C23-C$7)/C$8</f>
        <v>-11792.04618361704</v>
      </c>
      <c r="F23" s="1">
        <f>ROUND(2*E23,0)/2</f>
        <v>-11792</v>
      </c>
      <c r="G23" s="1">
        <f>+C23-(C$7+F23*C$8)</f>
        <v>-7.1336000000883359E-2</v>
      </c>
      <c r="H23" s="1">
        <f>+G23</f>
        <v>-7.1336000000883359E-2</v>
      </c>
      <c r="O23" s="1">
        <f ca="1">+C$11+C$12*$F23</f>
        <v>-8.8921148700137648E-2</v>
      </c>
      <c r="Q23" s="28">
        <f>+C23-15018.5</f>
        <v>7192.7839999999997</v>
      </c>
    </row>
    <row r="24" spans="1:21" x14ac:dyDescent="0.2">
      <c r="A24" s="24" t="s">
        <v>45</v>
      </c>
      <c r="B24" s="25" t="s">
        <v>44</v>
      </c>
      <c r="C24" s="26">
        <v>24373.492999999999</v>
      </c>
      <c r="D24" s="29"/>
      <c r="E24" s="1">
        <f>+(C24-C$7)/C$8</f>
        <v>-10392.211143603885</v>
      </c>
      <c r="F24" s="1">
        <f>ROUND(2*E24,0)/2</f>
        <v>-10392</v>
      </c>
      <c r="O24" s="1">
        <f ca="1">+C$11+C$12*$F24</f>
        <v>-8.3716568207490877E-2</v>
      </c>
      <c r="Q24" s="28">
        <f>+C24-15018.5</f>
        <v>9354.9929999999986</v>
      </c>
      <c r="U24" s="1">
        <f>+C24-(C$7+F24*C$8)</f>
        <v>-0.32613599999967846</v>
      </c>
    </row>
    <row r="25" spans="1:21" x14ac:dyDescent="0.2">
      <c r="A25" s="24" t="s">
        <v>45</v>
      </c>
      <c r="B25" s="25" t="s">
        <v>44</v>
      </c>
      <c r="C25" s="26">
        <v>26562.442999999999</v>
      </c>
      <c r="D25" s="29"/>
      <c r="E25" s="1">
        <f>+(C25-C$7)/C$8</f>
        <v>-8975.0637212979018</v>
      </c>
      <c r="F25" s="1">
        <f>ROUND(2*E25,0)/2</f>
        <v>-8975</v>
      </c>
      <c r="G25" s="1">
        <f>+C25-(C$7+F25*C$8)</f>
        <v>-9.8425000000133878E-2</v>
      </c>
      <c r="H25" s="1">
        <f>+G25</f>
        <v>-9.8425000000133878E-2</v>
      </c>
      <c r="O25" s="1">
        <f ca="1">+C$11+C$12*$F25</f>
        <v>-7.8448789237433383E-2</v>
      </c>
      <c r="Q25" s="28">
        <f>+C25-15018.5</f>
        <v>11543.942999999999</v>
      </c>
    </row>
    <row r="26" spans="1:21" x14ac:dyDescent="0.2">
      <c r="A26" s="24" t="s">
        <v>45</v>
      </c>
      <c r="B26" s="25" t="s">
        <v>44</v>
      </c>
      <c r="C26" s="26">
        <v>28397.488000000001</v>
      </c>
      <c r="D26" s="29"/>
      <c r="E26" s="1">
        <f>+(C26-C$7)/C$8</f>
        <v>-7787.0378223210018</v>
      </c>
      <c r="F26" s="1">
        <f>ROUND(2*E26,0)/2</f>
        <v>-7787</v>
      </c>
      <c r="G26" s="1">
        <f>+C26-(C$7+F26*C$8)</f>
        <v>-5.842099999790662E-2</v>
      </c>
      <c r="H26" s="1">
        <f>+G26</f>
        <v>-5.842099999790662E-2</v>
      </c>
      <c r="O26" s="1">
        <f ca="1">+C$11+C$12*$F26</f>
        <v>-7.4032330933673118E-2</v>
      </c>
      <c r="Q26" s="28">
        <f>+C26-15018.5</f>
        <v>13378.988000000001</v>
      </c>
    </row>
    <row r="27" spans="1:21" x14ac:dyDescent="0.2">
      <c r="A27" s="24" t="s">
        <v>45</v>
      </c>
      <c r="B27" s="25" t="s">
        <v>44</v>
      </c>
      <c r="C27" s="26">
        <v>28428.385999999999</v>
      </c>
      <c r="D27" s="29"/>
      <c r="E27" s="1">
        <f>+(C27-C$7)/C$8</f>
        <v>-7767.0341579822061</v>
      </c>
      <c r="F27" s="1">
        <f>ROUND(2*E27,0)/2</f>
        <v>-7767</v>
      </c>
      <c r="G27" s="1">
        <f>+C27-(C$7+F27*C$8)</f>
        <v>-5.2760999999009073E-2</v>
      </c>
      <c r="H27" s="1">
        <f>+G27</f>
        <v>-5.2760999999009073E-2</v>
      </c>
      <c r="O27" s="1">
        <f ca="1">+C$11+C$12*$F27</f>
        <v>-7.3957979783778161E-2</v>
      </c>
      <c r="Q27" s="28">
        <f>+C27-15018.5</f>
        <v>13409.885999999999</v>
      </c>
    </row>
    <row r="28" spans="1:21" x14ac:dyDescent="0.2">
      <c r="A28" s="24" t="s">
        <v>46</v>
      </c>
      <c r="B28" s="25" t="s">
        <v>44</v>
      </c>
      <c r="C28" s="26">
        <v>31273.597000000002</v>
      </c>
      <c r="D28" s="29"/>
      <c r="E28" s="1">
        <f>+(C28-C$7)/C$8</f>
        <v>-5925.0170106893802</v>
      </c>
      <c r="F28" s="1">
        <f>ROUND(2*E28,0)/2</f>
        <v>-5925</v>
      </c>
      <c r="G28" s="1">
        <f>+C28-(C$7+F28*C$8)</f>
        <v>-2.6274999996530823E-2</v>
      </c>
      <c r="H28" s="1">
        <f>+G28</f>
        <v>-2.6274999996530823E-2</v>
      </c>
      <c r="O28" s="1">
        <f ca="1">+C$11+C$12*$F28</f>
        <v>-6.7110238878452896E-2</v>
      </c>
      <c r="Q28" s="28">
        <f>+C28-15018.5</f>
        <v>16255.097000000002</v>
      </c>
    </row>
    <row r="29" spans="1:21" x14ac:dyDescent="0.2">
      <c r="A29" s="24" t="s">
        <v>47</v>
      </c>
      <c r="B29" s="25" t="s">
        <v>44</v>
      </c>
      <c r="C29" s="26">
        <v>33570.464</v>
      </c>
      <c r="D29" s="29"/>
      <c r="E29" s="1">
        <f>+(C29-C$7)/C$8</f>
        <v>-4438.0030777856255</v>
      </c>
      <c r="F29" s="1">
        <f>ROUND(2*E29,0)/2</f>
        <v>-4438</v>
      </c>
      <c r="G29" s="1">
        <f>+C29-(C$7+F29*C$8)</f>
        <v>-4.7540000014123507E-3</v>
      </c>
      <c r="H29" s="1">
        <f>+G29</f>
        <v>-4.7540000014123507E-3</v>
      </c>
      <c r="O29" s="1">
        <f ca="1">+C$11+C$12*$F29</f>
        <v>-6.1582230883763071E-2</v>
      </c>
      <c r="Q29" s="28">
        <f>+C29-15018.5</f>
        <v>18551.964</v>
      </c>
    </row>
    <row r="30" spans="1:21" x14ac:dyDescent="0.2">
      <c r="A30" s="24" t="s">
        <v>47</v>
      </c>
      <c r="B30" s="25" t="s">
        <v>44</v>
      </c>
      <c r="C30" s="26">
        <v>33896.383000000002</v>
      </c>
      <c r="D30" s="29"/>
      <c r="E30" s="1">
        <f>+(C30-C$7)/C$8</f>
        <v>-4226.9999618028278</v>
      </c>
      <c r="F30" s="1">
        <f>ROUND(2*E30,0)/2</f>
        <v>-4227</v>
      </c>
      <c r="G30" s="1">
        <f>+C30-(C$7+F30*C$8)</f>
        <v>5.8999998145736754E-5</v>
      </c>
      <c r="H30" s="1">
        <f>+G30</f>
        <v>5.8999998145736754E-5</v>
      </c>
      <c r="O30" s="1">
        <f ca="1">+C$11+C$12*$F30</f>
        <v>-6.0797826252371304E-2</v>
      </c>
      <c r="Q30" s="28">
        <f>+C30-15018.5</f>
        <v>18877.883000000002</v>
      </c>
    </row>
    <row r="31" spans="1:21" x14ac:dyDescent="0.2">
      <c r="A31" s="24" t="s">
        <v>48</v>
      </c>
      <c r="B31" s="25" t="s">
        <v>44</v>
      </c>
      <c r="C31" s="26">
        <v>34248.553</v>
      </c>
      <c r="D31" s="29"/>
      <c r="E31" s="1">
        <f>+(C31-C$7)/C$8</f>
        <v>-3999.0016942711363</v>
      </c>
      <c r="F31" s="1">
        <f>ROUND(2*E31,0)/2</f>
        <v>-3999</v>
      </c>
      <c r="G31" s="1">
        <f>+C31-(C$7+F31*C$8)</f>
        <v>-2.6169999982812442E-3</v>
      </c>
      <c r="H31" s="1">
        <f>+G31</f>
        <v>-2.6169999982812442E-3</v>
      </c>
      <c r="O31" s="1">
        <f ca="1">+C$11+C$12*$F31</f>
        <v>-5.9950223143568834E-2</v>
      </c>
      <c r="Q31" s="28">
        <f>+C31-15018.5</f>
        <v>19230.053</v>
      </c>
    </row>
    <row r="32" spans="1:21" x14ac:dyDescent="0.2">
      <c r="A32" s="24" t="s">
        <v>48</v>
      </c>
      <c r="B32" s="25" t="s">
        <v>44</v>
      </c>
      <c r="C32" s="26">
        <v>34358.216999999997</v>
      </c>
      <c r="D32" s="29"/>
      <c r="E32" s="1">
        <f>+(C32-C$7)/C$8</f>
        <v>-3928.0041589597959</v>
      </c>
      <c r="F32" s="1">
        <f>ROUND(2*E32,0)/2</f>
        <v>-3928</v>
      </c>
      <c r="G32" s="1">
        <f>+C32-(C$7+F32*C$8)</f>
        <v>-6.4239999992423691E-3</v>
      </c>
      <c r="H32" s="1">
        <f>+G32</f>
        <v>-6.4239999992423691E-3</v>
      </c>
      <c r="O32" s="1">
        <f ca="1">+C$11+C$12*$F32</f>
        <v>-5.9686276561441744E-2</v>
      </c>
      <c r="Q32" s="28">
        <f>+C32-15018.5</f>
        <v>19339.716999999997</v>
      </c>
    </row>
    <row r="33" spans="1:17" x14ac:dyDescent="0.2">
      <c r="A33" s="24" t="s">
        <v>49</v>
      </c>
      <c r="B33" s="25" t="s">
        <v>44</v>
      </c>
      <c r="C33" s="26">
        <v>34605.366999999998</v>
      </c>
      <c r="D33" s="29"/>
      <c r="E33" s="1">
        <f>+(C33-C$7)/C$8</f>
        <v>-3767.9968561785877</v>
      </c>
      <c r="F33" s="1">
        <f>ROUND(2*E33,0)/2</f>
        <v>-3768</v>
      </c>
      <c r="G33" s="1">
        <f>+C33-(C$7+F33*C$8)</f>
        <v>4.8559999995632097E-3</v>
      </c>
      <c r="H33" s="1">
        <f>+G33</f>
        <v>4.8559999995632097E-3</v>
      </c>
      <c r="O33" s="1">
        <f ca="1">+C$11+C$12*$F33</f>
        <v>-5.9091467362282116E-2</v>
      </c>
      <c r="Q33" s="28">
        <f>+C33-15018.5</f>
        <v>19586.866999999998</v>
      </c>
    </row>
    <row r="34" spans="1:17" x14ac:dyDescent="0.2">
      <c r="A34" s="24" t="s">
        <v>50</v>
      </c>
      <c r="B34" s="25" t="s">
        <v>44</v>
      </c>
      <c r="C34" s="26">
        <v>35019.317999999999</v>
      </c>
      <c r="D34" s="29"/>
      <c r="E34" s="1">
        <f>+(C34-C$7)/C$8</f>
        <v>-3500.0009711145226</v>
      </c>
      <c r="F34" s="1">
        <f>ROUND(2*E34,0)/2</f>
        <v>-3500</v>
      </c>
      <c r="G34" s="1">
        <f>+C34-(C$7+F34*C$8)</f>
        <v>-1.4999999984866008E-3</v>
      </c>
      <c r="H34" s="1">
        <f>+G34</f>
        <v>-1.4999999984866008E-3</v>
      </c>
      <c r="O34" s="1">
        <f ca="1">+C$11+C$12*$F34</f>
        <v>-5.8095161953689731E-2</v>
      </c>
      <c r="Q34" s="28">
        <f>+C34-15018.5</f>
        <v>20000.817999999999</v>
      </c>
    </row>
    <row r="35" spans="1:17" x14ac:dyDescent="0.2">
      <c r="A35" s="24" t="s">
        <v>51</v>
      </c>
      <c r="B35" s="25" t="s">
        <v>44</v>
      </c>
      <c r="C35" s="26">
        <v>35036.303999999996</v>
      </c>
      <c r="D35" s="29"/>
      <c r="E35" s="1">
        <f>+(C35-C$7)/C$8</f>
        <v>-3489.0040702646697</v>
      </c>
      <c r="F35" s="1">
        <f>ROUND(2*E35,0)/2</f>
        <v>-3489</v>
      </c>
      <c r="G35" s="1">
        <f>+C35-(C$7+F35*C$8)</f>
        <v>-6.2870000037946738E-3</v>
      </c>
      <c r="H35" s="1">
        <f>+G35</f>
        <v>-6.2870000037946738E-3</v>
      </c>
      <c r="O35" s="1">
        <f ca="1">+C$11+C$12*$F35</f>
        <v>-5.8054268821247507E-2</v>
      </c>
      <c r="Q35" s="28">
        <f>+C35-15018.5</f>
        <v>20017.803999999996</v>
      </c>
    </row>
    <row r="36" spans="1:17" x14ac:dyDescent="0.2">
      <c r="A36" s="24" t="s">
        <v>52</v>
      </c>
      <c r="B36" s="25" t="s">
        <v>44</v>
      </c>
      <c r="C36" s="26">
        <v>35340.593999999997</v>
      </c>
      <c r="D36" s="29"/>
      <c r="E36" s="1">
        <f>+(C36-C$7)/C$8</f>
        <v>-3292.0037782829027</v>
      </c>
      <c r="F36" s="1">
        <f>ROUND(2*E36,0)/2</f>
        <v>-3292</v>
      </c>
      <c r="G36" s="1">
        <f>+C36-(C$7+F36*C$8)</f>
        <v>-5.8360000039101578E-3</v>
      </c>
      <c r="H36" s="1">
        <f>+G36</f>
        <v>-5.8360000039101578E-3</v>
      </c>
      <c r="O36" s="1">
        <f ca="1">+C$11+C$12*$F36</f>
        <v>-5.7321909994782205E-2</v>
      </c>
      <c r="Q36" s="28">
        <f>+C36-15018.5</f>
        <v>20322.093999999997</v>
      </c>
    </row>
    <row r="37" spans="1:17" x14ac:dyDescent="0.2">
      <c r="A37" s="24" t="s">
        <v>53</v>
      </c>
      <c r="B37" s="25" t="s">
        <v>44</v>
      </c>
      <c r="C37" s="26">
        <v>35717.489000000001</v>
      </c>
      <c r="D37" s="29"/>
      <c r="E37" s="1">
        <f>+(C37-C$7)/C$8</f>
        <v>-3047.998306376272</v>
      </c>
      <c r="F37" s="1">
        <f>ROUND(2*E37,0)/2</f>
        <v>-3048</v>
      </c>
      <c r="G37" s="1">
        <f>+C37-(C$7+F37*C$8)</f>
        <v>2.6159999979427084E-3</v>
      </c>
      <c r="H37" s="1">
        <f>+G37</f>
        <v>2.6159999979427084E-3</v>
      </c>
      <c r="O37" s="1">
        <f ca="1">+C$11+C$12*$F37</f>
        <v>-5.6414825966063772E-2</v>
      </c>
      <c r="Q37" s="28">
        <f>+C37-15018.5</f>
        <v>20698.989000000001</v>
      </c>
    </row>
    <row r="38" spans="1:17" x14ac:dyDescent="0.2">
      <c r="A38" s="24" t="s">
        <v>53</v>
      </c>
      <c r="B38" s="25" t="s">
        <v>44</v>
      </c>
      <c r="C38" s="26">
        <v>35748.377</v>
      </c>
      <c r="D38" s="29"/>
      <c r="E38" s="1">
        <f>+(C38-C$7)/C$8</f>
        <v>-3028.0011161342904</v>
      </c>
      <c r="F38" s="1">
        <f>ROUND(2*E38,0)/2</f>
        <v>-3028</v>
      </c>
      <c r="G38" s="1">
        <f>+C38-(C$7+F38*C$8)</f>
        <v>-1.724000001559034E-3</v>
      </c>
      <c r="H38" s="1">
        <f>+G38</f>
        <v>-1.724000001559034E-3</v>
      </c>
      <c r="O38" s="1">
        <f ca="1">+C$11+C$12*$F38</f>
        <v>-5.6340474816168815E-2</v>
      </c>
      <c r="Q38" s="28">
        <f>+C38-15018.5</f>
        <v>20729.877</v>
      </c>
    </row>
    <row r="39" spans="1:17" x14ac:dyDescent="0.2">
      <c r="A39" s="24" t="s">
        <v>53</v>
      </c>
      <c r="B39" s="25" t="s">
        <v>44</v>
      </c>
      <c r="C39" s="26">
        <v>35779.269</v>
      </c>
      <c r="D39" s="29"/>
      <c r="E39" s="1">
        <f>+(C39-C$7)/C$8</f>
        <v>-3008.0013362535824</v>
      </c>
      <c r="F39" s="1">
        <f>ROUND(2*E39,0)/2</f>
        <v>-3008</v>
      </c>
      <c r="G39" s="1">
        <f>+C39-(C$7+F39*C$8)</f>
        <v>-2.0640000002458692E-3</v>
      </c>
      <c r="H39" s="1">
        <f>+G39</f>
        <v>-2.0640000002458692E-3</v>
      </c>
      <c r="O39" s="1">
        <f ca="1">+C$11+C$12*$F39</f>
        <v>-5.6266123666273864E-2</v>
      </c>
      <c r="Q39" s="28">
        <f>+C39-15018.5</f>
        <v>20760.769</v>
      </c>
    </row>
    <row r="40" spans="1:17" x14ac:dyDescent="0.2">
      <c r="A40" s="24" t="s">
        <v>53</v>
      </c>
      <c r="B40" s="25" t="s">
        <v>44</v>
      </c>
      <c r="C40" s="26">
        <v>35782.351999999999</v>
      </c>
      <c r="D40" s="29"/>
      <c r="E40" s="1">
        <f>+(C40-C$7)/C$8</f>
        <v>-3006.0053722055377</v>
      </c>
      <c r="F40" s="1">
        <f>ROUND(2*E40,0)/2</f>
        <v>-3006</v>
      </c>
      <c r="G40" s="1">
        <f>+C40-(C$7+F40*C$8)</f>
        <v>-8.2980000006500632E-3</v>
      </c>
      <c r="H40" s="1">
        <f>+G40</f>
        <v>-8.2980000006500632E-3</v>
      </c>
      <c r="O40" s="1">
        <f ca="1">+C$11+C$12*$F40</f>
        <v>-5.6258688551284367E-2</v>
      </c>
      <c r="Q40" s="28">
        <f>+C40-15018.5</f>
        <v>20763.851999999999</v>
      </c>
    </row>
    <row r="41" spans="1:17" x14ac:dyDescent="0.2">
      <c r="A41" s="24" t="s">
        <v>54</v>
      </c>
      <c r="B41" s="25" t="s">
        <v>44</v>
      </c>
      <c r="C41" s="26">
        <v>36128.356</v>
      </c>
      <c r="D41" s="29"/>
      <c r="E41" s="1">
        <f>+(C41-C$7)/C$8</f>
        <v>-2781.9990327699356</v>
      </c>
      <c r="F41" s="1">
        <f>ROUND(2*E41,0)/2</f>
        <v>-2782</v>
      </c>
      <c r="G41" s="1">
        <f>+C41-(C$7+F41*C$8)</f>
        <v>1.4939999964553863E-3</v>
      </c>
      <c r="H41" s="1">
        <f>+G41</f>
        <v>1.4939999964553863E-3</v>
      </c>
      <c r="O41" s="1">
        <f ca="1">+C$11+C$12*$F41</f>
        <v>-5.5425955672460878E-2</v>
      </c>
      <c r="Q41" s="28">
        <f>+C41-15018.5</f>
        <v>21109.856</v>
      </c>
    </row>
    <row r="42" spans="1:17" x14ac:dyDescent="0.2">
      <c r="A42" s="24" t="s">
        <v>55</v>
      </c>
      <c r="B42" s="25" t="s">
        <v>44</v>
      </c>
      <c r="C42" s="26">
        <v>36460.436999999998</v>
      </c>
      <c r="D42" s="29"/>
      <c r="E42" s="1">
        <f>+(C42-C$7)/C$8</f>
        <v>-2567.0065783297746</v>
      </c>
      <c r="F42" s="1">
        <f>ROUND(2*E42,0)/2</f>
        <v>-2567</v>
      </c>
      <c r="G42" s="1">
        <f>+C42-(C$7+F42*C$8)</f>
        <v>-1.0160999998333864E-2</v>
      </c>
      <c r="H42" s="1">
        <f>+G42</f>
        <v>-1.0160999998333864E-2</v>
      </c>
      <c r="O42" s="1">
        <f ca="1">+C$11+C$12*$F42</f>
        <v>-5.4626680811090123E-2</v>
      </c>
      <c r="Q42" s="28">
        <f>+C42-15018.5</f>
        <v>21441.936999999998</v>
      </c>
    </row>
    <row r="43" spans="1:17" x14ac:dyDescent="0.2">
      <c r="A43" s="24" t="s">
        <v>56</v>
      </c>
      <c r="B43" s="25" t="s">
        <v>44</v>
      </c>
      <c r="C43" s="26">
        <v>36840.404999999999</v>
      </c>
      <c r="D43" s="29"/>
      <c r="E43" s="1">
        <f>+(C43-C$7)/C$8</f>
        <v>-2321.0116164719157</v>
      </c>
      <c r="F43" s="1">
        <f>ROUND(2*E43,0)/2</f>
        <v>-2321</v>
      </c>
      <c r="G43" s="1">
        <f>+C43-(C$7+F43*C$8)</f>
        <v>-1.794299999892246E-2</v>
      </c>
      <c r="H43" s="1">
        <f>+G43</f>
        <v>-1.794299999892246E-2</v>
      </c>
      <c r="O43" s="1">
        <f ca="1">+C$11+C$12*$F43</f>
        <v>-5.3712161667382192E-2</v>
      </c>
      <c r="Q43" s="28">
        <f>+C43-15018.5</f>
        <v>21821.904999999999</v>
      </c>
    </row>
    <row r="44" spans="1:17" x14ac:dyDescent="0.2">
      <c r="A44" s="24" t="s">
        <v>57</v>
      </c>
      <c r="B44" s="25" t="s">
        <v>44</v>
      </c>
      <c r="C44" s="26">
        <v>37586.483</v>
      </c>
      <c r="D44" s="29"/>
      <c r="E44" s="1">
        <f>+(C44-C$7)/C$8</f>
        <v>-1837.9934961223394</v>
      </c>
      <c r="F44" s="1">
        <f>ROUND(2*E44,0)/2</f>
        <v>-1838</v>
      </c>
      <c r="G44" s="1">
        <f>+C44-(C$7+F44*C$8)</f>
        <v>1.0046000003057998E-2</v>
      </c>
      <c r="H44" s="1">
        <f>+G44</f>
        <v>1.0046000003057998E-2</v>
      </c>
      <c r="O44" s="1">
        <f ca="1">+C$11+C$12*$F44</f>
        <v>-5.1916581397419052E-2</v>
      </c>
      <c r="Q44" s="28">
        <f>+C44-15018.5</f>
        <v>22567.983</v>
      </c>
    </row>
    <row r="45" spans="1:17" x14ac:dyDescent="0.2">
      <c r="A45" s="24" t="s">
        <v>58</v>
      </c>
      <c r="B45" s="25" t="s">
        <v>44</v>
      </c>
      <c r="C45" s="26">
        <v>37898.485999999997</v>
      </c>
      <c r="D45" s="29"/>
      <c r="E45" s="1">
        <f>+(C45-C$7)/C$8</f>
        <v>-1635.9997332672128</v>
      </c>
      <c r="F45" s="1">
        <f>ROUND(2*E45,0)/2</f>
        <v>-1636</v>
      </c>
      <c r="G45" s="1">
        <f>+C45-(C$7+F45*C$8)</f>
        <v>4.1200000123353675E-4</v>
      </c>
      <c r="H45" s="1">
        <f>+G45</f>
        <v>4.1200000123353675E-4</v>
      </c>
      <c r="O45" s="1">
        <f ca="1">+C$11+C$12*$F45</f>
        <v>-5.1165634783480018E-2</v>
      </c>
      <c r="Q45" s="28">
        <f>+C45-15018.5</f>
        <v>22879.985999999997</v>
      </c>
    </row>
    <row r="46" spans="1:17" x14ac:dyDescent="0.2">
      <c r="A46" s="24" t="s">
        <v>58</v>
      </c>
      <c r="B46" s="25" t="s">
        <v>44</v>
      </c>
      <c r="C46" s="26">
        <v>37898.487999999998</v>
      </c>
      <c r="D46" s="29"/>
      <c r="E46" s="1">
        <f>+(C46-C$7)/C$8</f>
        <v>-1635.9984384478496</v>
      </c>
      <c r="F46" s="1">
        <f>ROUND(2*E46,0)/2</f>
        <v>-1636</v>
      </c>
      <c r="G46" s="1">
        <f>+C46-(C$7+F46*C$8)</f>
        <v>2.4120000016409904E-3</v>
      </c>
      <c r="H46" s="1">
        <f>+G46</f>
        <v>2.4120000016409904E-3</v>
      </c>
      <c r="O46" s="1">
        <f ca="1">+C$11+C$12*$F46</f>
        <v>-5.1165634783480018E-2</v>
      </c>
      <c r="Q46" s="28">
        <f>+C46-15018.5</f>
        <v>22879.987999999998</v>
      </c>
    </row>
    <row r="47" spans="1:17" x14ac:dyDescent="0.2">
      <c r="A47" s="24" t="s">
        <v>58</v>
      </c>
      <c r="B47" s="25" t="s">
        <v>44</v>
      </c>
      <c r="C47" s="26">
        <v>37898.491000000002</v>
      </c>
      <c r="D47" s="29"/>
      <c r="E47" s="1">
        <f>+(C47-C$7)/C$8</f>
        <v>-1635.9964962188023</v>
      </c>
      <c r="F47" s="1">
        <f>ROUND(2*E47,0)/2</f>
        <v>-1636</v>
      </c>
      <c r="G47" s="1">
        <f>+C47-(C$7+F47*C$8)</f>
        <v>5.4120000058901496E-3</v>
      </c>
      <c r="H47" s="1">
        <f>+G47</f>
        <v>5.4120000058901496E-3</v>
      </c>
      <c r="O47" s="1">
        <f ca="1">+C$11+C$12*$F47</f>
        <v>-5.1165634783480018E-2</v>
      </c>
      <c r="Q47" s="28">
        <f>+C47-15018.5</f>
        <v>22879.991000000002</v>
      </c>
    </row>
    <row r="48" spans="1:17" x14ac:dyDescent="0.2">
      <c r="A48" s="24" t="s">
        <v>59</v>
      </c>
      <c r="B48" s="25" t="s">
        <v>44</v>
      </c>
      <c r="C48" s="26">
        <v>37946.375</v>
      </c>
      <c r="D48" s="29"/>
      <c r="E48" s="1">
        <f>+(C48-C$7)/C$8</f>
        <v>-1604.9959310301515</v>
      </c>
      <c r="F48" s="1">
        <f>ROUND(2*E48,0)/2</f>
        <v>-1605</v>
      </c>
      <c r="G48" s="1">
        <f>+C48-(C$7+F48*C$8)</f>
        <v>6.2850000031176023E-3</v>
      </c>
      <c r="I48" s="1">
        <f>+G48</f>
        <v>6.2850000031176023E-3</v>
      </c>
      <c r="O48" s="1">
        <f ca="1">+C$11+C$12*$F48</f>
        <v>-5.1050390501142837E-2</v>
      </c>
      <c r="Q48" s="28">
        <f>+C48-15018.5</f>
        <v>22927.875</v>
      </c>
    </row>
    <row r="49" spans="1:17" x14ac:dyDescent="0.2">
      <c r="A49" s="24" t="s">
        <v>56</v>
      </c>
      <c r="B49" s="25" t="s">
        <v>44</v>
      </c>
      <c r="C49" s="26">
        <v>38227.508999999998</v>
      </c>
      <c r="D49" s="29"/>
      <c r="E49" s="1">
        <f>+(C49-C$7)/C$8</f>
        <v>-1422.9870576330582</v>
      </c>
      <c r="F49" s="1">
        <f>ROUND(2*E49,0)/2</f>
        <v>-1423</v>
      </c>
      <c r="G49" s="1">
        <f>+C49-(C$7+F49*C$8)</f>
        <v>1.9991000001027714E-2</v>
      </c>
      <c r="I49" s="1">
        <f>+G49</f>
        <v>1.9991000001027714E-2</v>
      </c>
      <c r="O49" s="1">
        <f ca="1">+C$11+C$12*$F49</f>
        <v>-5.0373795037098761E-2</v>
      </c>
      <c r="Q49" s="28">
        <f>+C49-15018.5</f>
        <v>23209.008999999998</v>
      </c>
    </row>
    <row r="50" spans="1:17" x14ac:dyDescent="0.2">
      <c r="A50" s="24" t="s">
        <v>60</v>
      </c>
      <c r="B50" s="25" t="s">
        <v>44</v>
      </c>
      <c r="C50" s="26">
        <v>38754.21</v>
      </c>
      <c r="D50" s="29"/>
      <c r="E50" s="1">
        <f>+(C50-C$7)/C$8</f>
        <v>-1081.9957309805604</v>
      </c>
      <c r="F50" s="1">
        <f>ROUND(2*E50,0)/2</f>
        <v>-1082</v>
      </c>
      <c r="G50" s="1">
        <f>+C50-(C$7+F50*C$8)</f>
        <v>6.5939999985857867E-3</v>
      </c>
      <c r="I50" s="1">
        <f>+G50</f>
        <v>6.5939999985857867E-3</v>
      </c>
      <c r="O50" s="1">
        <f ca="1">+C$11+C$12*$F50</f>
        <v>-4.9106107931389795E-2</v>
      </c>
      <c r="Q50" s="28">
        <f>+C50-15018.5</f>
        <v>23735.71</v>
      </c>
    </row>
    <row r="51" spans="1:17" x14ac:dyDescent="0.2">
      <c r="A51" s="24" t="s">
        <v>60</v>
      </c>
      <c r="B51" s="25" t="s">
        <v>44</v>
      </c>
      <c r="C51" s="26">
        <v>39021.425999999999</v>
      </c>
      <c r="D51" s="29"/>
      <c r="E51" s="1">
        <f>+(C51-C$7)/C$8</f>
        <v>-908.99750553049716</v>
      </c>
      <c r="F51" s="1">
        <f>ROUND(2*E51,0)/2</f>
        <v>-909</v>
      </c>
      <c r="G51" s="1">
        <f>+C51-(C$7+F51*C$8)</f>
        <v>3.8530000019818544E-3</v>
      </c>
      <c r="I51" s="1">
        <f>+G51</f>
        <v>3.8530000019818544E-3</v>
      </c>
      <c r="O51" s="1">
        <f ca="1">+C$11+C$12*$F51</f>
        <v>-4.8462970484798439E-2</v>
      </c>
      <c r="Q51" s="28">
        <f>+C51-15018.5</f>
        <v>24002.925999999999</v>
      </c>
    </row>
    <row r="52" spans="1:17" x14ac:dyDescent="0.2">
      <c r="A52" s="24" t="s">
        <v>61</v>
      </c>
      <c r="B52" s="25" t="s">
        <v>44</v>
      </c>
      <c r="C52" s="26">
        <v>39035.317999999999</v>
      </c>
      <c r="D52" s="29"/>
      <c r="E52" s="1">
        <f>+(C52-C$7)/C$8</f>
        <v>-900.00369023518465</v>
      </c>
      <c r="F52" s="1">
        <f>ROUND(2*E52,0)/2</f>
        <v>-900</v>
      </c>
      <c r="G52" s="1">
        <f>+C52-(C$7+F52*C$8)</f>
        <v>-5.7000000015250407E-3</v>
      </c>
      <c r="I52" s="1">
        <f>+G52</f>
        <v>-5.7000000015250407E-3</v>
      </c>
      <c r="O52" s="1">
        <f ca="1">+C$11+C$12*$F52</f>
        <v>-4.8429512467345712E-2</v>
      </c>
      <c r="Q52" s="28">
        <f>+C52-15018.5</f>
        <v>24016.817999999999</v>
      </c>
    </row>
    <row r="53" spans="1:17" x14ac:dyDescent="0.2">
      <c r="A53" s="24" t="s">
        <v>56</v>
      </c>
      <c r="B53" s="25" t="s">
        <v>44</v>
      </c>
      <c r="C53" s="26">
        <v>39052.326000000001</v>
      </c>
      <c r="D53" s="29"/>
      <c r="E53" s="1">
        <f>+(C53-C$7)/C$8</f>
        <v>-888.99254637233605</v>
      </c>
      <c r="F53" s="1">
        <f>ROUND(2*E53,0)/2</f>
        <v>-889</v>
      </c>
      <c r="G53" s="1">
        <f>+C53-(C$7+F53*C$8)</f>
        <v>1.1513000004924834E-2</v>
      </c>
      <c r="I53" s="1">
        <f>+G53</f>
        <v>1.1513000004924834E-2</v>
      </c>
      <c r="O53" s="1">
        <f ca="1">+C$11+C$12*$F53</f>
        <v>-4.8388619334903488E-2</v>
      </c>
      <c r="Q53" s="28">
        <f>+C53-15018.5</f>
        <v>24033.826000000001</v>
      </c>
    </row>
    <row r="54" spans="1:17" x14ac:dyDescent="0.2">
      <c r="A54" s="24" t="s">
        <v>56</v>
      </c>
      <c r="B54" s="25" t="s">
        <v>44</v>
      </c>
      <c r="C54" s="26">
        <v>39055.381000000001</v>
      </c>
      <c r="D54" s="29"/>
      <c r="E54" s="1">
        <f>+(C54-C$7)/C$8</f>
        <v>-887.01470979537203</v>
      </c>
      <c r="F54" s="1">
        <f>ROUND(2*E54,0)/2</f>
        <v>-887</v>
      </c>
      <c r="G54" s="1">
        <f>+C54-(C$7+F54*C$8)</f>
        <v>-2.2721000001183711E-2</v>
      </c>
      <c r="I54" s="1">
        <f>+G54</f>
        <v>-2.2721000001183711E-2</v>
      </c>
      <c r="O54" s="1">
        <f ca="1">+C$11+C$12*$F54</f>
        <v>-4.838118421991399E-2</v>
      </c>
      <c r="Q54" s="28">
        <f>+C54-15018.5</f>
        <v>24036.881000000001</v>
      </c>
    </row>
    <row r="55" spans="1:17" x14ac:dyDescent="0.2">
      <c r="A55" s="24" t="s">
        <v>61</v>
      </c>
      <c r="B55" s="25" t="s">
        <v>44</v>
      </c>
      <c r="C55" s="26">
        <v>39055.398000000001</v>
      </c>
      <c r="D55" s="29"/>
      <c r="E55" s="1">
        <f>+(C55-C$7)/C$8</f>
        <v>-887.00370383078678</v>
      </c>
      <c r="F55" s="1">
        <f>ROUND(2*E55,0)/2</f>
        <v>-887</v>
      </c>
      <c r="G55" s="1">
        <f>+C55-(C$7+F55*C$8)</f>
        <v>-5.721000001358334E-3</v>
      </c>
      <c r="I55" s="1">
        <f>+G55</f>
        <v>-5.721000001358334E-3</v>
      </c>
      <c r="O55" s="1">
        <f ca="1">+C$11+C$12*$F55</f>
        <v>-4.838118421991399E-2</v>
      </c>
      <c r="Q55" s="28">
        <f>+C55-15018.5</f>
        <v>24036.898000000001</v>
      </c>
    </row>
    <row r="56" spans="1:17" x14ac:dyDescent="0.2">
      <c r="A56" s="24" t="s">
        <v>62</v>
      </c>
      <c r="B56" s="25" t="s">
        <v>44</v>
      </c>
      <c r="C56" s="26">
        <v>39384.417999999998</v>
      </c>
      <c r="D56" s="29"/>
      <c r="E56" s="1">
        <f>+(C56-C$7)/C$8</f>
        <v>-673.99297042567935</v>
      </c>
      <c r="F56" s="1">
        <f>ROUND(2*E56,0)/2</f>
        <v>-674</v>
      </c>
      <c r="G56" s="1">
        <f>+C56-(C$7+F56*C$8)</f>
        <v>1.0858000001462642E-2</v>
      </c>
      <c r="I56" s="1">
        <f>+G56</f>
        <v>1.0858000001462642E-2</v>
      </c>
      <c r="O56" s="1">
        <f ca="1">+C$11+C$12*$F56</f>
        <v>-4.7589344473532733E-2</v>
      </c>
      <c r="Q56" s="28">
        <f>+C56-15018.5</f>
        <v>24365.917999999998</v>
      </c>
    </row>
    <row r="57" spans="1:17" x14ac:dyDescent="0.2">
      <c r="A57" s="24" t="s">
        <v>62</v>
      </c>
      <c r="B57" s="25" t="s">
        <v>44</v>
      </c>
      <c r="C57" s="26">
        <v>39384.421999999999</v>
      </c>
      <c r="D57" s="29"/>
      <c r="E57" s="1">
        <f>+(C57-C$7)/C$8</f>
        <v>-673.99038078695287</v>
      </c>
      <c r="F57" s="1">
        <f>ROUND(2*E57,0)/2</f>
        <v>-674</v>
      </c>
      <c r="G57" s="1">
        <f>+C57-(C$7+F57*C$8)</f>
        <v>1.4858000002277549E-2</v>
      </c>
      <c r="I57" s="1">
        <f>+G57</f>
        <v>1.4858000002277549E-2</v>
      </c>
      <c r="O57" s="1">
        <f ca="1">+C$11+C$12*$F57</f>
        <v>-4.7589344473532733E-2</v>
      </c>
      <c r="Q57" s="28">
        <f>+C57-15018.5</f>
        <v>24365.921999999999</v>
      </c>
    </row>
    <row r="58" spans="1:17" x14ac:dyDescent="0.2">
      <c r="A58" s="24" t="s">
        <v>62</v>
      </c>
      <c r="B58" s="25" t="s">
        <v>44</v>
      </c>
      <c r="C58" s="26">
        <v>39421.489000000001</v>
      </c>
      <c r="D58" s="29"/>
      <c r="E58" s="1">
        <f>+(C58-C$7)/C$8</f>
        <v>-649.99284612301824</v>
      </c>
      <c r="F58" s="1">
        <f>ROUND(2*E58,0)/2</f>
        <v>-650</v>
      </c>
      <c r="G58" s="1">
        <f>+C58-(C$7+F58*C$8)</f>
        <v>1.1050000000977889E-2</v>
      </c>
      <c r="I58" s="1">
        <f>+G58</f>
        <v>1.1050000000977889E-2</v>
      </c>
      <c r="O58" s="1">
        <f ca="1">+C$11+C$12*$F58</f>
        <v>-4.7500123093658787E-2</v>
      </c>
      <c r="Q58" s="28">
        <f>+C58-15018.5</f>
        <v>24402.989000000001</v>
      </c>
    </row>
    <row r="59" spans="1:17" x14ac:dyDescent="0.2">
      <c r="A59" s="30" t="s">
        <v>63</v>
      </c>
      <c r="B59" s="31"/>
      <c r="C59" s="32">
        <v>39739.665000000001</v>
      </c>
      <c r="D59" s="29"/>
      <c r="E59" s="1">
        <f>+(C59-C$7)/C$8</f>
        <v>-444.00262330402848</v>
      </c>
      <c r="F59" s="1">
        <f>ROUND(2*E59,0)/2</f>
        <v>-444</v>
      </c>
      <c r="G59" s="1">
        <f>+C59-(C$7+F59*C$8)</f>
        <v>-4.0519999965908937E-3</v>
      </c>
      <c r="I59" s="1">
        <f>+G59</f>
        <v>-4.0519999965908937E-3</v>
      </c>
      <c r="O59" s="1">
        <f ca="1">+C$11+C$12*$F59</f>
        <v>-4.6734306249740759E-2</v>
      </c>
      <c r="Q59" s="28">
        <f>+C59-15018.5</f>
        <v>24721.165000000001</v>
      </c>
    </row>
    <row r="60" spans="1:17" x14ac:dyDescent="0.2">
      <c r="A60" s="1" t="s">
        <v>64</v>
      </c>
      <c r="C60" s="29">
        <v>40425.478999999999</v>
      </c>
      <c r="D60" s="29" t="s">
        <v>15</v>
      </c>
      <c r="E60" s="1">
        <f>+(C60-C$7)/C$8</f>
        <v>0</v>
      </c>
      <c r="F60" s="1">
        <f>ROUND(2*E60,0)/2</f>
        <v>0</v>
      </c>
      <c r="G60" s="1">
        <f>+C60-(C$7+F60*C$8)</f>
        <v>0</v>
      </c>
      <c r="H60" s="1">
        <f>+G60</f>
        <v>0</v>
      </c>
      <c r="O60" s="1">
        <f ca="1">+C$11+C$12*$F60</f>
        <v>-4.5083710722072783E-2</v>
      </c>
      <c r="Q60" s="28">
        <f>+C60-15018.5</f>
        <v>25406.978999999999</v>
      </c>
    </row>
    <row r="61" spans="1:17" x14ac:dyDescent="0.2">
      <c r="A61" s="24" t="s">
        <v>65</v>
      </c>
      <c r="B61" s="25" t="s">
        <v>44</v>
      </c>
      <c r="C61" s="26">
        <v>40510.423999999999</v>
      </c>
      <c r="D61" s="29"/>
      <c r="E61" s="1">
        <f>+(C61-C$7)/C$8</f>
        <v>54.994215394495669</v>
      </c>
      <c r="F61" s="1">
        <f>ROUND(2*E61,0)/2</f>
        <v>55</v>
      </c>
      <c r="G61" s="1">
        <f>+C61-(C$7+F61*C$8)</f>
        <v>-8.9349999980186112E-3</v>
      </c>
      <c r="I61" s="1">
        <f>+G61</f>
        <v>-8.9349999980186112E-3</v>
      </c>
      <c r="O61" s="1">
        <f ca="1">+C$11+C$12*$F61</f>
        <v>-4.4879245059861662E-2</v>
      </c>
      <c r="Q61" s="28">
        <f>+C61-15018.5</f>
        <v>25491.923999999999</v>
      </c>
    </row>
    <row r="62" spans="1:17" x14ac:dyDescent="0.2">
      <c r="A62" s="24" t="s">
        <v>65</v>
      </c>
      <c r="B62" s="25" t="s">
        <v>44</v>
      </c>
      <c r="C62" s="26">
        <v>40510.432000000001</v>
      </c>
      <c r="D62" s="29"/>
      <c r="E62" s="1">
        <f>+(C62-C$7)/C$8</f>
        <v>54.999394671948671</v>
      </c>
      <c r="F62" s="1">
        <f>ROUND(2*E62,0)/2</f>
        <v>55</v>
      </c>
      <c r="G62" s="1">
        <f>+C62-(C$7+F62*C$8)</f>
        <v>-9.3499999638879672E-4</v>
      </c>
      <c r="I62" s="1">
        <f>+G62</f>
        <v>-9.3499999638879672E-4</v>
      </c>
      <c r="O62" s="1">
        <f ca="1">+C$11+C$12*$F62</f>
        <v>-4.4879245059861662E-2</v>
      </c>
      <c r="Q62" s="28">
        <f>+C62-15018.5</f>
        <v>25491.932000000001</v>
      </c>
    </row>
    <row r="63" spans="1:17" x14ac:dyDescent="0.2">
      <c r="A63" s="24" t="s">
        <v>65</v>
      </c>
      <c r="B63" s="25" t="s">
        <v>44</v>
      </c>
      <c r="C63" s="26">
        <v>40527.415999999997</v>
      </c>
      <c r="D63" s="29"/>
      <c r="E63" s="1">
        <f>+(C63-C$7)/C$8</f>
        <v>65.995000702438261</v>
      </c>
      <c r="F63" s="1">
        <f>ROUND(2*E63,0)/2</f>
        <v>66</v>
      </c>
      <c r="G63" s="1">
        <f>+C63-(C$7+F63*C$8)</f>
        <v>-7.7220000021043234E-3</v>
      </c>
      <c r="I63" s="1">
        <f>+G63</f>
        <v>-7.7220000021043234E-3</v>
      </c>
      <c r="O63" s="1">
        <f ca="1">+C$11+C$12*$F63</f>
        <v>-4.4838351927419431E-2</v>
      </c>
      <c r="Q63" s="28">
        <f>+C63-15018.5</f>
        <v>25508.915999999997</v>
      </c>
    </row>
    <row r="64" spans="1:17" x14ac:dyDescent="0.2">
      <c r="A64" s="24" t="s">
        <v>66</v>
      </c>
      <c r="B64" s="25" t="s">
        <v>44</v>
      </c>
      <c r="C64" s="26">
        <v>40839.447999999997</v>
      </c>
      <c r="D64" s="29"/>
      <c r="E64" s="1">
        <f>+(C64-C$7)/C$8</f>
        <v>268.00753843832962</v>
      </c>
      <c r="F64" s="1">
        <f>ROUND(2*E64,0)/2</f>
        <v>268</v>
      </c>
      <c r="G64" s="1">
        <f>+C64-(C$7+F64*C$8)</f>
        <v>1.1643999998341314E-2</v>
      </c>
      <c r="I64" s="1">
        <f>+G64</f>
        <v>1.1643999998341314E-2</v>
      </c>
      <c r="O64" s="1">
        <f ca="1">+C$11+C$12*$F64</f>
        <v>-4.4087405313480398E-2</v>
      </c>
      <c r="Q64" s="28">
        <f>+C64-15018.5</f>
        <v>25820.947999999997</v>
      </c>
    </row>
    <row r="65" spans="1:32" x14ac:dyDescent="0.2">
      <c r="A65" s="24" t="s">
        <v>67</v>
      </c>
      <c r="B65" s="25" t="s">
        <v>44</v>
      </c>
      <c r="C65" s="26">
        <v>40890.406999999999</v>
      </c>
      <c r="D65" s="29"/>
      <c r="E65" s="1">
        <f>+(C65-C$7)/C$8</f>
        <v>300.99888839757682</v>
      </c>
      <c r="F65" s="1">
        <f>ROUND(2*E65,0)/2</f>
        <v>301</v>
      </c>
      <c r="G65" s="1">
        <f>+C65-(C$7+F65*C$8)</f>
        <v>-1.7169999991892837E-3</v>
      </c>
      <c r="I65" s="1">
        <f>+G65</f>
        <v>-1.7169999991892837E-3</v>
      </c>
      <c r="O65" s="1">
        <f ca="1">+C$11+C$12*$F65</f>
        <v>-4.3964725916153725E-2</v>
      </c>
      <c r="Q65" s="28">
        <f>+C65-15018.5</f>
        <v>25871.906999999999</v>
      </c>
    </row>
    <row r="66" spans="1:32" x14ac:dyDescent="0.2">
      <c r="A66" s="24" t="s">
        <v>67</v>
      </c>
      <c r="B66" s="25" t="s">
        <v>44</v>
      </c>
      <c r="C66" s="26">
        <v>40890.408000000003</v>
      </c>
      <c r="D66" s="29"/>
      <c r="E66" s="1">
        <f>+(C66-C$7)/C$8</f>
        <v>300.99953580726083</v>
      </c>
      <c r="F66" s="1">
        <f>ROUND(2*E66,0)/2</f>
        <v>301</v>
      </c>
      <c r="G66" s="1">
        <f>+C66-(C$7+F66*C$8)</f>
        <v>-7.1699999534757808E-4</v>
      </c>
      <c r="I66" s="1">
        <f>+G66</f>
        <v>-7.1699999534757808E-4</v>
      </c>
      <c r="O66" s="1">
        <f ca="1">+C$11+C$12*$F66</f>
        <v>-4.3964725916153725E-2</v>
      </c>
      <c r="Q66" s="28">
        <f>+C66-15018.5</f>
        <v>25871.908000000003</v>
      </c>
    </row>
    <row r="67" spans="1:32" x14ac:dyDescent="0.2">
      <c r="A67" s="24" t="s">
        <v>68</v>
      </c>
      <c r="B67" s="25" t="s">
        <v>44</v>
      </c>
      <c r="C67" s="26">
        <v>41154.523000000001</v>
      </c>
      <c r="D67" s="29"/>
      <c r="E67" s="1">
        <f>+(C67-C$7)/C$8</f>
        <v>471.99014383501003</v>
      </c>
      <c r="F67" s="1">
        <f>ROUND(2*E67,0)/2</f>
        <v>472</v>
      </c>
      <c r="G67" s="1">
        <f>+C67-(C$7+F67*C$8)</f>
        <v>-1.5223999995214399E-2</v>
      </c>
      <c r="I67" s="1">
        <f>+G67</f>
        <v>-1.5223999995214399E-2</v>
      </c>
      <c r="O67" s="1">
        <f ca="1">+C$11+C$12*$F67</f>
        <v>-4.3329023584551866E-2</v>
      </c>
      <c r="Q67" s="28">
        <f>+C67-15018.5</f>
        <v>26136.023000000001</v>
      </c>
    </row>
    <row r="68" spans="1:32" x14ac:dyDescent="0.2">
      <c r="A68" s="1" t="s">
        <v>69</v>
      </c>
      <c r="C68" s="29">
        <v>41565.39</v>
      </c>
      <c r="D68" s="29"/>
      <c r="E68" s="1">
        <f>+(C68-C$7)/C$8</f>
        <v>737.9894174413464</v>
      </c>
      <c r="F68" s="1">
        <f>ROUND(2*E68,0)/2</f>
        <v>738</v>
      </c>
      <c r="G68" s="1">
        <f>+C68-(C$7+F68*C$8)</f>
        <v>-1.6345999996701721E-2</v>
      </c>
      <c r="I68" s="1">
        <f>+G68</f>
        <v>-1.6345999996701721E-2</v>
      </c>
      <c r="O68" s="1">
        <f ca="1">+C$11+C$12*$F68</f>
        <v>-4.2340153290948979E-2</v>
      </c>
      <c r="Q68" s="28">
        <f>+C68-15018.5</f>
        <v>26546.89</v>
      </c>
      <c r="AA68" s="1" t="s">
        <v>70</v>
      </c>
      <c r="AF68" s="1" t="s">
        <v>71</v>
      </c>
    </row>
    <row r="69" spans="1:32" x14ac:dyDescent="0.2">
      <c r="A69" s="1" t="s">
        <v>72</v>
      </c>
      <c r="C69" s="29">
        <v>41582.402999999998</v>
      </c>
      <c r="D69" s="29"/>
      <c r="E69" s="1">
        <f>+(C69-C$7)/C$8</f>
        <v>749.00379835260071</v>
      </c>
      <c r="F69" s="1">
        <f>ROUND(2*E69,0)/2</f>
        <v>749</v>
      </c>
      <c r="G69" s="1">
        <f>+C69-(C$7+F69*C$8)</f>
        <v>5.866999999852851E-3</v>
      </c>
      <c r="I69" s="1">
        <f>+G69</f>
        <v>5.866999999852851E-3</v>
      </c>
      <c r="O69" s="1">
        <f ca="1">+C$11+C$12*$F69</f>
        <v>-4.2299260158506755E-2</v>
      </c>
      <c r="Q69" s="28">
        <f>+C69-15018.5</f>
        <v>26563.902999999998</v>
      </c>
      <c r="AA69" s="1" t="s">
        <v>70</v>
      </c>
      <c r="AF69" s="1" t="s">
        <v>71</v>
      </c>
    </row>
    <row r="70" spans="1:32" x14ac:dyDescent="0.2">
      <c r="A70" s="1" t="s">
        <v>73</v>
      </c>
      <c r="C70" s="29">
        <v>41591.669000000002</v>
      </c>
      <c r="D70" s="29"/>
      <c r="E70" s="1">
        <f>+(C70-C$7)/C$8</f>
        <v>755.00269646132494</v>
      </c>
      <c r="F70" s="1">
        <f>ROUND(2*E70,0)/2</f>
        <v>755</v>
      </c>
      <c r="G70" s="1">
        <f>+C70-(C$7+F70*C$8)</f>
        <v>4.1650000057416037E-3</v>
      </c>
      <c r="I70" s="1">
        <f>+G70</f>
        <v>4.1650000057416037E-3</v>
      </c>
      <c r="O70" s="1">
        <f ca="1">+C$11+C$12*$F70</f>
        <v>-4.227695481353827E-2</v>
      </c>
      <c r="Q70" s="28">
        <f>+C70-15018.5</f>
        <v>26573.169000000002</v>
      </c>
      <c r="AA70" s="1" t="s">
        <v>70</v>
      </c>
      <c r="AF70" s="1" t="s">
        <v>71</v>
      </c>
    </row>
    <row r="71" spans="1:32" x14ac:dyDescent="0.2">
      <c r="A71" s="1" t="s">
        <v>74</v>
      </c>
      <c r="C71" s="29">
        <v>41599.383999999998</v>
      </c>
      <c r="D71" s="29"/>
      <c r="E71" s="1">
        <f>+(C71-C$7)/C$8</f>
        <v>759.99746215404787</v>
      </c>
      <c r="F71" s="1">
        <f>ROUND(2*E71,0)/2</f>
        <v>760</v>
      </c>
      <c r="G71" s="1">
        <f>+C71-(C$7+F71*C$8)</f>
        <v>-3.9200000028358772E-3</v>
      </c>
      <c r="I71" s="1">
        <f>+G71</f>
        <v>-3.9200000028358772E-3</v>
      </c>
      <c r="O71" s="1">
        <f ca="1">+C$11+C$12*$F71</f>
        <v>-4.2258367026064531E-2</v>
      </c>
      <c r="Q71" s="28">
        <f>+C71-15018.5</f>
        <v>26580.883999999998</v>
      </c>
      <c r="AA71" s="1" t="s">
        <v>70</v>
      </c>
      <c r="AF71" s="1" t="s">
        <v>71</v>
      </c>
    </row>
    <row r="72" spans="1:32" x14ac:dyDescent="0.2">
      <c r="A72" s="1" t="s">
        <v>74</v>
      </c>
      <c r="C72" s="29">
        <v>41616.377999999997</v>
      </c>
      <c r="D72" s="29"/>
      <c r="E72" s="1">
        <f>+(C72-C$7)/C$8</f>
        <v>770.99954228135368</v>
      </c>
      <c r="F72" s="1">
        <f>ROUND(2*E72,0)/2</f>
        <v>771</v>
      </c>
      <c r="G72" s="1">
        <f>+C72-(C$7+F72*C$8)</f>
        <v>-7.0699999923817813E-4</v>
      </c>
      <c r="I72" s="1">
        <f>+G72</f>
        <v>-7.0699999923817813E-4</v>
      </c>
      <c r="O72" s="1">
        <f ca="1">+C$11+C$12*$F72</f>
        <v>-4.2217473893622307E-2</v>
      </c>
      <c r="Q72" s="28">
        <f>+C72-15018.5</f>
        <v>26597.877999999997</v>
      </c>
      <c r="AA72" s="1" t="s">
        <v>70</v>
      </c>
      <c r="AF72" s="1" t="s">
        <v>71</v>
      </c>
    </row>
    <row r="73" spans="1:32" x14ac:dyDescent="0.2">
      <c r="A73" s="1" t="s">
        <v>72</v>
      </c>
      <c r="C73" s="29">
        <v>41636.449999999997</v>
      </c>
      <c r="D73" s="29"/>
      <c r="E73" s="1">
        <f>+(C73-C$7)/C$8</f>
        <v>783.99434940829849</v>
      </c>
      <c r="F73" s="1">
        <f>ROUND(2*E73,0)/2</f>
        <v>784</v>
      </c>
      <c r="G73" s="1">
        <f>+C73-(C$7+F73*C$8)</f>
        <v>-8.7280000007012859E-3</v>
      </c>
      <c r="I73" s="1">
        <f>+G73</f>
        <v>-8.7280000007012859E-3</v>
      </c>
      <c r="O73" s="1">
        <f ca="1">+C$11+C$12*$F73</f>
        <v>-4.2169145646190585E-2</v>
      </c>
      <c r="Q73" s="28">
        <f>+C73-15018.5</f>
        <v>26617.949999999997</v>
      </c>
      <c r="AA73" s="1" t="s">
        <v>70</v>
      </c>
      <c r="AF73" s="1" t="s">
        <v>71</v>
      </c>
    </row>
    <row r="74" spans="1:32" x14ac:dyDescent="0.2">
      <c r="A74" s="1" t="s">
        <v>74</v>
      </c>
      <c r="C74" s="29">
        <v>41650.370000000003</v>
      </c>
      <c r="D74" s="29"/>
      <c r="E74" s="1">
        <f>+(C74-C$7)/C$8</f>
        <v>793.00629217469657</v>
      </c>
      <c r="F74" s="1">
        <f>ROUND(2*E74,0)/2</f>
        <v>793</v>
      </c>
      <c r="G74" s="1">
        <f>+C74-(C$7+F74*C$8)</f>
        <v>9.7190000014961697E-3</v>
      </c>
      <c r="I74" s="1">
        <f>+G74</f>
        <v>9.7190000014961697E-3</v>
      </c>
      <c r="O74" s="1">
        <f ca="1">+C$11+C$12*$F74</f>
        <v>-4.2135687628737858E-2</v>
      </c>
      <c r="Q74" s="28">
        <f>+C74-15018.5</f>
        <v>26631.870000000003</v>
      </c>
      <c r="AA74" s="1" t="s">
        <v>70</v>
      </c>
      <c r="AF74" s="1" t="s">
        <v>71</v>
      </c>
    </row>
    <row r="75" spans="1:32" x14ac:dyDescent="0.2">
      <c r="A75" s="1" t="s">
        <v>75</v>
      </c>
      <c r="C75" s="29">
        <v>41664.271999999997</v>
      </c>
      <c r="D75" s="29"/>
      <c r="E75" s="1">
        <f>+(C75-C$7)/C$8</f>
        <v>802.00658156682073</v>
      </c>
      <c r="F75" s="1">
        <f>ROUND(2*E75,0)/2</f>
        <v>802</v>
      </c>
      <c r="G75" s="1">
        <f>+C75-(C$7+F75*C$8)</f>
        <v>1.0166000000026543E-2</v>
      </c>
      <c r="I75" s="1">
        <f>+G75</f>
        <v>1.0166000000026543E-2</v>
      </c>
      <c r="O75" s="1">
        <f ca="1">+C$11+C$12*$F75</f>
        <v>-4.2102229611285125E-2</v>
      </c>
      <c r="Q75" s="28">
        <f>+C75-15018.5</f>
        <v>26645.771999999997</v>
      </c>
      <c r="AA75" s="1" t="s">
        <v>70</v>
      </c>
      <c r="AF75" s="1" t="s">
        <v>71</v>
      </c>
    </row>
    <row r="76" spans="1:32" x14ac:dyDescent="0.2">
      <c r="A76" s="1" t="s">
        <v>72</v>
      </c>
      <c r="C76" s="29">
        <v>41928.387999999999</v>
      </c>
      <c r="D76" s="29"/>
      <c r="E76" s="1">
        <f>+(C76-C$7)/C$8</f>
        <v>972.99783700425394</v>
      </c>
      <c r="F76" s="1">
        <f>ROUND(2*E76,0)/2</f>
        <v>973</v>
      </c>
      <c r="G76" s="1">
        <f>+C76-(C$7+F76*C$8)</f>
        <v>-3.3410000032745302E-3</v>
      </c>
      <c r="I76" s="1">
        <f>+G76</f>
        <v>-3.3410000032745302E-3</v>
      </c>
      <c r="O76" s="1">
        <f ca="1">+C$11+C$12*$F76</f>
        <v>-4.1466527279683273E-2</v>
      </c>
      <c r="Q76" s="28">
        <f>+C76-15018.5</f>
        <v>26909.887999999999</v>
      </c>
      <c r="AA76" s="1" t="s">
        <v>70</v>
      </c>
      <c r="AF76" s="1" t="s">
        <v>71</v>
      </c>
    </row>
    <row r="77" spans="1:32" x14ac:dyDescent="0.2">
      <c r="A77" s="1" t="s">
        <v>76</v>
      </c>
      <c r="C77" s="29">
        <v>41928.39</v>
      </c>
      <c r="D77" s="29"/>
      <c r="E77" s="1">
        <f>+(C77-C$7)/C$8</f>
        <v>972.99913182361718</v>
      </c>
      <c r="F77" s="1">
        <f>ROUND(2*E77,0)/2</f>
        <v>973</v>
      </c>
      <c r="G77" s="1">
        <f>+C77-(C$7+F77*C$8)</f>
        <v>-1.3410000028670765E-3</v>
      </c>
      <c r="I77" s="1">
        <f>+G77</f>
        <v>-1.3410000028670765E-3</v>
      </c>
      <c r="O77" s="1">
        <f ca="1">+C$11+C$12*$F77</f>
        <v>-4.1466527279683273E-2</v>
      </c>
      <c r="Q77" s="28">
        <f>+C77-15018.5</f>
        <v>26909.89</v>
      </c>
      <c r="AA77" s="1" t="s">
        <v>70</v>
      </c>
      <c r="AF77" s="1" t="s">
        <v>71</v>
      </c>
    </row>
    <row r="78" spans="1:32" x14ac:dyDescent="0.2">
      <c r="A78" s="1" t="s">
        <v>77</v>
      </c>
      <c r="C78" s="29">
        <v>41996.362000000001</v>
      </c>
      <c r="D78" s="29"/>
      <c r="E78" s="1">
        <f>+(C78-C$7)/C$8</f>
        <v>1017.0048626941189</v>
      </c>
      <c r="F78" s="1">
        <f>ROUND(2*E78,0)/2</f>
        <v>1017</v>
      </c>
      <c r="G78" s="1">
        <f>+C78-(C$7+F78*C$8)</f>
        <v>7.511000003432855E-3</v>
      </c>
      <c r="I78" s="1">
        <f>+G78</f>
        <v>7.511000003432855E-3</v>
      </c>
      <c r="O78" s="1">
        <f ca="1">+C$11+C$12*$F78</f>
        <v>-4.130295474991437E-2</v>
      </c>
      <c r="Q78" s="28">
        <f>+C78-15018.5</f>
        <v>26977.862000000001</v>
      </c>
      <c r="AA78" s="1" t="s">
        <v>70</v>
      </c>
      <c r="AF78" s="1" t="s">
        <v>71</v>
      </c>
    </row>
    <row r="79" spans="1:32" x14ac:dyDescent="0.2">
      <c r="A79" s="1" t="s">
        <v>78</v>
      </c>
      <c r="C79" s="29">
        <v>42274.396000000001</v>
      </c>
      <c r="D79" s="29"/>
      <c r="E79" s="1">
        <f>+(C79-C$7)/C$8</f>
        <v>1197.0067660785821</v>
      </c>
      <c r="F79" s="1">
        <f>ROUND(2*E79,0)/2</f>
        <v>1197</v>
      </c>
      <c r="G79" s="1">
        <f>+C79-(C$7+F79*C$8)</f>
        <v>1.0451000001921784E-2</v>
      </c>
      <c r="I79" s="1">
        <f>+G79</f>
        <v>1.0451000001921784E-2</v>
      </c>
      <c r="O79" s="1">
        <f ca="1">+C$11+C$12*$F79</f>
        <v>-4.0633794400859784E-2</v>
      </c>
      <c r="Q79" s="28">
        <f>+C79-15018.5</f>
        <v>27255.896000000001</v>
      </c>
      <c r="AA79" s="1" t="s">
        <v>70</v>
      </c>
      <c r="AF79" s="1" t="s">
        <v>71</v>
      </c>
    </row>
    <row r="80" spans="1:32" x14ac:dyDescent="0.2">
      <c r="A80" s="1" t="s">
        <v>78</v>
      </c>
      <c r="C80" s="29">
        <v>42308.372000000003</v>
      </c>
      <c r="D80" s="29"/>
      <c r="E80" s="1">
        <f>+(C80-C$7)/C$8</f>
        <v>1219.0031574170191</v>
      </c>
      <c r="F80" s="1">
        <f>ROUND(2*E80,0)/2</f>
        <v>1219</v>
      </c>
      <c r="G80" s="1">
        <f>+C80-(C$7+F80*C$8)</f>
        <v>4.8770000066724606E-3</v>
      </c>
      <c r="I80" s="1">
        <f>+G80</f>
        <v>4.8770000066724606E-3</v>
      </c>
      <c r="O80" s="1">
        <f ca="1">+C$11+C$12*$F80</f>
        <v>-4.0552008135975336E-2</v>
      </c>
      <c r="Q80" s="28">
        <f>+C80-15018.5</f>
        <v>27289.872000000003</v>
      </c>
      <c r="AA80" s="1" t="s">
        <v>70</v>
      </c>
      <c r="AF80" s="1" t="s">
        <v>71</v>
      </c>
    </row>
    <row r="81" spans="1:32" x14ac:dyDescent="0.2">
      <c r="A81" s="1" t="s">
        <v>79</v>
      </c>
      <c r="C81" s="29">
        <v>42739.402999999998</v>
      </c>
      <c r="D81" s="33" t="s">
        <v>80</v>
      </c>
      <c r="E81" s="1">
        <f>+(C81-C$7)/C$8</f>
        <v>1498.0567998409956</v>
      </c>
      <c r="F81" s="1">
        <f>ROUND(2*E81,0)/2</f>
        <v>1498</v>
      </c>
      <c r="O81" s="1">
        <f ca="1">+C$11+C$12*$F81</f>
        <v>-3.9514809594940727E-2</v>
      </c>
      <c r="Q81" s="28">
        <f>+C81-15018.5</f>
        <v>27720.902999999998</v>
      </c>
      <c r="U81" s="12">
        <v>8.7734000000637025E-2</v>
      </c>
      <c r="AA81" s="1" t="s">
        <v>70</v>
      </c>
      <c r="AF81" s="1" t="s">
        <v>71</v>
      </c>
    </row>
    <row r="82" spans="1:32" x14ac:dyDescent="0.2">
      <c r="A82" s="24" t="s">
        <v>81</v>
      </c>
      <c r="B82" s="25" t="s">
        <v>44</v>
      </c>
      <c r="C82" s="26">
        <v>42981.819000000003</v>
      </c>
      <c r="D82" s="29"/>
      <c r="E82" s="1">
        <f>+(C82-C$7)/C$8</f>
        <v>1654.9992651900141</v>
      </c>
      <c r="F82" s="1">
        <f>ROUND(2*E82,0)/2</f>
        <v>1655</v>
      </c>
      <c r="G82" s="1">
        <f>+C82-(C$7+F82*C$8)</f>
        <v>-1.1349999986123294E-3</v>
      </c>
      <c r="I82" s="1">
        <f>+G82</f>
        <v>-1.1349999986123294E-3</v>
      </c>
      <c r="O82" s="1">
        <f ca="1">+C$11+C$12*$F82</f>
        <v>-3.8931153068265341E-2</v>
      </c>
      <c r="Q82" s="28">
        <f>+C82-15018.5</f>
        <v>27963.319000000003</v>
      </c>
    </row>
    <row r="83" spans="1:32" x14ac:dyDescent="0.2">
      <c r="A83" s="1" t="s">
        <v>82</v>
      </c>
      <c r="C83" s="29">
        <v>43088.4</v>
      </c>
      <c r="D83" s="29"/>
      <c r="E83" s="1">
        <f>+(C83-C$7)/C$8</f>
        <v>1724.0008364533101</v>
      </c>
      <c r="F83" s="1">
        <f>ROUND(2*E83,0)/2</f>
        <v>1724</v>
      </c>
      <c r="G83" s="1">
        <f>+C83-(C$7+F83*C$8)</f>
        <v>1.2920000008307397E-3</v>
      </c>
      <c r="I83" s="1">
        <f>+G83</f>
        <v>1.2920000008307397E-3</v>
      </c>
      <c r="O83" s="1">
        <f ca="1">+C$11+C$12*$F83</f>
        <v>-3.8674641601127747E-2</v>
      </c>
      <c r="Q83" s="28">
        <f>+C83-15018.5</f>
        <v>28069.9</v>
      </c>
      <c r="AA83" s="1" t="s">
        <v>70</v>
      </c>
      <c r="AF83" s="1" t="s">
        <v>71</v>
      </c>
    </row>
    <row r="84" spans="1:32" x14ac:dyDescent="0.2">
      <c r="A84" s="1" t="s">
        <v>83</v>
      </c>
      <c r="C84" s="29">
        <v>43431.300999999999</v>
      </c>
      <c r="D84" s="29"/>
      <c r="E84" s="1">
        <f>+(C84-C$7)/C$8</f>
        <v>1945.9982636472344</v>
      </c>
      <c r="F84" s="1">
        <f>ROUND(2*E84,0)/2</f>
        <v>1946</v>
      </c>
      <c r="G84" s="1">
        <f>+C84-(C$7+F84*C$8)</f>
        <v>-2.6819999984581955E-3</v>
      </c>
      <c r="I84" s="1">
        <f>+G84</f>
        <v>-2.6819999984581955E-3</v>
      </c>
      <c r="O84" s="1">
        <f ca="1">+C$11+C$12*$F84</f>
        <v>-3.7849343837293763E-2</v>
      </c>
      <c r="Q84" s="28">
        <f>+C84-15018.5</f>
        <v>28412.800999999999</v>
      </c>
      <c r="AA84" s="1" t="s">
        <v>70</v>
      </c>
      <c r="AF84" s="1" t="s">
        <v>71</v>
      </c>
    </row>
    <row r="85" spans="1:32" x14ac:dyDescent="0.2">
      <c r="A85" s="1" t="s">
        <v>84</v>
      </c>
      <c r="C85" s="29">
        <v>43482.279000000002</v>
      </c>
      <c r="D85" s="29"/>
      <c r="E85" s="1">
        <f>+(C85-C$7)/C$8</f>
        <v>1979.0019143904301</v>
      </c>
      <c r="F85" s="1">
        <f>ROUND(2*E85,0)/2</f>
        <v>1979</v>
      </c>
      <c r="G85" s="1">
        <f>+C85-(C$7+F85*C$8)</f>
        <v>2.957000004244037E-3</v>
      </c>
      <c r="I85" s="1">
        <f>+G85</f>
        <v>2.957000004244037E-3</v>
      </c>
      <c r="O85" s="1">
        <f ca="1">+C$11+C$12*$F85</f>
        <v>-3.7726664439967084E-2</v>
      </c>
      <c r="Q85" s="28">
        <f>+C85-15018.5</f>
        <v>28463.779000000002</v>
      </c>
      <c r="AA85" s="1" t="s">
        <v>70</v>
      </c>
      <c r="AF85" s="1" t="s">
        <v>71</v>
      </c>
    </row>
    <row r="86" spans="1:32" x14ac:dyDescent="0.2">
      <c r="A86" s="1" t="s">
        <v>84</v>
      </c>
      <c r="C86" s="29">
        <v>43482.279000000002</v>
      </c>
      <c r="D86" s="29"/>
      <c r="E86" s="1">
        <f>+(C86-C$7)/C$8</f>
        <v>1979.0019143904301</v>
      </c>
      <c r="F86" s="1">
        <f>ROUND(2*E86,0)/2</f>
        <v>1979</v>
      </c>
      <c r="G86" s="1">
        <f>+C86-(C$7+F86*C$8)</f>
        <v>2.957000004244037E-3</v>
      </c>
      <c r="I86" s="1">
        <f>+G86</f>
        <v>2.957000004244037E-3</v>
      </c>
      <c r="O86" s="1">
        <f ca="1">+C$11+C$12*$F86</f>
        <v>-3.7726664439967084E-2</v>
      </c>
      <c r="Q86" s="28">
        <f>+C86-15018.5</f>
        <v>28463.779000000002</v>
      </c>
      <c r="AA86" s="1" t="s">
        <v>70</v>
      </c>
      <c r="AF86" s="1" t="s">
        <v>71</v>
      </c>
    </row>
    <row r="87" spans="1:32" x14ac:dyDescent="0.2">
      <c r="A87" s="24" t="s">
        <v>81</v>
      </c>
      <c r="B87" s="25" t="s">
        <v>44</v>
      </c>
      <c r="C87" s="26">
        <v>43741.783000000003</v>
      </c>
      <c r="D87" s="29"/>
      <c r="E87" s="1">
        <f>+(C87-C$7)/C$8</f>
        <v>2147.0073163768129</v>
      </c>
      <c r="F87" s="1">
        <f>ROUND(2*E87,0)/2</f>
        <v>2147</v>
      </c>
      <c r="G87" s="1">
        <f>+C87-(C$7+F87*C$8)</f>
        <v>1.130100000591483E-2</v>
      </c>
      <c r="I87" s="1">
        <f>+G87</f>
        <v>1.130100000591483E-2</v>
      </c>
      <c r="O87" s="1">
        <f ca="1">+C$11+C$12*$F87</f>
        <v>-3.7102114780849474E-2</v>
      </c>
      <c r="Q87" s="28">
        <f>+C87-15018.5</f>
        <v>28723.283000000003</v>
      </c>
    </row>
    <row r="88" spans="1:32" x14ac:dyDescent="0.2">
      <c r="A88" s="24" t="s">
        <v>81</v>
      </c>
      <c r="B88" s="25" t="s">
        <v>44</v>
      </c>
      <c r="C88" s="26">
        <v>43741.784</v>
      </c>
      <c r="D88" s="29"/>
      <c r="E88" s="1">
        <f>+(C88-C$7)/C$8</f>
        <v>2147.0079637864924</v>
      </c>
      <c r="F88" s="1">
        <f>ROUND(2*E88,0)/2</f>
        <v>2147</v>
      </c>
      <c r="G88" s="1">
        <f>+C88-(C$7+F88*C$8)</f>
        <v>1.2301000002480578E-2</v>
      </c>
      <c r="I88" s="1">
        <f>+G88</f>
        <v>1.2301000002480578E-2</v>
      </c>
      <c r="O88" s="1">
        <f ca="1">+C$11+C$12*$F88</f>
        <v>-3.7102114780849474E-2</v>
      </c>
      <c r="Q88" s="28">
        <f>+C88-15018.5</f>
        <v>28723.284</v>
      </c>
    </row>
    <row r="89" spans="1:32" x14ac:dyDescent="0.2">
      <c r="A89" s="1" t="s">
        <v>85</v>
      </c>
      <c r="C89" s="29">
        <v>43746.415999999997</v>
      </c>
      <c r="D89" s="29"/>
      <c r="E89" s="1">
        <f>+(C89-C$7)/C$8</f>
        <v>2150.0067654311706</v>
      </c>
      <c r="F89" s="1">
        <f>ROUND(2*E89,0)/2</f>
        <v>2150</v>
      </c>
      <c r="G89" s="1">
        <f>+C89-(C$7+F89*C$8)</f>
        <v>1.0450000001583248E-2</v>
      </c>
      <c r="I89" s="1">
        <f>+G89</f>
        <v>1.0450000001583248E-2</v>
      </c>
      <c r="O89" s="1">
        <f ca="1">+C$11+C$12*$F89</f>
        <v>-3.7090962108365232E-2</v>
      </c>
      <c r="Q89" s="28">
        <f>+C89-15018.5</f>
        <v>28727.915999999997</v>
      </c>
      <c r="AA89" s="1" t="s">
        <v>70</v>
      </c>
      <c r="AF89" s="1" t="s">
        <v>71</v>
      </c>
    </row>
    <row r="90" spans="1:32" x14ac:dyDescent="0.2">
      <c r="A90" s="1" t="s">
        <v>86</v>
      </c>
      <c r="C90" s="29">
        <v>43811.273999999998</v>
      </c>
      <c r="D90" s="29"/>
      <c r="E90" s="1">
        <f>+(C90-C$7)/C$8</f>
        <v>2191.9964625534994</v>
      </c>
      <c r="F90" s="1">
        <f>ROUND(2*E90,0)/2</f>
        <v>2192</v>
      </c>
      <c r="G90" s="1">
        <f>+C90-(C$7+F90*C$8)</f>
        <v>-5.4640000016661361E-3</v>
      </c>
      <c r="I90" s="1">
        <f>+G90</f>
        <v>-5.4640000016661361E-3</v>
      </c>
      <c r="O90" s="1">
        <f ca="1">+C$11+C$12*$F90</f>
        <v>-3.6934824693585826E-2</v>
      </c>
      <c r="Q90" s="28">
        <f>+C90-15018.5</f>
        <v>28792.773999999998</v>
      </c>
      <c r="AA90" s="1" t="s">
        <v>70</v>
      </c>
      <c r="AF90" s="1" t="s">
        <v>71</v>
      </c>
    </row>
    <row r="91" spans="1:32" x14ac:dyDescent="0.2">
      <c r="A91" s="1" t="s">
        <v>87</v>
      </c>
      <c r="C91" s="29">
        <v>44129.474999999999</v>
      </c>
      <c r="D91" s="29"/>
      <c r="E91" s="1">
        <f>+(C91-C$7)/C$8</f>
        <v>2398.0028706145272</v>
      </c>
      <c r="F91" s="1">
        <f>ROUND(2*E91,0)/2</f>
        <v>2398</v>
      </c>
      <c r="G91" s="1">
        <f>+C91-(C$7+F91*C$8)</f>
        <v>4.434000002220273E-3</v>
      </c>
      <c r="I91" s="1">
        <f>+G91</f>
        <v>4.434000002220273E-3</v>
      </c>
      <c r="O91" s="1">
        <f ca="1">+C$11+C$12*$F91</f>
        <v>-3.6169007849667797E-2</v>
      </c>
      <c r="Q91" s="28">
        <f>+C91-15018.5</f>
        <v>29110.974999999999</v>
      </c>
      <c r="AA91" s="1" t="s">
        <v>70</v>
      </c>
      <c r="AF91" s="1" t="s">
        <v>71</v>
      </c>
    </row>
    <row r="92" spans="1:32" x14ac:dyDescent="0.2">
      <c r="A92" s="1" t="s">
        <v>87</v>
      </c>
      <c r="C92" s="29">
        <v>44143.373</v>
      </c>
      <c r="D92" s="29"/>
      <c r="E92" s="1">
        <f>+(C92-C$7)/C$8</f>
        <v>2407.0005703679299</v>
      </c>
      <c r="F92" s="1">
        <f>ROUND(2*E92,0)/2</f>
        <v>2407</v>
      </c>
      <c r="G92" s="1">
        <f>+C92-(C$7+F92*C$8)</f>
        <v>8.8099999993573874E-4</v>
      </c>
      <c r="I92" s="1">
        <f>+G92</f>
        <v>8.8099999993573874E-4</v>
      </c>
      <c r="O92" s="1">
        <f ca="1">+C$11+C$12*$F92</f>
        <v>-3.6135549832215071E-2</v>
      </c>
      <c r="Q92" s="28">
        <f>+C92-15018.5</f>
        <v>29124.873</v>
      </c>
      <c r="AA92" s="1" t="s">
        <v>70</v>
      </c>
      <c r="AF92" s="1" t="s">
        <v>71</v>
      </c>
    </row>
    <row r="93" spans="1:32" x14ac:dyDescent="0.2">
      <c r="A93" s="1" t="s">
        <v>88</v>
      </c>
      <c r="C93" s="29">
        <v>44489.375</v>
      </c>
      <c r="D93" s="29"/>
      <c r="E93" s="1">
        <f>+(C93-C$7)/C$8</f>
        <v>2631.005614984168</v>
      </c>
      <c r="F93" s="1">
        <f>ROUND(2*E93,0)/2</f>
        <v>2631</v>
      </c>
      <c r="G93" s="1">
        <f>+C93-(C$7+F93*C$8)</f>
        <v>8.6730000039096922E-3</v>
      </c>
      <c r="I93" s="1">
        <f>+G93</f>
        <v>8.6730000039096922E-3</v>
      </c>
      <c r="O93" s="1">
        <f ca="1">+C$11+C$12*$F93</f>
        <v>-3.5302816953391589E-2</v>
      </c>
      <c r="Q93" s="28">
        <f>+C93-15018.5</f>
        <v>29470.875</v>
      </c>
      <c r="AA93" s="1" t="s">
        <v>70</v>
      </c>
      <c r="AF93" s="1" t="s">
        <v>71</v>
      </c>
    </row>
    <row r="94" spans="1:32" x14ac:dyDescent="0.2">
      <c r="A94" s="1" t="s">
        <v>89</v>
      </c>
      <c r="C94" s="29">
        <v>44526.434999999998</v>
      </c>
      <c r="D94" s="29"/>
      <c r="E94" s="1">
        <f>+(C94-C$7)/C$8</f>
        <v>2654.9986177803289</v>
      </c>
      <c r="F94" s="1">
        <f>ROUND(2*E94,0)/2</f>
        <v>2655</v>
      </c>
      <c r="G94" s="1">
        <f>+C94-(C$7+F94*C$8)</f>
        <v>-2.135000002454035E-3</v>
      </c>
      <c r="I94" s="1">
        <f>+G94</f>
        <v>-2.135000002454035E-3</v>
      </c>
      <c r="O94" s="1">
        <f ca="1">+C$11+C$12*$F94</f>
        <v>-3.5213595573517643E-2</v>
      </c>
      <c r="Q94" s="28">
        <f>+C94-15018.5</f>
        <v>29507.934999999998</v>
      </c>
      <c r="AA94" s="1" t="s">
        <v>70</v>
      </c>
      <c r="AF94" s="1" t="s">
        <v>71</v>
      </c>
    </row>
    <row r="95" spans="1:32" x14ac:dyDescent="0.2">
      <c r="A95" s="1" t="s">
        <v>90</v>
      </c>
      <c r="C95" s="29">
        <v>44608.296000000002</v>
      </c>
      <c r="D95" s="29"/>
      <c r="E95" s="1">
        <f>+(C95-C$7)/C$8</f>
        <v>2707.9962217171005</v>
      </c>
      <c r="F95" s="1">
        <f>ROUND(2*E95,0)/2</f>
        <v>2708</v>
      </c>
      <c r="G95" s="1">
        <f>+C95-(C$7+F95*C$8)</f>
        <v>-5.8359999966342002E-3</v>
      </c>
      <c r="I95" s="1">
        <f>+G95</f>
        <v>-5.8359999966342002E-3</v>
      </c>
      <c r="O95" s="1">
        <f ca="1">+C$11+C$12*$F95</f>
        <v>-3.5016565026296013E-2</v>
      </c>
      <c r="Q95" s="28">
        <f>+C95-15018.5</f>
        <v>29589.796000000002</v>
      </c>
      <c r="AA95" s="1" t="s">
        <v>70</v>
      </c>
      <c r="AF95" s="1" t="s">
        <v>71</v>
      </c>
    </row>
    <row r="96" spans="1:32" x14ac:dyDescent="0.2">
      <c r="A96" s="1" t="s">
        <v>91</v>
      </c>
      <c r="C96" s="29">
        <v>44821.451999999997</v>
      </c>
      <c r="D96" s="29"/>
      <c r="E96" s="1">
        <f>+(C96-C$7)/C$8</f>
        <v>2845.9954797856026</v>
      </c>
      <c r="F96" s="1">
        <f>ROUND(2*E96,0)/2</f>
        <v>2846</v>
      </c>
      <c r="G96" s="1">
        <f>+C96-(C$7+F96*C$8)</f>
        <v>-6.9819999989704229E-3</v>
      </c>
      <c r="I96" s="1">
        <f>+G96</f>
        <v>-6.9819999989704229E-3</v>
      </c>
      <c r="O96" s="1">
        <f ca="1">+C$11+C$12*$F96</f>
        <v>-3.4503542092020834E-2</v>
      </c>
      <c r="Q96" s="28">
        <f>+C96-15018.5</f>
        <v>29802.951999999997</v>
      </c>
      <c r="AA96" s="1" t="s">
        <v>70</v>
      </c>
      <c r="AF96" s="1" t="s">
        <v>71</v>
      </c>
    </row>
    <row r="97" spans="1:32" x14ac:dyDescent="0.2">
      <c r="A97" s="1" t="s">
        <v>91</v>
      </c>
      <c r="C97" s="29">
        <v>44821.453000000001</v>
      </c>
      <c r="D97" s="29"/>
      <c r="E97" s="1">
        <f>+(C97-C$7)/C$8</f>
        <v>2845.9961271952866</v>
      </c>
      <c r="F97" s="1">
        <f>ROUND(2*E97,0)/2</f>
        <v>2846</v>
      </c>
      <c r="G97" s="1">
        <f>+C97-(C$7+F97*C$8)</f>
        <v>-5.9819999951287173E-3</v>
      </c>
      <c r="I97" s="1">
        <f>+G97</f>
        <v>-5.9819999951287173E-3</v>
      </c>
      <c r="O97" s="1">
        <f ca="1">+C$11+C$12*$F97</f>
        <v>-3.4503542092020834E-2</v>
      </c>
      <c r="Q97" s="28">
        <f>+C97-15018.5</f>
        <v>29802.953000000001</v>
      </c>
      <c r="AA97" s="1" t="s">
        <v>70</v>
      </c>
      <c r="AF97" s="1" t="s">
        <v>71</v>
      </c>
    </row>
    <row r="98" spans="1:32" x14ac:dyDescent="0.2">
      <c r="A98" s="1" t="s">
        <v>91</v>
      </c>
      <c r="C98" s="29">
        <v>44821.463000000003</v>
      </c>
      <c r="D98" s="29"/>
      <c r="E98" s="1">
        <f>+(C98-C$7)/C$8</f>
        <v>2846.002601292103</v>
      </c>
      <c r="F98" s="1">
        <f>ROUND(2*E98,0)/2</f>
        <v>2846</v>
      </c>
      <c r="G98" s="1">
        <f>+C98-(C$7+F98*C$8)</f>
        <v>4.0180000069085509E-3</v>
      </c>
      <c r="I98" s="1">
        <f>+G98</f>
        <v>4.0180000069085509E-3</v>
      </c>
      <c r="O98" s="1">
        <f ca="1">+C$11+C$12*$F98</f>
        <v>-3.4503542092020834E-2</v>
      </c>
      <c r="Q98" s="28">
        <f>+C98-15018.5</f>
        <v>29802.963000000003</v>
      </c>
      <c r="AA98" s="1" t="s">
        <v>70</v>
      </c>
      <c r="AF98" s="1" t="s">
        <v>71</v>
      </c>
    </row>
    <row r="99" spans="1:32" x14ac:dyDescent="0.2">
      <c r="A99" s="1" t="s">
        <v>92</v>
      </c>
      <c r="C99" s="29">
        <v>44821.464999999997</v>
      </c>
      <c r="D99" s="29"/>
      <c r="E99" s="1">
        <f>+(C99-C$7)/C$8</f>
        <v>2846.0038961114615</v>
      </c>
      <c r="F99" s="1">
        <f>ROUND(2*E99,0)/2</f>
        <v>2846</v>
      </c>
      <c r="G99" s="1">
        <f>+C99-(C$7+F99*C$8)</f>
        <v>6.0180000000400469E-3</v>
      </c>
      <c r="I99" s="1">
        <f>+G99</f>
        <v>6.0180000000400469E-3</v>
      </c>
      <c r="O99" s="1">
        <f ca="1">+C$11+C$12*$F99</f>
        <v>-3.4503542092020834E-2</v>
      </c>
      <c r="Q99" s="28">
        <f>+C99-15018.5</f>
        <v>29802.964999999997</v>
      </c>
      <c r="AA99" s="1" t="s">
        <v>70</v>
      </c>
      <c r="AF99" s="1" t="s">
        <v>71</v>
      </c>
    </row>
    <row r="100" spans="1:32" x14ac:dyDescent="0.2">
      <c r="A100" s="1" t="s">
        <v>91</v>
      </c>
      <c r="C100" s="29">
        <v>44821.466</v>
      </c>
      <c r="D100" s="29"/>
      <c r="E100" s="1">
        <f>+(C100-C$7)/C$8</f>
        <v>2846.0045435211455</v>
      </c>
      <c r="F100" s="1">
        <f>ROUND(2*E100,0)/2</f>
        <v>2846</v>
      </c>
      <c r="G100" s="1">
        <f>+C100-(C$7+F100*C$8)</f>
        <v>7.0180000038817525E-3</v>
      </c>
      <c r="I100" s="1">
        <f>+G100</f>
        <v>7.0180000038817525E-3</v>
      </c>
      <c r="O100" s="1">
        <f ca="1">+C$11+C$12*$F100</f>
        <v>-3.4503542092020834E-2</v>
      </c>
      <c r="Q100" s="28">
        <f>+C100-15018.5</f>
        <v>29802.966</v>
      </c>
      <c r="AA100" s="1" t="s">
        <v>70</v>
      </c>
      <c r="AF100" s="1" t="s">
        <v>71</v>
      </c>
    </row>
    <row r="101" spans="1:32" x14ac:dyDescent="0.2">
      <c r="A101" s="1" t="s">
        <v>91</v>
      </c>
      <c r="C101" s="29">
        <v>44821.466</v>
      </c>
      <c r="D101" s="29"/>
      <c r="E101" s="1">
        <f>+(C101-C$7)/C$8</f>
        <v>2846.0045435211455</v>
      </c>
      <c r="F101" s="1">
        <f>ROUND(2*E101,0)/2</f>
        <v>2846</v>
      </c>
      <c r="G101" s="1">
        <f>+C101-(C$7+F101*C$8)</f>
        <v>7.0180000038817525E-3</v>
      </c>
      <c r="I101" s="1">
        <f>+G101</f>
        <v>7.0180000038817525E-3</v>
      </c>
      <c r="O101" s="1">
        <f ca="1">+C$11+C$12*$F101</f>
        <v>-3.4503542092020834E-2</v>
      </c>
      <c r="Q101" s="28">
        <f>+C101-15018.5</f>
        <v>29802.966</v>
      </c>
      <c r="AA101" s="1" t="s">
        <v>70</v>
      </c>
      <c r="AF101" s="1" t="s">
        <v>71</v>
      </c>
    </row>
    <row r="102" spans="1:32" x14ac:dyDescent="0.2">
      <c r="A102" s="1" t="s">
        <v>91</v>
      </c>
      <c r="C102" s="29">
        <v>44821.466</v>
      </c>
      <c r="D102" s="29"/>
      <c r="E102" s="1">
        <f>+(C102-C$7)/C$8</f>
        <v>2846.0045435211455</v>
      </c>
      <c r="F102" s="1">
        <f>ROUND(2*E102,0)/2</f>
        <v>2846</v>
      </c>
      <c r="G102" s="1">
        <f>+C102-(C$7+F102*C$8)</f>
        <v>7.0180000038817525E-3</v>
      </c>
      <c r="I102" s="1">
        <f>+G102</f>
        <v>7.0180000038817525E-3</v>
      </c>
      <c r="O102" s="1">
        <f ca="1">+C$11+C$12*$F102</f>
        <v>-3.4503542092020834E-2</v>
      </c>
      <c r="Q102" s="28">
        <f>+C102-15018.5</f>
        <v>29802.966</v>
      </c>
      <c r="AA102" s="1" t="s">
        <v>70</v>
      </c>
      <c r="AF102" s="1" t="s">
        <v>71</v>
      </c>
    </row>
    <row r="103" spans="1:32" x14ac:dyDescent="0.2">
      <c r="A103" s="1" t="s">
        <v>92</v>
      </c>
      <c r="C103" s="29">
        <v>44821.466</v>
      </c>
      <c r="D103" s="29"/>
      <c r="E103" s="1">
        <f>+(C103-C$7)/C$8</f>
        <v>2846.0045435211455</v>
      </c>
      <c r="F103" s="1">
        <f>ROUND(2*E103,0)/2</f>
        <v>2846</v>
      </c>
      <c r="G103" s="1">
        <f>+C103-(C$7+F103*C$8)</f>
        <v>7.0180000038817525E-3</v>
      </c>
      <c r="I103" s="1">
        <f>+G103</f>
        <v>7.0180000038817525E-3</v>
      </c>
      <c r="O103" s="1">
        <f ca="1">+C$11+C$12*$F103</f>
        <v>-3.4503542092020834E-2</v>
      </c>
      <c r="Q103" s="28">
        <f>+C103-15018.5</f>
        <v>29802.966</v>
      </c>
      <c r="AA103" s="1" t="s">
        <v>70</v>
      </c>
      <c r="AF103" s="1" t="s">
        <v>71</v>
      </c>
    </row>
    <row r="104" spans="1:32" x14ac:dyDescent="0.2">
      <c r="A104" s="1" t="s">
        <v>91</v>
      </c>
      <c r="C104" s="29">
        <v>44821.468000000001</v>
      </c>
      <c r="D104" s="29"/>
      <c r="E104" s="1">
        <f>+(C104-C$7)/C$8</f>
        <v>2846.0058383405089</v>
      </c>
      <c r="F104" s="1">
        <f>ROUND(2*E104,0)/2</f>
        <v>2846</v>
      </c>
      <c r="G104" s="1">
        <f>+C104-(C$7+F104*C$8)</f>
        <v>9.0180000042892061E-3</v>
      </c>
      <c r="I104" s="1">
        <f>+G104</f>
        <v>9.0180000042892061E-3</v>
      </c>
      <c r="O104" s="1">
        <f ca="1">+C$11+C$12*$F104</f>
        <v>-3.4503542092020834E-2</v>
      </c>
      <c r="Q104" s="28">
        <f>+C104-15018.5</f>
        <v>29802.968000000001</v>
      </c>
      <c r="AA104" s="1" t="s">
        <v>70</v>
      </c>
      <c r="AF104" s="1" t="s">
        <v>71</v>
      </c>
    </row>
    <row r="105" spans="1:32" x14ac:dyDescent="0.2">
      <c r="A105" s="1" t="s">
        <v>92</v>
      </c>
      <c r="C105" s="29">
        <v>44821.468000000001</v>
      </c>
      <c r="D105" s="29"/>
      <c r="E105" s="1">
        <f>+(C105-C$7)/C$8</f>
        <v>2846.0058383405089</v>
      </c>
      <c r="F105" s="1">
        <f>ROUND(2*E105,0)/2</f>
        <v>2846</v>
      </c>
      <c r="G105" s="1">
        <f>+C105-(C$7+F105*C$8)</f>
        <v>9.0180000042892061E-3</v>
      </c>
      <c r="I105" s="1">
        <f>+G105</f>
        <v>9.0180000042892061E-3</v>
      </c>
      <c r="O105" s="1">
        <f ca="1">+C$11+C$12*$F105</f>
        <v>-3.4503542092020834E-2</v>
      </c>
      <c r="Q105" s="28">
        <f>+C105-15018.5</f>
        <v>29802.968000000001</v>
      </c>
      <c r="AA105" s="1" t="s">
        <v>70</v>
      </c>
      <c r="AF105" s="1" t="s">
        <v>71</v>
      </c>
    </row>
    <row r="106" spans="1:32" x14ac:dyDescent="0.2">
      <c r="A106" s="1" t="s">
        <v>92</v>
      </c>
      <c r="C106" s="29">
        <v>44821.468000000001</v>
      </c>
      <c r="D106" s="29"/>
      <c r="E106" s="1">
        <f>+(C106-C$7)/C$8</f>
        <v>2846.0058383405089</v>
      </c>
      <c r="F106" s="1">
        <f>ROUND(2*E106,0)/2</f>
        <v>2846</v>
      </c>
      <c r="G106" s="1">
        <f>+C106-(C$7+F106*C$8)</f>
        <v>9.0180000042892061E-3</v>
      </c>
      <c r="I106" s="1">
        <f>+G106</f>
        <v>9.0180000042892061E-3</v>
      </c>
      <c r="O106" s="1">
        <f ca="1">+C$11+C$12*$F106</f>
        <v>-3.4503542092020834E-2</v>
      </c>
      <c r="Q106" s="28">
        <f>+C106-15018.5</f>
        <v>29802.968000000001</v>
      </c>
      <c r="AA106" s="1" t="s">
        <v>70</v>
      </c>
      <c r="AF106" s="1" t="s">
        <v>71</v>
      </c>
    </row>
    <row r="107" spans="1:32" x14ac:dyDescent="0.2">
      <c r="A107" s="1" t="s">
        <v>91</v>
      </c>
      <c r="C107" s="29">
        <v>44821.47</v>
      </c>
      <c r="D107" s="29"/>
      <c r="E107" s="1">
        <f>+(C107-C$7)/C$8</f>
        <v>2846.007133159872</v>
      </c>
      <c r="F107" s="1">
        <f>ROUND(2*E107,0)/2</f>
        <v>2846</v>
      </c>
      <c r="G107" s="1">
        <f>+C107-(C$7+F107*C$8)</f>
        <v>1.101800000469666E-2</v>
      </c>
      <c r="I107" s="1">
        <f>+G107</f>
        <v>1.101800000469666E-2</v>
      </c>
      <c r="O107" s="1">
        <f ca="1">+C$11+C$12*$F107</f>
        <v>-3.4503542092020834E-2</v>
      </c>
      <c r="Q107" s="28">
        <f>+C107-15018.5</f>
        <v>29802.97</v>
      </c>
      <c r="AA107" s="1" t="s">
        <v>70</v>
      </c>
      <c r="AF107" s="1" t="s">
        <v>71</v>
      </c>
    </row>
    <row r="108" spans="1:32" x14ac:dyDescent="0.2">
      <c r="A108" s="1" t="s">
        <v>91</v>
      </c>
      <c r="C108" s="29">
        <v>44852.347999999998</v>
      </c>
      <c r="D108" s="29"/>
      <c r="E108" s="1">
        <f>+(C108-C$7)/C$8</f>
        <v>2865.9978493050376</v>
      </c>
      <c r="F108" s="1">
        <f>ROUND(2*E108,0)/2</f>
        <v>2866</v>
      </c>
      <c r="G108" s="1">
        <f>+C108-(C$7+F108*C$8)</f>
        <v>-3.3220000041183084E-3</v>
      </c>
      <c r="I108" s="1">
        <f>+G108</f>
        <v>-3.3220000041183084E-3</v>
      </c>
      <c r="O108" s="1">
        <f ca="1">+C$11+C$12*$F108</f>
        <v>-3.4429190942125876E-2</v>
      </c>
      <c r="Q108" s="28">
        <f>+C108-15018.5</f>
        <v>29833.847999999998</v>
      </c>
      <c r="AA108" s="1" t="s">
        <v>70</v>
      </c>
      <c r="AF108" s="1" t="s">
        <v>71</v>
      </c>
    </row>
    <row r="109" spans="1:32" x14ac:dyDescent="0.2">
      <c r="A109" s="1" t="s">
        <v>91</v>
      </c>
      <c r="C109" s="29">
        <v>44852.347999999998</v>
      </c>
      <c r="D109" s="29"/>
      <c r="E109" s="1">
        <f>+(C109-C$7)/C$8</f>
        <v>2865.9978493050376</v>
      </c>
      <c r="F109" s="1">
        <f>ROUND(2*E109,0)/2</f>
        <v>2866</v>
      </c>
      <c r="G109" s="1">
        <f>+C109-(C$7+F109*C$8)</f>
        <v>-3.3220000041183084E-3</v>
      </c>
      <c r="I109" s="1">
        <f>+G109</f>
        <v>-3.3220000041183084E-3</v>
      </c>
      <c r="O109" s="1">
        <f ca="1">+C$11+C$12*$F109</f>
        <v>-3.4429190942125876E-2</v>
      </c>
      <c r="Q109" s="28">
        <f>+C109-15018.5</f>
        <v>29833.847999999998</v>
      </c>
      <c r="AA109" s="1" t="s">
        <v>70</v>
      </c>
      <c r="AF109" s="1" t="s">
        <v>71</v>
      </c>
    </row>
    <row r="110" spans="1:32" x14ac:dyDescent="0.2">
      <c r="A110" s="1" t="s">
        <v>91</v>
      </c>
      <c r="C110" s="29">
        <v>44852.353000000003</v>
      </c>
      <c r="D110" s="29"/>
      <c r="E110" s="1">
        <f>+(C110-C$7)/C$8</f>
        <v>2866.001086353448</v>
      </c>
      <c r="F110" s="1">
        <f>ROUND(2*E110,0)/2</f>
        <v>2866</v>
      </c>
      <c r="G110" s="1">
        <f>+C110-(C$7+F110*C$8)</f>
        <v>1.6780000005383044E-3</v>
      </c>
      <c r="I110" s="1">
        <f>+G110</f>
        <v>1.6780000005383044E-3</v>
      </c>
      <c r="O110" s="1">
        <f ca="1">+C$11+C$12*$F110</f>
        <v>-3.4429190942125876E-2</v>
      </c>
      <c r="Q110" s="28">
        <f>+C110-15018.5</f>
        <v>29833.853000000003</v>
      </c>
      <c r="AA110" s="1" t="s">
        <v>70</v>
      </c>
      <c r="AF110" s="1" t="s">
        <v>71</v>
      </c>
    </row>
    <row r="111" spans="1:32" x14ac:dyDescent="0.2">
      <c r="A111" s="1" t="s">
        <v>91</v>
      </c>
      <c r="C111" s="29">
        <v>44855.447999999997</v>
      </c>
      <c r="D111" s="29"/>
      <c r="E111" s="1">
        <f>+(C111-C$7)/C$8</f>
        <v>2868.0048193176676</v>
      </c>
      <c r="F111" s="1">
        <f>ROUND(2*E111,0)/2</f>
        <v>2868</v>
      </c>
      <c r="G111" s="1">
        <f>+C111-(C$7+F111*C$8)</f>
        <v>7.4439999953028746E-3</v>
      </c>
      <c r="I111" s="1">
        <f>+G111</f>
        <v>7.4439999953028746E-3</v>
      </c>
      <c r="O111" s="1">
        <f ca="1">+C$11+C$12*$F111</f>
        <v>-3.4421755827136385E-2</v>
      </c>
      <c r="Q111" s="28">
        <f>+C111-15018.5</f>
        <v>29836.947999999997</v>
      </c>
      <c r="AA111" s="1" t="s">
        <v>70</v>
      </c>
      <c r="AF111" s="1" t="s">
        <v>71</v>
      </c>
    </row>
    <row r="112" spans="1:32" x14ac:dyDescent="0.2">
      <c r="A112" s="1" t="s">
        <v>93</v>
      </c>
      <c r="C112" s="29">
        <v>44869.328000000001</v>
      </c>
      <c r="D112" s="29"/>
      <c r="E112" s="1">
        <f>+(C112-C$7)/C$8</f>
        <v>2876.990865696805</v>
      </c>
      <c r="F112" s="1">
        <f>ROUND(2*E112,0)/2</f>
        <v>2877</v>
      </c>
      <c r="G112" s="1">
        <f>+C112-(C$7+F112*C$8)</f>
        <v>-1.4108999996096827E-2</v>
      </c>
      <c r="I112" s="1">
        <f>+G112</f>
        <v>-1.4108999996096827E-2</v>
      </c>
      <c r="O112" s="1">
        <f ca="1">+C$11+C$12*$F112</f>
        <v>-3.4388297809683652E-2</v>
      </c>
      <c r="Q112" s="28">
        <f>+C112-15018.5</f>
        <v>29850.828000000001</v>
      </c>
      <c r="AA112" s="1" t="s">
        <v>70</v>
      </c>
      <c r="AF112" s="1" t="s">
        <v>71</v>
      </c>
    </row>
    <row r="113" spans="1:32" x14ac:dyDescent="0.2">
      <c r="A113" s="1" t="s">
        <v>94</v>
      </c>
      <c r="C113" s="29">
        <v>45119.561999999998</v>
      </c>
      <c r="D113" s="29"/>
      <c r="E113" s="1">
        <f>+(C113-C$7)/C$8</f>
        <v>3038.9947799357374</v>
      </c>
      <c r="F113" s="1">
        <f>ROUND(2*E113,0)/2</f>
        <v>3039</v>
      </c>
      <c r="G113" s="1">
        <f>+C113-(C$7+F113*C$8)</f>
        <v>-8.0630000011296943E-3</v>
      </c>
      <c r="I113" s="1">
        <f>+G113</f>
        <v>-8.0630000011296943E-3</v>
      </c>
      <c r="O113" s="1">
        <f ca="1">+C$11+C$12*$F113</f>
        <v>-3.3786053495534527E-2</v>
      </c>
      <c r="Q113" s="28">
        <f>+C113-15018.5</f>
        <v>30101.061999999998</v>
      </c>
      <c r="AA113" s="1" t="s">
        <v>70</v>
      </c>
      <c r="AF113" s="1" t="s">
        <v>71</v>
      </c>
    </row>
    <row r="114" spans="1:32" x14ac:dyDescent="0.2">
      <c r="A114" s="1" t="s">
        <v>95</v>
      </c>
      <c r="C114" s="29">
        <v>45170.533000000003</v>
      </c>
      <c r="D114" s="29"/>
      <c r="E114" s="1">
        <f>+(C114-C$7)/C$8</f>
        <v>3071.9938988111644</v>
      </c>
      <c r="F114" s="1">
        <f>ROUND(2*E114,0)/2</f>
        <v>3072</v>
      </c>
      <c r="G114" s="1">
        <f>+C114-(C$7+F114*C$8)</f>
        <v>-9.4239999962155707E-3</v>
      </c>
      <c r="I114" s="1">
        <f>+G114</f>
        <v>-9.4239999962155707E-3</v>
      </c>
      <c r="O114" s="1">
        <f ca="1">+C$11+C$12*$F114</f>
        <v>-3.3663374098207854E-2</v>
      </c>
      <c r="Q114" s="28">
        <f>+C114-15018.5</f>
        <v>30152.033000000003</v>
      </c>
      <c r="AA114" s="1" t="s">
        <v>70</v>
      </c>
      <c r="AF114" s="1" t="s">
        <v>71</v>
      </c>
    </row>
    <row r="115" spans="1:32" x14ac:dyDescent="0.2">
      <c r="A115" s="24" t="s">
        <v>81</v>
      </c>
      <c r="B115" s="25" t="s">
        <v>44</v>
      </c>
      <c r="C115" s="26">
        <v>45193.726999999999</v>
      </c>
      <c r="D115" s="29"/>
      <c r="E115" s="1">
        <f>+(C115-C$7)/C$8</f>
        <v>3087.0099189637299</v>
      </c>
      <c r="F115" s="1">
        <f>ROUND(2*E115,0)/2</f>
        <v>3087</v>
      </c>
      <c r="G115" s="1">
        <f>+C115-(C$7+F115*C$8)</f>
        <v>1.5320999998948537E-2</v>
      </c>
      <c r="I115" s="1">
        <f>+G115</f>
        <v>1.5320999998948537E-2</v>
      </c>
      <c r="O115" s="1">
        <f ca="1">+C$11+C$12*$F115</f>
        <v>-3.3607610735786636E-2</v>
      </c>
      <c r="Q115" s="28">
        <f>+C115-15018.5</f>
        <v>30175.226999999999</v>
      </c>
    </row>
    <row r="116" spans="1:32" x14ac:dyDescent="0.2">
      <c r="A116" s="1" t="s">
        <v>96</v>
      </c>
      <c r="C116" s="29">
        <v>45232.326000000001</v>
      </c>
      <c r="D116" s="29"/>
      <c r="E116" s="1">
        <f>+(C116-C$7)/C$8</f>
        <v>3111.9992852597129</v>
      </c>
      <c r="F116" s="1">
        <f>ROUND(2*E116,0)/2</f>
        <v>3112</v>
      </c>
      <c r="G116" s="1">
        <f>+C116-(C$7+F116*C$8)</f>
        <v>-1.1039999953936785E-3</v>
      </c>
      <c r="I116" s="1">
        <f>+G116</f>
        <v>-1.1039999953936785E-3</v>
      </c>
      <c r="O116" s="1">
        <f ca="1">+C$11+C$12*$F116</f>
        <v>-3.3514671798417939E-2</v>
      </c>
      <c r="Q116" s="28">
        <f>+C116-15018.5</f>
        <v>30213.826000000001</v>
      </c>
      <c r="AA116" s="1" t="s">
        <v>70</v>
      </c>
      <c r="AF116" s="1" t="s">
        <v>71</v>
      </c>
    </row>
    <row r="117" spans="1:32" x14ac:dyDescent="0.2">
      <c r="A117" s="1" t="s">
        <v>97</v>
      </c>
      <c r="C117" s="29">
        <v>45269.41</v>
      </c>
      <c r="D117" s="29"/>
      <c r="E117" s="1">
        <f>+(C117-C$7)/C$8</f>
        <v>3136.0078258882327</v>
      </c>
      <c r="F117" s="1">
        <f>ROUND(2*E117,0)/2</f>
        <v>3136</v>
      </c>
      <c r="G117" s="1">
        <f>+C117-(C$7+F117*C$8)</f>
        <v>1.2088000003132038E-2</v>
      </c>
      <c r="I117" s="1">
        <f>+G117</f>
        <v>1.2088000003132038E-2</v>
      </c>
      <c r="O117" s="1">
        <f ca="1">+C$11+C$12*$F117</f>
        <v>-3.3425450418544E-2</v>
      </c>
      <c r="Q117" s="28">
        <f>+C117-15018.5</f>
        <v>30250.910000000003</v>
      </c>
      <c r="AA117" s="1" t="s">
        <v>70</v>
      </c>
      <c r="AF117" s="1" t="s">
        <v>71</v>
      </c>
    </row>
    <row r="118" spans="1:32" x14ac:dyDescent="0.2">
      <c r="A118" s="1" t="s">
        <v>98</v>
      </c>
      <c r="C118" s="29">
        <v>45334.269</v>
      </c>
      <c r="D118" s="29"/>
      <c r="E118" s="1">
        <f>+(C118-C$7)/C$8</f>
        <v>3177.998170420241</v>
      </c>
      <c r="F118" s="1">
        <f>ROUND(2*E118,0)/2</f>
        <v>3178</v>
      </c>
      <c r="G118" s="1">
        <f>+C118-(C$7+F118*C$8)</f>
        <v>-2.825999996275641E-3</v>
      </c>
      <c r="I118" s="1">
        <f>+G118</f>
        <v>-2.825999996275641E-3</v>
      </c>
      <c r="O118" s="1">
        <f ca="1">+C$11+C$12*$F118</f>
        <v>-3.3269313003764595E-2</v>
      </c>
      <c r="Q118" s="28">
        <f>+C118-15018.5</f>
        <v>30315.769</v>
      </c>
      <c r="AA118" s="1" t="s">
        <v>70</v>
      </c>
      <c r="AF118" s="1" t="s">
        <v>71</v>
      </c>
    </row>
    <row r="119" spans="1:32" x14ac:dyDescent="0.2">
      <c r="A119" s="1" t="s">
        <v>98</v>
      </c>
      <c r="C119" s="29">
        <v>45334.28</v>
      </c>
      <c r="D119" s="29"/>
      <c r="E119" s="1">
        <f>+(C119-C$7)/C$8</f>
        <v>3178.0052919267364</v>
      </c>
      <c r="F119" s="1">
        <f>ROUND(2*E119,0)/2</f>
        <v>3178</v>
      </c>
      <c r="G119" s="1">
        <f>+C119-(C$7+F119*C$8)</f>
        <v>8.1740000023273751E-3</v>
      </c>
      <c r="I119" s="1">
        <f>+G119</f>
        <v>8.1740000023273751E-3</v>
      </c>
      <c r="O119" s="1">
        <f ca="1">+C$11+C$12*$F119</f>
        <v>-3.3269313003764595E-2</v>
      </c>
      <c r="Q119" s="28">
        <f>+C119-15018.5</f>
        <v>30315.78</v>
      </c>
      <c r="AA119" s="1" t="s">
        <v>70</v>
      </c>
      <c r="AF119" s="1" t="s">
        <v>71</v>
      </c>
    </row>
    <row r="120" spans="1:32" x14ac:dyDescent="0.2">
      <c r="A120" s="1" t="s">
        <v>99</v>
      </c>
      <c r="C120" s="29">
        <v>45533.517999999996</v>
      </c>
      <c r="D120" s="29"/>
      <c r="E120" s="1">
        <f>+(C120-C$7)/C$8</f>
        <v>3306.9939020482084</v>
      </c>
      <c r="F120" s="1">
        <f>ROUND(2*E120,0)/2</f>
        <v>3307</v>
      </c>
      <c r="G120" s="1">
        <f>+C120-(C$7+F120*C$8)</f>
        <v>-9.4190000017988496E-3</v>
      </c>
      <c r="I120" s="1">
        <f>+G120</f>
        <v>-9.4190000017988496E-3</v>
      </c>
      <c r="O120" s="1">
        <f ca="1">+C$11+C$12*$F120</f>
        <v>-3.2789748086942141E-2</v>
      </c>
      <c r="Q120" s="28">
        <f>+C120-15018.5</f>
        <v>30515.017999999996</v>
      </c>
      <c r="AA120" s="1" t="s">
        <v>70</v>
      </c>
      <c r="AF120" s="1" t="s">
        <v>71</v>
      </c>
    </row>
    <row r="121" spans="1:32" x14ac:dyDescent="0.2">
      <c r="A121" s="1" t="s">
        <v>100</v>
      </c>
      <c r="C121" s="29">
        <v>45612.300999999999</v>
      </c>
      <c r="D121" s="29"/>
      <c r="E121" s="1">
        <f>+(C121-C$7)/C$8</f>
        <v>3357.9987789853408</v>
      </c>
      <c r="F121" s="1">
        <f>ROUND(2*E121,0)/2</f>
        <v>3358</v>
      </c>
      <c r="G121" s="1">
        <f>+C121-(C$7+F121*C$8)</f>
        <v>-1.8859999981941655E-3</v>
      </c>
      <c r="I121" s="1">
        <f>+G121</f>
        <v>-1.8859999981941655E-3</v>
      </c>
      <c r="O121" s="1">
        <f ca="1">+C$11+C$12*$F121</f>
        <v>-3.2600152654710009E-2</v>
      </c>
      <c r="Q121" s="28">
        <f>+C121-15018.5</f>
        <v>30593.800999999999</v>
      </c>
      <c r="AA121" s="1" t="s">
        <v>70</v>
      </c>
      <c r="AF121" s="1" t="s">
        <v>71</v>
      </c>
    </row>
    <row r="122" spans="1:32" x14ac:dyDescent="0.2">
      <c r="A122" s="1" t="s">
        <v>101</v>
      </c>
      <c r="C122" s="29">
        <v>45612.303</v>
      </c>
      <c r="D122" s="29"/>
      <c r="E122" s="1">
        <f>+(C122-C$7)/C$8</f>
        <v>3358.0000738047042</v>
      </c>
      <c r="F122" s="1">
        <f>ROUND(2*E122,0)/2</f>
        <v>3358</v>
      </c>
      <c r="G122" s="1">
        <f>+C122-(C$7+F122*C$8)</f>
        <v>1.140000022132881E-4</v>
      </c>
      <c r="I122" s="1">
        <f>+G122</f>
        <v>1.140000022132881E-4</v>
      </c>
      <c r="O122" s="1">
        <f ca="1">+C$11+C$12*$F122</f>
        <v>-3.2600152654710009E-2</v>
      </c>
      <c r="Q122" s="28">
        <f>+C122-15018.5</f>
        <v>30593.803</v>
      </c>
      <c r="AA122" s="1" t="s">
        <v>70</v>
      </c>
      <c r="AF122" s="1" t="s">
        <v>71</v>
      </c>
    </row>
    <row r="123" spans="1:32" x14ac:dyDescent="0.2">
      <c r="A123" s="1" t="s">
        <v>91</v>
      </c>
      <c r="C123" s="29">
        <v>45615.38</v>
      </c>
      <c r="D123" s="29"/>
      <c r="E123" s="1">
        <f>+(C123-C$7)/C$8</f>
        <v>3359.992153394659</v>
      </c>
      <c r="F123" s="1">
        <f>ROUND(2*E123,0)/2</f>
        <v>3360</v>
      </c>
      <c r="G123" s="1">
        <f>+C123-(C$7+F123*C$8)</f>
        <v>-1.2119999999413267E-2</v>
      </c>
      <c r="I123" s="1">
        <f>+G123</f>
        <v>-1.2119999999413267E-2</v>
      </c>
      <c r="O123" s="1">
        <f ca="1">+C$11+C$12*$F123</f>
        <v>-3.2592717539720512E-2</v>
      </c>
      <c r="Q123" s="28">
        <f>+C123-15018.5</f>
        <v>30596.879999999997</v>
      </c>
      <c r="AA123" s="1" t="s">
        <v>70</v>
      </c>
      <c r="AF123" s="1" t="s">
        <v>71</v>
      </c>
    </row>
    <row r="124" spans="1:32" x14ac:dyDescent="0.2">
      <c r="A124" s="1" t="s">
        <v>91</v>
      </c>
      <c r="C124" s="29">
        <v>45615.385000000002</v>
      </c>
      <c r="D124" s="29"/>
      <c r="E124" s="1">
        <f>+(C124-C$7)/C$8</f>
        <v>3359.9953904430695</v>
      </c>
      <c r="F124" s="1">
        <f>ROUND(2*E124,0)/2</f>
        <v>3360</v>
      </c>
      <c r="G124" s="1">
        <f>+C124-(C$7+F124*C$8)</f>
        <v>-7.1199999947566539E-3</v>
      </c>
      <c r="I124" s="1">
        <f>+G124</f>
        <v>-7.1199999947566539E-3</v>
      </c>
      <c r="O124" s="1">
        <f ca="1">+C$11+C$12*$F124</f>
        <v>-3.2592717539720512E-2</v>
      </c>
      <c r="Q124" s="28">
        <f>+C124-15018.5</f>
        <v>30596.885000000002</v>
      </c>
      <c r="AA124" s="1" t="s">
        <v>70</v>
      </c>
      <c r="AF124" s="1" t="s">
        <v>71</v>
      </c>
    </row>
    <row r="125" spans="1:32" x14ac:dyDescent="0.2">
      <c r="A125" s="1" t="s">
        <v>91</v>
      </c>
      <c r="C125" s="29">
        <v>45615.387000000002</v>
      </c>
      <c r="D125" s="29"/>
      <c r="E125" s="1">
        <f>+(C125-C$7)/C$8</f>
        <v>3359.9966852624329</v>
      </c>
      <c r="F125" s="1">
        <f>ROUND(2*E125,0)/2</f>
        <v>3360</v>
      </c>
      <c r="G125" s="1">
        <f>+C125-(C$7+F125*C$8)</f>
        <v>-5.1199999943492003E-3</v>
      </c>
      <c r="I125" s="1">
        <f>+G125</f>
        <v>-5.1199999943492003E-3</v>
      </c>
      <c r="O125" s="1">
        <f ca="1">+C$11+C$12*$F125</f>
        <v>-3.2592717539720512E-2</v>
      </c>
      <c r="Q125" s="28">
        <f>+C125-15018.5</f>
        <v>30596.887000000002</v>
      </c>
      <c r="AA125" s="1" t="s">
        <v>70</v>
      </c>
      <c r="AF125" s="1" t="s">
        <v>71</v>
      </c>
    </row>
    <row r="126" spans="1:32" x14ac:dyDescent="0.2">
      <c r="A126" s="1" t="s">
        <v>91</v>
      </c>
      <c r="C126" s="29">
        <v>45646.283000000003</v>
      </c>
      <c r="D126" s="29"/>
      <c r="E126" s="1">
        <f>+(C126-C$7)/C$8</f>
        <v>3379.9990547818675</v>
      </c>
      <c r="F126" s="1">
        <f>ROUND(2*E126,0)/2</f>
        <v>3380</v>
      </c>
      <c r="G126" s="1">
        <f>+C126-(C$7+F126*C$8)</f>
        <v>-1.4599999922211282E-3</v>
      </c>
      <c r="I126" s="1">
        <f>+G126</f>
        <v>-1.4599999922211282E-3</v>
      </c>
      <c r="O126" s="1">
        <f ca="1">+C$11+C$12*$F126</f>
        <v>-3.2518366389825561E-2</v>
      </c>
      <c r="Q126" s="28">
        <f>+C126-15018.5</f>
        <v>30627.783000000003</v>
      </c>
      <c r="AA126" s="1" t="s">
        <v>70</v>
      </c>
      <c r="AF126" s="1" t="s">
        <v>71</v>
      </c>
    </row>
    <row r="127" spans="1:32" x14ac:dyDescent="0.2">
      <c r="A127" s="1" t="s">
        <v>91</v>
      </c>
      <c r="C127" s="29">
        <v>45646.290999999997</v>
      </c>
      <c r="D127" s="29"/>
      <c r="E127" s="1">
        <f>+(C127-C$7)/C$8</f>
        <v>3380.0042340593159</v>
      </c>
      <c r="F127" s="1">
        <f>ROUND(2*E127,0)/2</f>
        <v>3380</v>
      </c>
      <c r="G127" s="1">
        <f>+C127-(C$7+F127*C$8)</f>
        <v>6.5400000021327287E-3</v>
      </c>
      <c r="I127" s="1">
        <f>+G127</f>
        <v>6.5400000021327287E-3</v>
      </c>
      <c r="O127" s="1">
        <f ca="1">+C$11+C$12*$F127</f>
        <v>-3.2518366389825561E-2</v>
      </c>
      <c r="Q127" s="28">
        <f>+C127-15018.5</f>
        <v>30627.790999999997</v>
      </c>
      <c r="AA127" s="1" t="s">
        <v>70</v>
      </c>
      <c r="AF127" s="1" t="s">
        <v>71</v>
      </c>
    </row>
    <row r="128" spans="1:32" x14ac:dyDescent="0.2">
      <c r="A128" s="1" t="s">
        <v>100</v>
      </c>
      <c r="C128" s="29">
        <v>45649.370999999999</v>
      </c>
      <c r="D128" s="29"/>
      <c r="E128" s="1">
        <f>+(C128-C$7)/C$8</f>
        <v>3381.9982558783181</v>
      </c>
      <c r="F128" s="1">
        <f>ROUND(2*E128,0)/2</f>
        <v>3382</v>
      </c>
      <c r="G128" s="1">
        <f>+C128-(C$7+F128*C$8)</f>
        <v>-2.6940000025206245E-3</v>
      </c>
      <c r="I128" s="1">
        <f>+G128</f>
        <v>-2.6940000025206245E-3</v>
      </c>
      <c r="O128" s="1">
        <f ca="1">+C$11+C$12*$F128</f>
        <v>-3.2510931274836063E-2</v>
      </c>
      <c r="Q128" s="28">
        <f>+C128-15018.5</f>
        <v>30630.870999999999</v>
      </c>
      <c r="AA128" s="1" t="s">
        <v>70</v>
      </c>
      <c r="AF128" s="1" t="s">
        <v>71</v>
      </c>
    </row>
    <row r="129" spans="1:32" x14ac:dyDescent="0.2">
      <c r="A129" s="1" t="s">
        <v>91</v>
      </c>
      <c r="C129" s="29">
        <v>45663.271000000001</v>
      </c>
      <c r="D129" s="29"/>
      <c r="E129" s="1">
        <f>+(C129-C$7)/C$8</f>
        <v>3390.9972504510838</v>
      </c>
      <c r="F129" s="1">
        <f>ROUND(2*E129,0)/2</f>
        <v>3391</v>
      </c>
      <c r="G129" s="1">
        <f>+C129-(C$7+F129*C$8)</f>
        <v>-4.2469999971217476E-3</v>
      </c>
      <c r="I129" s="1">
        <f>+G129</f>
        <v>-4.2469999971217476E-3</v>
      </c>
      <c r="O129" s="1">
        <f ca="1">+C$11+C$12*$F129</f>
        <v>-3.2477473257383337E-2</v>
      </c>
      <c r="Q129" s="28">
        <f>+C129-15018.5</f>
        <v>30644.771000000001</v>
      </c>
      <c r="AA129" s="1" t="s">
        <v>70</v>
      </c>
      <c r="AF129" s="1" t="s">
        <v>71</v>
      </c>
    </row>
    <row r="130" spans="1:32" x14ac:dyDescent="0.2">
      <c r="A130" s="1" t="s">
        <v>91</v>
      </c>
      <c r="C130" s="29">
        <v>45663.281000000003</v>
      </c>
      <c r="D130" s="29"/>
      <c r="E130" s="1">
        <f>+(C130-C$7)/C$8</f>
        <v>3391.0037245478998</v>
      </c>
      <c r="F130" s="1">
        <f>ROUND(2*E130,0)/2</f>
        <v>3391</v>
      </c>
      <c r="G130" s="1">
        <f>+C130-(C$7+F130*C$8)</f>
        <v>5.7530000049155205E-3</v>
      </c>
      <c r="I130" s="1">
        <f>+G130</f>
        <v>5.7530000049155205E-3</v>
      </c>
      <c r="O130" s="1">
        <f ca="1">+C$11+C$12*$F130</f>
        <v>-3.2477473257383337E-2</v>
      </c>
      <c r="Q130" s="28">
        <f>+C130-15018.5</f>
        <v>30644.781000000003</v>
      </c>
      <c r="AA130" s="1" t="s">
        <v>70</v>
      </c>
      <c r="AF130" s="1" t="s">
        <v>71</v>
      </c>
    </row>
    <row r="131" spans="1:32" x14ac:dyDescent="0.2">
      <c r="A131" s="1" t="s">
        <v>101</v>
      </c>
      <c r="C131" s="29">
        <v>45680.26</v>
      </c>
      <c r="D131" s="29"/>
      <c r="E131" s="1">
        <f>+(C131-C$7)/C$8</f>
        <v>3401.9960935299837</v>
      </c>
      <c r="F131" s="1">
        <f>ROUND(2*E131,0)/2</f>
        <v>3402</v>
      </c>
      <c r="G131" s="1">
        <f>+C131-(C$7+F131*C$8)</f>
        <v>-6.0339999981806614E-3</v>
      </c>
      <c r="I131" s="1">
        <f>+G131</f>
        <v>-6.0339999981806614E-3</v>
      </c>
      <c r="O131" s="1">
        <f ca="1">+C$11+C$12*$F131</f>
        <v>-3.2436580124941106E-2</v>
      </c>
      <c r="Q131" s="28">
        <f>+C131-15018.5</f>
        <v>30661.760000000002</v>
      </c>
      <c r="AA131" s="1" t="s">
        <v>70</v>
      </c>
      <c r="AF131" s="1" t="s">
        <v>71</v>
      </c>
    </row>
    <row r="132" spans="1:32" x14ac:dyDescent="0.2">
      <c r="A132" s="1" t="s">
        <v>101</v>
      </c>
      <c r="C132" s="29">
        <v>45697.258000000002</v>
      </c>
      <c r="D132" s="29"/>
      <c r="E132" s="1">
        <f>+(C132-C$7)/C$8</f>
        <v>3413.000763296016</v>
      </c>
      <c r="F132" s="1">
        <f>ROUND(2*E132,0)/2</f>
        <v>3413</v>
      </c>
      <c r="G132" s="1">
        <f>+C132-(C$7+F132*C$8)</f>
        <v>1.1789999989559874E-3</v>
      </c>
      <c r="I132" s="1">
        <f>+G132</f>
        <v>1.1789999989559874E-3</v>
      </c>
      <c r="O132" s="1">
        <f ca="1">+C$11+C$12*$F132</f>
        <v>-3.2395686992498882E-2</v>
      </c>
      <c r="Q132" s="28">
        <f>+C132-15018.5</f>
        <v>30678.758000000002</v>
      </c>
      <c r="AA132" s="1" t="s">
        <v>70</v>
      </c>
      <c r="AF132" s="1" t="s">
        <v>71</v>
      </c>
    </row>
    <row r="133" spans="1:32" x14ac:dyDescent="0.2">
      <c r="A133" s="1" t="s">
        <v>101</v>
      </c>
      <c r="C133" s="29">
        <v>45697.260999999999</v>
      </c>
      <c r="D133" s="29"/>
      <c r="E133" s="1">
        <f>+(C133-C$7)/C$8</f>
        <v>3413.0027055250589</v>
      </c>
      <c r="F133" s="1">
        <f>ROUND(2*E133,0)/2</f>
        <v>3413</v>
      </c>
      <c r="G133" s="1">
        <f>+C133-(C$7+F133*C$8)</f>
        <v>4.178999995929189E-3</v>
      </c>
      <c r="I133" s="1">
        <f>+G133</f>
        <v>4.178999995929189E-3</v>
      </c>
      <c r="O133" s="1">
        <f ca="1">+C$11+C$12*$F133</f>
        <v>-3.2395686992498882E-2</v>
      </c>
      <c r="Q133" s="28">
        <f>+C133-15018.5</f>
        <v>30678.760999999999</v>
      </c>
      <c r="AA133" s="1" t="s">
        <v>70</v>
      </c>
      <c r="AF133" s="1" t="s">
        <v>71</v>
      </c>
    </row>
    <row r="134" spans="1:32" x14ac:dyDescent="0.2">
      <c r="A134" s="1" t="s">
        <v>102</v>
      </c>
      <c r="C134" s="29">
        <v>45944.415999999997</v>
      </c>
      <c r="D134" s="29"/>
      <c r="E134" s="1">
        <f>+(C134-C$7)/C$8</f>
        <v>3573.0132453546726</v>
      </c>
      <c r="F134" s="1">
        <f>ROUND(2*E134,0)/2</f>
        <v>3573</v>
      </c>
      <c r="G134" s="1">
        <f>+C134-(C$7+F134*C$8)</f>
        <v>2.0458999999391381E-2</v>
      </c>
      <c r="I134" s="1">
        <f>+G134</f>
        <v>2.0458999999391381E-2</v>
      </c>
      <c r="O134" s="1">
        <f ca="1">+C$11+C$12*$F134</f>
        <v>-3.1800877793339254E-2</v>
      </c>
      <c r="Q134" s="28">
        <f>+C134-15018.5</f>
        <v>30925.915999999997</v>
      </c>
      <c r="AA134" s="1" t="s">
        <v>70</v>
      </c>
      <c r="AF134" s="1" t="s">
        <v>71</v>
      </c>
    </row>
    <row r="135" spans="1:32" x14ac:dyDescent="0.2">
      <c r="A135" s="1" t="s">
        <v>102</v>
      </c>
      <c r="C135" s="29">
        <v>45992.28</v>
      </c>
      <c r="D135" s="29"/>
      <c r="E135" s="1">
        <f>+(C135-C$7)/C$8</f>
        <v>3604.0008623496956</v>
      </c>
      <c r="F135" s="1">
        <f>ROUND(2*E135,0)/2</f>
        <v>3604</v>
      </c>
      <c r="G135" s="1">
        <f>+C135-(C$7+F135*C$8)</f>
        <v>1.3319999998202547E-3</v>
      </c>
      <c r="I135" s="1">
        <f>+G135</f>
        <v>1.3319999998202547E-3</v>
      </c>
      <c r="O135" s="1">
        <f ca="1">+C$11+C$12*$F135</f>
        <v>-3.1685633511002079E-2</v>
      </c>
      <c r="Q135" s="28">
        <f>+C135-15018.5</f>
        <v>30973.78</v>
      </c>
      <c r="AA135" s="1" t="s">
        <v>70</v>
      </c>
      <c r="AF135" s="1" t="s">
        <v>71</v>
      </c>
    </row>
    <row r="136" spans="1:32" x14ac:dyDescent="0.2">
      <c r="A136" s="1" t="s">
        <v>102</v>
      </c>
      <c r="C136" s="29">
        <v>46029.351000000002</v>
      </c>
      <c r="D136" s="29"/>
      <c r="E136" s="1">
        <f>+(C136-C$7)/C$8</f>
        <v>3628.0009866523569</v>
      </c>
      <c r="F136" s="1">
        <f>ROUND(2*E136,0)/2</f>
        <v>3628</v>
      </c>
      <c r="G136" s="1">
        <f>+C136-(C$7+F136*C$8)</f>
        <v>1.5239999993355013E-3</v>
      </c>
      <c r="I136" s="1">
        <f>+G136</f>
        <v>1.5239999993355013E-3</v>
      </c>
      <c r="O136" s="1">
        <f ca="1">+C$11+C$12*$F136</f>
        <v>-3.1596412131128127E-2</v>
      </c>
      <c r="Q136" s="28">
        <f>+C136-15018.5</f>
        <v>31010.851000000002</v>
      </c>
      <c r="AA136" s="1" t="s">
        <v>70</v>
      </c>
      <c r="AF136" s="1" t="s">
        <v>71</v>
      </c>
    </row>
    <row r="137" spans="1:32" x14ac:dyDescent="0.2">
      <c r="A137" s="1" t="s">
        <v>103</v>
      </c>
      <c r="C137" s="29">
        <v>46077.222999999998</v>
      </c>
      <c r="D137" s="29"/>
      <c r="E137" s="1">
        <f>+(C137-C$7)/C$8</f>
        <v>3658.9937829248279</v>
      </c>
      <c r="F137" s="1">
        <f>ROUND(2*E137,0)/2</f>
        <v>3659</v>
      </c>
      <c r="G137" s="1">
        <f>+C137-(C$7+F137*C$8)</f>
        <v>-9.6029999986058101E-3</v>
      </c>
      <c r="I137" s="1">
        <f>+G137</f>
        <v>-9.6029999986058101E-3</v>
      </c>
      <c r="O137" s="1">
        <f ca="1">+C$11+C$12*$F137</f>
        <v>-3.1481167848790952E-2</v>
      </c>
      <c r="Q137" s="28">
        <f>+C137-15018.5</f>
        <v>31058.722999999998</v>
      </c>
      <c r="AA137" s="1" t="s">
        <v>70</v>
      </c>
      <c r="AF137" s="1" t="s">
        <v>71</v>
      </c>
    </row>
    <row r="138" spans="1:32" x14ac:dyDescent="0.2">
      <c r="A138" s="1" t="s">
        <v>104</v>
      </c>
      <c r="C138" s="29">
        <v>46239.415999999997</v>
      </c>
      <c r="D138" s="29"/>
      <c r="E138" s="1">
        <f>+(C138-C$7)/C$8</f>
        <v>3763.9991013953609</v>
      </c>
      <c r="F138" s="1">
        <f>ROUND(2*E138,0)/2</f>
        <v>3764</v>
      </c>
      <c r="G138" s="1">
        <f>+C138-(C$7+F138*C$8)</f>
        <v>-1.3880000042263418E-3</v>
      </c>
      <c r="I138" s="1">
        <f>+G138</f>
        <v>-1.3880000042263418E-3</v>
      </c>
      <c r="O138" s="1">
        <f ca="1">+C$11+C$12*$F138</f>
        <v>-3.1090824311842444E-2</v>
      </c>
      <c r="Q138" s="28">
        <f>+C138-15018.5</f>
        <v>31220.915999999997</v>
      </c>
      <c r="AA138" s="1" t="s">
        <v>70</v>
      </c>
      <c r="AF138" s="1" t="s">
        <v>71</v>
      </c>
    </row>
    <row r="139" spans="1:32" x14ac:dyDescent="0.2">
      <c r="A139" s="1" t="s">
        <v>105</v>
      </c>
      <c r="C139" s="29">
        <v>46327.455999999998</v>
      </c>
      <c r="D139" s="29"/>
      <c r="E139" s="1">
        <f>+(C139-C$7)/C$8</f>
        <v>3820.9970497540808</v>
      </c>
      <c r="F139" s="1">
        <f>ROUND(2*E139,0)/2</f>
        <v>3821</v>
      </c>
      <c r="G139" s="1">
        <f>+C139-(C$7+F139*C$8)</f>
        <v>-4.5570000002044253E-3</v>
      </c>
      <c r="I139" s="1">
        <f>+G139</f>
        <v>-4.5570000002044253E-3</v>
      </c>
      <c r="O139" s="1">
        <f ca="1">+C$11+C$12*$F139</f>
        <v>-3.0878923534641823E-2</v>
      </c>
      <c r="Q139" s="28">
        <f>+C139-15018.5</f>
        <v>31308.955999999998</v>
      </c>
      <c r="AA139" s="1" t="s">
        <v>70</v>
      </c>
      <c r="AF139" s="1" t="s">
        <v>71</v>
      </c>
    </row>
    <row r="140" spans="1:32" x14ac:dyDescent="0.2">
      <c r="A140" s="1" t="s">
        <v>105</v>
      </c>
      <c r="C140" s="29">
        <v>46327.457000000002</v>
      </c>
      <c r="D140" s="29"/>
      <c r="E140" s="1">
        <f>+(C140-C$7)/C$8</f>
        <v>3820.9976971637648</v>
      </c>
      <c r="F140" s="1">
        <f>ROUND(2*E140,0)/2</f>
        <v>3821</v>
      </c>
      <c r="G140" s="1">
        <f>+C140-(C$7+F140*C$8)</f>
        <v>-3.5569999963627197E-3</v>
      </c>
      <c r="I140" s="1">
        <f>+G140</f>
        <v>-3.5569999963627197E-3</v>
      </c>
      <c r="O140" s="1">
        <f ca="1">+C$11+C$12*$F140</f>
        <v>-3.0878923534641823E-2</v>
      </c>
      <c r="Q140" s="28">
        <f>+C140-15018.5</f>
        <v>31308.957000000002</v>
      </c>
      <c r="AA140" s="1" t="s">
        <v>70</v>
      </c>
      <c r="AF140" s="1" t="s">
        <v>71</v>
      </c>
    </row>
    <row r="141" spans="1:32" x14ac:dyDescent="0.2">
      <c r="A141" s="1" t="s">
        <v>106</v>
      </c>
      <c r="C141" s="29">
        <v>46327.457999999999</v>
      </c>
      <c r="D141" s="29"/>
      <c r="E141" s="1">
        <f>+(C141-C$7)/C$8</f>
        <v>3820.9983445734442</v>
      </c>
      <c r="F141" s="1">
        <f>ROUND(2*E141,0)/2</f>
        <v>3821</v>
      </c>
      <c r="G141" s="1">
        <f>+C141-(C$7+F141*C$8)</f>
        <v>-2.5569999997969717E-3</v>
      </c>
      <c r="I141" s="1">
        <f>+G141</f>
        <v>-2.5569999997969717E-3</v>
      </c>
      <c r="O141" s="1">
        <f ca="1">+C$11+C$12*$F141</f>
        <v>-3.0878923534641823E-2</v>
      </c>
      <c r="Q141" s="28">
        <f>+C141-15018.5</f>
        <v>31308.957999999999</v>
      </c>
      <c r="AA141" s="1" t="s">
        <v>70</v>
      </c>
      <c r="AF141" s="1" t="s">
        <v>71</v>
      </c>
    </row>
    <row r="142" spans="1:32" x14ac:dyDescent="0.2">
      <c r="A142" s="1" t="s">
        <v>105</v>
      </c>
      <c r="C142" s="29">
        <v>46344.446000000004</v>
      </c>
      <c r="D142" s="29"/>
      <c r="E142" s="1">
        <f>+(C142-C$7)/C$8</f>
        <v>3831.9965402426651</v>
      </c>
      <c r="F142" s="1">
        <f>ROUND(2*E142,0)/2</f>
        <v>3832</v>
      </c>
      <c r="G142" s="1">
        <f>+C142-(C$7+F142*C$8)</f>
        <v>-5.3439999974216335E-3</v>
      </c>
      <c r="I142" s="1">
        <f>+G142</f>
        <v>-5.3439999974216335E-3</v>
      </c>
      <c r="O142" s="1">
        <f ca="1">+C$11+C$12*$F142</f>
        <v>-3.0838030402199599E-2</v>
      </c>
      <c r="Q142" s="28">
        <f>+C142-15018.5</f>
        <v>31325.946000000004</v>
      </c>
      <c r="AA142" s="1" t="s">
        <v>70</v>
      </c>
      <c r="AF142" s="1" t="s">
        <v>71</v>
      </c>
    </row>
    <row r="143" spans="1:32" x14ac:dyDescent="0.2">
      <c r="A143" s="1" t="s">
        <v>105</v>
      </c>
      <c r="C143" s="29">
        <v>46344.446000000004</v>
      </c>
      <c r="D143" s="29"/>
      <c r="E143" s="1">
        <f>+(C143-C$7)/C$8</f>
        <v>3831.9965402426651</v>
      </c>
      <c r="F143" s="1">
        <f>ROUND(2*E143,0)/2</f>
        <v>3832</v>
      </c>
      <c r="G143" s="1">
        <f>+C143-(C$7+F143*C$8)</f>
        <v>-5.3439999974216335E-3</v>
      </c>
      <c r="I143" s="1">
        <f>+G143</f>
        <v>-5.3439999974216335E-3</v>
      </c>
      <c r="O143" s="1">
        <f ca="1">+C$11+C$12*$F143</f>
        <v>-3.0838030402199599E-2</v>
      </c>
      <c r="Q143" s="28">
        <f>+C143-15018.5</f>
        <v>31325.946000000004</v>
      </c>
      <c r="AA143" s="1" t="s">
        <v>70</v>
      </c>
      <c r="AF143" s="1" t="s">
        <v>71</v>
      </c>
    </row>
    <row r="144" spans="1:32" x14ac:dyDescent="0.2">
      <c r="A144" s="1" t="s">
        <v>105</v>
      </c>
      <c r="C144" s="29">
        <v>46344.449000000001</v>
      </c>
      <c r="D144" s="29"/>
      <c r="E144" s="1">
        <f>+(C144-C$7)/C$8</f>
        <v>3831.9984824717076</v>
      </c>
      <c r="F144" s="1">
        <f>ROUND(2*E144,0)/2</f>
        <v>3832</v>
      </c>
      <c r="G144" s="1">
        <f>+C144-(C$7+F144*C$8)</f>
        <v>-2.3440000004484318E-3</v>
      </c>
      <c r="I144" s="1">
        <f>+G144</f>
        <v>-2.3440000004484318E-3</v>
      </c>
      <c r="O144" s="1">
        <f ca="1">+C$11+C$12*$F144</f>
        <v>-3.0838030402199599E-2</v>
      </c>
      <c r="Q144" s="28">
        <f>+C144-15018.5</f>
        <v>31325.949000000001</v>
      </c>
      <c r="AA144" s="1" t="s">
        <v>70</v>
      </c>
      <c r="AF144" s="1" t="s">
        <v>71</v>
      </c>
    </row>
    <row r="145" spans="1:32" x14ac:dyDescent="0.2">
      <c r="A145" s="1" t="s">
        <v>105</v>
      </c>
      <c r="C145" s="29">
        <v>46344.45</v>
      </c>
      <c r="D145" s="29"/>
      <c r="E145" s="1">
        <f>+(C145-C$7)/C$8</f>
        <v>3831.999129881387</v>
      </c>
      <c r="F145" s="1">
        <f>ROUND(2*E145,0)/2</f>
        <v>3832</v>
      </c>
      <c r="G145" s="1">
        <f>+C145-(C$7+F145*C$8)</f>
        <v>-1.3440000038826838E-3</v>
      </c>
      <c r="I145" s="1">
        <f>+G145</f>
        <v>-1.3440000038826838E-3</v>
      </c>
      <c r="O145" s="1">
        <f ca="1">+C$11+C$12*$F145</f>
        <v>-3.0838030402199599E-2</v>
      </c>
      <c r="Q145" s="28">
        <f>+C145-15018.5</f>
        <v>31325.949999999997</v>
      </c>
      <c r="AA145" s="1" t="s">
        <v>70</v>
      </c>
      <c r="AF145" s="1" t="s">
        <v>71</v>
      </c>
    </row>
    <row r="146" spans="1:32" x14ac:dyDescent="0.2">
      <c r="A146" s="1" t="s">
        <v>105</v>
      </c>
      <c r="C146" s="29">
        <v>46344.451999999997</v>
      </c>
      <c r="D146" s="29"/>
      <c r="E146" s="1">
        <f>+(C146-C$7)/C$8</f>
        <v>3832.00042470075</v>
      </c>
      <c r="F146" s="1">
        <f>ROUND(2*E146,0)/2</f>
        <v>3832</v>
      </c>
      <c r="G146" s="1">
        <f>+C146-(C$7+F146*C$8)</f>
        <v>6.5599999652476981E-4</v>
      </c>
      <c r="I146" s="1">
        <f>+G146</f>
        <v>6.5599999652476981E-4</v>
      </c>
      <c r="O146" s="1">
        <f ca="1">+C$11+C$12*$F146</f>
        <v>-3.0838030402199599E-2</v>
      </c>
      <c r="Q146" s="28">
        <f>+C146-15018.5</f>
        <v>31325.951999999997</v>
      </c>
      <c r="AA146" s="1" t="s">
        <v>70</v>
      </c>
      <c r="AF146" s="1" t="s">
        <v>71</v>
      </c>
    </row>
    <row r="147" spans="1:32" x14ac:dyDescent="0.2">
      <c r="A147" s="1" t="s">
        <v>106</v>
      </c>
      <c r="C147" s="29">
        <v>46361.438999999998</v>
      </c>
      <c r="D147" s="29"/>
      <c r="E147" s="1">
        <f>+(C147-C$7)/C$8</f>
        <v>3842.9979729602869</v>
      </c>
      <c r="F147" s="1">
        <f>ROUND(2*E147,0)/2</f>
        <v>3843</v>
      </c>
      <c r="G147" s="1">
        <f>+C147-(C$7+F147*C$8)</f>
        <v>-3.13099999766564E-3</v>
      </c>
      <c r="I147" s="1">
        <f>+G147</f>
        <v>-3.13099999766564E-3</v>
      </c>
      <c r="O147" s="1">
        <f ca="1">+C$11+C$12*$F147</f>
        <v>-3.0797137269757375E-2</v>
      </c>
      <c r="Q147" s="28">
        <f>+C147-15018.5</f>
        <v>31342.938999999998</v>
      </c>
      <c r="AA147" s="1" t="s">
        <v>70</v>
      </c>
      <c r="AF147" s="1" t="s">
        <v>71</v>
      </c>
    </row>
    <row r="148" spans="1:32" x14ac:dyDescent="0.2">
      <c r="A148" s="1" t="s">
        <v>107</v>
      </c>
      <c r="C148" s="29">
        <v>46704.324999999997</v>
      </c>
      <c r="D148" s="29"/>
      <c r="E148" s="1">
        <f>+(C148-C$7)/C$8</f>
        <v>4064.9856890089895</v>
      </c>
      <c r="F148" s="1">
        <f>ROUND(2*E148,0)/2</f>
        <v>4065</v>
      </c>
      <c r="G148" s="1">
        <f>+C148-(C$7+F148*C$8)</f>
        <v>-2.2105000003648456E-2</v>
      </c>
      <c r="I148" s="1">
        <f>+G148</f>
        <v>-2.2105000003648456E-2</v>
      </c>
      <c r="O148" s="1">
        <f ca="1">+C$11+C$12*$F148</f>
        <v>-2.9971839505923387E-2</v>
      </c>
      <c r="Q148" s="28">
        <f>+C148-15018.5</f>
        <v>31685.824999999997</v>
      </c>
      <c r="AA148" s="1" t="s">
        <v>70</v>
      </c>
      <c r="AF148" s="1" t="s">
        <v>71</v>
      </c>
    </row>
    <row r="149" spans="1:32" x14ac:dyDescent="0.2">
      <c r="A149" s="1" t="s">
        <v>108</v>
      </c>
      <c r="C149" s="29">
        <v>46707.442999999999</v>
      </c>
      <c r="D149" s="29"/>
      <c r="E149" s="1">
        <f>+(C149-C$7)/C$8</f>
        <v>4067.0043123958885</v>
      </c>
      <c r="F149" s="1">
        <f>ROUND(2*E149,0)/2</f>
        <v>4067</v>
      </c>
      <c r="G149" s="1">
        <f>+C149-(C$7+F149*C$8)</f>
        <v>6.6609999994398095E-3</v>
      </c>
      <c r="I149" s="1">
        <f>+G149</f>
        <v>6.6609999994398095E-3</v>
      </c>
      <c r="O149" s="1">
        <f ca="1">+C$11+C$12*$F149</f>
        <v>-2.9964404390933889E-2</v>
      </c>
      <c r="Q149" s="28">
        <f>+C149-15018.5</f>
        <v>31688.942999999999</v>
      </c>
      <c r="AA149" s="1" t="s">
        <v>70</v>
      </c>
      <c r="AF149" s="1" t="s">
        <v>71</v>
      </c>
    </row>
    <row r="150" spans="1:32" x14ac:dyDescent="0.2">
      <c r="A150" s="24" t="s">
        <v>81</v>
      </c>
      <c r="B150" s="25" t="s">
        <v>44</v>
      </c>
      <c r="C150" s="26">
        <v>46713.631000000001</v>
      </c>
      <c r="D150" s="29"/>
      <c r="E150" s="1">
        <f>+(C150-C$7)/C$8</f>
        <v>4071.0104835049738</v>
      </c>
      <c r="F150" s="1">
        <f>ROUND(2*E150,0)/2</f>
        <v>4071</v>
      </c>
      <c r="G150" s="1">
        <f>+C150-(C$7+F150*C$8)</f>
        <v>1.6193000003113411E-2</v>
      </c>
      <c r="I150" s="1">
        <f>+G150</f>
        <v>1.6193000003113411E-2</v>
      </c>
      <c r="O150" s="1">
        <f ca="1">+C$11+C$12*$F150</f>
        <v>-2.9949534160954899E-2</v>
      </c>
      <c r="Q150" s="28">
        <f>+C150-15018.5</f>
        <v>31695.131000000001</v>
      </c>
    </row>
    <row r="151" spans="1:32" x14ac:dyDescent="0.2">
      <c r="A151" s="24" t="s">
        <v>81</v>
      </c>
      <c r="B151" s="25" t="s">
        <v>44</v>
      </c>
      <c r="C151" s="26">
        <v>47062.705000000002</v>
      </c>
      <c r="D151" s="29"/>
      <c r="E151" s="1">
        <f>+(C151-C$7)/C$8</f>
        <v>4297.0043706627612</v>
      </c>
      <c r="F151" s="1">
        <f>ROUND(2*E151,0)/2</f>
        <v>4297</v>
      </c>
      <c r="G151" s="1">
        <f>+C151-(C$7+F151*C$8)</f>
        <v>6.751000000804197E-3</v>
      </c>
      <c r="I151" s="1">
        <f>+G151</f>
        <v>6.751000000804197E-3</v>
      </c>
      <c r="O151" s="1">
        <f ca="1">+C$11+C$12*$F151</f>
        <v>-2.9109366167141919E-2</v>
      </c>
      <c r="Q151" s="28">
        <f>+C151-15018.5</f>
        <v>32044.205000000002</v>
      </c>
    </row>
    <row r="152" spans="1:32" x14ac:dyDescent="0.2">
      <c r="A152" s="1" t="s">
        <v>109</v>
      </c>
      <c r="C152" s="29">
        <v>47118.305</v>
      </c>
      <c r="D152" s="29"/>
      <c r="E152" s="1">
        <f>+(C152-C$7)/C$8</f>
        <v>4333.0003489538194</v>
      </c>
      <c r="F152" s="1">
        <f>ROUND(2*E152,0)/2</f>
        <v>4333</v>
      </c>
      <c r="G152" s="1">
        <f>+C152-(C$7+F152*C$8)</f>
        <v>5.3900000057183206E-4</v>
      </c>
      <c r="I152" s="1">
        <f>+G152</f>
        <v>5.3900000057183206E-4</v>
      </c>
      <c r="O152" s="1">
        <f ca="1">+C$11+C$12*$F152</f>
        <v>-2.8975534097331002E-2</v>
      </c>
      <c r="Q152" s="28">
        <f>+C152-15018.5</f>
        <v>32099.805</v>
      </c>
      <c r="AA152" s="1" t="s">
        <v>70</v>
      </c>
      <c r="AF152" s="1" t="s">
        <v>71</v>
      </c>
    </row>
    <row r="153" spans="1:32" x14ac:dyDescent="0.2">
      <c r="A153" s="1" t="s">
        <v>110</v>
      </c>
      <c r="C153" s="29">
        <v>47450.392</v>
      </c>
      <c r="D153" s="29"/>
      <c r="E153" s="1">
        <f>+(C153-C$7)/C$8</f>
        <v>4547.99668785207</v>
      </c>
      <c r="F153" s="1">
        <f>ROUND(2*E153,0)/2</f>
        <v>4548</v>
      </c>
      <c r="G153" s="1">
        <f>+C153-(C$7+F153*C$8)</f>
        <v>-5.1160000002710149E-3</v>
      </c>
      <c r="I153" s="1">
        <f>+G153</f>
        <v>-5.1160000002710149E-3</v>
      </c>
      <c r="O153" s="1">
        <f ca="1">+C$11+C$12*$F153</f>
        <v>-2.8176259235960247E-2</v>
      </c>
      <c r="Q153" s="28">
        <f>+C153-15018.5</f>
        <v>32431.892</v>
      </c>
      <c r="AA153" s="1" t="s">
        <v>70</v>
      </c>
      <c r="AF153" s="1" t="s">
        <v>71</v>
      </c>
    </row>
    <row r="154" spans="1:32" x14ac:dyDescent="0.2">
      <c r="A154" s="1" t="s">
        <v>110</v>
      </c>
      <c r="C154" s="29">
        <v>47481.288999999997</v>
      </c>
      <c r="D154" s="29"/>
      <c r="E154" s="1">
        <f>+(C154-C$7)/C$8</f>
        <v>4567.9997047811839</v>
      </c>
      <c r="F154" s="1">
        <f>ROUND(2*E154,0)/2</f>
        <v>4568</v>
      </c>
      <c r="G154" s="1">
        <f>+C154-(C$7+F154*C$8)</f>
        <v>-4.5600000157719478E-4</v>
      </c>
      <c r="I154" s="1">
        <f>+G154</f>
        <v>-4.5600000157719478E-4</v>
      </c>
      <c r="O154" s="1">
        <f ca="1">+C$11+C$12*$F154</f>
        <v>-2.8101908086065292E-2</v>
      </c>
      <c r="Q154" s="28">
        <f>+C154-15018.5</f>
        <v>32462.788999999997</v>
      </c>
      <c r="AA154" s="1" t="s">
        <v>70</v>
      </c>
      <c r="AF154" s="1" t="s">
        <v>71</v>
      </c>
    </row>
    <row r="155" spans="1:32" x14ac:dyDescent="0.2">
      <c r="A155" s="24" t="s">
        <v>81</v>
      </c>
      <c r="B155" s="25" t="s">
        <v>44</v>
      </c>
      <c r="C155" s="26">
        <v>47524.548999999999</v>
      </c>
      <c r="D155" s="29"/>
      <c r="E155" s="1">
        <f>+(C155-C$7)/C$8</f>
        <v>4596.0066476026095</v>
      </c>
      <c r="F155" s="1">
        <f>ROUND(2*E155,0)/2</f>
        <v>4596</v>
      </c>
      <c r="G155" s="1">
        <f>+C155-(C$7+F155*C$8)</f>
        <v>1.0267999998177402E-2</v>
      </c>
      <c r="I155" s="1">
        <f>+G155</f>
        <v>1.0267999998177402E-2</v>
      </c>
      <c r="O155" s="1">
        <f ca="1">+C$11+C$12*$F155</f>
        <v>-2.7997816476212356E-2</v>
      </c>
      <c r="Q155" s="28">
        <f>+C155-15018.5</f>
        <v>32506.048999999999</v>
      </c>
    </row>
    <row r="156" spans="1:32" x14ac:dyDescent="0.2">
      <c r="A156" s="1" t="s">
        <v>111</v>
      </c>
      <c r="C156" s="29">
        <v>47663.546999999999</v>
      </c>
      <c r="D156" s="29"/>
      <c r="E156" s="1">
        <f>+(C156-C$7)/C$8</f>
        <v>4685.995298510893</v>
      </c>
      <c r="F156" s="1">
        <f>ROUND(2*E156,0)/2</f>
        <v>4686</v>
      </c>
      <c r="G156" s="1">
        <f>+C156-(C$7+F156*C$8)</f>
        <v>-7.2619999991729856E-3</v>
      </c>
      <c r="I156" s="1">
        <f>+G156</f>
        <v>-7.2619999991729856E-3</v>
      </c>
      <c r="O156" s="1">
        <f ca="1">+C$11+C$12*$F156</f>
        <v>-2.7663236301685063E-2</v>
      </c>
      <c r="Q156" s="28">
        <f>+C156-15018.5</f>
        <v>32645.046999999999</v>
      </c>
      <c r="AA156" s="1" t="s">
        <v>70</v>
      </c>
      <c r="AF156" s="1" t="s">
        <v>71</v>
      </c>
    </row>
    <row r="157" spans="1:32" x14ac:dyDescent="0.2">
      <c r="A157" s="1" t="s">
        <v>111</v>
      </c>
      <c r="C157" s="29">
        <v>47748.504999999997</v>
      </c>
      <c r="D157" s="29"/>
      <c r="E157" s="1">
        <f>+(C157-C$7)/C$8</f>
        <v>4740.9979302312477</v>
      </c>
      <c r="F157" s="1">
        <f>ROUND(2*E157,0)/2</f>
        <v>4741</v>
      </c>
      <c r="G157" s="1">
        <f>+C157-(C$7+F157*C$8)</f>
        <v>-3.1970000054570846E-3</v>
      </c>
      <c r="I157" s="1">
        <f>+G157</f>
        <v>-3.1970000054570846E-3</v>
      </c>
      <c r="O157" s="1">
        <f ca="1">+C$11+C$12*$F157</f>
        <v>-2.7458770639473939E-2</v>
      </c>
      <c r="Q157" s="28">
        <f>+C157-15018.5</f>
        <v>32730.004999999997</v>
      </c>
      <c r="AA157" s="1" t="s">
        <v>70</v>
      </c>
      <c r="AF157" s="1" t="s">
        <v>71</v>
      </c>
    </row>
    <row r="158" spans="1:32" x14ac:dyDescent="0.2">
      <c r="A158" s="1" t="s">
        <v>112</v>
      </c>
      <c r="C158" s="29">
        <v>47827.277999999998</v>
      </c>
      <c r="D158" s="29"/>
      <c r="E158" s="1">
        <f>+(C158-C$7)/C$8</f>
        <v>4791.9963330715636</v>
      </c>
      <c r="F158" s="1">
        <f>ROUND(2*E158,0)/2</f>
        <v>4792</v>
      </c>
      <c r="G158" s="1">
        <f>+C158-(C$7+F158*C$8)</f>
        <v>-5.6640000038896687E-3</v>
      </c>
      <c r="I158" s="1">
        <f>+G158</f>
        <v>-5.6640000038896687E-3</v>
      </c>
      <c r="O158" s="1">
        <f ca="1">+C$11+C$12*$F158</f>
        <v>-2.7269175207241807E-2</v>
      </c>
      <c r="Q158" s="28">
        <f>+C158-15018.5</f>
        <v>32808.777999999998</v>
      </c>
      <c r="AA158" s="1" t="s">
        <v>70</v>
      </c>
      <c r="AF158" s="1" t="s">
        <v>71</v>
      </c>
    </row>
    <row r="159" spans="1:32" x14ac:dyDescent="0.2">
      <c r="A159" s="1" t="s">
        <v>113</v>
      </c>
      <c r="C159" s="29">
        <v>48094.499000000003</v>
      </c>
      <c r="D159" s="29"/>
      <c r="E159" s="1">
        <f>+(C159-C$7)/C$8</f>
        <v>4964.9977955700379</v>
      </c>
      <c r="F159" s="1">
        <f>ROUND(2*E159,0)/2</f>
        <v>4965</v>
      </c>
      <c r="G159" s="1">
        <f>+C159-(C$7+F159*C$8)</f>
        <v>-3.4049999958369881E-3</v>
      </c>
      <c r="I159" s="1">
        <f>+G159</f>
        <v>-3.4049999958369881E-3</v>
      </c>
      <c r="O159" s="1">
        <f ca="1">+C$11+C$12*$F159</f>
        <v>-2.6626037760650458E-2</v>
      </c>
      <c r="Q159" s="28">
        <f>+C159-15018.5</f>
        <v>33075.999000000003</v>
      </c>
      <c r="AA159" s="1" t="s">
        <v>70</v>
      </c>
      <c r="AF159" s="1" t="s">
        <v>71</v>
      </c>
    </row>
    <row r="160" spans="1:32" x14ac:dyDescent="0.2">
      <c r="A160" s="1" t="s">
        <v>113</v>
      </c>
      <c r="C160" s="29">
        <v>48108.392999999996</v>
      </c>
      <c r="D160" s="29"/>
      <c r="E160" s="1">
        <f>+(C160-C$7)/C$8</f>
        <v>4973.9929056847086</v>
      </c>
      <c r="F160" s="1">
        <f>ROUND(2*E160,0)/2</f>
        <v>4974</v>
      </c>
      <c r="G160" s="1">
        <f>+C160-(C$7+F160*C$8)</f>
        <v>-1.095799999893643E-2</v>
      </c>
      <c r="I160" s="1">
        <f>+G160</f>
        <v>-1.095799999893643E-2</v>
      </c>
      <c r="O160" s="1">
        <f ca="1">+C$11+C$12*$F160</f>
        <v>-2.6592579743197727E-2</v>
      </c>
      <c r="Q160" s="28">
        <f>+C160-15018.5</f>
        <v>33089.892999999996</v>
      </c>
      <c r="AA160" s="1" t="s">
        <v>70</v>
      </c>
      <c r="AF160" s="1" t="s">
        <v>71</v>
      </c>
    </row>
    <row r="161" spans="1:32" x14ac:dyDescent="0.2">
      <c r="A161" s="1" t="s">
        <v>113</v>
      </c>
      <c r="C161" s="29">
        <v>48125.4</v>
      </c>
      <c r="D161" s="29"/>
      <c r="E161" s="1">
        <f>+(C161-C$7)/C$8</f>
        <v>4985.0034021378779</v>
      </c>
      <c r="F161" s="1">
        <f>ROUND(2*E161,0)/2</f>
        <v>4985</v>
      </c>
      <c r="G161" s="1">
        <f>+C161-(C$7+F161*C$8)</f>
        <v>5.2550000036717393E-3</v>
      </c>
      <c r="I161" s="1">
        <f>+G161</f>
        <v>5.2550000036717393E-3</v>
      </c>
      <c r="O161" s="1">
        <f ca="1">+C$11+C$12*$F161</f>
        <v>-2.6551686610755503E-2</v>
      </c>
      <c r="Q161" s="28">
        <f>+C161-15018.5</f>
        <v>33106.9</v>
      </c>
      <c r="AA161" s="1" t="s">
        <v>70</v>
      </c>
      <c r="AF161" s="1" t="s">
        <v>71</v>
      </c>
    </row>
    <row r="162" spans="1:32" x14ac:dyDescent="0.2">
      <c r="A162" s="1" t="s">
        <v>114</v>
      </c>
      <c r="C162" s="29">
        <v>48176.357000000004</v>
      </c>
      <c r="D162" s="29"/>
      <c r="E162" s="1">
        <f>+(C162-C$7)/C$8</f>
        <v>5017.993457277762</v>
      </c>
      <c r="F162" s="1">
        <f>ROUND(2*E162,0)/2</f>
        <v>5018</v>
      </c>
      <c r="G162" s="1">
        <f>+C162-(C$7+F162*C$8)</f>
        <v>-1.0105999994266313E-2</v>
      </c>
      <c r="I162" s="1">
        <f>+G162</f>
        <v>-1.0105999994266313E-2</v>
      </c>
      <c r="O162" s="1">
        <f ca="1">+C$11+C$12*$F162</f>
        <v>-2.6429007213428828E-2</v>
      </c>
      <c r="Q162" s="28">
        <f>+C162-15018.5</f>
        <v>33157.857000000004</v>
      </c>
      <c r="AA162" s="1" t="s">
        <v>70</v>
      </c>
      <c r="AF162" s="1" t="s">
        <v>71</v>
      </c>
    </row>
    <row r="163" spans="1:32" x14ac:dyDescent="0.2">
      <c r="A163" s="1" t="s">
        <v>113</v>
      </c>
      <c r="C163" s="29">
        <v>48176.370999999999</v>
      </c>
      <c r="D163" s="29"/>
      <c r="E163" s="1">
        <f>+(C163-C$7)/C$8</f>
        <v>5018.0025210132999</v>
      </c>
      <c r="F163" s="1">
        <f>ROUND(2*E163,0)/2</f>
        <v>5018</v>
      </c>
      <c r="G163" s="1">
        <f>+C163-(C$7+F163*C$8)</f>
        <v>3.8940000013099052E-3</v>
      </c>
      <c r="I163" s="1">
        <f>+G163</f>
        <v>3.8940000013099052E-3</v>
      </c>
      <c r="O163" s="1">
        <f ca="1">+C$11+C$12*$F163</f>
        <v>-2.6429007213428828E-2</v>
      </c>
      <c r="Q163" s="28">
        <f>+C163-15018.5</f>
        <v>33157.870999999999</v>
      </c>
      <c r="AA163" s="1" t="s">
        <v>70</v>
      </c>
      <c r="AF163" s="1" t="s">
        <v>71</v>
      </c>
    </row>
    <row r="164" spans="1:32" x14ac:dyDescent="0.2">
      <c r="A164" s="1" t="s">
        <v>115</v>
      </c>
      <c r="C164" s="29">
        <v>48176.377</v>
      </c>
      <c r="D164" s="29"/>
      <c r="E164" s="1">
        <f>+(C164-C$7)/C$8</f>
        <v>5018.0064054713894</v>
      </c>
      <c r="F164" s="1">
        <f>ROUND(2*E164,0)/2</f>
        <v>5018</v>
      </c>
      <c r="G164" s="1">
        <f>+C164-(C$7+F164*C$8)</f>
        <v>9.8940000025322661E-3</v>
      </c>
      <c r="I164" s="1">
        <f>+G164</f>
        <v>9.8940000025322661E-3</v>
      </c>
      <c r="O164" s="1">
        <f ca="1">+C$11+C$12*$F164</f>
        <v>-2.6429007213428828E-2</v>
      </c>
      <c r="Q164" s="28">
        <f>+C164-15018.5</f>
        <v>33157.877</v>
      </c>
      <c r="AA164" s="1" t="s">
        <v>70</v>
      </c>
      <c r="AF164" s="1" t="s">
        <v>71</v>
      </c>
    </row>
    <row r="165" spans="1:32" x14ac:dyDescent="0.2">
      <c r="A165" s="24" t="s">
        <v>81</v>
      </c>
      <c r="B165" s="25" t="s">
        <v>44</v>
      </c>
      <c r="C165" s="26">
        <v>48219.614000000001</v>
      </c>
      <c r="D165" s="29"/>
      <c r="E165" s="1">
        <f>+(C165-C$7)/C$8</f>
        <v>5045.9984578701406</v>
      </c>
      <c r="F165" s="1">
        <f>ROUND(2*E165,0)/2</f>
        <v>5046</v>
      </c>
      <c r="G165" s="1">
        <f>+C165-(C$7+F165*C$8)</f>
        <v>-2.3819999987608753E-3</v>
      </c>
      <c r="I165" s="1">
        <f>+G165</f>
        <v>-2.3819999987608753E-3</v>
      </c>
      <c r="O165" s="1">
        <f ca="1">+C$11+C$12*$F165</f>
        <v>-2.6324915603575891E-2</v>
      </c>
      <c r="Q165" s="28">
        <f>+C165-15018.5</f>
        <v>33201.114000000001</v>
      </c>
    </row>
    <row r="166" spans="1:32" x14ac:dyDescent="0.2">
      <c r="A166" s="1" t="s">
        <v>116</v>
      </c>
      <c r="C166" s="29">
        <v>48474.483999999997</v>
      </c>
      <c r="D166" s="29"/>
      <c r="E166" s="1">
        <f>+(C166-C$7)/C$8</f>
        <v>5211.0037633924776</v>
      </c>
      <c r="F166" s="1">
        <f>ROUND(2*E166,0)/2</f>
        <v>5211</v>
      </c>
      <c r="G166" s="1">
        <f>+C166-(C$7+F166*C$8)</f>
        <v>5.8129999961238354E-3</v>
      </c>
      <c r="I166" s="1">
        <f>+G166</f>
        <v>5.8129999961238354E-3</v>
      </c>
      <c r="O166" s="1">
        <f ca="1">+C$11+C$12*$F166</f>
        <v>-2.5711518616942521E-2</v>
      </c>
      <c r="Q166" s="28">
        <f>+C166-15018.5</f>
        <v>33455.983999999997</v>
      </c>
      <c r="AA166" s="1" t="s">
        <v>70</v>
      </c>
      <c r="AF166" s="1" t="s">
        <v>71</v>
      </c>
    </row>
    <row r="167" spans="1:32" x14ac:dyDescent="0.2">
      <c r="A167" s="1" t="s">
        <v>116</v>
      </c>
      <c r="C167" s="29">
        <v>48488.375999999997</v>
      </c>
      <c r="D167" s="29"/>
      <c r="E167" s="1">
        <f>+(C167-C$7)/C$8</f>
        <v>5219.9975786877894</v>
      </c>
      <c r="F167" s="1">
        <f>ROUND(2*E167,0)/2</f>
        <v>5220</v>
      </c>
      <c r="G167" s="1">
        <f>+C167-(C$7+F167*C$8)</f>
        <v>-3.7400000001071021E-3</v>
      </c>
      <c r="I167" s="1">
        <f>+G167</f>
        <v>-3.7400000001071021E-3</v>
      </c>
      <c r="O167" s="1">
        <f ca="1">+C$11+C$12*$F167</f>
        <v>-2.5678060599489794E-2</v>
      </c>
      <c r="Q167" s="28">
        <f>+C167-15018.5</f>
        <v>33469.875999999997</v>
      </c>
      <c r="AA167" s="1" t="s">
        <v>70</v>
      </c>
      <c r="AF167" s="1" t="s">
        <v>71</v>
      </c>
    </row>
    <row r="168" spans="1:32" x14ac:dyDescent="0.2">
      <c r="A168" s="1" t="s">
        <v>115</v>
      </c>
      <c r="C168" s="29">
        <v>48505.381999999998</v>
      </c>
      <c r="D168" s="29"/>
      <c r="E168" s="1">
        <f>+(C168-C$7)/C$8</f>
        <v>5231.0074277312751</v>
      </c>
      <c r="F168" s="1">
        <f>ROUND(2*E168,0)/2</f>
        <v>5231</v>
      </c>
      <c r="G168" s="1">
        <f>+C168-(C$7+F168*C$8)</f>
        <v>1.1472999998659361E-2</v>
      </c>
      <c r="I168" s="1">
        <f>+G168</f>
        <v>1.1472999998659361E-2</v>
      </c>
      <c r="O168" s="1">
        <f ca="1">+C$11+C$12*$F168</f>
        <v>-2.5637167467047566E-2</v>
      </c>
      <c r="Q168" s="28">
        <f>+C168-15018.5</f>
        <v>33486.881999999998</v>
      </c>
      <c r="AA168" s="1" t="s">
        <v>70</v>
      </c>
      <c r="AF168" s="1" t="s">
        <v>71</v>
      </c>
    </row>
    <row r="169" spans="1:32" x14ac:dyDescent="0.2">
      <c r="A169" s="1" t="s">
        <v>115</v>
      </c>
      <c r="C169" s="29">
        <v>48539.347999999998</v>
      </c>
      <c r="D169" s="29"/>
      <c r="E169" s="1">
        <f>+(C169-C$7)/C$8</f>
        <v>5252.9973449728959</v>
      </c>
      <c r="F169" s="1">
        <f>ROUND(2*E169,0)/2</f>
        <v>5253</v>
      </c>
      <c r="G169" s="1">
        <f>+C169-(C$7+F169*C$8)</f>
        <v>-4.1009999986272305E-3</v>
      </c>
      <c r="I169" s="1">
        <f>+G169</f>
        <v>-4.1009999986272305E-3</v>
      </c>
      <c r="O169" s="1">
        <f ca="1">+C$11+C$12*$F169</f>
        <v>-2.5555381202163118E-2</v>
      </c>
      <c r="Q169" s="28">
        <f>+C169-15018.5</f>
        <v>33520.847999999998</v>
      </c>
      <c r="AA169" s="1" t="s">
        <v>70</v>
      </c>
      <c r="AF169" s="1" t="s">
        <v>71</v>
      </c>
    </row>
    <row r="170" spans="1:32" x14ac:dyDescent="0.2">
      <c r="A170" s="1" t="s">
        <v>115</v>
      </c>
      <c r="C170" s="29">
        <v>48573.322999999997</v>
      </c>
      <c r="D170" s="29"/>
      <c r="E170" s="1">
        <f>+(C170-C$7)/C$8</f>
        <v>5274.9930889016487</v>
      </c>
      <c r="F170" s="1">
        <f>ROUND(2*E170,0)/2</f>
        <v>5275</v>
      </c>
      <c r="G170" s="1">
        <f>+C170-(C$7+F170*C$8)</f>
        <v>-1.0675000004994217E-2</v>
      </c>
      <c r="I170" s="1">
        <f>+G170</f>
        <v>-1.0675000004994217E-2</v>
      </c>
      <c r="O170" s="1">
        <f ca="1">+C$11+C$12*$F170</f>
        <v>-2.547359493727867E-2</v>
      </c>
      <c r="Q170" s="28">
        <f>+C170-15018.5</f>
        <v>33554.822999999997</v>
      </c>
      <c r="AA170" s="1" t="s">
        <v>70</v>
      </c>
      <c r="AF170" s="1" t="s">
        <v>71</v>
      </c>
    </row>
    <row r="171" spans="1:32" x14ac:dyDescent="0.2">
      <c r="A171" s="1" t="s">
        <v>117</v>
      </c>
      <c r="C171" s="29">
        <v>48820.459000000003</v>
      </c>
      <c r="D171" s="29"/>
      <c r="E171" s="1">
        <f>+(C171-C$7)/C$8</f>
        <v>5434.9913279473185</v>
      </c>
      <c r="F171" s="1">
        <f>ROUND(2*E171,0)/2</f>
        <v>5435</v>
      </c>
      <c r="G171" s="1">
        <f>+C171-(C$7+F171*C$8)</f>
        <v>-1.3394999994488899E-2</v>
      </c>
      <c r="I171" s="1">
        <f>+G171</f>
        <v>-1.3394999994488899E-2</v>
      </c>
      <c r="O171" s="1">
        <f ca="1">+C$11+C$12*$F171</f>
        <v>-2.4878785738119039E-2</v>
      </c>
      <c r="Q171" s="28">
        <f>+C171-15018.5</f>
        <v>33801.959000000003</v>
      </c>
      <c r="AA171" s="1" t="s">
        <v>70</v>
      </c>
      <c r="AF171" s="1" t="s">
        <v>71</v>
      </c>
    </row>
    <row r="172" spans="1:32" x14ac:dyDescent="0.2">
      <c r="A172" s="1" t="s">
        <v>118</v>
      </c>
      <c r="C172" s="29">
        <v>48922.411999999997</v>
      </c>
      <c r="D172" s="29"/>
      <c r="E172" s="1">
        <f>+(C172-C$7)/C$8</f>
        <v>5500.996687204658</v>
      </c>
      <c r="F172" s="1">
        <f>ROUND(2*E172,0)/2</f>
        <v>5501</v>
      </c>
      <c r="G172" s="1">
        <f>+C172-(C$7+F172*C$8)</f>
        <v>-5.1170000006095506E-3</v>
      </c>
      <c r="I172" s="1">
        <f>+G172</f>
        <v>-5.1170000006095506E-3</v>
      </c>
      <c r="O172" s="1">
        <f ca="1">+C$11+C$12*$F172</f>
        <v>-2.4633426943465687E-2</v>
      </c>
      <c r="Q172" s="28">
        <f>+C172-15018.5</f>
        <v>33903.911999999997</v>
      </c>
      <c r="AA172" s="1" t="s">
        <v>70</v>
      </c>
      <c r="AF172" s="1" t="s">
        <v>71</v>
      </c>
    </row>
    <row r="173" spans="1:32" x14ac:dyDescent="0.2">
      <c r="A173" s="1" t="s">
        <v>119</v>
      </c>
      <c r="C173" s="29">
        <v>48970.298999999999</v>
      </c>
      <c r="D173" s="29"/>
      <c r="E173" s="1">
        <f>+(C173-C$7)/C$8</f>
        <v>5531.9991946223563</v>
      </c>
      <c r="F173" s="1">
        <f>ROUND(2*E173,0)/2</f>
        <v>5532</v>
      </c>
      <c r="G173" s="1">
        <f>+C173-(C$7+F173*C$8)</f>
        <v>-1.2439999991329387E-3</v>
      </c>
      <c r="I173" s="1">
        <f>+G173</f>
        <v>-1.2439999991329387E-3</v>
      </c>
      <c r="O173" s="1">
        <f ca="1">+C$11+C$12*$F173</f>
        <v>-2.4518182661128509E-2</v>
      </c>
      <c r="Q173" s="28">
        <f>+C173-15018.5</f>
        <v>33951.798999999999</v>
      </c>
      <c r="AA173" s="1" t="s">
        <v>70</v>
      </c>
      <c r="AF173" s="1" t="s">
        <v>71</v>
      </c>
    </row>
    <row r="174" spans="1:32" x14ac:dyDescent="0.2">
      <c r="A174" s="1" t="s">
        <v>120</v>
      </c>
      <c r="C174" s="29">
        <v>49220.514999999999</v>
      </c>
      <c r="D174" s="29"/>
      <c r="E174" s="1">
        <f>+(C174-C$7)/C$8</f>
        <v>5693.9914554870238</v>
      </c>
      <c r="F174" s="1">
        <f>ROUND(2*E174,0)/2</f>
        <v>5694</v>
      </c>
      <c r="G174" s="1">
        <f>+C174-(C$7+F174*C$8)</f>
        <v>-1.3198000000556931E-2</v>
      </c>
      <c r="I174" s="1">
        <f>+G174</f>
        <v>-1.3198000000556931E-2</v>
      </c>
      <c r="O174" s="1">
        <f ca="1">+C$11+C$12*$F174</f>
        <v>-2.3915938346979384E-2</v>
      </c>
      <c r="Q174" s="28">
        <f>+C174-15018.5</f>
        <v>34202.014999999999</v>
      </c>
      <c r="AA174" s="1" t="s">
        <v>70</v>
      </c>
      <c r="AF174" s="1" t="s">
        <v>71</v>
      </c>
    </row>
    <row r="175" spans="1:32" x14ac:dyDescent="0.2">
      <c r="A175" s="1" t="s">
        <v>120</v>
      </c>
      <c r="C175" s="29">
        <v>49251.411</v>
      </c>
      <c r="D175" s="29"/>
      <c r="E175" s="1">
        <f>+(C175-C$7)/C$8</f>
        <v>5713.9938250064588</v>
      </c>
      <c r="F175" s="1">
        <f>ROUND(2*E175,0)/2</f>
        <v>5714</v>
      </c>
      <c r="G175" s="1">
        <f>+C175-(C$7+F175*C$8)</f>
        <v>-9.5379999984288588E-3</v>
      </c>
      <c r="I175" s="1">
        <f>+G175</f>
        <v>-9.5379999984288588E-3</v>
      </c>
      <c r="O175" s="1">
        <f ca="1">+C$11+C$12*$F175</f>
        <v>-2.384158719708443E-2</v>
      </c>
      <c r="Q175" s="28">
        <f>+C175-15018.5</f>
        <v>34232.911</v>
      </c>
      <c r="AA175" s="1" t="s">
        <v>70</v>
      </c>
      <c r="AF175" s="1" t="s">
        <v>71</v>
      </c>
    </row>
    <row r="176" spans="1:32" x14ac:dyDescent="0.2">
      <c r="A176" s="1" t="s">
        <v>121</v>
      </c>
      <c r="C176" s="29">
        <v>49546.43</v>
      </c>
      <c r="D176" s="29"/>
      <c r="E176" s="1">
        <f>+(C176-C$7)/C$8</f>
        <v>5904.9919818310955</v>
      </c>
      <c r="F176" s="1">
        <f>ROUND(2*E176,0)/2</f>
        <v>5905</v>
      </c>
      <c r="G176" s="1">
        <f>+C176-(C$7+F176*C$8)</f>
        <v>-1.2385000001813751E-2</v>
      </c>
      <c r="I176" s="1">
        <f>+G176</f>
        <v>-1.2385000001813751E-2</v>
      </c>
      <c r="O176" s="1">
        <f ca="1">+C$11+C$12*$F176</f>
        <v>-2.313153371558762E-2</v>
      </c>
      <c r="Q176" s="28">
        <f>+C176-15018.5</f>
        <v>34527.93</v>
      </c>
      <c r="AA176" s="1" t="s">
        <v>70</v>
      </c>
      <c r="AF176" s="1" t="s">
        <v>71</v>
      </c>
    </row>
    <row r="177" spans="1:32" x14ac:dyDescent="0.2">
      <c r="A177" s="1" t="s">
        <v>121</v>
      </c>
      <c r="C177" s="29">
        <v>49580.411999999997</v>
      </c>
      <c r="D177" s="29"/>
      <c r="E177" s="1">
        <f>+(C177-C$7)/C$8</f>
        <v>5926.9922576276176</v>
      </c>
      <c r="F177" s="1">
        <f>ROUND(2*E177,0)/2</f>
        <v>5927</v>
      </c>
      <c r="G177" s="1">
        <f>+C177-(C$7+F177*C$8)</f>
        <v>-1.1959000003116671E-2</v>
      </c>
      <c r="I177" s="1">
        <f>+G177</f>
        <v>-1.1959000003116671E-2</v>
      </c>
      <c r="O177" s="1">
        <f ca="1">+C$11+C$12*$F177</f>
        <v>-2.3049747450703168E-2</v>
      </c>
      <c r="Q177" s="28">
        <f>+C177-15018.5</f>
        <v>34561.911999999997</v>
      </c>
      <c r="AA177" s="1" t="s">
        <v>70</v>
      </c>
      <c r="AF177" s="1" t="s">
        <v>71</v>
      </c>
    </row>
    <row r="178" spans="1:32" x14ac:dyDescent="0.2">
      <c r="A178" s="1" t="s">
        <v>122</v>
      </c>
      <c r="C178" s="29">
        <v>49631.377</v>
      </c>
      <c r="D178" s="29"/>
      <c r="E178" s="1">
        <f>+(C178-C$7)/C$8</f>
        <v>5959.9874920449547</v>
      </c>
      <c r="F178" s="1">
        <f>ROUND(2*E178,0)/2</f>
        <v>5960</v>
      </c>
      <c r="G178" s="1">
        <f>+C178-(C$7+F178*C$8)</f>
        <v>-1.9319999999424908E-2</v>
      </c>
      <c r="I178" s="1">
        <f>+G178</f>
        <v>-1.9319999999424908E-2</v>
      </c>
      <c r="O178" s="1">
        <f ca="1">+C$11+C$12*$F178</f>
        <v>-2.2927068053376496E-2</v>
      </c>
      <c r="Q178" s="28">
        <f>+C178-15018.5</f>
        <v>34612.877</v>
      </c>
      <c r="AA178" s="1" t="s">
        <v>70</v>
      </c>
      <c r="AF178" s="1" t="s">
        <v>71</v>
      </c>
    </row>
    <row r="179" spans="1:32" x14ac:dyDescent="0.2">
      <c r="A179" s="24" t="s">
        <v>123</v>
      </c>
      <c r="B179" s="25" t="s">
        <v>44</v>
      </c>
      <c r="C179" s="26">
        <v>49929.485999999997</v>
      </c>
      <c r="D179" s="29"/>
      <c r="E179" s="1">
        <f>+(C179-C$7)/C$8</f>
        <v>6152.9861447854055</v>
      </c>
      <c r="F179" s="1">
        <f>ROUND(2*E179,0)/2</f>
        <v>6153</v>
      </c>
      <c r="G179" s="1">
        <f>+C179-(C$7+F179*C$8)</f>
        <v>-2.1400999998149928E-2</v>
      </c>
      <c r="I179" s="1">
        <f>+G179</f>
        <v>-2.1400999998149928E-2</v>
      </c>
      <c r="O179" s="1">
        <f ca="1">+C$11+C$12*$F179</f>
        <v>-2.2209579456890189E-2</v>
      </c>
      <c r="Q179" s="28">
        <f>+C179-15018.5</f>
        <v>34910.985999999997</v>
      </c>
    </row>
    <row r="180" spans="1:32" x14ac:dyDescent="0.2">
      <c r="A180" s="24" t="s">
        <v>123</v>
      </c>
      <c r="B180" s="25" t="s">
        <v>44</v>
      </c>
      <c r="C180" s="26">
        <v>49929.489500000003</v>
      </c>
      <c r="D180" s="29"/>
      <c r="E180" s="1">
        <f>+(C180-C$7)/C$8</f>
        <v>6152.9884107192947</v>
      </c>
      <c r="F180" s="1">
        <f>ROUND(2*E180,0)/2</f>
        <v>6153</v>
      </c>
      <c r="G180" s="1">
        <f>+C180-(C$7+F180*C$8)</f>
        <v>-1.7900999991979916E-2</v>
      </c>
      <c r="J180" s="1">
        <f>+G180</f>
        <v>-1.7900999991979916E-2</v>
      </c>
      <c r="O180" s="1">
        <f ca="1">+C$11+C$12*$F180</f>
        <v>-2.2209579456890189E-2</v>
      </c>
      <c r="Q180" s="28">
        <f>+C180-15018.5</f>
        <v>34910.989500000003</v>
      </c>
    </row>
    <row r="181" spans="1:32" x14ac:dyDescent="0.2">
      <c r="A181" s="1" t="s">
        <v>124</v>
      </c>
      <c r="C181" s="29">
        <v>49929.497000000003</v>
      </c>
      <c r="D181" s="29"/>
      <c r="E181" s="1">
        <f>+(C181-C$7)/C$8</f>
        <v>6152.9932662919055</v>
      </c>
      <c r="F181" s="1">
        <f>ROUND(2*E181,0)/2</f>
        <v>6153</v>
      </c>
      <c r="G181" s="1">
        <f>+C181-(C$7+F181*C$8)</f>
        <v>-1.0400999992270954E-2</v>
      </c>
      <c r="I181" s="1">
        <f>+G181</f>
        <v>-1.0400999992270954E-2</v>
      </c>
      <c r="O181" s="1">
        <f ca="1">+C$11+C$12*$F181</f>
        <v>-2.2209579456890189E-2</v>
      </c>
      <c r="Q181" s="28">
        <f>+C181-15018.5</f>
        <v>34910.997000000003</v>
      </c>
      <c r="AA181" s="1" t="s">
        <v>70</v>
      </c>
      <c r="AF181" s="1" t="s">
        <v>71</v>
      </c>
    </row>
    <row r="182" spans="1:32" x14ac:dyDescent="0.2">
      <c r="A182" s="24" t="s">
        <v>123</v>
      </c>
      <c r="B182" s="25" t="s">
        <v>44</v>
      </c>
      <c r="C182" s="26">
        <v>49929.497100000001</v>
      </c>
      <c r="D182" s="29"/>
      <c r="E182" s="1">
        <f>+(C182-C$7)/C$8</f>
        <v>6152.9933310328724</v>
      </c>
      <c r="F182" s="1">
        <f>ROUND(2*E182,0)/2</f>
        <v>6153</v>
      </c>
      <c r="G182" s="1">
        <f>+C182-(C$7+F182*C$8)</f>
        <v>-1.0300999994797166E-2</v>
      </c>
      <c r="J182" s="1">
        <f>+G182</f>
        <v>-1.0300999994797166E-2</v>
      </c>
      <c r="O182" s="1">
        <f ca="1">+C$11+C$12*$F182</f>
        <v>-2.2209579456890189E-2</v>
      </c>
      <c r="Q182" s="28">
        <f>+C182-15018.5</f>
        <v>34910.997100000001</v>
      </c>
    </row>
    <row r="183" spans="1:32" x14ac:dyDescent="0.2">
      <c r="A183" s="24" t="s">
        <v>123</v>
      </c>
      <c r="B183" s="25" t="s">
        <v>44</v>
      </c>
      <c r="C183" s="26">
        <v>49929.498500000002</v>
      </c>
      <c r="D183" s="29"/>
      <c r="E183" s="1">
        <f>+(C183-C$7)/C$8</f>
        <v>6152.9942374064267</v>
      </c>
      <c r="F183" s="1">
        <f>ROUND(2*E183,0)/2</f>
        <v>6153</v>
      </c>
      <c r="G183" s="1">
        <f>+C183-(C$7+F183*C$8)</f>
        <v>-8.9009999937843531E-3</v>
      </c>
      <c r="J183" s="1">
        <f>+G183</f>
        <v>-8.9009999937843531E-3</v>
      </c>
      <c r="O183" s="1">
        <f ca="1">+C$11+C$12*$F183</f>
        <v>-2.2209579456890189E-2</v>
      </c>
      <c r="Q183" s="28">
        <f>+C183-15018.5</f>
        <v>34910.998500000002</v>
      </c>
    </row>
    <row r="184" spans="1:32" x14ac:dyDescent="0.2">
      <c r="A184" s="24" t="s">
        <v>123</v>
      </c>
      <c r="B184" s="25" t="s">
        <v>44</v>
      </c>
      <c r="C184" s="26">
        <v>49929.502699999997</v>
      </c>
      <c r="D184" s="29"/>
      <c r="E184" s="1">
        <f>+(C184-C$7)/C$8</f>
        <v>6152.9969565270867</v>
      </c>
      <c r="F184" s="1">
        <f>ROUND(2*E184,0)/2</f>
        <v>6153</v>
      </c>
      <c r="G184" s="1">
        <f>+C184-(C$7+F184*C$8)</f>
        <v>-4.7009999980218709E-3</v>
      </c>
      <c r="J184" s="1">
        <f>+G184</f>
        <v>-4.7009999980218709E-3</v>
      </c>
      <c r="O184" s="1">
        <f ca="1">+C$11+C$12*$F184</f>
        <v>-2.2209579456890189E-2</v>
      </c>
      <c r="Q184" s="28">
        <f>+C184-15018.5</f>
        <v>34911.002699999997</v>
      </c>
    </row>
    <row r="185" spans="1:32" x14ac:dyDescent="0.2">
      <c r="A185" s="1" t="s">
        <v>125</v>
      </c>
      <c r="C185" s="29">
        <v>50357.355000000003</v>
      </c>
      <c r="D185" s="29"/>
      <c r="E185" s="1">
        <f>+(C185-C$7)/C$8</f>
        <v>6429.9926777965056</v>
      </c>
      <c r="F185" s="1">
        <f>ROUND(2*E185,0)/2</f>
        <v>6430</v>
      </c>
      <c r="G185" s="1">
        <f>+C185-(C$7+F185*C$8)</f>
        <v>-1.1309999994409736E-2</v>
      </c>
      <c r="I185" s="1">
        <f>+G185</f>
        <v>-1.1309999994409736E-2</v>
      </c>
      <c r="O185" s="1">
        <f ca="1">+C$11+C$12*$F185</f>
        <v>-2.1179816030845077E-2</v>
      </c>
      <c r="Q185" s="28">
        <f>+C185-15018.5</f>
        <v>35338.855000000003</v>
      </c>
      <c r="AA185" s="1" t="s">
        <v>70</v>
      </c>
      <c r="AF185" s="1" t="s">
        <v>71</v>
      </c>
    </row>
    <row r="186" spans="1:32" x14ac:dyDescent="0.2">
      <c r="A186" s="1" t="s">
        <v>125</v>
      </c>
      <c r="C186" s="29">
        <v>50374.338000000003</v>
      </c>
      <c r="D186" s="29"/>
      <c r="E186" s="1">
        <f>+(C186-C$7)/C$8</f>
        <v>6440.9876364173151</v>
      </c>
      <c r="F186" s="1">
        <f>ROUND(2*E186,0)/2</f>
        <v>6441</v>
      </c>
      <c r="G186" s="1">
        <f>+C186-(C$7+F186*C$8)</f>
        <v>-1.9096999996691011E-2</v>
      </c>
      <c r="I186" s="1">
        <f>+G186</f>
        <v>-1.9096999996691011E-2</v>
      </c>
      <c r="O186" s="1">
        <f ca="1">+C$11+C$12*$F186</f>
        <v>-2.1138922898402853E-2</v>
      </c>
      <c r="Q186" s="28">
        <f>+C186-15018.5</f>
        <v>35355.838000000003</v>
      </c>
      <c r="AA186" s="1" t="s">
        <v>70</v>
      </c>
      <c r="AF186" s="1" t="s">
        <v>71</v>
      </c>
    </row>
    <row r="187" spans="1:32" x14ac:dyDescent="0.2">
      <c r="A187" s="1" t="s">
        <v>126</v>
      </c>
      <c r="C187" s="29">
        <v>50391.339</v>
      </c>
      <c r="D187" s="29"/>
      <c r="E187" s="1">
        <f>+(C187-C$7)/C$8</f>
        <v>6451.9942484123903</v>
      </c>
      <c r="F187" s="1">
        <f>ROUND(2*E187,0)/2</f>
        <v>6452</v>
      </c>
      <c r="G187" s="1">
        <f>+C187-(C$7+F187*C$8)</f>
        <v>-8.8840000025811605E-3</v>
      </c>
      <c r="I187" s="1">
        <f>+G187</f>
        <v>-8.8840000025811605E-3</v>
      </c>
      <c r="O187" s="1">
        <f ca="1">+C$11+C$12*$F187</f>
        <v>-2.1098029765960626E-2</v>
      </c>
      <c r="Q187" s="28">
        <f>+C187-15018.5</f>
        <v>35372.839</v>
      </c>
      <c r="AA187" s="1" t="s">
        <v>70</v>
      </c>
      <c r="AF187" s="1" t="s">
        <v>71</v>
      </c>
    </row>
    <row r="188" spans="1:32" x14ac:dyDescent="0.2">
      <c r="A188" s="1" t="s">
        <v>127</v>
      </c>
      <c r="C188" s="29">
        <v>50638.48</v>
      </c>
      <c r="D188" s="29"/>
      <c r="E188" s="1">
        <f>+(C188-C$7)/C$8</f>
        <v>6611.9957245064661</v>
      </c>
      <c r="F188" s="1">
        <f>ROUND(2*E188,0)/2</f>
        <v>6612</v>
      </c>
      <c r="G188" s="1">
        <f>+C188-(C$7+F188*C$8)</f>
        <v>-6.6039999946951866E-3</v>
      </c>
      <c r="I188" s="1">
        <f>+G188</f>
        <v>-6.6039999946951866E-3</v>
      </c>
      <c r="O188" s="1">
        <f ca="1">+C$11+C$12*$F188</f>
        <v>-2.0503220566800994E-2</v>
      </c>
      <c r="Q188" s="28">
        <f>+C188-15018.5</f>
        <v>35619.980000000003</v>
      </c>
      <c r="AA188" s="1" t="s">
        <v>70</v>
      </c>
      <c r="AF188" s="1" t="s">
        <v>71</v>
      </c>
    </row>
    <row r="189" spans="1:32" x14ac:dyDescent="0.2">
      <c r="A189" s="1" t="s">
        <v>128</v>
      </c>
      <c r="C189" s="29">
        <v>50754.309000000001</v>
      </c>
      <c r="D189" s="29"/>
      <c r="E189" s="1">
        <f>+(C189-C$7)/C$8</f>
        <v>6686.984540504217</v>
      </c>
      <c r="F189" s="1">
        <f>ROUND(2*E189,0)/2</f>
        <v>6687</v>
      </c>
      <c r="G189" s="1">
        <f>+C189-(C$7+F189*C$8)</f>
        <v>-2.3879000000306405E-2</v>
      </c>
      <c r="I189" s="1">
        <f>+G189</f>
        <v>-2.3879000000306405E-2</v>
      </c>
      <c r="O189" s="1">
        <f ca="1">+C$11+C$12*$F189</f>
        <v>-2.0224403754694916E-2</v>
      </c>
      <c r="Q189" s="28">
        <f>+C189-15018.5</f>
        <v>35735.809000000001</v>
      </c>
      <c r="AA189" s="1" t="s">
        <v>70</v>
      </c>
      <c r="AF189" s="1" t="s">
        <v>71</v>
      </c>
    </row>
    <row r="190" spans="1:32" x14ac:dyDescent="0.2">
      <c r="A190" s="1" t="s">
        <v>128</v>
      </c>
      <c r="C190" s="29">
        <v>50754.326000000001</v>
      </c>
      <c r="D190" s="29"/>
      <c r="E190" s="1">
        <f>+(C190-C$7)/C$8</f>
        <v>6686.9955464688028</v>
      </c>
      <c r="F190" s="1">
        <f>ROUND(2*E190,0)/2</f>
        <v>6687</v>
      </c>
      <c r="G190" s="1">
        <f>+C190-(C$7+F190*C$8)</f>
        <v>-6.8790000004810281E-3</v>
      </c>
      <c r="I190" s="1">
        <f>+G190</f>
        <v>-6.8790000004810281E-3</v>
      </c>
      <c r="O190" s="1">
        <f ca="1">+C$11+C$12*$F190</f>
        <v>-2.0224403754694916E-2</v>
      </c>
      <c r="Q190" s="28">
        <f>+C190-15018.5</f>
        <v>35735.826000000001</v>
      </c>
      <c r="AA190" s="1" t="s">
        <v>129</v>
      </c>
      <c r="AF190" s="1" t="s">
        <v>71</v>
      </c>
    </row>
    <row r="191" spans="1:32" x14ac:dyDescent="0.2">
      <c r="A191" s="1" t="s">
        <v>128</v>
      </c>
      <c r="C191" s="29">
        <v>50754.34</v>
      </c>
      <c r="D191" s="29"/>
      <c r="E191" s="1">
        <f>+(C191-C$7)/C$8</f>
        <v>6687.0046102043407</v>
      </c>
      <c r="F191" s="1">
        <f>ROUND(2*E191,0)/2</f>
        <v>6687</v>
      </c>
      <c r="G191" s="1">
        <f>+C191-(C$7+F191*C$8)</f>
        <v>7.1209999950951897E-3</v>
      </c>
      <c r="I191" s="1">
        <f>+G191</f>
        <v>7.1209999950951897E-3</v>
      </c>
      <c r="O191" s="1">
        <f ca="1">+C$11+C$12*$F191</f>
        <v>-2.0224403754694916E-2</v>
      </c>
      <c r="Q191" s="28">
        <f>+C191-15018.5</f>
        <v>35735.839999999997</v>
      </c>
      <c r="AA191" s="1" t="s">
        <v>70</v>
      </c>
      <c r="AF191" s="1" t="s">
        <v>71</v>
      </c>
    </row>
    <row r="192" spans="1:32" x14ac:dyDescent="0.2">
      <c r="A192" s="34" t="s">
        <v>130</v>
      </c>
      <c r="B192" s="34"/>
      <c r="C192" s="27">
        <v>51103.413</v>
      </c>
      <c r="D192" s="27">
        <v>7.0000000000000001E-3</v>
      </c>
      <c r="E192" s="1">
        <f>+(C192-C$7)/C$8</f>
        <v>6912.9978499524486</v>
      </c>
      <c r="F192" s="1">
        <f>ROUND(2*E192,0)/2</f>
        <v>6913</v>
      </c>
      <c r="G192" s="1">
        <f>+C192-(C$7+F192*C$8)</f>
        <v>-3.3209999965038151E-3</v>
      </c>
      <c r="I192" s="1">
        <f>+G192</f>
        <v>-3.3209999965038151E-3</v>
      </c>
      <c r="O192" s="1">
        <f ca="1">+C$11+C$12*$F192</f>
        <v>-1.9384235760881937E-2</v>
      </c>
      <c r="Q192" s="28">
        <f>+C192-15018.5</f>
        <v>36084.913</v>
      </c>
      <c r="AA192" s="1" t="s">
        <v>129</v>
      </c>
      <c r="AB192" s="1">
        <v>44</v>
      </c>
      <c r="AD192" s="1" t="s">
        <v>131</v>
      </c>
      <c r="AF192" s="1" t="s">
        <v>71</v>
      </c>
    </row>
    <row r="193" spans="1:17" x14ac:dyDescent="0.2">
      <c r="A193" s="24" t="s">
        <v>132</v>
      </c>
      <c r="B193" s="25" t="s">
        <v>44</v>
      </c>
      <c r="C193" s="26">
        <v>51463.322</v>
      </c>
      <c r="D193" s="29"/>
      <c r="E193" s="1">
        <f>+(C193-C$7)/C$8</f>
        <v>7146.0064210092223</v>
      </c>
      <c r="F193" s="1">
        <f>ROUND(2*E193,0)/2</f>
        <v>7146</v>
      </c>
      <c r="G193" s="1">
        <f>+C193-(C$7+F193*C$8)</f>
        <v>9.9180000033811666E-3</v>
      </c>
      <c r="I193" s="1">
        <f>+G193</f>
        <v>9.9180000033811666E-3</v>
      </c>
      <c r="O193" s="1">
        <f ca="1">+C$11+C$12*$F193</f>
        <v>-1.8518044864605725E-2</v>
      </c>
      <c r="Q193" s="28">
        <f>+C193-15018.5</f>
        <v>36444.822</v>
      </c>
    </row>
    <row r="194" spans="1:17" x14ac:dyDescent="0.2">
      <c r="A194" s="24" t="s">
        <v>81</v>
      </c>
      <c r="B194" s="25" t="s">
        <v>44</v>
      </c>
      <c r="C194" s="26">
        <v>52133.670599999998</v>
      </c>
      <c r="D194" s="29"/>
      <c r="E194" s="1">
        <f>+(C194-C$7)/C$8</f>
        <v>7579.996594625075</v>
      </c>
      <c r="F194" s="1">
        <f>ROUND(2*E194,0)/2</f>
        <v>7580</v>
      </c>
      <c r="G194" s="1">
        <f>+C194-(C$7+F194*C$8)</f>
        <v>-5.260000005364418E-3</v>
      </c>
      <c r="K194" s="1">
        <f>+G194</f>
        <v>-5.260000005364418E-3</v>
      </c>
      <c r="O194" s="1">
        <f ca="1">+C$11+C$12*$F194</f>
        <v>-1.6904624911885224E-2</v>
      </c>
      <c r="Q194" s="28">
        <f>+C194-15018.5</f>
        <v>37115.170599999998</v>
      </c>
    </row>
    <row r="195" spans="1:17" x14ac:dyDescent="0.2">
      <c r="A195" s="24" t="s">
        <v>133</v>
      </c>
      <c r="B195" s="25" t="s">
        <v>44</v>
      </c>
      <c r="C195" s="26">
        <v>52195.451000000001</v>
      </c>
      <c r="D195" s="29"/>
      <c r="E195" s="1">
        <f>+(C195-C$7)/C$8</f>
        <v>7619.9938237116403</v>
      </c>
      <c r="F195" s="1">
        <f>ROUND(2*E195,0)/2</f>
        <v>7620</v>
      </c>
      <c r="G195" s="1">
        <f>+C195-(C$7+F195*C$8)</f>
        <v>-9.5399999991059303E-3</v>
      </c>
      <c r="I195" s="1">
        <f>+G195</f>
        <v>-9.5399999991059303E-3</v>
      </c>
      <c r="O195" s="1">
        <f ca="1">+C$11+C$12*$F195</f>
        <v>-1.6755922612095315E-2</v>
      </c>
      <c r="Q195" s="28">
        <f>+C195-15018.5</f>
        <v>37176.951000000001</v>
      </c>
    </row>
    <row r="196" spans="1:17" x14ac:dyDescent="0.2">
      <c r="A196" s="24" t="s">
        <v>134</v>
      </c>
      <c r="B196" s="25" t="s">
        <v>44</v>
      </c>
      <c r="C196" s="26">
        <v>52197.01</v>
      </c>
      <c r="D196" s="29"/>
      <c r="E196" s="1">
        <f>+(C196-C$7)/C$8</f>
        <v>7621.0031354050898</v>
      </c>
      <c r="F196" s="1">
        <f>ROUND(2*E196,0)/2</f>
        <v>7621</v>
      </c>
      <c r="G196" s="1">
        <f>+C196-(C$7+F196*C$8)</f>
        <v>4.8430000024382025E-3</v>
      </c>
      <c r="I196" s="1">
        <f>+G196</f>
        <v>4.8430000024382025E-3</v>
      </c>
      <c r="O196" s="1">
        <f ca="1">+C$11+C$12*$F196</f>
        <v>-1.6752205054600566E-2</v>
      </c>
      <c r="Q196" s="28">
        <f>+C196-15018.5</f>
        <v>37178.51</v>
      </c>
    </row>
    <row r="197" spans="1:17" x14ac:dyDescent="0.2">
      <c r="A197" s="24" t="s">
        <v>81</v>
      </c>
      <c r="B197" s="25" t="s">
        <v>44</v>
      </c>
      <c r="C197" s="26">
        <v>52252.607400000001</v>
      </c>
      <c r="D197" s="29"/>
      <c r="E197" s="1">
        <f>+(C197-C$7)/C$8</f>
        <v>7656.9974304309753</v>
      </c>
      <c r="F197" s="1">
        <f>ROUND(2*E197,0)/2</f>
        <v>7657</v>
      </c>
      <c r="G197" s="1">
        <f>+C197-(C$7+F197*C$8)</f>
        <v>-3.9689999975962564E-3</v>
      </c>
      <c r="K197" s="1">
        <f>+G197</f>
        <v>-3.9689999975962564E-3</v>
      </c>
      <c r="O197" s="1">
        <f ca="1">+C$11+C$12*$F197</f>
        <v>-1.6618372984789648E-2</v>
      </c>
      <c r="Q197" s="28">
        <f>+C197-15018.5</f>
        <v>37234.107400000001</v>
      </c>
    </row>
    <row r="198" spans="1:17" x14ac:dyDescent="0.2">
      <c r="A198" s="24" t="s">
        <v>81</v>
      </c>
      <c r="B198" s="25" t="s">
        <v>44</v>
      </c>
      <c r="C198" s="26">
        <v>52547.629399999998</v>
      </c>
      <c r="D198" s="29"/>
      <c r="E198" s="1">
        <f>+(C198-C$7)/C$8</f>
        <v>7847.9975294846554</v>
      </c>
      <c r="F198" s="1">
        <f>ROUND(2*E198,0)/2</f>
        <v>7848</v>
      </c>
      <c r="G198" s="1">
        <f>+C198-(C$7+F198*C$8)</f>
        <v>-3.8160000040079467E-3</v>
      </c>
      <c r="K198" s="1">
        <f>+G198</f>
        <v>-3.8160000040079467E-3</v>
      </c>
      <c r="O198" s="1">
        <f ca="1">+C$11+C$12*$F198</f>
        <v>-1.5908319503292839E-2</v>
      </c>
      <c r="Q198" s="28">
        <f>+C198-15018.5</f>
        <v>37529.129399999998</v>
      </c>
    </row>
    <row r="199" spans="1:17" x14ac:dyDescent="0.2">
      <c r="A199" s="35" t="s">
        <v>135</v>
      </c>
      <c r="B199" s="36" t="s">
        <v>44</v>
      </c>
      <c r="C199" s="37">
        <v>52907.525900000001</v>
      </c>
      <c r="D199" s="37">
        <v>8.9999999999999998E-4</v>
      </c>
      <c r="E199" s="1">
        <f>+(C199-C$7)/C$8</f>
        <v>8080.9980079204115</v>
      </c>
      <c r="F199" s="1">
        <f>ROUND(2*E199,0)/2</f>
        <v>8081</v>
      </c>
      <c r="G199" s="1">
        <f>+C199-(C$7+F199*C$8)</f>
        <v>-3.0769999939366244E-3</v>
      </c>
      <c r="K199" s="1">
        <f>+G199</f>
        <v>-3.0769999939366244E-3</v>
      </c>
      <c r="O199" s="1">
        <f ca="1">+C$11+C$12*$F199</f>
        <v>-1.5042128607016626E-2</v>
      </c>
      <c r="Q199" s="28">
        <f>+C199-15018.5</f>
        <v>37889.025900000001</v>
      </c>
    </row>
    <row r="200" spans="1:17" x14ac:dyDescent="0.2">
      <c r="A200" s="37" t="s">
        <v>136</v>
      </c>
      <c r="B200" s="36" t="s">
        <v>44</v>
      </c>
      <c r="C200" s="37">
        <v>52949.230100000001</v>
      </c>
      <c r="D200" s="37">
        <v>1E-4</v>
      </c>
      <c r="E200" s="1">
        <f>+(C200-C$7)/C$8</f>
        <v>8107.9977107593677</v>
      </c>
      <c r="F200" s="1">
        <f>ROUND(2*E200,0)/2</f>
        <v>8108</v>
      </c>
      <c r="G200" s="1">
        <f>+C200-(C$7+F200*C$8)</f>
        <v>-3.5359999965294264E-3</v>
      </c>
      <c r="K200" s="1">
        <f>+G200</f>
        <v>-3.5359999965294264E-3</v>
      </c>
      <c r="O200" s="1">
        <f ca="1">+C$11+C$12*$F200</f>
        <v>-1.4941754554658439E-2</v>
      </c>
      <c r="Q200" s="28">
        <f>+C200-15018.5</f>
        <v>37930.730100000001</v>
      </c>
    </row>
    <row r="201" spans="1:17" x14ac:dyDescent="0.2">
      <c r="A201" s="30" t="s">
        <v>137</v>
      </c>
      <c r="B201" s="36"/>
      <c r="C201" s="27">
        <v>53267.422100000003</v>
      </c>
      <c r="D201" s="27">
        <v>8.0000000000000004E-4</v>
      </c>
      <c r="E201" s="1">
        <f>+(C201-C$7)/C$8</f>
        <v>8313.998292133263</v>
      </c>
      <c r="F201" s="1">
        <f>ROUND(2*E201,0)/2</f>
        <v>8314</v>
      </c>
      <c r="G201" s="1">
        <f>+C201-(C$7+F201*C$8)</f>
        <v>-2.6379999981145374E-3</v>
      </c>
      <c r="J201" s="1">
        <f>+G201</f>
        <v>-2.6379999981145374E-3</v>
      </c>
      <c r="O201" s="1">
        <f ca="1">+C$11+C$12*$F201</f>
        <v>-1.4175937710740411E-2</v>
      </c>
      <c r="Q201" s="28">
        <f>+C201-15018.5</f>
        <v>38248.922100000003</v>
      </c>
    </row>
    <row r="202" spans="1:17" x14ac:dyDescent="0.2">
      <c r="A202" s="24" t="s">
        <v>138</v>
      </c>
      <c r="B202" s="25" t="s">
        <v>44</v>
      </c>
      <c r="C202" s="26">
        <v>53302.948299999996</v>
      </c>
      <c r="D202" s="29"/>
      <c r="E202" s="1">
        <f>+(C202-C$7)/C$8</f>
        <v>8336.9982979599463</v>
      </c>
      <c r="F202" s="1">
        <f>ROUND(2*E202,0)/2</f>
        <v>8337</v>
      </c>
      <c r="G202" s="1">
        <f>+C202-(C$7+F202*C$8)</f>
        <v>-2.6290000023436733E-3</v>
      </c>
      <c r="K202" s="1">
        <f>+G202</f>
        <v>-2.6290000023436733E-3</v>
      </c>
      <c r="O202" s="1">
        <f ca="1">+C$11+C$12*$F202</f>
        <v>-1.4090433888361214E-2</v>
      </c>
      <c r="Q202" s="28">
        <f>+C202-15018.5</f>
        <v>38284.448299999996</v>
      </c>
    </row>
    <row r="203" spans="1:17" x14ac:dyDescent="0.2">
      <c r="A203" s="38" t="s">
        <v>139</v>
      </c>
      <c r="B203" s="39" t="s">
        <v>44</v>
      </c>
      <c r="C203" s="38">
        <v>53616.506000000001</v>
      </c>
      <c r="D203" s="38">
        <v>3.0000000000000001E-3</v>
      </c>
      <c r="E203" s="1">
        <f>+(C203-C$7)/C$8</f>
        <v>8539.9985886468967</v>
      </c>
      <c r="F203" s="1">
        <f>ROUND(2*E203,0)/2</f>
        <v>8540</v>
      </c>
      <c r="G203" s="1">
        <f>+C203-(C$7+F203*C$8)</f>
        <v>-2.1799999958602712E-3</v>
      </c>
      <c r="K203" s="1">
        <f>+G203</f>
        <v>-2.1799999958602712E-3</v>
      </c>
      <c r="O203" s="1">
        <f ca="1">+C$11+C$12*$F203</f>
        <v>-1.3335769716927431E-2</v>
      </c>
      <c r="Q203" s="28">
        <f>+C203-15018.5</f>
        <v>38598.006000000001</v>
      </c>
    </row>
    <row r="204" spans="1:17" x14ac:dyDescent="0.2">
      <c r="A204" s="35" t="s">
        <v>140</v>
      </c>
      <c r="B204" s="40"/>
      <c r="C204" s="27">
        <v>53661.2961</v>
      </c>
      <c r="D204" s="27">
        <v>6.9999999999999999E-4</v>
      </c>
      <c r="E204" s="1">
        <f>+(C204-C$7)/C$8</f>
        <v>8568.9961330219739</v>
      </c>
      <c r="F204" s="1">
        <f>ROUND(2*E204,0)/2</f>
        <v>8569</v>
      </c>
      <c r="G204" s="1">
        <f>+C204-(C$7+F204*C$8)</f>
        <v>-5.9729999993578531E-3</v>
      </c>
      <c r="J204" s="1">
        <f>+G204</f>
        <v>-5.9729999993578531E-3</v>
      </c>
      <c r="O204" s="1">
        <f ca="1">+C$11+C$12*$F204</f>
        <v>-1.3227960549579747E-2</v>
      </c>
      <c r="Q204" s="28">
        <f>+C204-15018.5</f>
        <v>38642.7961</v>
      </c>
    </row>
    <row r="205" spans="1:17" x14ac:dyDescent="0.2">
      <c r="A205" s="27" t="s">
        <v>141</v>
      </c>
      <c r="B205" s="36" t="s">
        <v>44</v>
      </c>
      <c r="C205" s="27">
        <v>54092.239600000001</v>
      </c>
      <c r="D205" s="27">
        <v>2.2000000000000001E-3</v>
      </c>
      <c r="E205" s="1">
        <f>+(C205-C$7)/C$8</f>
        <v>8847.9931270988236</v>
      </c>
      <c r="F205" s="1">
        <f>ROUND(2*E205,0)/2</f>
        <v>8848</v>
      </c>
      <c r="G205" s="1">
        <f>+C205-(C$7+F205*C$8)</f>
        <v>-1.0615999999572523E-2</v>
      </c>
      <c r="J205" s="1">
        <f>+G205</f>
        <v>-1.0615999999572523E-2</v>
      </c>
      <c r="O205" s="1">
        <f ca="1">+C$11+C$12*$F205</f>
        <v>-1.2190762008545138E-2</v>
      </c>
      <c r="Q205" s="28">
        <f>+C205-15018.5</f>
        <v>39073.739600000001</v>
      </c>
    </row>
    <row r="206" spans="1:17" x14ac:dyDescent="0.2">
      <c r="A206" s="35" t="s">
        <v>142</v>
      </c>
      <c r="B206" s="41" t="s">
        <v>44</v>
      </c>
      <c r="C206" s="27">
        <v>54385.719299999997</v>
      </c>
      <c r="D206" s="27">
        <v>1E-4</v>
      </c>
      <c r="E206" s="1">
        <f>+(C206-C$7)/C$8</f>
        <v>9037.9947262007336</v>
      </c>
      <c r="F206" s="1">
        <f>ROUND(2*E206,0)/2</f>
        <v>9038</v>
      </c>
      <c r="G206" s="1">
        <f>+C206-(C$7+F206*C$8)</f>
        <v>-8.1460000001243316E-3</v>
      </c>
      <c r="K206" s="1">
        <f>+G206</f>
        <v>-8.1460000001243316E-3</v>
      </c>
      <c r="O206" s="1">
        <f ca="1">+C$11+C$12*$F206</f>
        <v>-1.148442608454308E-2</v>
      </c>
      <c r="Q206" s="28">
        <f>+C206-15018.5</f>
        <v>39367.219299999997</v>
      </c>
    </row>
    <row r="207" spans="1:17" x14ac:dyDescent="0.2">
      <c r="A207" s="38" t="s">
        <v>143</v>
      </c>
      <c r="B207" s="39" t="s">
        <v>44</v>
      </c>
      <c r="C207" s="38">
        <v>54719.355900000002</v>
      </c>
      <c r="D207" s="38">
        <v>2.0000000000000001E-4</v>
      </c>
      <c r="E207" s="1">
        <f>+(C207-C$7)/C$8</f>
        <v>9253.9942911414309</v>
      </c>
      <c r="F207" s="1">
        <f>ROUND(2*E207,0)/2</f>
        <v>9254</v>
      </c>
      <c r="G207" s="1">
        <f>+C207-(C$7+F207*C$8)</f>
        <v>-8.8179999947897159E-3</v>
      </c>
      <c r="J207" s="1">
        <f>+G207</f>
        <v>-8.8179999947897159E-3</v>
      </c>
      <c r="O207" s="1">
        <f ca="1">+C$11+C$12*$F207</f>
        <v>-1.0681433665677573E-2</v>
      </c>
      <c r="Q207" s="28">
        <f>+C207-15018.5</f>
        <v>39700.855900000002</v>
      </c>
    </row>
    <row r="208" spans="1:17" x14ac:dyDescent="0.2">
      <c r="A208" s="35" t="s">
        <v>144</v>
      </c>
      <c r="B208" s="41" t="s">
        <v>44</v>
      </c>
      <c r="C208" s="27">
        <v>54728.624199999998</v>
      </c>
      <c r="D208" s="27">
        <v>1E-4</v>
      </c>
      <c r="E208" s="1">
        <f>+(C208-C$7)/C$8</f>
        <v>9259.994678292418</v>
      </c>
      <c r="F208" s="1">
        <f>ROUND(2*E208,0)/2</f>
        <v>9260</v>
      </c>
      <c r="G208" s="1">
        <f>+C208-(C$7+F208*C$8)</f>
        <v>-8.219999996072147E-3</v>
      </c>
      <c r="K208" s="1">
        <f>+G208</f>
        <v>-8.219999996072147E-3</v>
      </c>
      <c r="O208" s="1">
        <f ca="1">+C$11+C$12*$F208</f>
        <v>-1.0659128320709088E-2</v>
      </c>
      <c r="Q208" s="28">
        <f>+C208-15018.5</f>
        <v>39710.124199999998</v>
      </c>
    </row>
    <row r="209" spans="1:17" x14ac:dyDescent="0.2">
      <c r="A209" s="27" t="s">
        <v>145</v>
      </c>
      <c r="B209" s="41" t="s">
        <v>146</v>
      </c>
      <c r="C209" s="27">
        <v>55491.664199999999</v>
      </c>
      <c r="D209" s="27">
        <v>2.0000000000000001E-4</v>
      </c>
      <c r="E209" s="1">
        <f>+(C209-C$7)/C$8</f>
        <v>9753.9941616594933</v>
      </c>
      <c r="F209" s="1">
        <f>ROUND(2*E209,0)/2</f>
        <v>9754</v>
      </c>
      <c r="G209" s="1">
        <f>+C209-(C$7+F209*C$8)</f>
        <v>-9.0179999970132485E-3</v>
      </c>
      <c r="K209" s="1">
        <f>+G209</f>
        <v>-9.0179999970132485E-3</v>
      </c>
      <c r="O209" s="1">
        <f ca="1">+C$11+C$12*$F209</f>
        <v>-8.8226549183037239E-3</v>
      </c>
      <c r="Q209" s="28">
        <f>+C209-15018.5</f>
        <v>40473.164199999999</v>
      </c>
    </row>
    <row r="210" spans="1:17" x14ac:dyDescent="0.2">
      <c r="A210" s="38" t="s">
        <v>147</v>
      </c>
      <c r="B210" s="39" t="s">
        <v>44</v>
      </c>
      <c r="C210" s="38">
        <v>55854.649400000002</v>
      </c>
      <c r="D210" s="38">
        <v>2.9999999999999997E-4</v>
      </c>
      <c r="E210" s="1">
        <f>+(C210-C$7)/C$8</f>
        <v>9988.994294378479</v>
      </c>
      <c r="F210" s="1">
        <f>ROUND(2*E210,0)/2</f>
        <v>9989</v>
      </c>
      <c r="G210" s="1">
        <f>+C210-(C$7+F210*C$8)</f>
        <v>-8.8130000003729947E-3</v>
      </c>
      <c r="K210" s="1">
        <f>+G210</f>
        <v>-8.8130000003729947E-3</v>
      </c>
      <c r="O210" s="1">
        <f ca="1">+C$11+C$12*$F210</f>
        <v>-7.949028907038018E-3</v>
      </c>
      <c r="Q210" s="28">
        <f>+C210-15018.5</f>
        <v>40836.149400000002</v>
      </c>
    </row>
    <row r="211" spans="1:17" x14ac:dyDescent="0.2">
      <c r="A211" s="35" t="s">
        <v>148</v>
      </c>
      <c r="B211" s="41" t="s">
        <v>44</v>
      </c>
      <c r="C211" s="27">
        <v>56549.727500000001</v>
      </c>
      <c r="D211" s="27">
        <v>1E-4</v>
      </c>
      <c r="E211" s="1">
        <f>+(C211-C$7)/C$8</f>
        <v>10438.994585712835</v>
      </c>
      <c r="F211" s="1">
        <f>ROUND(2*E211,0)/2</f>
        <v>10439</v>
      </c>
      <c r="G211" s="1">
        <f>+C211-(C$7+F211*C$8)</f>
        <v>-8.3629999935510568E-3</v>
      </c>
      <c r="K211" s="1">
        <f>+G211</f>
        <v>-8.3629999935510568E-3</v>
      </c>
      <c r="O211" s="1">
        <f ca="1">+C$11+C$12*$F211</f>
        <v>-6.2761280344015499E-3</v>
      </c>
      <c r="Q211" s="28">
        <f>+C211-15018.5</f>
        <v>41531.227500000001</v>
      </c>
    </row>
    <row r="212" spans="1:17" x14ac:dyDescent="0.2">
      <c r="A212" s="37" t="s">
        <v>149</v>
      </c>
      <c r="B212" s="41"/>
      <c r="C212" s="37">
        <v>56934.338900000002</v>
      </c>
      <c r="D212" s="37">
        <v>5.4000000000000003E-3</v>
      </c>
      <c r="E212" s="1">
        <f>+(C212-C$7)/C$8</f>
        <v>10687.995729685743</v>
      </c>
      <c r="F212" s="1">
        <f>ROUND(2*E212,0)/2</f>
        <v>10688</v>
      </c>
      <c r="G212" s="1">
        <f>+C212-(C$7+F212*C$8)</f>
        <v>-6.5959999919869006E-3</v>
      </c>
      <c r="J212" s="1">
        <f>+G212</f>
        <v>-6.5959999919869006E-3</v>
      </c>
      <c r="O212" s="1">
        <f ca="1">+C$11+C$12*$F212</f>
        <v>-5.3504562182093707E-3</v>
      </c>
      <c r="Q212" s="28">
        <f>+C212-15018.5</f>
        <v>41915.838900000002</v>
      </c>
    </row>
    <row r="213" spans="1:17" x14ac:dyDescent="0.2">
      <c r="A213" s="42" t="s">
        <v>150</v>
      </c>
      <c r="B213" s="43" t="s">
        <v>44</v>
      </c>
      <c r="C213" s="44">
        <v>57246.353499999997</v>
      </c>
      <c r="D213" s="44">
        <v>1E-4</v>
      </c>
      <c r="E213" s="1">
        <f>+(C213-C$7)/C$8</f>
        <v>10889.997002493174</v>
      </c>
      <c r="F213" s="1">
        <f>ROUND(2*E213,0)/2</f>
        <v>10890</v>
      </c>
      <c r="G213" s="1">
        <f>+C213-(C$7+F213*C$8)</f>
        <v>-4.629999995813705E-3</v>
      </c>
      <c r="K213" s="1">
        <f>+G213</f>
        <v>-4.629999995813705E-3</v>
      </c>
      <c r="O213" s="1">
        <f ca="1">+C$11+C$12*$F213</f>
        <v>-4.5995096042703368E-3</v>
      </c>
      <c r="Q213" s="28">
        <f>+C213-15018.5</f>
        <v>42227.853499999997</v>
      </c>
    </row>
    <row r="214" spans="1:17" x14ac:dyDescent="0.2">
      <c r="A214" s="45" t="s">
        <v>151</v>
      </c>
      <c r="B214" s="46" t="s">
        <v>44</v>
      </c>
      <c r="C214" s="47">
        <v>57607.792600000001</v>
      </c>
      <c r="D214" s="47">
        <v>1E-4</v>
      </c>
      <c r="E214" s="1">
        <f>+(C214-C$7)/C$8</f>
        <v>11123.996175103603</v>
      </c>
      <c r="F214" s="1">
        <f>ROUND(2*E214,0)/2</f>
        <v>11124</v>
      </c>
      <c r="G214" s="1">
        <f>+C214-(C$7+F214*C$8)</f>
        <v>-5.9079999991809018E-3</v>
      </c>
      <c r="K214" s="1">
        <f>+G214</f>
        <v>-5.9079999991809018E-3</v>
      </c>
      <c r="O214" s="1">
        <f ca="1">+C$11+C$12*$F214</f>
        <v>-3.7296011504993759E-3</v>
      </c>
      <c r="Q214" s="28">
        <f>+C214-15018.5</f>
        <v>42589.292600000001</v>
      </c>
    </row>
    <row r="215" spans="1:17" x14ac:dyDescent="0.2">
      <c r="A215" s="42" t="s">
        <v>152</v>
      </c>
      <c r="B215" s="43" t="s">
        <v>44</v>
      </c>
      <c r="C215" s="44">
        <v>57677.301729999999</v>
      </c>
      <c r="D215" s="44">
        <v>1.8000000000000001E-4</v>
      </c>
      <c r="E215" s="1">
        <f>+(C215-C$7)/C$8</f>
        <v>11168.997058817818</v>
      </c>
      <c r="F215" s="1">
        <f>ROUND(2*E215,0)/2</f>
        <v>11169</v>
      </c>
      <c r="G215" s="1">
        <f>+C215-(C$7+F215*C$8)</f>
        <v>-4.5429999954649247E-3</v>
      </c>
      <c r="K215" s="1">
        <f>+G215</f>
        <v>-4.5429999954649247E-3</v>
      </c>
      <c r="O215" s="1">
        <f ca="1">+C$11+C$12*$F215</f>
        <v>-3.5623110632357277E-3</v>
      </c>
      <c r="Q215" s="28">
        <f>+C215-15018.5</f>
        <v>42658.801729999999</v>
      </c>
    </row>
    <row r="216" spans="1:17" x14ac:dyDescent="0.2">
      <c r="A216" s="55" t="s">
        <v>157</v>
      </c>
      <c r="B216" s="56" t="s">
        <v>44</v>
      </c>
      <c r="C216" s="57">
        <v>57728.274480000138</v>
      </c>
      <c r="D216" s="57">
        <v>2.0000000000000001E-4</v>
      </c>
      <c r="E216" s="1">
        <f>+(C216-C$7)/C$8</f>
        <v>11201.997310660274</v>
      </c>
      <c r="F216" s="1">
        <f>ROUND(2*E216,0)/2</f>
        <v>11202</v>
      </c>
      <c r="G216" s="1">
        <f>+C216-(C$7+F216*C$8)</f>
        <v>-4.1539998637745157E-3</v>
      </c>
      <c r="K216" s="1">
        <f>+G216</f>
        <v>-4.1539998637745157E-3</v>
      </c>
      <c r="O216" s="1">
        <f ca="1">+C$11+C$12*$F216</f>
        <v>-3.4396316659090556E-3</v>
      </c>
      <c r="Q216" s="28">
        <f>+C216-15018.5</f>
        <v>42709.774480000138</v>
      </c>
    </row>
    <row r="217" spans="1:17" x14ac:dyDescent="0.2">
      <c r="A217" s="48" t="s">
        <v>153</v>
      </c>
      <c r="B217" s="49" t="s">
        <v>44</v>
      </c>
      <c r="C217" s="50">
        <v>57992.402199999997</v>
      </c>
      <c r="D217" s="50">
        <v>5.0000000000000001E-4</v>
      </c>
      <c r="E217" s="1">
        <f>+(C217-C$7)/C$8</f>
        <v>11372.996153739081</v>
      </c>
      <c r="F217" s="1">
        <f>ROUND(2*E217,0)/2</f>
        <v>11373</v>
      </c>
      <c r="G217" s="1">
        <f>+C217-(C$7+F217*C$8)</f>
        <v>-5.9410000030766241E-3</v>
      </c>
      <c r="K217" s="1">
        <f>+G217</f>
        <v>-5.9410000030766241E-3</v>
      </c>
      <c r="O217" s="1">
        <f ca="1">+C$11+C$12*$F217</f>
        <v>-2.8039293343071967E-3</v>
      </c>
      <c r="Q217" s="28">
        <f>+C217-15018.5</f>
        <v>42973.902199999997</v>
      </c>
    </row>
    <row r="218" spans="1:17" x14ac:dyDescent="0.2">
      <c r="A218" s="51" t="s">
        <v>154</v>
      </c>
      <c r="B218" s="52" t="s">
        <v>44</v>
      </c>
      <c r="C218" s="51">
        <v>58035.651599999997</v>
      </c>
      <c r="D218" s="51">
        <v>1E-4</v>
      </c>
      <c r="E218" s="1">
        <f>+(C218-C$7)/C$8</f>
        <v>11400.996234017883</v>
      </c>
      <c r="F218" s="1">
        <f>ROUND(2*E218,0)/2</f>
        <v>11401</v>
      </c>
      <c r="G218" s="1">
        <f>+C218-(C$7+F218*C$8)</f>
        <v>-5.8169999974779785E-3</v>
      </c>
      <c r="K218" s="1">
        <f>+G218</f>
        <v>-5.8169999974779785E-3</v>
      </c>
      <c r="O218" s="1">
        <f ca="1">+C$11+C$12*$F218</f>
        <v>-2.699837724454264E-3</v>
      </c>
      <c r="Q218" s="28">
        <f>+C218-15018.5</f>
        <v>43017.151599999997</v>
      </c>
    </row>
    <row r="219" spans="1:17" x14ac:dyDescent="0.2">
      <c r="A219" s="51" t="s">
        <v>154</v>
      </c>
      <c r="B219" s="52" t="s">
        <v>44</v>
      </c>
      <c r="C219" s="51">
        <v>58083.534599999999</v>
      </c>
      <c r="D219" s="51">
        <v>1E-4</v>
      </c>
      <c r="E219" s="1">
        <f>+(C219-C$7)/C$8</f>
        <v>11431.996151796853</v>
      </c>
      <c r="F219" s="1">
        <f>ROUND(2*E219,0)/2</f>
        <v>11432</v>
      </c>
      <c r="G219" s="1">
        <f>+C219-(C$7+F219*C$8)</f>
        <v>-5.9440000040922314E-3</v>
      </c>
      <c r="K219" s="1">
        <f>+G219</f>
        <v>-5.9440000040922314E-3</v>
      </c>
      <c r="O219" s="1">
        <f ca="1">+C$11+C$12*$F219</f>
        <v>-2.5845934421170821E-3</v>
      </c>
      <c r="Q219" s="28">
        <f>+C219-15018.5</f>
        <v>43065.034599999999</v>
      </c>
    </row>
    <row r="220" spans="1:17" x14ac:dyDescent="0.2">
      <c r="A220" s="53" t="s">
        <v>155</v>
      </c>
      <c r="B220" s="54" t="s">
        <v>44</v>
      </c>
      <c r="C220" s="53">
        <v>58384.735699999997</v>
      </c>
      <c r="D220" s="53">
        <v>1E-4</v>
      </c>
      <c r="E220" s="1">
        <f>+(C220-C$7)/C$8</f>
        <v>11626.996660013452</v>
      </c>
      <c r="F220" s="1">
        <f>ROUND(2*E220,0)/2</f>
        <v>11627</v>
      </c>
      <c r="G220" s="1">
        <f>+C220-(C$7+F220*C$8)</f>
        <v>-5.1590000002761371E-3</v>
      </c>
      <c r="K220" s="1">
        <f>+G220</f>
        <v>-5.1590000002761371E-3</v>
      </c>
      <c r="O220" s="1">
        <f ca="1">+C$11+C$12*$F220</f>
        <v>-1.8596697306412849E-3</v>
      </c>
      <c r="Q220" s="28">
        <f>+C220-15018.5</f>
        <v>43366.235699999997</v>
      </c>
    </row>
    <row r="221" spans="1:17" x14ac:dyDescent="0.2">
      <c r="A221" s="55" t="s">
        <v>156</v>
      </c>
      <c r="B221" s="56" t="s">
        <v>44</v>
      </c>
      <c r="C221" s="57">
        <v>58730.732799999998</v>
      </c>
      <c r="D221" s="57">
        <v>1E-4</v>
      </c>
      <c r="E221" s="1">
        <f>+(C221-C$7)/C$8</f>
        <v>11850.998532322252</v>
      </c>
      <c r="F221" s="1">
        <f>ROUND(2*E221,0)/2</f>
        <v>11851</v>
      </c>
      <c r="G221" s="1">
        <f>+C221-(C$7+F221*C$8)</f>
        <v>-2.2670000034850091E-3</v>
      </c>
      <c r="K221" s="1">
        <f>+G221</f>
        <v>-2.2670000034850091E-3</v>
      </c>
      <c r="O221" s="1">
        <f ca="1">+C$11+C$12*$F221</f>
        <v>-1.026936851817796E-3</v>
      </c>
      <c r="Q221" s="28">
        <f>+C221-15018.5</f>
        <v>43712.232799999998</v>
      </c>
    </row>
    <row r="222" spans="1:17" ht="12" customHeight="1" x14ac:dyDescent="0.2">
      <c r="A222" s="71" t="s">
        <v>762</v>
      </c>
      <c r="B222" s="72" t="s">
        <v>44</v>
      </c>
      <c r="C222" s="73">
        <v>59076.730900000002</v>
      </c>
      <c r="D222" s="73">
        <v>5.9999999999999995E-4</v>
      </c>
      <c r="E222" s="1">
        <f>+(C222-C$7)/C$8</f>
        <v>12075.001052040736</v>
      </c>
      <c r="F222" s="1">
        <f>ROUND(2*E222,0)/2</f>
        <v>12075</v>
      </c>
      <c r="G222" s="1">
        <f>+C222-(C$7+F222*C$8)</f>
        <v>1.6250000044237822E-3</v>
      </c>
      <c r="K222" s="1">
        <f>+G222</f>
        <v>1.6250000044237822E-3</v>
      </c>
      <c r="O222" s="1">
        <f ca="1">+C$11+C$12*$F222</f>
        <v>-1.9420397299431402E-4</v>
      </c>
      <c r="Q222" s="28">
        <f>+C222-15018.5</f>
        <v>44058.230900000002</v>
      </c>
    </row>
    <row r="223" spans="1:17" ht="12" customHeight="1" x14ac:dyDescent="0.2">
      <c r="A223" s="77" t="s">
        <v>763</v>
      </c>
      <c r="B223" s="75" t="s">
        <v>44</v>
      </c>
      <c r="C223" s="76">
        <v>59081.3632</v>
      </c>
      <c r="D223" s="77">
        <v>1.4E-3</v>
      </c>
      <c r="E223" s="1">
        <f>+(C223-C$7)/C$8</f>
        <v>12078.000047908317</v>
      </c>
      <c r="F223" s="1">
        <f>ROUND(2*E223,0)/2</f>
        <v>12078</v>
      </c>
      <c r="G223" s="1">
        <f>+C223-(C$7+F223*C$8)</f>
        <v>7.4000003223773092E-5</v>
      </c>
      <c r="K223" s="1">
        <f>+G223</f>
        <v>7.4000003223773092E-5</v>
      </c>
      <c r="O223" s="1">
        <f ca="1">+C$11+C$12*$F223</f>
        <v>-1.8305130051007173E-4</v>
      </c>
      <c r="Q223" s="28">
        <f>+C223-15018.5</f>
        <v>44062.8632</v>
      </c>
    </row>
    <row r="224" spans="1:17" ht="12" customHeight="1" x14ac:dyDescent="0.2">
      <c r="A224" s="71" t="s">
        <v>762</v>
      </c>
      <c r="B224" s="72" t="s">
        <v>44</v>
      </c>
      <c r="C224" s="73">
        <v>59096.809699999998</v>
      </c>
      <c r="D224" s="73">
        <v>1E-4</v>
      </c>
      <c r="E224" s="1">
        <f>+(C224-C$7)/C$8</f>
        <v>12088.00026155351</v>
      </c>
      <c r="F224" s="1">
        <f>ROUND(2*E224,0)/2</f>
        <v>12088</v>
      </c>
      <c r="G224" s="1">
        <f>+C224-(C$7+F224*C$8)</f>
        <v>4.039999985252507E-4</v>
      </c>
      <c r="K224" s="1">
        <f>+G224</f>
        <v>4.039999985252507E-4</v>
      </c>
      <c r="O224" s="1">
        <f ca="1">+C$11+C$12*$F224</f>
        <v>-1.4587572556259282E-4</v>
      </c>
      <c r="Q224" s="28">
        <f>+C224-15018.5</f>
        <v>44078.309699999998</v>
      </c>
    </row>
    <row r="225" spans="1:17" ht="12" customHeight="1" x14ac:dyDescent="0.2">
      <c r="A225" s="71" t="s">
        <v>762</v>
      </c>
      <c r="B225" s="72" t="s">
        <v>44</v>
      </c>
      <c r="C225" s="73">
        <v>59161.684600000001</v>
      </c>
      <c r="D225" s="73">
        <v>2.0000000000000001E-4</v>
      </c>
      <c r="E225" s="1">
        <f>+(C225-C$7)/C$8</f>
        <v>12130.000899899458</v>
      </c>
      <c r="F225" s="1">
        <f>ROUND(2*E225,0)/2</f>
        <v>12130</v>
      </c>
      <c r="G225" s="1">
        <f>+C225-(C$7+F225*C$8)</f>
        <v>1.3899999976274557E-3</v>
      </c>
      <c r="K225" s="1">
        <f>+G225</f>
        <v>1.3899999976274557E-3</v>
      </c>
      <c r="O225" s="1">
        <f ca="1">+C$11+C$12*$F225</f>
        <v>1.0261689216806147E-5</v>
      </c>
      <c r="Q225" s="28">
        <f>+C225-15018.5</f>
        <v>44143.184600000001</v>
      </c>
    </row>
    <row r="226" spans="1:17" ht="12" customHeight="1" x14ac:dyDescent="0.2">
      <c r="A226" s="77" t="s">
        <v>763</v>
      </c>
      <c r="B226" s="75" t="s">
        <v>44</v>
      </c>
      <c r="C226" s="76">
        <v>59464.430899999999</v>
      </c>
      <c r="D226" s="77">
        <v>5.9999999999999995E-4</v>
      </c>
      <c r="E226" s="1">
        <f>+(C226-C$7)/C$8</f>
        <v>12326.001785555902</v>
      </c>
      <c r="F226" s="1">
        <f>ROUND(2*E226,0)/2</f>
        <v>12326</v>
      </c>
      <c r="G226" s="1">
        <f>+C226-(C$7+F226*C$8)</f>
        <v>2.7580000023590401E-3</v>
      </c>
      <c r="K226" s="1">
        <f>+G226</f>
        <v>2.7580000023590401E-3</v>
      </c>
      <c r="O226" s="1">
        <f ca="1">+C$11+C$12*$F226</f>
        <v>7.3890295818735546E-4</v>
      </c>
      <c r="Q226" s="28">
        <f>+C226-15018.5</f>
        <v>44445.930899999999</v>
      </c>
    </row>
    <row r="227" spans="1:17" ht="12" customHeight="1" x14ac:dyDescent="0.2">
      <c r="A227" s="74" t="s">
        <v>764</v>
      </c>
      <c r="B227" s="75" t="s">
        <v>44</v>
      </c>
      <c r="C227" s="76">
        <v>59473.699399999998</v>
      </c>
      <c r="D227" s="77">
        <v>2.0000000000000001E-4</v>
      </c>
      <c r="E227" s="1">
        <f>+(C227-C$7)/C$8</f>
        <v>12332.002302188826</v>
      </c>
      <c r="F227" s="1">
        <f>ROUND(2*E227,0)/2</f>
        <v>12332</v>
      </c>
      <c r="G227" s="1">
        <f>+C227-(C$7+F227*C$8)</f>
        <v>3.5559999960241839E-3</v>
      </c>
      <c r="K227" s="1">
        <f>+G227</f>
        <v>3.5559999960241839E-3</v>
      </c>
      <c r="O227" s="1">
        <f ca="1">+C$11+C$12*$F227</f>
        <v>7.6120830315584698E-4</v>
      </c>
      <c r="Q227" s="28">
        <f>+C227-15018.5</f>
        <v>44455.199399999998</v>
      </c>
    </row>
    <row r="228" spans="1:17" ht="12" customHeight="1" x14ac:dyDescent="0.2">
      <c r="A228" s="74" t="s">
        <v>764</v>
      </c>
      <c r="B228" s="75" t="s">
        <v>44</v>
      </c>
      <c r="C228" s="76">
        <v>59504.591800000002</v>
      </c>
      <c r="D228" s="77">
        <v>2.0000000000000001E-4</v>
      </c>
      <c r="E228" s="1">
        <f>+(C228-C$7)/C$8</f>
        <v>12352.002341033411</v>
      </c>
      <c r="F228" s="1">
        <f>ROUND(2*E228,0)/2</f>
        <v>12352</v>
      </c>
      <c r="G228" s="1">
        <f>+C228-(C$7+F228*C$8)</f>
        <v>3.6160000090603717E-3</v>
      </c>
      <c r="K228" s="1">
        <f>+G228</f>
        <v>3.6160000090603717E-3</v>
      </c>
      <c r="O228" s="1">
        <f ca="1">+C$11+C$12*$F228</f>
        <v>8.3555945305079787E-4</v>
      </c>
      <c r="Q228" s="28">
        <f>+C228-15018.5</f>
        <v>44486.091800000002</v>
      </c>
    </row>
    <row r="229" spans="1:17" ht="12" customHeight="1" x14ac:dyDescent="0.2">
      <c r="A229" s="74" t="s">
        <v>764</v>
      </c>
      <c r="B229" s="75" t="s">
        <v>44</v>
      </c>
      <c r="C229" s="76">
        <v>59532.395400000001</v>
      </c>
      <c r="D229" s="77">
        <v>1E-4</v>
      </c>
      <c r="E229" s="1">
        <f>+(C229-C$7)/C$8</f>
        <v>12370.002660853794</v>
      </c>
      <c r="F229" s="1">
        <f>ROUND(2*E229,0)/2</f>
        <v>12370</v>
      </c>
      <c r="G229" s="1">
        <f>+C229-(C$7+F229*C$8)</f>
        <v>4.1100000016740523E-3</v>
      </c>
      <c r="K229" s="1">
        <f>+G229</f>
        <v>4.1100000016740523E-3</v>
      </c>
      <c r="O229" s="1">
        <f ca="1">+C$11+C$12*$F229</f>
        <v>9.0247548795625854E-4</v>
      </c>
      <c r="Q229" s="28">
        <f>+C229-15018.5</f>
        <v>44513.895400000001</v>
      </c>
    </row>
    <row r="230" spans="1:17" ht="12" customHeight="1" x14ac:dyDescent="0.2"/>
    <row r="231" spans="1:17" ht="12" customHeight="1" x14ac:dyDescent="0.2"/>
  </sheetData>
  <sheetProtection selectLockedCells="1" selectUnlockedCells="1"/>
  <sortState xmlns:xlrd2="http://schemas.microsoft.com/office/spreadsheetml/2017/richdata2" ref="A21:AD229">
    <sortCondition ref="C21:C2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opLeftCell="A156" workbookViewId="0">
      <selection activeCell="A138" sqref="A138"/>
    </sheetView>
  </sheetViews>
  <sheetFormatPr defaultRowHeight="12.75" x14ac:dyDescent="0.2"/>
  <cols>
    <col min="1" max="1" width="19.7109375" style="58" customWidth="1"/>
    <col min="2" max="2" width="4.42578125" customWidth="1"/>
    <col min="3" max="3" width="12.7109375" style="58" customWidth="1"/>
    <col min="4" max="4" width="5.42578125" customWidth="1"/>
    <col min="5" max="5" width="14.85546875" customWidth="1"/>
    <col min="7" max="7" width="12" customWidth="1"/>
    <col min="8" max="8" width="14.140625" style="5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9" t="s">
        <v>158</v>
      </c>
      <c r="I1" s="60" t="s">
        <v>159</v>
      </c>
      <c r="J1" s="61" t="s">
        <v>35</v>
      </c>
    </row>
    <row r="2" spans="1:16" x14ac:dyDescent="0.2">
      <c r="I2" s="62" t="s">
        <v>160</v>
      </c>
      <c r="J2" s="63" t="s">
        <v>34</v>
      </c>
    </row>
    <row r="3" spans="1:16" x14ac:dyDescent="0.2">
      <c r="A3" s="64" t="s">
        <v>161</v>
      </c>
      <c r="I3" s="62" t="s">
        <v>162</v>
      </c>
      <c r="J3" s="63" t="s">
        <v>32</v>
      </c>
    </row>
    <row r="4" spans="1:16" x14ac:dyDescent="0.2">
      <c r="I4" s="62" t="s">
        <v>163</v>
      </c>
      <c r="J4" s="63" t="s">
        <v>32</v>
      </c>
    </row>
    <row r="5" spans="1:16" x14ac:dyDescent="0.2">
      <c r="I5" s="65" t="s">
        <v>164</v>
      </c>
      <c r="J5" s="66" t="s">
        <v>33</v>
      </c>
    </row>
    <row r="11" spans="1:16" ht="12.75" customHeight="1" x14ac:dyDescent="0.2">
      <c r="A11" s="58" t="str">
        <f t="shared" ref="A11:A42" si="0">P11</f>
        <v>IBVS 247 </v>
      </c>
      <c r="B11" s="15" t="str">
        <f t="shared" ref="B11:B42" si="1">IF(H11=INT(H11),"I","II")</f>
        <v>I</v>
      </c>
      <c r="C11" s="58">
        <f t="shared" ref="C11:C42" si="2">1*G11</f>
        <v>39739.665000000001</v>
      </c>
      <c r="D11" t="str">
        <f t="shared" ref="D11:D42" si="3">VLOOKUP(F11,I$1:J$5,2,FALSE)</f>
        <v>vis</v>
      </c>
      <c r="E11">
        <f>VLOOKUP(C11,Active!C$21:E$969,3,FALSE)</f>
        <v>-444.00262330402848</v>
      </c>
      <c r="F11" s="15" t="s">
        <v>164</v>
      </c>
      <c r="G11" t="str">
        <f t="shared" ref="G11:G42" si="4">MID(I11,3,LEN(I11)-3)</f>
        <v>39739.665</v>
      </c>
      <c r="H11" s="58">
        <f t="shared" ref="H11:H42" si="5">1*K11</f>
        <v>-444</v>
      </c>
      <c r="I11" s="67" t="s">
        <v>165</v>
      </c>
      <c r="J11" s="68" t="s">
        <v>166</v>
      </c>
      <c r="K11" s="67">
        <v>-444</v>
      </c>
      <c r="L11" s="67" t="s">
        <v>167</v>
      </c>
      <c r="M11" s="68" t="s">
        <v>168</v>
      </c>
      <c r="N11" s="68"/>
      <c r="O11" s="69" t="s">
        <v>169</v>
      </c>
      <c r="P11" s="70" t="s">
        <v>170</v>
      </c>
    </row>
    <row r="12" spans="1:16" ht="12.75" customHeight="1" x14ac:dyDescent="0.2">
      <c r="A12" s="58" t="str">
        <f t="shared" si="0"/>
        <v>IBVS 456 </v>
      </c>
      <c r="B12" s="15" t="str">
        <f t="shared" si="1"/>
        <v>I</v>
      </c>
      <c r="C12" s="58">
        <f t="shared" si="2"/>
        <v>40425.478999999999</v>
      </c>
      <c r="D12" t="str">
        <f t="shared" si="3"/>
        <v>vis</v>
      </c>
      <c r="E12">
        <f>VLOOKUP(C12,Active!C$21:E$969,3,FALSE)</f>
        <v>0</v>
      </c>
      <c r="F12" s="15" t="s">
        <v>164</v>
      </c>
      <c r="G12" t="str">
        <f t="shared" si="4"/>
        <v>40425.479</v>
      </c>
      <c r="H12" s="58">
        <f t="shared" si="5"/>
        <v>0</v>
      </c>
      <c r="I12" s="67" t="s">
        <v>171</v>
      </c>
      <c r="J12" s="68" t="s">
        <v>172</v>
      </c>
      <c r="K12" s="67">
        <v>0</v>
      </c>
      <c r="L12" s="67" t="s">
        <v>173</v>
      </c>
      <c r="M12" s="68" t="s">
        <v>174</v>
      </c>
      <c r="N12" s="68" t="s">
        <v>175</v>
      </c>
      <c r="O12" s="69" t="s">
        <v>176</v>
      </c>
      <c r="P12" s="70" t="s">
        <v>177</v>
      </c>
    </row>
    <row r="13" spans="1:16" ht="12.75" customHeight="1" x14ac:dyDescent="0.2">
      <c r="A13" s="58" t="str">
        <f t="shared" si="0"/>
        <v> BBS 5 </v>
      </c>
      <c r="B13" s="15" t="str">
        <f t="shared" si="1"/>
        <v>I</v>
      </c>
      <c r="C13" s="58">
        <f t="shared" si="2"/>
        <v>41565.39</v>
      </c>
      <c r="D13" t="str">
        <f t="shared" si="3"/>
        <v>vis</v>
      </c>
      <c r="E13">
        <f>VLOOKUP(C13,Active!C$21:E$969,3,FALSE)</f>
        <v>737.9894174413464</v>
      </c>
      <c r="F13" s="15" t="s">
        <v>164</v>
      </c>
      <c r="G13" t="str">
        <f t="shared" si="4"/>
        <v>41565.390</v>
      </c>
      <c r="H13" s="58">
        <f t="shared" si="5"/>
        <v>738</v>
      </c>
      <c r="I13" s="67" t="s">
        <v>178</v>
      </c>
      <c r="J13" s="68" t="s">
        <v>179</v>
      </c>
      <c r="K13" s="67">
        <v>738</v>
      </c>
      <c r="L13" s="67" t="s">
        <v>180</v>
      </c>
      <c r="M13" s="68" t="s">
        <v>168</v>
      </c>
      <c r="N13" s="68"/>
      <c r="O13" s="69" t="s">
        <v>181</v>
      </c>
      <c r="P13" s="69" t="s">
        <v>182</v>
      </c>
    </row>
    <row r="14" spans="1:16" ht="12.75" customHeight="1" x14ac:dyDescent="0.2">
      <c r="A14" s="58" t="str">
        <f t="shared" si="0"/>
        <v> BRNO 17 </v>
      </c>
      <c r="B14" s="15" t="str">
        <f t="shared" si="1"/>
        <v>I</v>
      </c>
      <c r="C14" s="58">
        <f t="shared" si="2"/>
        <v>41582.402999999998</v>
      </c>
      <c r="D14" t="str">
        <f t="shared" si="3"/>
        <v>vis</v>
      </c>
      <c r="E14">
        <f>VLOOKUP(C14,Active!C$21:E$969,3,FALSE)</f>
        <v>749.00379835260071</v>
      </c>
      <c r="F14" s="15" t="s">
        <v>164</v>
      </c>
      <c r="G14" t="str">
        <f t="shared" si="4"/>
        <v>41582.403</v>
      </c>
      <c r="H14" s="58">
        <f t="shared" si="5"/>
        <v>749</v>
      </c>
      <c r="I14" s="67" t="s">
        <v>183</v>
      </c>
      <c r="J14" s="68" t="s">
        <v>184</v>
      </c>
      <c r="K14" s="67">
        <v>749</v>
      </c>
      <c r="L14" s="67" t="s">
        <v>185</v>
      </c>
      <c r="M14" s="68" t="s">
        <v>168</v>
      </c>
      <c r="N14" s="68"/>
      <c r="O14" s="69" t="s">
        <v>186</v>
      </c>
      <c r="P14" s="69" t="s">
        <v>187</v>
      </c>
    </row>
    <row r="15" spans="1:16" ht="12.75" customHeight="1" x14ac:dyDescent="0.2">
      <c r="A15" s="58" t="str">
        <f t="shared" si="0"/>
        <v> AVSJ 5.38 </v>
      </c>
      <c r="B15" s="15" t="str">
        <f t="shared" si="1"/>
        <v>I</v>
      </c>
      <c r="C15" s="58">
        <f t="shared" si="2"/>
        <v>41591.669000000002</v>
      </c>
      <c r="D15" t="str">
        <f t="shared" si="3"/>
        <v>vis</v>
      </c>
      <c r="E15">
        <f>VLOOKUP(C15,Active!C$21:E$969,3,FALSE)</f>
        <v>755.00269646132494</v>
      </c>
      <c r="F15" s="15" t="s">
        <v>164</v>
      </c>
      <c r="G15" t="str">
        <f t="shared" si="4"/>
        <v>41591.669</v>
      </c>
      <c r="H15" s="58">
        <f t="shared" si="5"/>
        <v>755</v>
      </c>
      <c r="I15" s="67" t="s">
        <v>188</v>
      </c>
      <c r="J15" s="68" t="s">
        <v>189</v>
      </c>
      <c r="K15" s="67">
        <v>755</v>
      </c>
      <c r="L15" s="67" t="s">
        <v>190</v>
      </c>
      <c r="M15" s="68" t="s">
        <v>168</v>
      </c>
      <c r="N15" s="68"/>
      <c r="O15" s="69" t="s">
        <v>169</v>
      </c>
      <c r="P15" s="69" t="s">
        <v>191</v>
      </c>
    </row>
    <row r="16" spans="1:16" ht="12.75" customHeight="1" x14ac:dyDescent="0.2">
      <c r="A16" s="58" t="str">
        <f t="shared" si="0"/>
        <v> BBS 6 </v>
      </c>
      <c r="B16" s="15" t="str">
        <f t="shared" si="1"/>
        <v>I</v>
      </c>
      <c r="C16" s="58">
        <f t="shared" si="2"/>
        <v>41599.383999999998</v>
      </c>
      <c r="D16" t="str">
        <f t="shared" si="3"/>
        <v>vis</v>
      </c>
      <c r="E16">
        <f>VLOOKUP(C16,Active!C$21:E$969,3,FALSE)</f>
        <v>759.99746215404787</v>
      </c>
      <c r="F16" s="15" t="s">
        <v>164</v>
      </c>
      <c r="G16" t="str">
        <f t="shared" si="4"/>
        <v>41599.384</v>
      </c>
      <c r="H16" s="58">
        <f t="shared" si="5"/>
        <v>760</v>
      </c>
      <c r="I16" s="67" t="s">
        <v>192</v>
      </c>
      <c r="J16" s="68" t="s">
        <v>193</v>
      </c>
      <c r="K16" s="67">
        <v>760</v>
      </c>
      <c r="L16" s="67" t="s">
        <v>167</v>
      </c>
      <c r="M16" s="68" t="s">
        <v>168</v>
      </c>
      <c r="N16" s="68"/>
      <c r="O16" s="69" t="s">
        <v>194</v>
      </c>
      <c r="P16" s="69" t="s">
        <v>195</v>
      </c>
    </row>
    <row r="17" spans="1:16" ht="12.75" customHeight="1" x14ac:dyDescent="0.2">
      <c r="A17" s="58" t="str">
        <f t="shared" si="0"/>
        <v> BBS 6 </v>
      </c>
      <c r="B17" s="15" t="str">
        <f t="shared" si="1"/>
        <v>I</v>
      </c>
      <c r="C17" s="58">
        <f t="shared" si="2"/>
        <v>41616.377999999997</v>
      </c>
      <c r="D17" t="str">
        <f t="shared" si="3"/>
        <v>vis</v>
      </c>
      <c r="E17">
        <f>VLOOKUP(C17,Active!C$21:E$969,3,FALSE)</f>
        <v>770.99954228135368</v>
      </c>
      <c r="F17" s="15" t="s">
        <v>164</v>
      </c>
      <c r="G17" t="str">
        <f t="shared" si="4"/>
        <v>41616.378</v>
      </c>
      <c r="H17" s="58">
        <f t="shared" si="5"/>
        <v>771</v>
      </c>
      <c r="I17" s="67" t="s">
        <v>196</v>
      </c>
      <c r="J17" s="68" t="s">
        <v>197</v>
      </c>
      <c r="K17" s="67">
        <v>771</v>
      </c>
      <c r="L17" s="67" t="s">
        <v>198</v>
      </c>
      <c r="M17" s="68" t="s">
        <v>168</v>
      </c>
      <c r="N17" s="68"/>
      <c r="O17" s="69" t="s">
        <v>181</v>
      </c>
      <c r="P17" s="69" t="s">
        <v>195</v>
      </c>
    </row>
    <row r="18" spans="1:16" ht="12.75" customHeight="1" x14ac:dyDescent="0.2">
      <c r="A18" s="58" t="str">
        <f t="shared" si="0"/>
        <v> BRNO 17 </v>
      </c>
      <c r="B18" s="15" t="str">
        <f t="shared" si="1"/>
        <v>I</v>
      </c>
      <c r="C18" s="58">
        <f t="shared" si="2"/>
        <v>41636.449999999997</v>
      </c>
      <c r="D18" t="str">
        <f t="shared" si="3"/>
        <v>vis</v>
      </c>
      <c r="E18">
        <f>VLOOKUP(C18,Active!C$21:E$969,3,FALSE)</f>
        <v>783.99434940829849</v>
      </c>
      <c r="F18" s="15" t="s">
        <v>164</v>
      </c>
      <c r="G18" t="str">
        <f t="shared" si="4"/>
        <v>41636.450</v>
      </c>
      <c r="H18" s="58">
        <f t="shared" si="5"/>
        <v>784</v>
      </c>
      <c r="I18" s="67" t="s">
        <v>199</v>
      </c>
      <c r="J18" s="68" t="s">
        <v>200</v>
      </c>
      <c r="K18" s="67">
        <v>784</v>
      </c>
      <c r="L18" s="67" t="s">
        <v>201</v>
      </c>
      <c r="M18" s="68" t="s">
        <v>168</v>
      </c>
      <c r="N18" s="68"/>
      <c r="O18" s="69" t="s">
        <v>186</v>
      </c>
      <c r="P18" s="69" t="s">
        <v>187</v>
      </c>
    </row>
    <row r="19" spans="1:16" ht="12.75" customHeight="1" x14ac:dyDescent="0.2">
      <c r="A19" s="58" t="str">
        <f t="shared" si="0"/>
        <v> BBS 6 </v>
      </c>
      <c r="B19" s="15" t="str">
        <f t="shared" si="1"/>
        <v>I</v>
      </c>
      <c r="C19" s="58">
        <f t="shared" si="2"/>
        <v>41650.370000000003</v>
      </c>
      <c r="D19" t="str">
        <f t="shared" si="3"/>
        <v>vis</v>
      </c>
      <c r="E19">
        <f>VLOOKUP(C19,Active!C$21:E$969,3,FALSE)</f>
        <v>793.00629217469657</v>
      </c>
      <c r="F19" s="15" t="s">
        <v>164</v>
      </c>
      <c r="G19" t="str">
        <f t="shared" si="4"/>
        <v>41650.370</v>
      </c>
      <c r="H19" s="58">
        <f t="shared" si="5"/>
        <v>793</v>
      </c>
      <c r="I19" s="67" t="s">
        <v>202</v>
      </c>
      <c r="J19" s="68" t="s">
        <v>203</v>
      </c>
      <c r="K19" s="67">
        <v>793</v>
      </c>
      <c r="L19" s="67" t="s">
        <v>204</v>
      </c>
      <c r="M19" s="68" t="s">
        <v>168</v>
      </c>
      <c r="N19" s="68"/>
      <c r="O19" s="69" t="s">
        <v>181</v>
      </c>
      <c r="P19" s="69" t="s">
        <v>195</v>
      </c>
    </row>
    <row r="20" spans="1:16" ht="12.75" customHeight="1" x14ac:dyDescent="0.2">
      <c r="A20" s="58" t="str">
        <f t="shared" si="0"/>
        <v> BBS 7 </v>
      </c>
      <c r="B20" s="15" t="str">
        <f t="shared" si="1"/>
        <v>I</v>
      </c>
      <c r="C20" s="58">
        <f t="shared" si="2"/>
        <v>41664.271999999997</v>
      </c>
      <c r="D20" t="str">
        <f t="shared" si="3"/>
        <v>vis</v>
      </c>
      <c r="E20">
        <f>VLOOKUP(C20,Active!C$21:E$969,3,FALSE)</f>
        <v>802.00658156682073</v>
      </c>
      <c r="F20" s="15" t="s">
        <v>164</v>
      </c>
      <c r="G20" t="str">
        <f t="shared" si="4"/>
        <v>41664.272</v>
      </c>
      <c r="H20" s="58">
        <f t="shared" si="5"/>
        <v>802</v>
      </c>
      <c r="I20" s="67" t="s">
        <v>205</v>
      </c>
      <c r="J20" s="68" t="s">
        <v>206</v>
      </c>
      <c r="K20" s="67">
        <v>802</v>
      </c>
      <c r="L20" s="67" t="s">
        <v>204</v>
      </c>
      <c r="M20" s="68" t="s">
        <v>168</v>
      </c>
      <c r="N20" s="68"/>
      <c r="O20" s="69" t="s">
        <v>194</v>
      </c>
      <c r="P20" s="69" t="s">
        <v>207</v>
      </c>
    </row>
    <row r="21" spans="1:16" ht="12.75" customHeight="1" x14ac:dyDescent="0.2">
      <c r="A21" s="58" t="str">
        <f t="shared" si="0"/>
        <v> BRNO 17 </v>
      </c>
      <c r="B21" s="15" t="str">
        <f t="shared" si="1"/>
        <v>I</v>
      </c>
      <c r="C21" s="58">
        <f t="shared" si="2"/>
        <v>41928.387999999999</v>
      </c>
      <c r="D21" t="str">
        <f t="shared" si="3"/>
        <v>vis</v>
      </c>
      <c r="E21">
        <f>VLOOKUP(C21,Active!C$21:E$969,3,FALSE)</f>
        <v>972.99783700425394</v>
      </c>
      <c r="F21" s="15" t="s">
        <v>164</v>
      </c>
      <c r="G21" t="str">
        <f t="shared" si="4"/>
        <v>41928.388</v>
      </c>
      <c r="H21" s="58">
        <f t="shared" si="5"/>
        <v>973</v>
      </c>
      <c r="I21" s="67" t="s">
        <v>208</v>
      </c>
      <c r="J21" s="68" t="s">
        <v>209</v>
      </c>
      <c r="K21" s="67">
        <v>973</v>
      </c>
      <c r="L21" s="67" t="s">
        <v>210</v>
      </c>
      <c r="M21" s="68" t="s">
        <v>168</v>
      </c>
      <c r="N21" s="68"/>
      <c r="O21" s="69" t="s">
        <v>186</v>
      </c>
      <c r="P21" s="69" t="s">
        <v>187</v>
      </c>
    </row>
    <row r="22" spans="1:16" ht="12.75" customHeight="1" x14ac:dyDescent="0.2">
      <c r="A22" s="58" t="str">
        <f t="shared" si="0"/>
        <v> BBS 11 </v>
      </c>
      <c r="B22" s="15" t="str">
        <f t="shared" si="1"/>
        <v>I</v>
      </c>
      <c r="C22" s="58">
        <f t="shared" si="2"/>
        <v>41928.39</v>
      </c>
      <c r="D22" t="str">
        <f t="shared" si="3"/>
        <v>vis</v>
      </c>
      <c r="E22">
        <f>VLOOKUP(C22,Active!C$21:E$969,3,FALSE)</f>
        <v>972.99913182361718</v>
      </c>
      <c r="F22" s="15" t="s">
        <v>164</v>
      </c>
      <c r="G22" t="str">
        <f t="shared" si="4"/>
        <v>41928.390</v>
      </c>
      <c r="H22" s="58">
        <f t="shared" si="5"/>
        <v>973</v>
      </c>
      <c r="I22" s="67" t="s">
        <v>211</v>
      </c>
      <c r="J22" s="68" t="s">
        <v>212</v>
      </c>
      <c r="K22" s="67">
        <v>973</v>
      </c>
      <c r="L22" s="67" t="s">
        <v>198</v>
      </c>
      <c r="M22" s="68" t="s">
        <v>168</v>
      </c>
      <c r="N22" s="68"/>
      <c r="O22" s="69" t="s">
        <v>181</v>
      </c>
      <c r="P22" s="69" t="s">
        <v>213</v>
      </c>
    </row>
    <row r="23" spans="1:16" ht="12.75" customHeight="1" x14ac:dyDescent="0.2">
      <c r="A23" s="58" t="str">
        <f t="shared" si="0"/>
        <v> BBS 12 </v>
      </c>
      <c r="B23" s="15" t="str">
        <f t="shared" si="1"/>
        <v>I</v>
      </c>
      <c r="C23" s="58">
        <f t="shared" si="2"/>
        <v>41996.362000000001</v>
      </c>
      <c r="D23" t="str">
        <f t="shared" si="3"/>
        <v>vis</v>
      </c>
      <c r="E23">
        <f>VLOOKUP(C23,Active!C$21:E$969,3,FALSE)</f>
        <v>1017.0048626941189</v>
      </c>
      <c r="F23" s="15" t="s">
        <v>164</v>
      </c>
      <c r="G23" t="str">
        <f t="shared" si="4"/>
        <v>41996.362</v>
      </c>
      <c r="H23" s="58">
        <f t="shared" si="5"/>
        <v>1017</v>
      </c>
      <c r="I23" s="67" t="s">
        <v>214</v>
      </c>
      <c r="J23" s="68" t="s">
        <v>215</v>
      </c>
      <c r="K23" s="67">
        <v>1017</v>
      </c>
      <c r="L23" s="67" t="s">
        <v>216</v>
      </c>
      <c r="M23" s="68" t="s">
        <v>168</v>
      </c>
      <c r="N23" s="68"/>
      <c r="O23" s="69" t="s">
        <v>217</v>
      </c>
      <c r="P23" s="69" t="s">
        <v>218</v>
      </c>
    </row>
    <row r="24" spans="1:16" ht="12.75" customHeight="1" x14ac:dyDescent="0.2">
      <c r="A24" s="58" t="str">
        <f t="shared" si="0"/>
        <v> BRNO 20 </v>
      </c>
      <c r="B24" s="15" t="str">
        <f t="shared" si="1"/>
        <v>I</v>
      </c>
      <c r="C24" s="58">
        <f t="shared" si="2"/>
        <v>42274.396000000001</v>
      </c>
      <c r="D24" t="str">
        <f t="shared" si="3"/>
        <v>vis</v>
      </c>
      <c r="E24">
        <f>VLOOKUP(C24,Active!C$21:E$969,3,FALSE)</f>
        <v>1197.0067660785821</v>
      </c>
      <c r="F24" s="15" t="s">
        <v>164</v>
      </c>
      <c r="G24" t="str">
        <f t="shared" si="4"/>
        <v>42274.396</v>
      </c>
      <c r="H24" s="58">
        <f t="shared" si="5"/>
        <v>1197</v>
      </c>
      <c r="I24" s="67" t="s">
        <v>219</v>
      </c>
      <c r="J24" s="68" t="s">
        <v>220</v>
      </c>
      <c r="K24" s="67">
        <v>1197</v>
      </c>
      <c r="L24" s="67" t="s">
        <v>204</v>
      </c>
      <c r="M24" s="68" t="s">
        <v>168</v>
      </c>
      <c r="N24" s="68"/>
      <c r="O24" s="69" t="s">
        <v>221</v>
      </c>
      <c r="P24" s="69" t="s">
        <v>222</v>
      </c>
    </row>
    <row r="25" spans="1:16" ht="12.75" customHeight="1" x14ac:dyDescent="0.2">
      <c r="A25" s="58" t="str">
        <f t="shared" si="0"/>
        <v> BRNO 20 </v>
      </c>
      <c r="B25" s="15" t="str">
        <f t="shared" si="1"/>
        <v>I</v>
      </c>
      <c r="C25" s="58">
        <f t="shared" si="2"/>
        <v>42308.372000000003</v>
      </c>
      <c r="D25" t="str">
        <f t="shared" si="3"/>
        <v>vis</v>
      </c>
      <c r="E25">
        <f>VLOOKUP(C25,Active!C$21:E$969,3,FALSE)</f>
        <v>1219.0031574170191</v>
      </c>
      <c r="F25" s="15" t="s">
        <v>164</v>
      </c>
      <c r="G25" t="str">
        <f t="shared" si="4"/>
        <v>42308.372</v>
      </c>
      <c r="H25" s="58">
        <f t="shared" si="5"/>
        <v>1219</v>
      </c>
      <c r="I25" s="67" t="s">
        <v>223</v>
      </c>
      <c r="J25" s="68" t="s">
        <v>224</v>
      </c>
      <c r="K25" s="67">
        <v>1219</v>
      </c>
      <c r="L25" s="67" t="s">
        <v>225</v>
      </c>
      <c r="M25" s="68" t="s">
        <v>168</v>
      </c>
      <c r="N25" s="68"/>
      <c r="O25" s="69" t="s">
        <v>226</v>
      </c>
      <c r="P25" s="69" t="s">
        <v>222</v>
      </c>
    </row>
    <row r="26" spans="1:16" ht="12.75" customHeight="1" x14ac:dyDescent="0.2">
      <c r="A26" s="58" t="str">
        <f t="shared" si="0"/>
        <v> BBS 24 </v>
      </c>
      <c r="B26" s="15" t="str">
        <f t="shared" si="1"/>
        <v>I</v>
      </c>
      <c r="C26" s="58">
        <f t="shared" si="2"/>
        <v>42739.402999999998</v>
      </c>
      <c r="D26" t="str">
        <f t="shared" si="3"/>
        <v>vis</v>
      </c>
      <c r="E26">
        <f>VLOOKUP(C26,Active!C$21:E$969,3,FALSE)</f>
        <v>1498.0567998409956</v>
      </c>
      <c r="F26" s="15" t="s">
        <v>164</v>
      </c>
      <c r="G26" t="str">
        <f t="shared" si="4"/>
        <v>42739.403</v>
      </c>
      <c r="H26" s="58">
        <f t="shared" si="5"/>
        <v>1498</v>
      </c>
      <c r="I26" s="67" t="s">
        <v>227</v>
      </c>
      <c r="J26" s="68" t="s">
        <v>228</v>
      </c>
      <c r="K26" s="67">
        <v>1498</v>
      </c>
      <c r="L26" s="67" t="s">
        <v>229</v>
      </c>
      <c r="M26" s="68" t="s">
        <v>168</v>
      </c>
      <c r="N26" s="68"/>
      <c r="O26" s="69" t="s">
        <v>181</v>
      </c>
      <c r="P26" s="69" t="s">
        <v>230</v>
      </c>
    </row>
    <row r="27" spans="1:16" ht="12.75" customHeight="1" x14ac:dyDescent="0.2">
      <c r="A27" s="58" t="str">
        <f t="shared" si="0"/>
        <v> BBS 32 </v>
      </c>
      <c r="B27" s="15" t="str">
        <f t="shared" si="1"/>
        <v>I</v>
      </c>
      <c r="C27" s="58">
        <f t="shared" si="2"/>
        <v>43088.4</v>
      </c>
      <c r="D27" t="str">
        <f t="shared" si="3"/>
        <v>vis</v>
      </c>
      <c r="E27">
        <f>VLOOKUP(C27,Active!C$21:E$969,3,FALSE)</f>
        <v>1724.0008364533101</v>
      </c>
      <c r="F27" s="15" t="s">
        <v>164</v>
      </c>
      <c r="G27" t="str">
        <f t="shared" si="4"/>
        <v>43088.400</v>
      </c>
      <c r="H27" s="58">
        <f t="shared" si="5"/>
        <v>1724</v>
      </c>
      <c r="I27" s="67" t="s">
        <v>231</v>
      </c>
      <c r="J27" s="68" t="s">
        <v>232</v>
      </c>
      <c r="K27" s="67">
        <v>1724</v>
      </c>
      <c r="L27" s="67" t="s">
        <v>233</v>
      </c>
      <c r="M27" s="68" t="s">
        <v>168</v>
      </c>
      <c r="N27" s="68"/>
      <c r="O27" s="69" t="s">
        <v>217</v>
      </c>
      <c r="P27" s="69" t="s">
        <v>234</v>
      </c>
    </row>
    <row r="28" spans="1:16" ht="12.75" customHeight="1" x14ac:dyDescent="0.2">
      <c r="A28" s="58" t="str">
        <f t="shared" si="0"/>
        <v> BBS 35 </v>
      </c>
      <c r="B28" s="15" t="str">
        <f t="shared" si="1"/>
        <v>I</v>
      </c>
      <c r="C28" s="58">
        <f t="shared" si="2"/>
        <v>43431.300999999999</v>
      </c>
      <c r="D28" t="str">
        <f t="shared" si="3"/>
        <v>vis</v>
      </c>
      <c r="E28">
        <f>VLOOKUP(C28,Active!C$21:E$969,3,FALSE)</f>
        <v>1945.9982636472344</v>
      </c>
      <c r="F28" s="15" t="s">
        <v>164</v>
      </c>
      <c r="G28" t="str">
        <f t="shared" si="4"/>
        <v>43431.301</v>
      </c>
      <c r="H28" s="58">
        <f t="shared" si="5"/>
        <v>1946</v>
      </c>
      <c r="I28" s="67" t="s">
        <v>235</v>
      </c>
      <c r="J28" s="68" t="s">
        <v>236</v>
      </c>
      <c r="K28" s="67">
        <v>1946</v>
      </c>
      <c r="L28" s="67" t="s">
        <v>210</v>
      </c>
      <c r="M28" s="68" t="s">
        <v>168</v>
      </c>
      <c r="N28" s="68"/>
      <c r="O28" s="69" t="s">
        <v>194</v>
      </c>
      <c r="P28" s="69" t="s">
        <v>237</v>
      </c>
    </row>
    <row r="29" spans="1:16" ht="12.75" customHeight="1" x14ac:dyDescent="0.2">
      <c r="A29" s="58" t="str">
        <f t="shared" si="0"/>
        <v> BRNO 21 </v>
      </c>
      <c r="B29" s="15" t="str">
        <f t="shared" si="1"/>
        <v>I</v>
      </c>
      <c r="C29" s="58">
        <f t="shared" si="2"/>
        <v>43482.279000000002</v>
      </c>
      <c r="D29" t="str">
        <f t="shared" si="3"/>
        <v>vis</v>
      </c>
      <c r="E29">
        <f>VLOOKUP(C29,Active!C$21:E$969,3,FALSE)</f>
        <v>1979.0019143904301</v>
      </c>
      <c r="F29" s="15" t="s">
        <v>164</v>
      </c>
      <c r="G29" t="str">
        <f t="shared" si="4"/>
        <v>43482.279</v>
      </c>
      <c r="H29" s="58">
        <f t="shared" si="5"/>
        <v>1979</v>
      </c>
      <c r="I29" s="67" t="s">
        <v>238</v>
      </c>
      <c r="J29" s="68" t="s">
        <v>239</v>
      </c>
      <c r="K29" s="67">
        <v>1979</v>
      </c>
      <c r="L29" s="67" t="s">
        <v>240</v>
      </c>
      <c r="M29" s="68" t="s">
        <v>168</v>
      </c>
      <c r="N29" s="68"/>
      <c r="O29" s="69" t="s">
        <v>241</v>
      </c>
      <c r="P29" s="69" t="s">
        <v>242</v>
      </c>
    </row>
    <row r="30" spans="1:16" ht="12.75" customHeight="1" x14ac:dyDescent="0.2">
      <c r="A30" s="58" t="str">
        <f t="shared" si="0"/>
        <v> BRNO 21 </v>
      </c>
      <c r="B30" s="15" t="str">
        <f t="shared" si="1"/>
        <v>I</v>
      </c>
      <c r="C30" s="58">
        <f t="shared" si="2"/>
        <v>43482.279000000002</v>
      </c>
      <c r="D30" t="str">
        <f t="shared" si="3"/>
        <v>vis</v>
      </c>
      <c r="E30">
        <f>VLOOKUP(C30,Active!C$21:E$969,3,FALSE)</f>
        <v>1979.0019143904301</v>
      </c>
      <c r="F30" s="15" t="s">
        <v>164</v>
      </c>
      <c r="G30" t="str">
        <f t="shared" si="4"/>
        <v>43482.279</v>
      </c>
      <c r="H30" s="58">
        <f t="shared" si="5"/>
        <v>1979</v>
      </c>
      <c r="I30" s="67" t="s">
        <v>238</v>
      </c>
      <c r="J30" s="68" t="s">
        <v>239</v>
      </c>
      <c r="K30" s="67">
        <v>1979</v>
      </c>
      <c r="L30" s="67" t="s">
        <v>240</v>
      </c>
      <c r="M30" s="68" t="s">
        <v>168</v>
      </c>
      <c r="N30" s="68"/>
      <c r="O30" s="69" t="s">
        <v>243</v>
      </c>
      <c r="P30" s="69" t="s">
        <v>242</v>
      </c>
    </row>
    <row r="31" spans="1:16" ht="12.75" customHeight="1" x14ac:dyDescent="0.2">
      <c r="A31" s="58" t="str">
        <f t="shared" si="0"/>
        <v> BBS 38 </v>
      </c>
      <c r="B31" s="15" t="str">
        <f t="shared" si="1"/>
        <v>I</v>
      </c>
      <c r="C31" s="58">
        <f t="shared" si="2"/>
        <v>43746.415999999997</v>
      </c>
      <c r="D31" t="str">
        <f t="shared" si="3"/>
        <v>vis</v>
      </c>
      <c r="E31">
        <f>VLOOKUP(C31,Active!C$21:E$969,3,FALSE)</f>
        <v>2150.0067654311706</v>
      </c>
      <c r="F31" s="15" t="str">
        <f>LEFT(M31,1)</f>
        <v>V</v>
      </c>
      <c r="G31" t="str">
        <f t="shared" si="4"/>
        <v>43746.416</v>
      </c>
      <c r="H31" s="58">
        <f t="shared" si="5"/>
        <v>2150</v>
      </c>
      <c r="I31" s="67" t="s">
        <v>244</v>
      </c>
      <c r="J31" s="68" t="s">
        <v>245</v>
      </c>
      <c r="K31" s="67">
        <v>2150</v>
      </c>
      <c r="L31" s="67" t="s">
        <v>204</v>
      </c>
      <c r="M31" s="68" t="s">
        <v>168</v>
      </c>
      <c r="N31" s="68"/>
      <c r="O31" s="69" t="s">
        <v>217</v>
      </c>
      <c r="P31" s="69" t="s">
        <v>246</v>
      </c>
    </row>
    <row r="32" spans="1:16" ht="12.75" customHeight="1" x14ac:dyDescent="0.2">
      <c r="A32" s="58" t="str">
        <f t="shared" si="0"/>
        <v> BBS 39 </v>
      </c>
      <c r="B32" s="15" t="str">
        <f t="shared" si="1"/>
        <v>I</v>
      </c>
      <c r="C32" s="58">
        <f t="shared" si="2"/>
        <v>43811.273999999998</v>
      </c>
      <c r="D32" t="str">
        <f t="shared" si="3"/>
        <v>vis</v>
      </c>
      <c r="E32">
        <f>VLOOKUP(C32,Active!C$21:E$969,3,FALSE)</f>
        <v>2191.9964625534994</v>
      </c>
      <c r="F32" s="15" t="str">
        <f>LEFT(M32,1)</f>
        <v>V</v>
      </c>
      <c r="G32" t="str">
        <f t="shared" si="4"/>
        <v>43811.274</v>
      </c>
      <c r="H32" s="58">
        <f t="shared" si="5"/>
        <v>2192</v>
      </c>
      <c r="I32" s="67" t="s">
        <v>247</v>
      </c>
      <c r="J32" s="68" t="s">
        <v>248</v>
      </c>
      <c r="K32" s="67">
        <v>2192</v>
      </c>
      <c r="L32" s="67" t="s">
        <v>249</v>
      </c>
      <c r="M32" s="68" t="s">
        <v>168</v>
      </c>
      <c r="N32" s="68"/>
      <c r="O32" s="69" t="s">
        <v>181</v>
      </c>
      <c r="P32" s="69" t="s">
        <v>250</v>
      </c>
    </row>
    <row r="33" spans="1:16" ht="12.75" customHeight="1" x14ac:dyDescent="0.2">
      <c r="A33" s="58" t="str">
        <f t="shared" si="0"/>
        <v> BBS 45 </v>
      </c>
      <c r="B33" s="15" t="str">
        <f t="shared" si="1"/>
        <v>I</v>
      </c>
      <c r="C33" s="58">
        <f t="shared" si="2"/>
        <v>44129.474999999999</v>
      </c>
      <c r="D33" t="str">
        <f t="shared" si="3"/>
        <v>vis</v>
      </c>
      <c r="E33">
        <f>VLOOKUP(C33,Active!C$21:E$969,3,FALSE)</f>
        <v>2398.0028706145272</v>
      </c>
      <c r="F33" s="15" t="str">
        <f>LEFT(M33,1)</f>
        <v>V</v>
      </c>
      <c r="G33" t="str">
        <f t="shared" si="4"/>
        <v>44129.475</v>
      </c>
      <c r="H33" s="58">
        <f t="shared" si="5"/>
        <v>2398</v>
      </c>
      <c r="I33" s="67" t="s">
        <v>251</v>
      </c>
      <c r="J33" s="68" t="s">
        <v>252</v>
      </c>
      <c r="K33" s="67">
        <v>2398</v>
      </c>
      <c r="L33" s="67" t="s">
        <v>190</v>
      </c>
      <c r="M33" s="68" t="s">
        <v>168</v>
      </c>
      <c r="N33" s="68"/>
      <c r="O33" s="69" t="s">
        <v>181</v>
      </c>
      <c r="P33" s="69" t="s">
        <v>253</v>
      </c>
    </row>
    <row r="34" spans="1:16" ht="12.75" customHeight="1" x14ac:dyDescent="0.2">
      <c r="A34" s="58" t="str">
        <f t="shared" si="0"/>
        <v> BBS 45 </v>
      </c>
      <c r="B34" s="15" t="str">
        <f t="shared" si="1"/>
        <v>I</v>
      </c>
      <c r="C34" s="58">
        <f t="shared" si="2"/>
        <v>44143.373</v>
      </c>
      <c r="D34" t="str">
        <f t="shared" si="3"/>
        <v>vis</v>
      </c>
      <c r="E34">
        <f>VLOOKUP(C34,Active!C$21:E$969,3,FALSE)</f>
        <v>2407.0005703679299</v>
      </c>
      <c r="F34" s="15" t="str">
        <f>LEFT(M34,1)</f>
        <v>V</v>
      </c>
      <c r="G34" t="str">
        <f t="shared" si="4"/>
        <v>44143.373</v>
      </c>
      <c r="H34" s="58">
        <f t="shared" si="5"/>
        <v>2407</v>
      </c>
      <c r="I34" s="67" t="s">
        <v>254</v>
      </c>
      <c r="J34" s="68" t="s">
        <v>255</v>
      </c>
      <c r="K34" s="67">
        <v>2407</v>
      </c>
      <c r="L34" s="67" t="s">
        <v>233</v>
      </c>
      <c r="M34" s="68" t="s">
        <v>168</v>
      </c>
      <c r="N34" s="68"/>
      <c r="O34" s="69" t="s">
        <v>181</v>
      </c>
      <c r="P34" s="69" t="s">
        <v>253</v>
      </c>
    </row>
    <row r="35" spans="1:16" ht="12.75" customHeight="1" x14ac:dyDescent="0.2">
      <c r="A35" s="58" t="str">
        <f t="shared" si="0"/>
        <v> BBS 50 </v>
      </c>
      <c r="B35" s="15" t="str">
        <f t="shared" si="1"/>
        <v>I</v>
      </c>
      <c r="C35" s="58">
        <f t="shared" si="2"/>
        <v>44489.375</v>
      </c>
      <c r="D35" t="str">
        <f t="shared" si="3"/>
        <v>vis</v>
      </c>
      <c r="E35">
        <f>VLOOKUP(C35,Active!C$21:E$969,3,FALSE)</f>
        <v>2631.005614984168</v>
      </c>
      <c r="F35" s="15" t="s">
        <v>164</v>
      </c>
      <c r="G35" t="str">
        <f t="shared" si="4"/>
        <v>44489.375</v>
      </c>
      <c r="H35" s="58">
        <f t="shared" si="5"/>
        <v>2631</v>
      </c>
      <c r="I35" s="67" t="s">
        <v>256</v>
      </c>
      <c r="J35" s="68" t="s">
        <v>257</v>
      </c>
      <c r="K35" s="67">
        <v>2631</v>
      </c>
      <c r="L35" s="67" t="s">
        <v>258</v>
      </c>
      <c r="M35" s="68" t="s">
        <v>168</v>
      </c>
      <c r="N35" s="68"/>
      <c r="O35" s="69" t="s">
        <v>181</v>
      </c>
      <c r="P35" s="69" t="s">
        <v>259</v>
      </c>
    </row>
    <row r="36" spans="1:16" ht="12.75" customHeight="1" x14ac:dyDescent="0.2">
      <c r="A36" s="58" t="str">
        <f t="shared" si="0"/>
        <v> BBS 51 </v>
      </c>
      <c r="B36" s="15" t="str">
        <f t="shared" si="1"/>
        <v>I</v>
      </c>
      <c r="C36" s="58">
        <f t="shared" si="2"/>
        <v>44526.434999999998</v>
      </c>
      <c r="D36" t="str">
        <f t="shared" si="3"/>
        <v>vis</v>
      </c>
      <c r="E36">
        <f>VLOOKUP(C36,Active!C$21:E$969,3,FALSE)</f>
        <v>2654.9986177803289</v>
      </c>
      <c r="F36" s="15" t="s">
        <v>164</v>
      </c>
      <c r="G36" t="str">
        <f t="shared" si="4"/>
        <v>44526.435</v>
      </c>
      <c r="H36" s="58">
        <f t="shared" si="5"/>
        <v>2655</v>
      </c>
      <c r="I36" s="67" t="s">
        <v>260</v>
      </c>
      <c r="J36" s="68" t="s">
        <v>261</v>
      </c>
      <c r="K36" s="67">
        <v>2655</v>
      </c>
      <c r="L36" s="67" t="s">
        <v>262</v>
      </c>
      <c r="M36" s="68" t="s">
        <v>168</v>
      </c>
      <c r="N36" s="68"/>
      <c r="O36" s="69" t="s">
        <v>181</v>
      </c>
      <c r="P36" s="69" t="s">
        <v>263</v>
      </c>
    </row>
    <row r="37" spans="1:16" ht="12.75" customHeight="1" x14ac:dyDescent="0.2">
      <c r="A37" s="58" t="str">
        <f t="shared" si="0"/>
        <v> BBS 52 </v>
      </c>
      <c r="B37" s="15" t="str">
        <f t="shared" si="1"/>
        <v>I</v>
      </c>
      <c r="C37" s="58">
        <f t="shared" si="2"/>
        <v>44608.296000000002</v>
      </c>
      <c r="D37" t="str">
        <f t="shared" si="3"/>
        <v>vis</v>
      </c>
      <c r="E37">
        <f>VLOOKUP(C37,Active!C$21:E$969,3,FALSE)</f>
        <v>2707.9962217171005</v>
      </c>
      <c r="F37" s="15" t="s">
        <v>164</v>
      </c>
      <c r="G37" t="str">
        <f t="shared" si="4"/>
        <v>44608.296</v>
      </c>
      <c r="H37" s="58">
        <f t="shared" si="5"/>
        <v>2708</v>
      </c>
      <c r="I37" s="67" t="s">
        <v>264</v>
      </c>
      <c r="J37" s="68" t="s">
        <v>265</v>
      </c>
      <c r="K37" s="67">
        <v>2708</v>
      </c>
      <c r="L37" s="67" t="s">
        <v>266</v>
      </c>
      <c r="M37" s="68" t="s">
        <v>168</v>
      </c>
      <c r="N37" s="68"/>
      <c r="O37" s="69" t="s">
        <v>181</v>
      </c>
      <c r="P37" s="69" t="s">
        <v>267</v>
      </c>
    </row>
    <row r="38" spans="1:16" ht="12.75" customHeight="1" x14ac:dyDescent="0.2">
      <c r="A38" s="58" t="str">
        <f t="shared" si="0"/>
        <v> BRNO 26 </v>
      </c>
      <c r="B38" s="15" t="str">
        <f t="shared" si="1"/>
        <v>I</v>
      </c>
      <c r="C38" s="58">
        <f t="shared" si="2"/>
        <v>44821.451999999997</v>
      </c>
      <c r="D38" t="str">
        <f t="shared" si="3"/>
        <v>vis</v>
      </c>
      <c r="E38">
        <f>VLOOKUP(C38,Active!C$21:E$969,3,FALSE)</f>
        <v>2845.9954797856026</v>
      </c>
      <c r="F38" s="15" t="s">
        <v>164</v>
      </c>
      <c r="G38" t="str">
        <f t="shared" si="4"/>
        <v>44821.452</v>
      </c>
      <c r="H38" s="58">
        <f t="shared" si="5"/>
        <v>2846</v>
      </c>
      <c r="I38" s="67" t="s">
        <v>268</v>
      </c>
      <c r="J38" s="68" t="s">
        <v>269</v>
      </c>
      <c r="K38" s="67">
        <v>2846</v>
      </c>
      <c r="L38" s="67" t="s">
        <v>270</v>
      </c>
      <c r="M38" s="68" t="s">
        <v>168</v>
      </c>
      <c r="N38" s="68"/>
      <c r="O38" s="69" t="s">
        <v>271</v>
      </c>
      <c r="P38" s="69" t="s">
        <v>272</v>
      </c>
    </row>
    <row r="39" spans="1:16" ht="12.75" customHeight="1" x14ac:dyDescent="0.2">
      <c r="A39" s="58" t="str">
        <f t="shared" si="0"/>
        <v> BRNO 26 </v>
      </c>
      <c r="B39" s="15" t="str">
        <f t="shared" si="1"/>
        <v>I</v>
      </c>
      <c r="C39" s="58">
        <f t="shared" si="2"/>
        <v>44821.453000000001</v>
      </c>
      <c r="D39" t="str">
        <f t="shared" si="3"/>
        <v>vis</v>
      </c>
      <c r="E39">
        <f>VLOOKUP(C39,Active!C$21:E$969,3,FALSE)</f>
        <v>2845.9961271952866</v>
      </c>
      <c r="F39" s="15" t="s">
        <v>164</v>
      </c>
      <c r="G39" t="str">
        <f t="shared" si="4"/>
        <v>44821.453</v>
      </c>
      <c r="H39" s="58">
        <f t="shared" si="5"/>
        <v>2846</v>
      </c>
      <c r="I39" s="67" t="s">
        <v>273</v>
      </c>
      <c r="J39" s="68" t="s">
        <v>274</v>
      </c>
      <c r="K39" s="67">
        <v>2846</v>
      </c>
      <c r="L39" s="67" t="s">
        <v>266</v>
      </c>
      <c r="M39" s="68" t="s">
        <v>168</v>
      </c>
      <c r="N39" s="68"/>
      <c r="O39" s="69" t="s">
        <v>275</v>
      </c>
      <c r="P39" s="69" t="s">
        <v>272</v>
      </c>
    </row>
    <row r="40" spans="1:16" ht="12.75" customHeight="1" x14ac:dyDescent="0.2">
      <c r="A40" s="58" t="str">
        <f t="shared" si="0"/>
        <v> BRNO 26 </v>
      </c>
      <c r="B40" s="15" t="str">
        <f t="shared" si="1"/>
        <v>I</v>
      </c>
      <c r="C40" s="58">
        <f t="shared" si="2"/>
        <v>44821.463000000003</v>
      </c>
      <c r="D40" t="str">
        <f t="shared" si="3"/>
        <v>vis</v>
      </c>
      <c r="E40">
        <f>VLOOKUP(C40,Active!C$21:E$969,3,FALSE)</f>
        <v>2846.002601292103</v>
      </c>
      <c r="F40" s="15" t="s">
        <v>164</v>
      </c>
      <c r="G40" t="str">
        <f t="shared" si="4"/>
        <v>44821.463</v>
      </c>
      <c r="H40" s="58">
        <f t="shared" si="5"/>
        <v>2846</v>
      </c>
      <c r="I40" s="67" t="s">
        <v>276</v>
      </c>
      <c r="J40" s="68" t="s">
        <v>277</v>
      </c>
      <c r="K40" s="67">
        <v>2846</v>
      </c>
      <c r="L40" s="67" t="s">
        <v>190</v>
      </c>
      <c r="M40" s="68" t="s">
        <v>168</v>
      </c>
      <c r="N40" s="68"/>
      <c r="O40" s="69" t="s">
        <v>278</v>
      </c>
      <c r="P40" s="69" t="s">
        <v>272</v>
      </c>
    </row>
    <row r="41" spans="1:16" ht="12.75" customHeight="1" x14ac:dyDescent="0.2">
      <c r="A41" s="58" t="str">
        <f t="shared" si="0"/>
        <v> MVS 9.90 </v>
      </c>
      <c r="B41" s="15" t="str">
        <f t="shared" si="1"/>
        <v>I</v>
      </c>
      <c r="C41" s="58">
        <f t="shared" si="2"/>
        <v>44821.464999999997</v>
      </c>
      <c r="D41" t="str">
        <f t="shared" si="3"/>
        <v>vis</v>
      </c>
      <c r="E41">
        <f>VLOOKUP(C41,Active!C$21:E$969,3,FALSE)</f>
        <v>2846.0038961114615</v>
      </c>
      <c r="F41" s="15" t="s">
        <v>164</v>
      </c>
      <c r="G41" t="str">
        <f t="shared" si="4"/>
        <v>44821.465</v>
      </c>
      <c r="H41" s="58">
        <f t="shared" si="5"/>
        <v>2846</v>
      </c>
      <c r="I41" s="67" t="s">
        <v>279</v>
      </c>
      <c r="J41" s="68" t="s">
        <v>280</v>
      </c>
      <c r="K41" s="67">
        <v>2846</v>
      </c>
      <c r="L41" s="67" t="s">
        <v>185</v>
      </c>
      <c r="M41" s="68" t="s">
        <v>168</v>
      </c>
      <c r="N41" s="68"/>
      <c r="O41" s="69" t="s">
        <v>281</v>
      </c>
      <c r="P41" s="69" t="s">
        <v>282</v>
      </c>
    </row>
    <row r="42" spans="1:16" ht="12.75" customHeight="1" x14ac:dyDescent="0.2">
      <c r="A42" s="58" t="str">
        <f t="shared" si="0"/>
        <v> BRNO 26 </v>
      </c>
      <c r="B42" s="15" t="str">
        <f t="shared" si="1"/>
        <v>I</v>
      </c>
      <c r="C42" s="58">
        <f t="shared" si="2"/>
        <v>44821.466</v>
      </c>
      <c r="D42" t="str">
        <f t="shared" si="3"/>
        <v>vis</v>
      </c>
      <c r="E42">
        <f>VLOOKUP(C42,Active!C$21:E$969,3,FALSE)</f>
        <v>2846.0045435211455</v>
      </c>
      <c r="F42" s="15" t="s">
        <v>164</v>
      </c>
      <c r="G42" t="str">
        <f t="shared" si="4"/>
        <v>44821.466</v>
      </c>
      <c r="H42" s="58">
        <f t="shared" si="5"/>
        <v>2846</v>
      </c>
      <c r="I42" s="67" t="s">
        <v>283</v>
      </c>
      <c r="J42" s="68" t="s">
        <v>284</v>
      </c>
      <c r="K42" s="67">
        <v>2846</v>
      </c>
      <c r="L42" s="67" t="s">
        <v>285</v>
      </c>
      <c r="M42" s="68" t="s">
        <v>168</v>
      </c>
      <c r="N42" s="68"/>
      <c r="O42" s="69" t="s">
        <v>286</v>
      </c>
      <c r="P42" s="69" t="s">
        <v>272</v>
      </c>
    </row>
    <row r="43" spans="1:16" ht="12.75" customHeight="1" x14ac:dyDescent="0.2">
      <c r="A43" s="58" t="str">
        <f t="shared" ref="A43:A74" si="6">P43</f>
        <v> MVS 9.90 </v>
      </c>
      <c r="B43" s="15" t="str">
        <f t="shared" ref="B43:B74" si="7">IF(H43=INT(H43),"I","II")</f>
        <v>I</v>
      </c>
      <c r="C43" s="58">
        <f t="shared" ref="C43:C74" si="8">1*G43</f>
        <v>44821.466</v>
      </c>
      <c r="D43" t="str">
        <f t="shared" ref="D43:D74" si="9">VLOOKUP(F43,I$1:J$5,2,FALSE)</f>
        <v>vis</v>
      </c>
      <c r="E43">
        <f>VLOOKUP(C43,Active!C$21:E$969,3,FALSE)</f>
        <v>2846.0045435211455</v>
      </c>
      <c r="F43" s="15" t="s">
        <v>164</v>
      </c>
      <c r="G43" t="str">
        <f t="shared" ref="G43:G74" si="10">MID(I43,3,LEN(I43)-3)</f>
        <v>44821.466</v>
      </c>
      <c r="H43" s="58">
        <f t="shared" ref="H43:H74" si="11">1*K43</f>
        <v>2846</v>
      </c>
      <c r="I43" s="67" t="s">
        <v>283</v>
      </c>
      <c r="J43" s="68" t="s">
        <v>284</v>
      </c>
      <c r="K43" s="67">
        <v>2846</v>
      </c>
      <c r="L43" s="67" t="s">
        <v>285</v>
      </c>
      <c r="M43" s="68" t="s">
        <v>168</v>
      </c>
      <c r="N43" s="68"/>
      <c r="O43" s="69" t="s">
        <v>287</v>
      </c>
      <c r="P43" s="69" t="s">
        <v>282</v>
      </c>
    </row>
    <row r="44" spans="1:16" ht="12.75" customHeight="1" x14ac:dyDescent="0.2">
      <c r="A44" s="58" t="str">
        <f t="shared" si="6"/>
        <v> BRNO 26 </v>
      </c>
      <c r="B44" s="15" t="str">
        <f t="shared" si="7"/>
        <v>I</v>
      </c>
      <c r="C44" s="58">
        <f t="shared" si="8"/>
        <v>44821.466</v>
      </c>
      <c r="D44" t="str">
        <f t="shared" si="9"/>
        <v>vis</v>
      </c>
      <c r="E44">
        <f>VLOOKUP(C44,Active!C$21:E$969,3,FALSE)</f>
        <v>2846.0045435211455</v>
      </c>
      <c r="F44" s="15" t="s">
        <v>164</v>
      </c>
      <c r="G44" t="str">
        <f t="shared" si="10"/>
        <v>44821.466</v>
      </c>
      <c r="H44" s="58">
        <f t="shared" si="11"/>
        <v>2846</v>
      </c>
      <c r="I44" s="67" t="s">
        <v>283</v>
      </c>
      <c r="J44" s="68" t="s">
        <v>284</v>
      </c>
      <c r="K44" s="67">
        <v>2846</v>
      </c>
      <c r="L44" s="67" t="s">
        <v>285</v>
      </c>
      <c r="M44" s="68" t="s">
        <v>168</v>
      </c>
      <c r="N44" s="68"/>
      <c r="O44" s="69" t="s">
        <v>288</v>
      </c>
      <c r="P44" s="69" t="s">
        <v>272</v>
      </c>
    </row>
    <row r="45" spans="1:16" ht="12.75" customHeight="1" x14ac:dyDescent="0.2">
      <c r="A45" s="58" t="str">
        <f t="shared" si="6"/>
        <v> BRNO 26 </v>
      </c>
      <c r="B45" s="15" t="str">
        <f t="shared" si="7"/>
        <v>I</v>
      </c>
      <c r="C45" s="58">
        <f t="shared" si="8"/>
        <v>44821.466</v>
      </c>
      <c r="D45" t="str">
        <f t="shared" si="9"/>
        <v>vis</v>
      </c>
      <c r="E45">
        <f>VLOOKUP(C45,Active!C$21:E$969,3,FALSE)</f>
        <v>2846.0045435211455</v>
      </c>
      <c r="F45" s="15" t="s">
        <v>164</v>
      </c>
      <c r="G45" t="str">
        <f t="shared" si="10"/>
        <v>44821.466</v>
      </c>
      <c r="H45" s="58">
        <f t="shared" si="11"/>
        <v>2846</v>
      </c>
      <c r="I45" s="67" t="s">
        <v>283</v>
      </c>
      <c r="J45" s="68" t="s">
        <v>284</v>
      </c>
      <c r="K45" s="67">
        <v>2846</v>
      </c>
      <c r="L45" s="67" t="s">
        <v>285</v>
      </c>
      <c r="M45" s="68" t="s">
        <v>168</v>
      </c>
      <c r="N45" s="68"/>
      <c r="O45" s="69" t="s">
        <v>289</v>
      </c>
      <c r="P45" s="69" t="s">
        <v>272</v>
      </c>
    </row>
    <row r="46" spans="1:16" ht="12.75" customHeight="1" x14ac:dyDescent="0.2">
      <c r="A46" s="58" t="str">
        <f t="shared" si="6"/>
        <v> MVS 9.90 </v>
      </c>
      <c r="B46" s="15" t="str">
        <f t="shared" si="7"/>
        <v>I</v>
      </c>
      <c r="C46" s="58">
        <f t="shared" si="8"/>
        <v>44821.468000000001</v>
      </c>
      <c r="D46" t="str">
        <f t="shared" si="9"/>
        <v>vis</v>
      </c>
      <c r="E46">
        <f>VLOOKUP(C46,Active!C$21:E$969,3,FALSE)</f>
        <v>2846.0058383405089</v>
      </c>
      <c r="F46" s="15" t="s">
        <v>164</v>
      </c>
      <c r="G46" t="str">
        <f t="shared" si="10"/>
        <v>44821.468</v>
      </c>
      <c r="H46" s="58">
        <f t="shared" si="11"/>
        <v>2846</v>
      </c>
      <c r="I46" s="67" t="s">
        <v>290</v>
      </c>
      <c r="J46" s="68" t="s">
        <v>291</v>
      </c>
      <c r="K46" s="67">
        <v>2846</v>
      </c>
      <c r="L46" s="67" t="s">
        <v>258</v>
      </c>
      <c r="M46" s="68" t="s">
        <v>168</v>
      </c>
      <c r="N46" s="68"/>
      <c r="O46" s="69" t="s">
        <v>292</v>
      </c>
      <c r="P46" s="69" t="s">
        <v>282</v>
      </c>
    </row>
    <row r="47" spans="1:16" ht="12.75" customHeight="1" x14ac:dyDescent="0.2">
      <c r="A47" s="58" t="str">
        <f t="shared" si="6"/>
        <v> MVS 9.90 </v>
      </c>
      <c r="B47" s="15" t="str">
        <f t="shared" si="7"/>
        <v>I</v>
      </c>
      <c r="C47" s="58">
        <f t="shared" si="8"/>
        <v>44821.468000000001</v>
      </c>
      <c r="D47" t="str">
        <f t="shared" si="9"/>
        <v>vis</v>
      </c>
      <c r="E47">
        <f>VLOOKUP(C47,Active!C$21:E$969,3,FALSE)</f>
        <v>2846.0058383405089</v>
      </c>
      <c r="F47" s="15" t="s">
        <v>164</v>
      </c>
      <c r="G47" t="str">
        <f t="shared" si="10"/>
        <v>44821.468</v>
      </c>
      <c r="H47" s="58">
        <f t="shared" si="11"/>
        <v>2846</v>
      </c>
      <c r="I47" s="67" t="s">
        <v>290</v>
      </c>
      <c r="J47" s="68" t="s">
        <v>291</v>
      </c>
      <c r="K47" s="67">
        <v>2846</v>
      </c>
      <c r="L47" s="67" t="s">
        <v>258</v>
      </c>
      <c r="M47" s="68" t="s">
        <v>168</v>
      </c>
      <c r="N47" s="68"/>
      <c r="O47" s="69" t="s">
        <v>293</v>
      </c>
      <c r="P47" s="69" t="s">
        <v>282</v>
      </c>
    </row>
    <row r="48" spans="1:16" ht="12.75" customHeight="1" x14ac:dyDescent="0.2">
      <c r="A48" s="58" t="str">
        <f t="shared" si="6"/>
        <v> BRNO 26 </v>
      </c>
      <c r="B48" s="15" t="str">
        <f t="shared" si="7"/>
        <v>I</v>
      </c>
      <c r="C48" s="58">
        <f t="shared" si="8"/>
        <v>44821.468000000001</v>
      </c>
      <c r="D48" t="str">
        <f t="shared" si="9"/>
        <v>vis</v>
      </c>
      <c r="E48">
        <f>VLOOKUP(C48,Active!C$21:E$969,3,FALSE)</f>
        <v>2846.0058383405089</v>
      </c>
      <c r="F48" s="15" t="s">
        <v>164</v>
      </c>
      <c r="G48" t="str">
        <f t="shared" si="10"/>
        <v>44821.468</v>
      </c>
      <c r="H48" s="58">
        <f t="shared" si="11"/>
        <v>2846</v>
      </c>
      <c r="I48" s="67" t="s">
        <v>290</v>
      </c>
      <c r="J48" s="68" t="s">
        <v>291</v>
      </c>
      <c r="K48" s="67">
        <v>2846</v>
      </c>
      <c r="L48" s="67" t="s">
        <v>258</v>
      </c>
      <c r="M48" s="68" t="s">
        <v>168</v>
      </c>
      <c r="N48" s="68"/>
      <c r="O48" s="69" t="s">
        <v>294</v>
      </c>
      <c r="P48" s="69" t="s">
        <v>272</v>
      </c>
    </row>
    <row r="49" spans="1:16" ht="12.75" customHeight="1" x14ac:dyDescent="0.2">
      <c r="A49" s="58" t="str">
        <f t="shared" si="6"/>
        <v> BRNO 26 </v>
      </c>
      <c r="B49" s="15" t="str">
        <f t="shared" si="7"/>
        <v>I</v>
      </c>
      <c r="C49" s="58">
        <f t="shared" si="8"/>
        <v>44821.47</v>
      </c>
      <c r="D49" t="str">
        <f t="shared" si="9"/>
        <v>vis</v>
      </c>
      <c r="E49">
        <f>VLOOKUP(C49,Active!C$21:E$969,3,FALSE)</f>
        <v>2846.007133159872</v>
      </c>
      <c r="F49" s="15" t="s">
        <v>164</v>
      </c>
      <c r="G49" t="str">
        <f t="shared" si="10"/>
        <v>44821.470</v>
      </c>
      <c r="H49" s="58">
        <f t="shared" si="11"/>
        <v>2846</v>
      </c>
      <c r="I49" s="67" t="s">
        <v>295</v>
      </c>
      <c r="J49" s="68" t="s">
        <v>296</v>
      </c>
      <c r="K49" s="67">
        <v>2846</v>
      </c>
      <c r="L49" s="67" t="s">
        <v>297</v>
      </c>
      <c r="M49" s="68" t="s">
        <v>168</v>
      </c>
      <c r="N49" s="68"/>
      <c r="O49" s="69" t="s">
        <v>298</v>
      </c>
      <c r="P49" s="69" t="s">
        <v>272</v>
      </c>
    </row>
    <row r="50" spans="1:16" ht="12.75" customHeight="1" x14ac:dyDescent="0.2">
      <c r="A50" s="58" t="str">
        <f t="shared" si="6"/>
        <v> BRNO 26 </v>
      </c>
      <c r="B50" s="15" t="str">
        <f t="shared" si="7"/>
        <v>I</v>
      </c>
      <c r="C50" s="58">
        <f t="shared" si="8"/>
        <v>44852.347999999998</v>
      </c>
      <c r="D50" t="str">
        <f t="shared" si="9"/>
        <v>vis</v>
      </c>
      <c r="E50">
        <f>VLOOKUP(C50,Active!C$21:E$969,3,FALSE)</f>
        <v>2865.9978493050376</v>
      </c>
      <c r="F50" s="15" t="s">
        <v>164</v>
      </c>
      <c r="G50" t="str">
        <f t="shared" si="10"/>
        <v>44852.348</v>
      </c>
      <c r="H50" s="58">
        <f t="shared" si="11"/>
        <v>2866</v>
      </c>
      <c r="I50" s="67" t="s">
        <v>299</v>
      </c>
      <c r="J50" s="68" t="s">
        <v>300</v>
      </c>
      <c r="K50" s="67">
        <v>2866</v>
      </c>
      <c r="L50" s="67" t="s">
        <v>210</v>
      </c>
      <c r="M50" s="68" t="s">
        <v>168</v>
      </c>
      <c r="N50" s="68"/>
      <c r="O50" s="69" t="s">
        <v>301</v>
      </c>
      <c r="P50" s="69" t="s">
        <v>272</v>
      </c>
    </row>
    <row r="51" spans="1:16" ht="12.75" customHeight="1" x14ac:dyDescent="0.2">
      <c r="A51" s="58" t="str">
        <f t="shared" si="6"/>
        <v> BRNO 26 </v>
      </c>
      <c r="B51" s="15" t="str">
        <f t="shared" si="7"/>
        <v>I</v>
      </c>
      <c r="C51" s="58">
        <f t="shared" si="8"/>
        <v>44852.347999999998</v>
      </c>
      <c r="D51" t="str">
        <f t="shared" si="9"/>
        <v>vis</v>
      </c>
      <c r="E51">
        <f>VLOOKUP(C51,Active!C$21:E$969,3,FALSE)</f>
        <v>2865.9978493050376</v>
      </c>
      <c r="F51" s="15" t="s">
        <v>164</v>
      </c>
      <c r="G51" t="str">
        <f t="shared" si="10"/>
        <v>44852.348</v>
      </c>
      <c r="H51" s="58">
        <f t="shared" si="11"/>
        <v>2866</v>
      </c>
      <c r="I51" s="67" t="s">
        <v>299</v>
      </c>
      <c r="J51" s="68" t="s">
        <v>300</v>
      </c>
      <c r="K51" s="67">
        <v>2866</v>
      </c>
      <c r="L51" s="67" t="s">
        <v>210</v>
      </c>
      <c r="M51" s="68" t="s">
        <v>168</v>
      </c>
      <c r="N51" s="68"/>
      <c r="O51" s="69" t="s">
        <v>302</v>
      </c>
      <c r="P51" s="69" t="s">
        <v>272</v>
      </c>
    </row>
    <row r="52" spans="1:16" ht="12.75" customHeight="1" x14ac:dyDescent="0.2">
      <c r="A52" s="58" t="str">
        <f t="shared" si="6"/>
        <v> BRNO 26 </v>
      </c>
      <c r="B52" s="15" t="str">
        <f t="shared" si="7"/>
        <v>I</v>
      </c>
      <c r="C52" s="58">
        <f t="shared" si="8"/>
        <v>44852.353000000003</v>
      </c>
      <c r="D52" t="str">
        <f t="shared" si="9"/>
        <v>vis</v>
      </c>
      <c r="E52">
        <f>VLOOKUP(C52,Active!C$21:E$969,3,FALSE)</f>
        <v>2866.001086353448</v>
      </c>
      <c r="F52" s="15" t="s">
        <v>164</v>
      </c>
      <c r="G52" t="str">
        <f t="shared" si="10"/>
        <v>44852.353</v>
      </c>
      <c r="H52" s="58">
        <f t="shared" si="11"/>
        <v>2866</v>
      </c>
      <c r="I52" s="67" t="s">
        <v>303</v>
      </c>
      <c r="J52" s="68" t="s">
        <v>304</v>
      </c>
      <c r="K52" s="67">
        <v>2866</v>
      </c>
      <c r="L52" s="67" t="s">
        <v>305</v>
      </c>
      <c r="M52" s="68" t="s">
        <v>168</v>
      </c>
      <c r="N52" s="68"/>
      <c r="O52" s="69" t="s">
        <v>306</v>
      </c>
      <c r="P52" s="69" t="s">
        <v>272</v>
      </c>
    </row>
    <row r="53" spans="1:16" ht="12.75" customHeight="1" x14ac:dyDescent="0.2">
      <c r="A53" s="58" t="str">
        <f t="shared" si="6"/>
        <v> BRNO 26 </v>
      </c>
      <c r="B53" s="15" t="str">
        <f t="shared" si="7"/>
        <v>I</v>
      </c>
      <c r="C53" s="58">
        <f t="shared" si="8"/>
        <v>44855.447999999997</v>
      </c>
      <c r="D53" t="str">
        <f t="shared" si="9"/>
        <v>vis</v>
      </c>
      <c r="E53">
        <f>VLOOKUP(C53,Active!C$21:E$969,3,FALSE)</f>
        <v>2868.0048193176676</v>
      </c>
      <c r="F53" s="15" t="s">
        <v>164</v>
      </c>
      <c r="G53" t="str">
        <f t="shared" si="10"/>
        <v>44855.448</v>
      </c>
      <c r="H53" s="58">
        <f t="shared" si="11"/>
        <v>2868</v>
      </c>
      <c r="I53" s="67" t="s">
        <v>307</v>
      </c>
      <c r="J53" s="68" t="s">
        <v>308</v>
      </c>
      <c r="K53" s="67">
        <v>2868</v>
      </c>
      <c r="L53" s="67" t="s">
        <v>285</v>
      </c>
      <c r="M53" s="68" t="s">
        <v>309</v>
      </c>
      <c r="N53" s="68"/>
      <c r="O53" s="69" t="s">
        <v>310</v>
      </c>
      <c r="P53" s="69" t="s">
        <v>272</v>
      </c>
    </row>
    <row r="54" spans="1:16" ht="12.75" customHeight="1" x14ac:dyDescent="0.2">
      <c r="A54" s="58" t="str">
        <f t="shared" si="6"/>
        <v> BBS 56 </v>
      </c>
      <c r="B54" s="15" t="str">
        <f t="shared" si="7"/>
        <v>I</v>
      </c>
      <c r="C54" s="58">
        <f t="shared" si="8"/>
        <v>44869.328000000001</v>
      </c>
      <c r="D54" t="str">
        <f t="shared" si="9"/>
        <v>vis</v>
      </c>
      <c r="E54">
        <f>VLOOKUP(C54,Active!C$21:E$969,3,FALSE)</f>
        <v>2876.990865696805</v>
      </c>
      <c r="F54" s="15" t="s">
        <v>164</v>
      </c>
      <c r="G54" t="str">
        <f t="shared" si="10"/>
        <v>44869.328</v>
      </c>
      <c r="H54" s="58">
        <f t="shared" si="11"/>
        <v>2877</v>
      </c>
      <c r="I54" s="67" t="s">
        <v>311</v>
      </c>
      <c r="J54" s="68" t="s">
        <v>312</v>
      </c>
      <c r="K54" s="67">
        <v>2877</v>
      </c>
      <c r="L54" s="67" t="s">
        <v>313</v>
      </c>
      <c r="M54" s="68" t="s">
        <v>168</v>
      </c>
      <c r="N54" s="68"/>
      <c r="O54" s="69" t="s">
        <v>314</v>
      </c>
      <c r="P54" s="69" t="s">
        <v>315</v>
      </c>
    </row>
    <row r="55" spans="1:16" ht="12.75" customHeight="1" x14ac:dyDescent="0.2">
      <c r="A55" s="58" t="str">
        <f t="shared" si="6"/>
        <v> BBS 60 </v>
      </c>
      <c r="B55" s="15" t="str">
        <f t="shared" si="7"/>
        <v>I</v>
      </c>
      <c r="C55" s="58">
        <f t="shared" si="8"/>
        <v>45119.561999999998</v>
      </c>
      <c r="D55" t="str">
        <f t="shared" si="9"/>
        <v>vis</v>
      </c>
      <c r="E55">
        <f>VLOOKUP(C55,Active!C$21:E$969,3,FALSE)</f>
        <v>3038.9947799357374</v>
      </c>
      <c r="F55" s="15" t="s">
        <v>164</v>
      </c>
      <c r="G55" t="str">
        <f t="shared" si="10"/>
        <v>45119.562</v>
      </c>
      <c r="H55" s="58">
        <f t="shared" si="11"/>
        <v>3039</v>
      </c>
      <c r="I55" s="67" t="s">
        <v>316</v>
      </c>
      <c r="J55" s="68" t="s">
        <v>317</v>
      </c>
      <c r="K55" s="67">
        <v>3039</v>
      </c>
      <c r="L55" s="67" t="s">
        <v>318</v>
      </c>
      <c r="M55" s="68" t="s">
        <v>168</v>
      </c>
      <c r="N55" s="68"/>
      <c r="O55" s="69" t="s">
        <v>217</v>
      </c>
      <c r="P55" s="69" t="s">
        <v>319</v>
      </c>
    </row>
    <row r="56" spans="1:16" ht="12.75" customHeight="1" x14ac:dyDescent="0.2">
      <c r="A56" s="58" t="str">
        <f t="shared" si="6"/>
        <v> BBS 61 </v>
      </c>
      <c r="B56" s="15" t="str">
        <f t="shared" si="7"/>
        <v>I</v>
      </c>
      <c r="C56" s="58">
        <f t="shared" si="8"/>
        <v>45170.533000000003</v>
      </c>
      <c r="D56" t="str">
        <f t="shared" si="9"/>
        <v>vis</v>
      </c>
      <c r="E56">
        <f>VLOOKUP(C56,Active!C$21:E$969,3,FALSE)</f>
        <v>3071.9938988111644</v>
      </c>
      <c r="F56" s="15" t="s">
        <v>164</v>
      </c>
      <c r="G56" t="str">
        <f t="shared" si="10"/>
        <v>45170.533</v>
      </c>
      <c r="H56" s="58">
        <f t="shared" si="11"/>
        <v>3072</v>
      </c>
      <c r="I56" s="67" t="s">
        <v>320</v>
      </c>
      <c r="J56" s="68" t="s">
        <v>321</v>
      </c>
      <c r="K56" s="67">
        <v>3072</v>
      </c>
      <c r="L56" s="67" t="s">
        <v>201</v>
      </c>
      <c r="M56" s="68" t="s">
        <v>168</v>
      </c>
      <c r="N56" s="68"/>
      <c r="O56" s="69" t="s">
        <v>217</v>
      </c>
      <c r="P56" s="69" t="s">
        <v>322</v>
      </c>
    </row>
    <row r="57" spans="1:16" ht="12.75" customHeight="1" x14ac:dyDescent="0.2">
      <c r="A57" s="58" t="str">
        <f t="shared" si="6"/>
        <v> BBS 62 </v>
      </c>
      <c r="B57" s="15" t="str">
        <f t="shared" si="7"/>
        <v>I</v>
      </c>
      <c r="C57" s="58">
        <f t="shared" si="8"/>
        <v>45232.326000000001</v>
      </c>
      <c r="D57" t="str">
        <f t="shared" si="9"/>
        <v>vis</v>
      </c>
      <c r="E57">
        <f>VLOOKUP(C57,Active!C$21:E$969,3,FALSE)</f>
        <v>3111.9992852597129</v>
      </c>
      <c r="F57" s="15" t="s">
        <v>164</v>
      </c>
      <c r="G57" t="str">
        <f t="shared" si="10"/>
        <v>45232.326</v>
      </c>
      <c r="H57" s="58">
        <f t="shared" si="11"/>
        <v>3112</v>
      </c>
      <c r="I57" s="67" t="s">
        <v>323</v>
      </c>
      <c r="J57" s="68" t="s">
        <v>324</v>
      </c>
      <c r="K57" s="67">
        <v>3112</v>
      </c>
      <c r="L57" s="67" t="s">
        <v>198</v>
      </c>
      <c r="M57" s="68" t="s">
        <v>168</v>
      </c>
      <c r="N57" s="68"/>
      <c r="O57" s="69" t="s">
        <v>181</v>
      </c>
      <c r="P57" s="69" t="s">
        <v>325</v>
      </c>
    </row>
    <row r="58" spans="1:16" ht="12.75" customHeight="1" x14ac:dyDescent="0.2">
      <c r="A58" s="58" t="str">
        <f t="shared" si="6"/>
        <v> BBS 63 </v>
      </c>
      <c r="B58" s="15" t="str">
        <f t="shared" si="7"/>
        <v>I</v>
      </c>
      <c r="C58" s="58">
        <f t="shared" si="8"/>
        <v>45269.41</v>
      </c>
      <c r="D58" t="str">
        <f t="shared" si="9"/>
        <v>vis</v>
      </c>
      <c r="E58">
        <f>VLOOKUP(C58,Active!C$21:E$969,3,FALSE)</f>
        <v>3136.0078258882327</v>
      </c>
      <c r="F58" s="15" t="s">
        <v>164</v>
      </c>
      <c r="G58" t="str">
        <f t="shared" si="10"/>
        <v>45269.410</v>
      </c>
      <c r="H58" s="58">
        <f t="shared" si="11"/>
        <v>3136</v>
      </c>
      <c r="I58" s="67" t="s">
        <v>326</v>
      </c>
      <c r="J58" s="68" t="s">
        <v>327</v>
      </c>
      <c r="K58" s="67">
        <v>3136</v>
      </c>
      <c r="L58" s="67" t="s">
        <v>328</v>
      </c>
      <c r="M58" s="68" t="s">
        <v>168</v>
      </c>
      <c r="N58" s="68"/>
      <c r="O58" s="69" t="s">
        <v>217</v>
      </c>
      <c r="P58" s="69" t="s">
        <v>329</v>
      </c>
    </row>
    <row r="59" spans="1:16" ht="12.75" customHeight="1" x14ac:dyDescent="0.2">
      <c r="A59" s="58" t="str">
        <f t="shared" si="6"/>
        <v> BBS 64 </v>
      </c>
      <c r="B59" s="15" t="str">
        <f t="shared" si="7"/>
        <v>I</v>
      </c>
      <c r="C59" s="58">
        <f t="shared" si="8"/>
        <v>45334.269</v>
      </c>
      <c r="D59" t="str">
        <f t="shared" si="9"/>
        <v>vis</v>
      </c>
      <c r="E59">
        <f>VLOOKUP(C59,Active!C$21:E$969,3,FALSE)</f>
        <v>3177.998170420241</v>
      </c>
      <c r="F59" s="15" t="s">
        <v>164</v>
      </c>
      <c r="G59" t="str">
        <f t="shared" si="10"/>
        <v>45334.269</v>
      </c>
      <c r="H59" s="58">
        <f t="shared" si="11"/>
        <v>3178</v>
      </c>
      <c r="I59" s="67" t="s">
        <v>330</v>
      </c>
      <c r="J59" s="68" t="s">
        <v>331</v>
      </c>
      <c r="K59" s="67">
        <v>3178</v>
      </c>
      <c r="L59" s="67" t="s">
        <v>210</v>
      </c>
      <c r="M59" s="68" t="s">
        <v>168</v>
      </c>
      <c r="N59" s="68"/>
      <c r="O59" s="69" t="s">
        <v>217</v>
      </c>
      <c r="P59" s="69" t="s">
        <v>332</v>
      </c>
    </row>
    <row r="60" spans="1:16" ht="12.75" customHeight="1" x14ac:dyDescent="0.2">
      <c r="A60" s="58" t="str">
        <f t="shared" si="6"/>
        <v> BBS 64 </v>
      </c>
      <c r="B60" s="15" t="str">
        <f t="shared" si="7"/>
        <v>I</v>
      </c>
      <c r="C60" s="58">
        <f t="shared" si="8"/>
        <v>45334.28</v>
      </c>
      <c r="D60" t="str">
        <f t="shared" si="9"/>
        <v>vis</v>
      </c>
      <c r="E60">
        <f>VLOOKUP(C60,Active!C$21:E$969,3,FALSE)</f>
        <v>3178.0052919267364</v>
      </c>
      <c r="F60" s="15" t="s">
        <v>164</v>
      </c>
      <c r="G60" t="str">
        <f t="shared" si="10"/>
        <v>45334.280</v>
      </c>
      <c r="H60" s="58">
        <f t="shared" si="11"/>
        <v>3178</v>
      </c>
      <c r="I60" s="67" t="s">
        <v>333</v>
      </c>
      <c r="J60" s="68" t="s">
        <v>334</v>
      </c>
      <c r="K60" s="67">
        <v>3178</v>
      </c>
      <c r="L60" s="67" t="s">
        <v>216</v>
      </c>
      <c r="M60" s="68" t="s">
        <v>168</v>
      </c>
      <c r="N60" s="68"/>
      <c r="O60" s="69" t="s">
        <v>314</v>
      </c>
      <c r="P60" s="69" t="s">
        <v>332</v>
      </c>
    </row>
    <row r="61" spans="1:16" ht="12.75" customHeight="1" x14ac:dyDescent="0.2">
      <c r="A61" s="58" t="str">
        <f t="shared" si="6"/>
        <v> BBS 67 </v>
      </c>
      <c r="B61" s="15" t="str">
        <f t="shared" si="7"/>
        <v>I</v>
      </c>
      <c r="C61" s="58">
        <f t="shared" si="8"/>
        <v>45533.517999999996</v>
      </c>
      <c r="D61" t="str">
        <f t="shared" si="9"/>
        <v>vis</v>
      </c>
      <c r="E61">
        <f>VLOOKUP(C61,Active!C$21:E$969,3,FALSE)</f>
        <v>3306.9939020482084</v>
      </c>
      <c r="F61" s="15" t="s">
        <v>164</v>
      </c>
      <c r="G61" t="str">
        <f t="shared" si="10"/>
        <v>45533.518</v>
      </c>
      <c r="H61" s="58">
        <f t="shared" si="11"/>
        <v>3307</v>
      </c>
      <c r="I61" s="67" t="s">
        <v>335</v>
      </c>
      <c r="J61" s="68" t="s">
        <v>336</v>
      </c>
      <c r="K61" s="67">
        <v>3307</v>
      </c>
      <c r="L61" s="67" t="s">
        <v>201</v>
      </c>
      <c r="M61" s="68" t="s">
        <v>168</v>
      </c>
      <c r="N61" s="68"/>
      <c r="O61" s="69" t="s">
        <v>337</v>
      </c>
      <c r="P61" s="69" t="s">
        <v>338</v>
      </c>
    </row>
    <row r="62" spans="1:16" ht="12.75" customHeight="1" x14ac:dyDescent="0.2">
      <c r="A62" s="58" t="str">
        <f t="shared" si="6"/>
        <v> BBS 69 </v>
      </c>
      <c r="B62" s="15" t="str">
        <f t="shared" si="7"/>
        <v>I</v>
      </c>
      <c r="C62" s="58">
        <f t="shared" si="8"/>
        <v>45612.300999999999</v>
      </c>
      <c r="D62" t="str">
        <f t="shared" si="9"/>
        <v>vis</v>
      </c>
      <c r="E62">
        <f>VLOOKUP(C62,Active!C$21:E$969,3,FALSE)</f>
        <v>3357.9987789853408</v>
      </c>
      <c r="F62" s="15" t="s">
        <v>164</v>
      </c>
      <c r="G62" t="str">
        <f t="shared" si="10"/>
        <v>45612.301</v>
      </c>
      <c r="H62" s="58">
        <f t="shared" si="11"/>
        <v>3358</v>
      </c>
      <c r="I62" s="67" t="s">
        <v>339</v>
      </c>
      <c r="J62" s="68" t="s">
        <v>340</v>
      </c>
      <c r="K62" s="67">
        <v>3358</v>
      </c>
      <c r="L62" s="67" t="s">
        <v>262</v>
      </c>
      <c r="M62" s="68" t="s">
        <v>168</v>
      </c>
      <c r="N62" s="68"/>
      <c r="O62" s="69" t="s">
        <v>337</v>
      </c>
      <c r="P62" s="69" t="s">
        <v>341</v>
      </c>
    </row>
    <row r="63" spans="1:16" ht="12.75" customHeight="1" x14ac:dyDescent="0.2">
      <c r="A63" s="58" t="str">
        <f t="shared" si="6"/>
        <v> BBS 70 </v>
      </c>
      <c r="B63" s="15" t="str">
        <f t="shared" si="7"/>
        <v>I</v>
      </c>
      <c r="C63" s="58">
        <f t="shared" si="8"/>
        <v>45612.303</v>
      </c>
      <c r="D63" t="str">
        <f t="shared" si="9"/>
        <v>vis</v>
      </c>
      <c r="E63">
        <f>VLOOKUP(C63,Active!C$21:E$969,3,FALSE)</f>
        <v>3358.0000738047042</v>
      </c>
      <c r="F63" s="15" t="s">
        <v>164</v>
      </c>
      <c r="G63" t="str">
        <f t="shared" si="10"/>
        <v>45612.303</v>
      </c>
      <c r="H63" s="58">
        <f t="shared" si="11"/>
        <v>3358</v>
      </c>
      <c r="I63" s="67" t="s">
        <v>342</v>
      </c>
      <c r="J63" s="68" t="s">
        <v>343</v>
      </c>
      <c r="K63" s="67">
        <v>3358</v>
      </c>
      <c r="L63" s="67" t="s">
        <v>173</v>
      </c>
      <c r="M63" s="68" t="s">
        <v>168</v>
      </c>
      <c r="N63" s="68"/>
      <c r="O63" s="69" t="s">
        <v>314</v>
      </c>
      <c r="P63" s="69" t="s">
        <v>344</v>
      </c>
    </row>
    <row r="64" spans="1:16" ht="12.75" customHeight="1" x14ac:dyDescent="0.2">
      <c r="A64" s="58" t="str">
        <f t="shared" si="6"/>
        <v> BRNO 26 </v>
      </c>
      <c r="B64" s="15" t="str">
        <f t="shared" si="7"/>
        <v>I</v>
      </c>
      <c r="C64" s="58">
        <f t="shared" si="8"/>
        <v>45615.38</v>
      </c>
      <c r="D64" t="str">
        <f t="shared" si="9"/>
        <v>vis</v>
      </c>
      <c r="E64">
        <f>VLOOKUP(C64,Active!C$21:E$969,3,FALSE)</f>
        <v>3359.992153394659</v>
      </c>
      <c r="F64" s="15" t="s">
        <v>164</v>
      </c>
      <c r="G64" t="str">
        <f t="shared" si="10"/>
        <v>45615.380</v>
      </c>
      <c r="H64" s="58">
        <f t="shared" si="11"/>
        <v>3360</v>
      </c>
      <c r="I64" s="67" t="s">
        <v>345</v>
      </c>
      <c r="J64" s="68" t="s">
        <v>346</v>
      </c>
      <c r="K64" s="67">
        <v>3360</v>
      </c>
      <c r="L64" s="67" t="s">
        <v>347</v>
      </c>
      <c r="M64" s="68" t="s">
        <v>168</v>
      </c>
      <c r="N64" s="68"/>
      <c r="O64" s="69" t="s">
        <v>348</v>
      </c>
      <c r="P64" s="69" t="s">
        <v>272</v>
      </c>
    </row>
    <row r="65" spans="1:16" ht="12.75" customHeight="1" x14ac:dyDescent="0.2">
      <c r="A65" s="58" t="str">
        <f t="shared" si="6"/>
        <v> BRNO 26 </v>
      </c>
      <c r="B65" s="15" t="str">
        <f t="shared" si="7"/>
        <v>I</v>
      </c>
      <c r="C65" s="58">
        <f t="shared" si="8"/>
        <v>45615.385000000002</v>
      </c>
      <c r="D65" t="str">
        <f t="shared" si="9"/>
        <v>vis</v>
      </c>
      <c r="E65">
        <f>VLOOKUP(C65,Active!C$21:E$969,3,FALSE)</f>
        <v>3359.9953904430695</v>
      </c>
      <c r="F65" s="15" t="s">
        <v>164</v>
      </c>
      <c r="G65" t="str">
        <f t="shared" si="10"/>
        <v>45615.385</v>
      </c>
      <c r="H65" s="58">
        <f t="shared" si="11"/>
        <v>3360</v>
      </c>
      <c r="I65" s="67" t="s">
        <v>349</v>
      </c>
      <c r="J65" s="68" t="s">
        <v>350</v>
      </c>
      <c r="K65" s="67">
        <v>3360</v>
      </c>
      <c r="L65" s="67" t="s">
        <v>270</v>
      </c>
      <c r="M65" s="68" t="s">
        <v>168</v>
      </c>
      <c r="N65" s="68"/>
      <c r="O65" s="69" t="s">
        <v>351</v>
      </c>
      <c r="P65" s="69" t="s">
        <v>272</v>
      </c>
    </row>
    <row r="66" spans="1:16" ht="12.75" customHeight="1" x14ac:dyDescent="0.2">
      <c r="A66" s="58" t="str">
        <f t="shared" si="6"/>
        <v> BRNO 26 </v>
      </c>
      <c r="B66" s="15" t="str">
        <f t="shared" si="7"/>
        <v>I</v>
      </c>
      <c r="C66" s="58">
        <f t="shared" si="8"/>
        <v>45615.387000000002</v>
      </c>
      <c r="D66" t="str">
        <f t="shared" si="9"/>
        <v>vis</v>
      </c>
      <c r="E66">
        <f>VLOOKUP(C66,Active!C$21:E$969,3,FALSE)</f>
        <v>3359.9966852624329</v>
      </c>
      <c r="F66" s="15" t="s">
        <v>164</v>
      </c>
      <c r="G66" t="str">
        <f t="shared" si="10"/>
        <v>45615.387</v>
      </c>
      <c r="H66" s="58">
        <f t="shared" si="11"/>
        <v>3360</v>
      </c>
      <c r="I66" s="67" t="s">
        <v>352</v>
      </c>
      <c r="J66" s="68" t="s">
        <v>353</v>
      </c>
      <c r="K66" s="67">
        <v>3360</v>
      </c>
      <c r="L66" s="67" t="s">
        <v>249</v>
      </c>
      <c r="M66" s="68" t="s">
        <v>168</v>
      </c>
      <c r="N66" s="68"/>
      <c r="O66" s="69" t="s">
        <v>354</v>
      </c>
      <c r="P66" s="69" t="s">
        <v>272</v>
      </c>
    </row>
    <row r="67" spans="1:16" ht="12.75" customHeight="1" x14ac:dyDescent="0.2">
      <c r="A67" s="58" t="str">
        <f t="shared" si="6"/>
        <v> BRNO 26 </v>
      </c>
      <c r="B67" s="15" t="str">
        <f t="shared" si="7"/>
        <v>I</v>
      </c>
      <c r="C67" s="58">
        <f t="shared" si="8"/>
        <v>45646.283000000003</v>
      </c>
      <c r="D67" t="str">
        <f t="shared" si="9"/>
        <v>vis</v>
      </c>
      <c r="E67">
        <f>VLOOKUP(C67,Active!C$21:E$969,3,FALSE)</f>
        <v>3379.9990547818675</v>
      </c>
      <c r="F67" s="15" t="s">
        <v>164</v>
      </c>
      <c r="G67" t="str">
        <f t="shared" si="10"/>
        <v>45646.283</v>
      </c>
      <c r="H67" s="58">
        <f t="shared" si="11"/>
        <v>3380</v>
      </c>
      <c r="I67" s="67" t="s">
        <v>355</v>
      </c>
      <c r="J67" s="68" t="s">
        <v>356</v>
      </c>
      <c r="K67" s="67">
        <v>3380</v>
      </c>
      <c r="L67" s="67" t="s">
        <v>198</v>
      </c>
      <c r="M67" s="68" t="s">
        <v>168</v>
      </c>
      <c r="N67" s="68"/>
      <c r="O67" s="69" t="s">
        <v>275</v>
      </c>
      <c r="P67" s="69" t="s">
        <v>272</v>
      </c>
    </row>
    <row r="68" spans="1:16" ht="12.75" customHeight="1" x14ac:dyDescent="0.2">
      <c r="A68" s="58" t="str">
        <f t="shared" si="6"/>
        <v> BRNO 26 </v>
      </c>
      <c r="B68" s="15" t="str">
        <f t="shared" si="7"/>
        <v>I</v>
      </c>
      <c r="C68" s="58">
        <f t="shared" si="8"/>
        <v>45646.290999999997</v>
      </c>
      <c r="D68" t="str">
        <f t="shared" si="9"/>
        <v>vis</v>
      </c>
      <c r="E68">
        <f>VLOOKUP(C68,Active!C$21:E$969,3,FALSE)</f>
        <v>3380.0042340593159</v>
      </c>
      <c r="F68" s="15" t="s">
        <v>164</v>
      </c>
      <c r="G68" t="str">
        <f t="shared" si="10"/>
        <v>45646.291</v>
      </c>
      <c r="H68" s="58">
        <f t="shared" si="11"/>
        <v>3380</v>
      </c>
      <c r="I68" s="67" t="s">
        <v>357</v>
      </c>
      <c r="J68" s="68" t="s">
        <v>358</v>
      </c>
      <c r="K68" s="67">
        <v>3380</v>
      </c>
      <c r="L68" s="67" t="s">
        <v>285</v>
      </c>
      <c r="M68" s="68" t="s">
        <v>168</v>
      </c>
      <c r="N68" s="68"/>
      <c r="O68" s="69" t="s">
        <v>302</v>
      </c>
      <c r="P68" s="69" t="s">
        <v>272</v>
      </c>
    </row>
    <row r="69" spans="1:16" ht="12.75" customHeight="1" x14ac:dyDescent="0.2">
      <c r="A69" s="58" t="str">
        <f t="shared" si="6"/>
        <v> BBS 69 </v>
      </c>
      <c r="B69" s="15" t="str">
        <f t="shared" si="7"/>
        <v>I</v>
      </c>
      <c r="C69" s="58">
        <f t="shared" si="8"/>
        <v>45649.370999999999</v>
      </c>
      <c r="D69" t="str">
        <f t="shared" si="9"/>
        <v>vis</v>
      </c>
      <c r="E69">
        <f>VLOOKUP(C69,Active!C$21:E$969,3,FALSE)</f>
        <v>3381.9982558783181</v>
      </c>
      <c r="F69" s="15" t="s">
        <v>164</v>
      </c>
      <c r="G69" t="str">
        <f t="shared" si="10"/>
        <v>45649.371</v>
      </c>
      <c r="H69" s="58">
        <f t="shared" si="11"/>
        <v>3382</v>
      </c>
      <c r="I69" s="67" t="s">
        <v>359</v>
      </c>
      <c r="J69" s="68" t="s">
        <v>360</v>
      </c>
      <c r="K69" s="67">
        <v>3382</v>
      </c>
      <c r="L69" s="67" t="s">
        <v>210</v>
      </c>
      <c r="M69" s="68" t="s">
        <v>168</v>
      </c>
      <c r="N69" s="68"/>
      <c r="O69" s="69" t="s">
        <v>337</v>
      </c>
      <c r="P69" s="69" t="s">
        <v>341</v>
      </c>
    </row>
    <row r="70" spans="1:16" ht="12.75" customHeight="1" x14ac:dyDescent="0.2">
      <c r="A70" s="58" t="str">
        <f t="shared" si="6"/>
        <v> BRNO 26 </v>
      </c>
      <c r="B70" s="15" t="str">
        <f t="shared" si="7"/>
        <v>I</v>
      </c>
      <c r="C70" s="58">
        <f t="shared" si="8"/>
        <v>45663.271000000001</v>
      </c>
      <c r="D70" t="str">
        <f t="shared" si="9"/>
        <v>vis</v>
      </c>
      <c r="E70">
        <f>VLOOKUP(C70,Active!C$21:E$969,3,FALSE)</f>
        <v>3390.9972504510838</v>
      </c>
      <c r="F70" s="15" t="s">
        <v>164</v>
      </c>
      <c r="G70" t="str">
        <f t="shared" si="10"/>
        <v>45663.271</v>
      </c>
      <c r="H70" s="58">
        <f t="shared" si="11"/>
        <v>3391</v>
      </c>
      <c r="I70" s="67" t="s">
        <v>361</v>
      </c>
      <c r="J70" s="68" t="s">
        <v>362</v>
      </c>
      <c r="K70" s="67">
        <v>3391</v>
      </c>
      <c r="L70" s="67" t="s">
        <v>167</v>
      </c>
      <c r="M70" s="68" t="s">
        <v>168</v>
      </c>
      <c r="N70" s="68"/>
      <c r="O70" s="69" t="s">
        <v>363</v>
      </c>
      <c r="P70" s="69" t="s">
        <v>272</v>
      </c>
    </row>
    <row r="71" spans="1:16" ht="12.75" customHeight="1" x14ac:dyDescent="0.2">
      <c r="A71" s="58" t="str">
        <f t="shared" si="6"/>
        <v> BRNO 26 </v>
      </c>
      <c r="B71" s="15" t="str">
        <f t="shared" si="7"/>
        <v>I</v>
      </c>
      <c r="C71" s="58">
        <f t="shared" si="8"/>
        <v>45663.281000000003</v>
      </c>
      <c r="D71" t="str">
        <f t="shared" si="9"/>
        <v>vis</v>
      </c>
      <c r="E71">
        <f>VLOOKUP(C71,Active!C$21:E$969,3,FALSE)</f>
        <v>3391.0037245478998</v>
      </c>
      <c r="F71" s="15" t="s">
        <v>164</v>
      </c>
      <c r="G71" t="str">
        <f t="shared" si="10"/>
        <v>45663.281</v>
      </c>
      <c r="H71" s="58">
        <f t="shared" si="11"/>
        <v>3391</v>
      </c>
      <c r="I71" s="67" t="s">
        <v>364</v>
      </c>
      <c r="J71" s="68" t="s">
        <v>365</v>
      </c>
      <c r="K71" s="67">
        <v>3391</v>
      </c>
      <c r="L71" s="67" t="s">
        <v>185</v>
      </c>
      <c r="M71" s="68" t="s">
        <v>168</v>
      </c>
      <c r="N71" s="68"/>
      <c r="O71" s="69" t="s">
        <v>289</v>
      </c>
      <c r="P71" s="69" t="s">
        <v>272</v>
      </c>
    </row>
    <row r="72" spans="1:16" ht="12.75" customHeight="1" x14ac:dyDescent="0.2">
      <c r="A72" s="58" t="str">
        <f t="shared" si="6"/>
        <v> BBS 70 </v>
      </c>
      <c r="B72" s="15" t="str">
        <f t="shared" si="7"/>
        <v>I</v>
      </c>
      <c r="C72" s="58">
        <f t="shared" si="8"/>
        <v>45680.26</v>
      </c>
      <c r="D72" t="str">
        <f t="shared" si="9"/>
        <v>vis</v>
      </c>
      <c r="E72">
        <f>VLOOKUP(C72,Active!C$21:E$969,3,FALSE)</f>
        <v>3401.9960935299837</v>
      </c>
      <c r="F72" s="15" t="s">
        <v>164</v>
      </c>
      <c r="G72" t="str">
        <f t="shared" si="10"/>
        <v>45680.260</v>
      </c>
      <c r="H72" s="58">
        <f t="shared" si="11"/>
        <v>3402</v>
      </c>
      <c r="I72" s="67" t="s">
        <v>366</v>
      </c>
      <c r="J72" s="68" t="s">
        <v>367</v>
      </c>
      <c r="K72" s="67">
        <v>3402</v>
      </c>
      <c r="L72" s="67" t="s">
        <v>266</v>
      </c>
      <c r="M72" s="68" t="s">
        <v>168</v>
      </c>
      <c r="N72" s="68"/>
      <c r="O72" s="69" t="s">
        <v>337</v>
      </c>
      <c r="P72" s="69" t="s">
        <v>344</v>
      </c>
    </row>
    <row r="73" spans="1:16" ht="12.75" customHeight="1" x14ac:dyDescent="0.2">
      <c r="A73" s="58" t="str">
        <f t="shared" si="6"/>
        <v> BBS 70 </v>
      </c>
      <c r="B73" s="15" t="str">
        <f t="shared" si="7"/>
        <v>I</v>
      </c>
      <c r="C73" s="58">
        <f t="shared" si="8"/>
        <v>45697.258000000002</v>
      </c>
      <c r="D73" t="str">
        <f t="shared" si="9"/>
        <v>vis</v>
      </c>
      <c r="E73">
        <f>VLOOKUP(C73,Active!C$21:E$969,3,FALSE)</f>
        <v>3413.000763296016</v>
      </c>
      <c r="F73" s="15" t="s">
        <v>164</v>
      </c>
      <c r="G73" t="str">
        <f t="shared" si="10"/>
        <v>45697.258</v>
      </c>
      <c r="H73" s="58">
        <f t="shared" si="11"/>
        <v>3413</v>
      </c>
      <c r="I73" s="67" t="s">
        <v>368</v>
      </c>
      <c r="J73" s="68" t="s">
        <v>369</v>
      </c>
      <c r="K73" s="67">
        <v>3413</v>
      </c>
      <c r="L73" s="67" t="s">
        <v>233</v>
      </c>
      <c r="M73" s="68" t="s">
        <v>168</v>
      </c>
      <c r="N73" s="68"/>
      <c r="O73" s="69" t="s">
        <v>314</v>
      </c>
      <c r="P73" s="69" t="s">
        <v>344</v>
      </c>
    </row>
    <row r="74" spans="1:16" ht="12.75" customHeight="1" x14ac:dyDescent="0.2">
      <c r="A74" s="58" t="str">
        <f t="shared" si="6"/>
        <v> BBS 70 </v>
      </c>
      <c r="B74" s="15" t="str">
        <f t="shared" si="7"/>
        <v>I</v>
      </c>
      <c r="C74" s="58">
        <f t="shared" si="8"/>
        <v>45697.260999999999</v>
      </c>
      <c r="D74" t="str">
        <f t="shared" si="9"/>
        <v>vis</v>
      </c>
      <c r="E74">
        <f>VLOOKUP(C74,Active!C$21:E$969,3,FALSE)</f>
        <v>3413.0027055250589</v>
      </c>
      <c r="F74" s="15" t="s">
        <v>164</v>
      </c>
      <c r="G74" t="str">
        <f t="shared" si="10"/>
        <v>45697.261</v>
      </c>
      <c r="H74" s="58">
        <f t="shared" si="11"/>
        <v>3413</v>
      </c>
      <c r="I74" s="67" t="s">
        <v>370</v>
      </c>
      <c r="J74" s="68" t="s">
        <v>371</v>
      </c>
      <c r="K74" s="67">
        <v>3413</v>
      </c>
      <c r="L74" s="67" t="s">
        <v>190</v>
      </c>
      <c r="M74" s="68" t="s">
        <v>168</v>
      </c>
      <c r="N74" s="68"/>
      <c r="O74" s="69" t="s">
        <v>181</v>
      </c>
      <c r="P74" s="69" t="s">
        <v>344</v>
      </c>
    </row>
    <row r="75" spans="1:16" ht="12.75" customHeight="1" x14ac:dyDescent="0.2">
      <c r="A75" s="58" t="str">
        <f t="shared" ref="A75:A106" si="12">P75</f>
        <v> BBS 74 </v>
      </c>
      <c r="B75" s="15" t="str">
        <f t="shared" ref="B75:B106" si="13">IF(H75=INT(H75),"I","II")</f>
        <v>I</v>
      </c>
      <c r="C75" s="58">
        <f t="shared" ref="C75:C106" si="14">1*G75</f>
        <v>45944.415999999997</v>
      </c>
      <c r="D75" t="str">
        <f t="shared" ref="D75:D106" si="15">VLOOKUP(F75,I$1:J$5,2,FALSE)</f>
        <v>vis</v>
      </c>
      <c r="E75">
        <f>VLOOKUP(C75,Active!C$21:E$969,3,FALSE)</f>
        <v>3573.0132453546726</v>
      </c>
      <c r="F75" s="15" t="s">
        <v>164</v>
      </c>
      <c r="G75" t="str">
        <f t="shared" ref="G75:G106" si="16">MID(I75,3,LEN(I75)-3)</f>
        <v>45944.416</v>
      </c>
      <c r="H75" s="58">
        <f t="shared" ref="H75:H106" si="17">1*K75</f>
        <v>3573</v>
      </c>
      <c r="I75" s="67" t="s">
        <v>372</v>
      </c>
      <c r="J75" s="68" t="s">
        <v>373</v>
      </c>
      <c r="K75" s="67">
        <v>3573</v>
      </c>
      <c r="L75" s="67" t="s">
        <v>374</v>
      </c>
      <c r="M75" s="68" t="s">
        <v>168</v>
      </c>
      <c r="N75" s="68"/>
      <c r="O75" s="69" t="s">
        <v>337</v>
      </c>
      <c r="P75" s="69" t="s">
        <v>375</v>
      </c>
    </row>
    <row r="76" spans="1:16" ht="12.75" customHeight="1" x14ac:dyDescent="0.2">
      <c r="A76" s="58" t="str">
        <f t="shared" si="12"/>
        <v> BBS 74 </v>
      </c>
      <c r="B76" s="15" t="str">
        <f t="shared" si="13"/>
        <v>I</v>
      </c>
      <c r="C76" s="58">
        <f t="shared" si="14"/>
        <v>45992.28</v>
      </c>
      <c r="D76" t="str">
        <f t="shared" si="15"/>
        <v>vis</v>
      </c>
      <c r="E76">
        <f>VLOOKUP(C76,Active!C$21:E$969,3,FALSE)</f>
        <v>3604.0008623496956</v>
      </c>
      <c r="F76" s="15" t="s">
        <v>164</v>
      </c>
      <c r="G76" t="str">
        <f t="shared" si="16"/>
        <v>45992.280</v>
      </c>
      <c r="H76" s="58">
        <f t="shared" si="17"/>
        <v>3604</v>
      </c>
      <c r="I76" s="67" t="s">
        <v>376</v>
      </c>
      <c r="J76" s="68" t="s">
        <v>377</v>
      </c>
      <c r="K76" s="67">
        <v>3604</v>
      </c>
      <c r="L76" s="67" t="s">
        <v>233</v>
      </c>
      <c r="M76" s="68" t="s">
        <v>168</v>
      </c>
      <c r="N76" s="68"/>
      <c r="O76" s="69" t="s">
        <v>314</v>
      </c>
      <c r="P76" s="69" t="s">
        <v>375</v>
      </c>
    </row>
    <row r="77" spans="1:16" ht="12.75" customHeight="1" x14ac:dyDescent="0.2">
      <c r="A77" s="58" t="str">
        <f t="shared" si="12"/>
        <v> BBS 74 </v>
      </c>
      <c r="B77" s="15" t="str">
        <f t="shared" si="13"/>
        <v>I</v>
      </c>
      <c r="C77" s="58">
        <f t="shared" si="14"/>
        <v>46029.351000000002</v>
      </c>
      <c r="D77" t="str">
        <f t="shared" si="15"/>
        <v>vis</v>
      </c>
      <c r="E77">
        <f>VLOOKUP(C77,Active!C$21:E$969,3,FALSE)</f>
        <v>3628.0009866523569</v>
      </c>
      <c r="F77" s="15" t="s">
        <v>164</v>
      </c>
      <c r="G77" t="str">
        <f t="shared" si="16"/>
        <v>46029.351</v>
      </c>
      <c r="H77" s="58">
        <f t="shared" si="17"/>
        <v>3628</v>
      </c>
      <c r="I77" s="67" t="s">
        <v>378</v>
      </c>
      <c r="J77" s="68" t="s">
        <v>379</v>
      </c>
      <c r="K77" s="67">
        <v>3628</v>
      </c>
      <c r="L77" s="67" t="s">
        <v>305</v>
      </c>
      <c r="M77" s="68" t="s">
        <v>168</v>
      </c>
      <c r="N77" s="68"/>
      <c r="O77" s="69" t="s">
        <v>380</v>
      </c>
      <c r="P77" s="69" t="s">
        <v>375</v>
      </c>
    </row>
    <row r="78" spans="1:16" ht="12.75" customHeight="1" x14ac:dyDescent="0.2">
      <c r="A78" s="58" t="str">
        <f t="shared" si="12"/>
        <v> BBS 75 </v>
      </c>
      <c r="B78" s="15" t="str">
        <f t="shared" si="13"/>
        <v>I</v>
      </c>
      <c r="C78" s="58">
        <f t="shared" si="14"/>
        <v>46077.222999999998</v>
      </c>
      <c r="D78" t="str">
        <f t="shared" si="15"/>
        <v>vis</v>
      </c>
      <c r="E78">
        <f>VLOOKUP(C78,Active!C$21:E$969,3,FALSE)</f>
        <v>3658.9937829248279</v>
      </c>
      <c r="F78" s="15" t="s">
        <v>164</v>
      </c>
      <c r="G78" t="str">
        <f t="shared" si="16"/>
        <v>46077.223</v>
      </c>
      <c r="H78" s="58">
        <f t="shared" si="17"/>
        <v>3659</v>
      </c>
      <c r="I78" s="67" t="s">
        <v>381</v>
      </c>
      <c r="J78" s="68" t="s">
        <v>382</v>
      </c>
      <c r="K78" s="67">
        <v>3659</v>
      </c>
      <c r="L78" s="67" t="s">
        <v>383</v>
      </c>
      <c r="M78" s="68" t="s">
        <v>168</v>
      </c>
      <c r="N78" s="68"/>
      <c r="O78" s="69" t="s">
        <v>314</v>
      </c>
      <c r="P78" s="69" t="s">
        <v>384</v>
      </c>
    </row>
    <row r="79" spans="1:16" ht="12.75" customHeight="1" x14ac:dyDescent="0.2">
      <c r="A79" s="58" t="str">
        <f t="shared" si="12"/>
        <v> BBS 77 </v>
      </c>
      <c r="B79" s="15" t="str">
        <f t="shared" si="13"/>
        <v>I</v>
      </c>
      <c r="C79" s="58">
        <f t="shared" si="14"/>
        <v>46239.415999999997</v>
      </c>
      <c r="D79" t="str">
        <f t="shared" si="15"/>
        <v>vis</v>
      </c>
      <c r="E79">
        <f>VLOOKUP(C79,Active!C$21:E$969,3,FALSE)</f>
        <v>3763.9991013953609</v>
      </c>
      <c r="F79" s="15" t="s">
        <v>164</v>
      </c>
      <c r="G79" t="str">
        <f t="shared" si="16"/>
        <v>46239.416</v>
      </c>
      <c r="H79" s="58">
        <f t="shared" si="17"/>
        <v>3764</v>
      </c>
      <c r="I79" s="67" t="s">
        <v>385</v>
      </c>
      <c r="J79" s="68" t="s">
        <v>386</v>
      </c>
      <c r="K79" s="67">
        <v>3764</v>
      </c>
      <c r="L79" s="67" t="s">
        <v>198</v>
      </c>
      <c r="M79" s="68" t="s">
        <v>168</v>
      </c>
      <c r="N79" s="68"/>
      <c r="O79" s="69" t="s">
        <v>380</v>
      </c>
      <c r="P79" s="69" t="s">
        <v>387</v>
      </c>
    </row>
    <row r="80" spans="1:16" ht="12.75" customHeight="1" x14ac:dyDescent="0.2">
      <c r="A80" s="58" t="str">
        <f t="shared" si="12"/>
        <v> BRNO 27 </v>
      </c>
      <c r="B80" s="15" t="str">
        <f t="shared" si="13"/>
        <v>I</v>
      </c>
      <c r="C80" s="58">
        <f t="shared" si="14"/>
        <v>46327.455999999998</v>
      </c>
      <c r="D80" t="str">
        <f t="shared" si="15"/>
        <v>vis</v>
      </c>
      <c r="E80">
        <f>VLOOKUP(C80,Active!C$21:E$969,3,FALSE)</f>
        <v>3820.9970497540808</v>
      </c>
      <c r="F80" s="15" t="s">
        <v>164</v>
      </c>
      <c r="G80" t="str">
        <f t="shared" si="16"/>
        <v>46327.456</v>
      </c>
      <c r="H80" s="58">
        <f t="shared" si="17"/>
        <v>3821</v>
      </c>
      <c r="I80" s="67" t="s">
        <v>388</v>
      </c>
      <c r="J80" s="68" t="s">
        <v>389</v>
      </c>
      <c r="K80" s="67">
        <v>3821</v>
      </c>
      <c r="L80" s="67" t="s">
        <v>249</v>
      </c>
      <c r="M80" s="68" t="s">
        <v>168</v>
      </c>
      <c r="N80" s="68"/>
      <c r="O80" s="69" t="s">
        <v>390</v>
      </c>
      <c r="P80" s="69" t="s">
        <v>391</v>
      </c>
    </row>
    <row r="81" spans="1:16" ht="12.75" customHeight="1" x14ac:dyDescent="0.2">
      <c r="A81" s="58" t="str">
        <f t="shared" si="12"/>
        <v> BRNO 27 </v>
      </c>
      <c r="B81" s="15" t="str">
        <f t="shared" si="13"/>
        <v>I</v>
      </c>
      <c r="C81" s="58">
        <f t="shared" si="14"/>
        <v>46327.457000000002</v>
      </c>
      <c r="D81" t="str">
        <f t="shared" si="15"/>
        <v>vis</v>
      </c>
      <c r="E81">
        <f>VLOOKUP(C81,Active!C$21:E$969,3,FALSE)</f>
        <v>3820.9976971637648</v>
      </c>
      <c r="F81" s="15" t="s">
        <v>164</v>
      </c>
      <c r="G81" t="str">
        <f t="shared" si="16"/>
        <v>46327.457</v>
      </c>
      <c r="H81" s="58">
        <f t="shared" si="17"/>
        <v>3821</v>
      </c>
      <c r="I81" s="67" t="s">
        <v>392</v>
      </c>
      <c r="J81" s="68" t="s">
        <v>393</v>
      </c>
      <c r="K81" s="67">
        <v>3821</v>
      </c>
      <c r="L81" s="67" t="s">
        <v>167</v>
      </c>
      <c r="M81" s="68" t="s">
        <v>168</v>
      </c>
      <c r="N81" s="68"/>
      <c r="O81" s="69" t="s">
        <v>275</v>
      </c>
      <c r="P81" s="69" t="s">
        <v>391</v>
      </c>
    </row>
    <row r="82" spans="1:16" ht="12.75" customHeight="1" x14ac:dyDescent="0.2">
      <c r="A82" s="58" t="str">
        <f t="shared" si="12"/>
        <v> BBS 78 </v>
      </c>
      <c r="B82" s="15" t="str">
        <f t="shared" si="13"/>
        <v>I</v>
      </c>
      <c r="C82" s="58">
        <f t="shared" si="14"/>
        <v>46327.457999999999</v>
      </c>
      <c r="D82" t="str">
        <f t="shared" si="15"/>
        <v>vis</v>
      </c>
      <c r="E82">
        <f>VLOOKUP(C82,Active!C$21:E$969,3,FALSE)</f>
        <v>3820.9983445734442</v>
      </c>
      <c r="F82" s="15" t="s">
        <v>164</v>
      </c>
      <c r="G82" t="str">
        <f t="shared" si="16"/>
        <v>46327.458</v>
      </c>
      <c r="H82" s="58">
        <f t="shared" si="17"/>
        <v>3821</v>
      </c>
      <c r="I82" s="67" t="s">
        <v>394</v>
      </c>
      <c r="J82" s="68" t="s">
        <v>395</v>
      </c>
      <c r="K82" s="67">
        <v>3821</v>
      </c>
      <c r="L82" s="67" t="s">
        <v>210</v>
      </c>
      <c r="M82" s="68" t="s">
        <v>168</v>
      </c>
      <c r="N82" s="68"/>
      <c r="O82" s="69" t="s">
        <v>181</v>
      </c>
      <c r="P82" s="69" t="s">
        <v>396</v>
      </c>
    </row>
    <row r="83" spans="1:16" ht="12.75" customHeight="1" x14ac:dyDescent="0.2">
      <c r="A83" s="58" t="str">
        <f t="shared" si="12"/>
        <v> BRNO 27 </v>
      </c>
      <c r="B83" s="15" t="str">
        <f t="shared" si="13"/>
        <v>I</v>
      </c>
      <c r="C83" s="58">
        <f t="shared" si="14"/>
        <v>46344.446000000004</v>
      </c>
      <c r="D83" t="str">
        <f t="shared" si="15"/>
        <v>vis</v>
      </c>
      <c r="E83">
        <f>VLOOKUP(C83,Active!C$21:E$969,3,FALSE)</f>
        <v>3831.9965402426651</v>
      </c>
      <c r="F83" s="15" t="s">
        <v>164</v>
      </c>
      <c r="G83" t="str">
        <f t="shared" si="16"/>
        <v>46344.446</v>
      </c>
      <c r="H83" s="58">
        <f t="shared" si="17"/>
        <v>3832</v>
      </c>
      <c r="I83" s="67" t="s">
        <v>397</v>
      </c>
      <c r="J83" s="68" t="s">
        <v>398</v>
      </c>
      <c r="K83" s="67">
        <v>3832</v>
      </c>
      <c r="L83" s="67" t="s">
        <v>249</v>
      </c>
      <c r="M83" s="68" t="s">
        <v>168</v>
      </c>
      <c r="N83" s="68"/>
      <c r="O83" s="69" t="s">
        <v>399</v>
      </c>
      <c r="P83" s="69" t="s">
        <v>391</v>
      </c>
    </row>
    <row r="84" spans="1:16" ht="12.75" customHeight="1" x14ac:dyDescent="0.2">
      <c r="A84" s="58" t="str">
        <f t="shared" si="12"/>
        <v> BRNO 27 </v>
      </c>
      <c r="B84" s="15" t="str">
        <f t="shared" si="13"/>
        <v>I</v>
      </c>
      <c r="C84" s="58">
        <f t="shared" si="14"/>
        <v>46344.446000000004</v>
      </c>
      <c r="D84" t="str">
        <f t="shared" si="15"/>
        <v>vis</v>
      </c>
      <c r="E84">
        <f>VLOOKUP(C84,Active!C$21:E$969,3,FALSE)</f>
        <v>3831.9965402426651</v>
      </c>
      <c r="F84" s="15" t="s">
        <v>164</v>
      </c>
      <c r="G84" t="str">
        <f t="shared" si="16"/>
        <v>46344.446</v>
      </c>
      <c r="H84" s="58">
        <f t="shared" si="17"/>
        <v>3832</v>
      </c>
      <c r="I84" s="67" t="s">
        <v>397</v>
      </c>
      <c r="J84" s="68" t="s">
        <v>398</v>
      </c>
      <c r="K84" s="67">
        <v>3832</v>
      </c>
      <c r="L84" s="67" t="s">
        <v>249</v>
      </c>
      <c r="M84" s="68" t="s">
        <v>168</v>
      </c>
      <c r="N84" s="68"/>
      <c r="O84" s="69" t="s">
        <v>400</v>
      </c>
      <c r="P84" s="69" t="s">
        <v>391</v>
      </c>
    </row>
    <row r="85" spans="1:16" ht="12.75" customHeight="1" x14ac:dyDescent="0.2">
      <c r="A85" s="58" t="str">
        <f t="shared" si="12"/>
        <v> BRNO 27 </v>
      </c>
      <c r="B85" s="15" t="str">
        <f t="shared" si="13"/>
        <v>I</v>
      </c>
      <c r="C85" s="58">
        <f t="shared" si="14"/>
        <v>46344.449000000001</v>
      </c>
      <c r="D85" t="str">
        <f t="shared" si="15"/>
        <v>vis</v>
      </c>
      <c r="E85">
        <f>VLOOKUP(C85,Active!C$21:E$969,3,FALSE)</f>
        <v>3831.9984824717076</v>
      </c>
      <c r="F85" s="15" t="s">
        <v>164</v>
      </c>
      <c r="G85" t="str">
        <f t="shared" si="16"/>
        <v>46344.449</v>
      </c>
      <c r="H85" s="58">
        <f t="shared" si="17"/>
        <v>3832</v>
      </c>
      <c r="I85" s="67" t="s">
        <v>401</v>
      </c>
      <c r="J85" s="68" t="s">
        <v>402</v>
      </c>
      <c r="K85" s="67">
        <v>3832</v>
      </c>
      <c r="L85" s="67" t="s">
        <v>262</v>
      </c>
      <c r="M85" s="68" t="s">
        <v>168</v>
      </c>
      <c r="N85" s="68"/>
      <c r="O85" s="69" t="s">
        <v>226</v>
      </c>
      <c r="P85" s="69" t="s">
        <v>391</v>
      </c>
    </row>
    <row r="86" spans="1:16" ht="12.75" customHeight="1" x14ac:dyDescent="0.2">
      <c r="A86" s="58" t="str">
        <f t="shared" si="12"/>
        <v> BRNO 27 </v>
      </c>
      <c r="B86" s="15" t="str">
        <f t="shared" si="13"/>
        <v>I</v>
      </c>
      <c r="C86" s="58">
        <f t="shared" si="14"/>
        <v>46344.45</v>
      </c>
      <c r="D86" t="str">
        <f t="shared" si="15"/>
        <v>vis</v>
      </c>
      <c r="E86">
        <f>VLOOKUP(C86,Active!C$21:E$969,3,FALSE)</f>
        <v>3831.999129881387</v>
      </c>
      <c r="F86" s="15" t="s">
        <v>164</v>
      </c>
      <c r="G86" t="str">
        <f t="shared" si="16"/>
        <v>46344.450</v>
      </c>
      <c r="H86" s="58">
        <f t="shared" si="17"/>
        <v>3832</v>
      </c>
      <c r="I86" s="67" t="s">
        <v>403</v>
      </c>
      <c r="J86" s="68" t="s">
        <v>404</v>
      </c>
      <c r="K86" s="67">
        <v>3832</v>
      </c>
      <c r="L86" s="67" t="s">
        <v>198</v>
      </c>
      <c r="M86" s="68" t="s">
        <v>168</v>
      </c>
      <c r="N86" s="68"/>
      <c r="O86" s="69" t="s">
        <v>390</v>
      </c>
      <c r="P86" s="69" t="s">
        <v>391</v>
      </c>
    </row>
    <row r="87" spans="1:16" ht="12.75" customHeight="1" x14ac:dyDescent="0.2">
      <c r="A87" s="58" t="str">
        <f t="shared" si="12"/>
        <v> BRNO 27 </v>
      </c>
      <c r="B87" s="15" t="str">
        <f t="shared" si="13"/>
        <v>I</v>
      </c>
      <c r="C87" s="58">
        <f t="shared" si="14"/>
        <v>46344.451999999997</v>
      </c>
      <c r="D87" t="str">
        <f t="shared" si="15"/>
        <v>vis</v>
      </c>
      <c r="E87">
        <f>VLOOKUP(C87,Active!C$21:E$969,3,FALSE)</f>
        <v>3832.00042470075</v>
      </c>
      <c r="F87" s="15" t="s">
        <v>164</v>
      </c>
      <c r="G87" t="str">
        <f t="shared" si="16"/>
        <v>46344.452</v>
      </c>
      <c r="H87" s="58">
        <f t="shared" si="17"/>
        <v>3832</v>
      </c>
      <c r="I87" s="67" t="s">
        <v>405</v>
      </c>
      <c r="J87" s="68" t="s">
        <v>406</v>
      </c>
      <c r="K87" s="67">
        <v>3832</v>
      </c>
      <c r="L87" s="67" t="s">
        <v>233</v>
      </c>
      <c r="M87" s="68" t="s">
        <v>168</v>
      </c>
      <c r="N87" s="68"/>
      <c r="O87" s="69" t="s">
        <v>407</v>
      </c>
      <c r="P87" s="69" t="s">
        <v>391</v>
      </c>
    </row>
    <row r="88" spans="1:16" ht="12.75" customHeight="1" x14ac:dyDescent="0.2">
      <c r="A88" s="58" t="str">
        <f t="shared" si="12"/>
        <v> BBS 78 </v>
      </c>
      <c r="B88" s="15" t="str">
        <f t="shared" si="13"/>
        <v>I</v>
      </c>
      <c r="C88" s="58">
        <f t="shared" si="14"/>
        <v>46361.438999999998</v>
      </c>
      <c r="D88" t="str">
        <f t="shared" si="15"/>
        <v>vis</v>
      </c>
      <c r="E88">
        <f>VLOOKUP(C88,Active!C$21:E$969,3,FALSE)</f>
        <v>3842.9979729602869</v>
      </c>
      <c r="F88" s="15" t="s">
        <v>164</v>
      </c>
      <c r="G88" t="str">
        <f t="shared" si="16"/>
        <v>46361.439</v>
      </c>
      <c r="H88" s="58">
        <f t="shared" si="17"/>
        <v>3843</v>
      </c>
      <c r="I88" s="67" t="s">
        <v>408</v>
      </c>
      <c r="J88" s="68" t="s">
        <v>409</v>
      </c>
      <c r="K88" s="67">
        <v>3843</v>
      </c>
      <c r="L88" s="67" t="s">
        <v>210</v>
      </c>
      <c r="M88" s="68" t="s">
        <v>168</v>
      </c>
      <c r="N88" s="68"/>
      <c r="O88" s="69" t="s">
        <v>181</v>
      </c>
      <c r="P88" s="69" t="s">
        <v>396</v>
      </c>
    </row>
    <row r="89" spans="1:16" ht="12.75" customHeight="1" x14ac:dyDescent="0.2">
      <c r="A89" s="58" t="str">
        <f t="shared" si="12"/>
        <v> BBS 83 </v>
      </c>
      <c r="B89" s="15" t="str">
        <f t="shared" si="13"/>
        <v>I</v>
      </c>
      <c r="C89" s="58">
        <f t="shared" si="14"/>
        <v>46704.324999999997</v>
      </c>
      <c r="D89" t="str">
        <f t="shared" si="15"/>
        <v>vis</v>
      </c>
      <c r="E89">
        <f>VLOOKUP(C89,Active!C$21:E$969,3,FALSE)</f>
        <v>4064.9856890089895</v>
      </c>
      <c r="F89" s="15" t="s">
        <v>164</v>
      </c>
      <c r="G89" t="str">
        <f t="shared" si="16"/>
        <v>46704.325</v>
      </c>
      <c r="H89" s="58">
        <f t="shared" si="17"/>
        <v>4065</v>
      </c>
      <c r="I89" s="67" t="s">
        <v>410</v>
      </c>
      <c r="J89" s="68" t="s">
        <v>411</v>
      </c>
      <c r="K89" s="67">
        <v>4065</v>
      </c>
      <c r="L89" s="67" t="s">
        <v>412</v>
      </c>
      <c r="M89" s="68" t="s">
        <v>168</v>
      </c>
      <c r="N89" s="68"/>
      <c r="O89" s="69" t="s">
        <v>413</v>
      </c>
      <c r="P89" s="69" t="s">
        <v>414</v>
      </c>
    </row>
    <row r="90" spans="1:16" ht="12.75" customHeight="1" x14ac:dyDescent="0.2">
      <c r="A90" s="58" t="str">
        <f t="shared" si="12"/>
        <v> BBS 81 </v>
      </c>
      <c r="B90" s="15" t="str">
        <f t="shared" si="13"/>
        <v>I</v>
      </c>
      <c r="C90" s="58">
        <f t="shared" si="14"/>
        <v>46707.442999999999</v>
      </c>
      <c r="D90" t="str">
        <f t="shared" si="15"/>
        <v>vis</v>
      </c>
      <c r="E90">
        <f>VLOOKUP(C90,Active!C$21:E$969,3,FALSE)</f>
        <v>4067.0043123958885</v>
      </c>
      <c r="F90" s="15" t="s">
        <v>164</v>
      </c>
      <c r="G90" t="str">
        <f t="shared" si="16"/>
        <v>46707.443</v>
      </c>
      <c r="H90" s="58">
        <f t="shared" si="17"/>
        <v>4067</v>
      </c>
      <c r="I90" s="67" t="s">
        <v>415</v>
      </c>
      <c r="J90" s="68" t="s">
        <v>416</v>
      </c>
      <c r="K90" s="67">
        <v>4067</v>
      </c>
      <c r="L90" s="67" t="s">
        <v>285</v>
      </c>
      <c r="M90" s="68" t="s">
        <v>168</v>
      </c>
      <c r="N90" s="68"/>
      <c r="O90" s="69" t="s">
        <v>181</v>
      </c>
      <c r="P90" s="69" t="s">
        <v>417</v>
      </c>
    </row>
    <row r="91" spans="1:16" ht="12.75" customHeight="1" x14ac:dyDescent="0.2">
      <c r="A91" s="58" t="str">
        <f t="shared" si="12"/>
        <v> BBS 86 </v>
      </c>
      <c r="B91" s="15" t="str">
        <f t="shared" si="13"/>
        <v>I</v>
      </c>
      <c r="C91" s="58">
        <f t="shared" si="14"/>
        <v>47118.305</v>
      </c>
      <c r="D91" t="str">
        <f t="shared" si="15"/>
        <v>vis</v>
      </c>
      <c r="E91">
        <f>VLOOKUP(C91,Active!C$21:E$969,3,FALSE)</f>
        <v>4333.0003489538194</v>
      </c>
      <c r="F91" s="15" t="s">
        <v>164</v>
      </c>
      <c r="G91" t="str">
        <f t="shared" si="16"/>
        <v>47118.305</v>
      </c>
      <c r="H91" s="58">
        <f t="shared" si="17"/>
        <v>4333</v>
      </c>
      <c r="I91" s="67" t="s">
        <v>418</v>
      </c>
      <c r="J91" s="68" t="s">
        <v>419</v>
      </c>
      <c r="K91" s="67">
        <v>4333</v>
      </c>
      <c r="L91" s="67" t="s">
        <v>233</v>
      </c>
      <c r="M91" s="68" t="s">
        <v>168</v>
      </c>
      <c r="N91" s="68"/>
      <c r="O91" s="69" t="s">
        <v>181</v>
      </c>
      <c r="P91" s="69" t="s">
        <v>420</v>
      </c>
    </row>
    <row r="92" spans="1:16" ht="12.75" customHeight="1" x14ac:dyDescent="0.2">
      <c r="A92" s="58" t="str">
        <f t="shared" si="12"/>
        <v> BBS 90 </v>
      </c>
      <c r="B92" s="15" t="str">
        <f t="shared" si="13"/>
        <v>I</v>
      </c>
      <c r="C92" s="58">
        <f t="shared" si="14"/>
        <v>47450.392</v>
      </c>
      <c r="D92" t="str">
        <f t="shared" si="15"/>
        <v>vis</v>
      </c>
      <c r="E92">
        <f>VLOOKUP(C92,Active!C$21:E$969,3,FALSE)</f>
        <v>4547.99668785207</v>
      </c>
      <c r="F92" s="15" t="s">
        <v>164</v>
      </c>
      <c r="G92" t="str">
        <f t="shared" si="16"/>
        <v>47450.392</v>
      </c>
      <c r="H92" s="58">
        <f t="shared" si="17"/>
        <v>4548</v>
      </c>
      <c r="I92" s="67" t="s">
        <v>421</v>
      </c>
      <c r="J92" s="68" t="s">
        <v>422</v>
      </c>
      <c r="K92" s="67">
        <v>4548</v>
      </c>
      <c r="L92" s="67" t="s">
        <v>249</v>
      </c>
      <c r="M92" s="68" t="s">
        <v>168</v>
      </c>
      <c r="N92" s="68"/>
      <c r="O92" s="69" t="s">
        <v>413</v>
      </c>
      <c r="P92" s="69" t="s">
        <v>423</v>
      </c>
    </row>
    <row r="93" spans="1:16" ht="12.75" customHeight="1" x14ac:dyDescent="0.2">
      <c r="A93" s="58" t="str">
        <f t="shared" si="12"/>
        <v> BBS 90 </v>
      </c>
      <c r="B93" s="15" t="str">
        <f t="shared" si="13"/>
        <v>I</v>
      </c>
      <c r="C93" s="58">
        <f t="shared" si="14"/>
        <v>47481.288999999997</v>
      </c>
      <c r="D93" t="str">
        <f t="shared" si="15"/>
        <v>vis</v>
      </c>
      <c r="E93">
        <f>VLOOKUP(C93,Active!C$21:E$969,3,FALSE)</f>
        <v>4567.9997047811839</v>
      </c>
      <c r="F93" s="15" t="s">
        <v>164</v>
      </c>
      <c r="G93" t="str">
        <f t="shared" si="16"/>
        <v>47481.289</v>
      </c>
      <c r="H93" s="58">
        <f t="shared" si="17"/>
        <v>4568</v>
      </c>
      <c r="I93" s="67" t="s">
        <v>424</v>
      </c>
      <c r="J93" s="68" t="s">
        <v>425</v>
      </c>
      <c r="K93" s="67">
        <v>4568</v>
      </c>
      <c r="L93" s="67" t="s">
        <v>426</v>
      </c>
      <c r="M93" s="68" t="s">
        <v>168</v>
      </c>
      <c r="N93" s="68"/>
      <c r="O93" s="69" t="s">
        <v>181</v>
      </c>
      <c r="P93" s="69" t="s">
        <v>423</v>
      </c>
    </row>
    <row r="94" spans="1:16" ht="12.75" customHeight="1" x14ac:dyDescent="0.2">
      <c r="A94" s="58" t="str">
        <f t="shared" si="12"/>
        <v> BBS 92 </v>
      </c>
      <c r="B94" s="15" t="str">
        <f t="shared" si="13"/>
        <v>I</v>
      </c>
      <c r="C94" s="58">
        <f t="shared" si="14"/>
        <v>47663.546999999999</v>
      </c>
      <c r="D94" t="str">
        <f t="shared" si="15"/>
        <v>vis</v>
      </c>
      <c r="E94">
        <f>VLOOKUP(C94,Active!C$21:E$969,3,FALSE)</f>
        <v>4685.995298510893</v>
      </c>
      <c r="F94" s="15" t="s">
        <v>164</v>
      </c>
      <c r="G94" t="str">
        <f t="shared" si="16"/>
        <v>47663.547</v>
      </c>
      <c r="H94" s="58">
        <f t="shared" si="17"/>
        <v>4686</v>
      </c>
      <c r="I94" s="67" t="s">
        <v>427</v>
      </c>
      <c r="J94" s="68" t="s">
        <v>428</v>
      </c>
      <c r="K94" s="67">
        <v>4686</v>
      </c>
      <c r="L94" s="67" t="s">
        <v>270</v>
      </c>
      <c r="M94" s="68" t="s">
        <v>168</v>
      </c>
      <c r="N94" s="68"/>
      <c r="O94" s="69" t="s">
        <v>217</v>
      </c>
      <c r="P94" s="69" t="s">
        <v>429</v>
      </c>
    </row>
    <row r="95" spans="1:16" ht="12.75" customHeight="1" x14ac:dyDescent="0.2">
      <c r="A95" s="58" t="str">
        <f t="shared" si="12"/>
        <v> BBS 92 </v>
      </c>
      <c r="B95" s="15" t="str">
        <f t="shared" si="13"/>
        <v>I</v>
      </c>
      <c r="C95" s="58">
        <f t="shared" si="14"/>
        <v>47748.504999999997</v>
      </c>
      <c r="D95" t="str">
        <f t="shared" si="15"/>
        <v>vis</v>
      </c>
      <c r="E95">
        <f>VLOOKUP(C95,Active!C$21:E$969,3,FALSE)</f>
        <v>4740.9979302312477</v>
      </c>
      <c r="F95" s="15" t="s">
        <v>164</v>
      </c>
      <c r="G95" t="str">
        <f t="shared" si="16"/>
        <v>47748.505</v>
      </c>
      <c r="H95" s="58">
        <f t="shared" si="17"/>
        <v>4741</v>
      </c>
      <c r="I95" s="67" t="s">
        <v>430</v>
      </c>
      <c r="J95" s="68" t="s">
        <v>431</v>
      </c>
      <c r="K95" s="67">
        <v>4741</v>
      </c>
      <c r="L95" s="67" t="s">
        <v>210</v>
      </c>
      <c r="M95" s="68" t="s">
        <v>168</v>
      </c>
      <c r="N95" s="68"/>
      <c r="O95" s="69" t="s">
        <v>181</v>
      </c>
      <c r="P95" s="69" t="s">
        <v>429</v>
      </c>
    </row>
    <row r="96" spans="1:16" ht="12.75" customHeight="1" x14ac:dyDescent="0.2">
      <c r="A96" s="58" t="str">
        <f t="shared" si="12"/>
        <v> BBS 93 </v>
      </c>
      <c r="B96" s="15" t="str">
        <f t="shared" si="13"/>
        <v>I</v>
      </c>
      <c r="C96" s="58">
        <f t="shared" si="14"/>
        <v>47827.277999999998</v>
      </c>
      <c r="D96" t="str">
        <f t="shared" si="15"/>
        <v>vis</v>
      </c>
      <c r="E96">
        <f>VLOOKUP(C96,Active!C$21:E$969,3,FALSE)</f>
        <v>4791.9963330715636</v>
      </c>
      <c r="F96" s="15" t="s">
        <v>164</v>
      </c>
      <c r="G96" t="str">
        <f t="shared" si="16"/>
        <v>47827.278</v>
      </c>
      <c r="H96" s="58">
        <f t="shared" si="17"/>
        <v>4792</v>
      </c>
      <c r="I96" s="67" t="s">
        <v>432</v>
      </c>
      <c r="J96" s="68" t="s">
        <v>433</v>
      </c>
      <c r="K96" s="67">
        <v>4792</v>
      </c>
      <c r="L96" s="67" t="s">
        <v>266</v>
      </c>
      <c r="M96" s="68" t="s">
        <v>168</v>
      </c>
      <c r="N96" s="68"/>
      <c r="O96" s="69" t="s">
        <v>181</v>
      </c>
      <c r="P96" s="69" t="s">
        <v>434</v>
      </c>
    </row>
    <row r="97" spans="1:16" ht="12.75" customHeight="1" x14ac:dyDescent="0.2">
      <c r="A97" s="58" t="str">
        <f t="shared" si="12"/>
        <v> BBS 96 </v>
      </c>
      <c r="B97" s="15" t="str">
        <f t="shared" si="13"/>
        <v>I</v>
      </c>
      <c r="C97" s="58">
        <f t="shared" si="14"/>
        <v>48094.499000000003</v>
      </c>
      <c r="D97" t="str">
        <f t="shared" si="15"/>
        <v>vis</v>
      </c>
      <c r="E97">
        <f>VLOOKUP(C97,Active!C$21:E$969,3,FALSE)</f>
        <v>4964.9977955700379</v>
      </c>
      <c r="F97" s="15" t="s">
        <v>164</v>
      </c>
      <c r="G97" t="str">
        <f t="shared" si="16"/>
        <v>48094.499</v>
      </c>
      <c r="H97" s="58">
        <f t="shared" si="17"/>
        <v>4965</v>
      </c>
      <c r="I97" s="67" t="s">
        <v>435</v>
      </c>
      <c r="J97" s="68" t="s">
        <v>436</v>
      </c>
      <c r="K97" s="67">
        <v>4965</v>
      </c>
      <c r="L97" s="67" t="s">
        <v>210</v>
      </c>
      <c r="M97" s="68" t="s">
        <v>168</v>
      </c>
      <c r="N97" s="68"/>
      <c r="O97" s="69" t="s">
        <v>337</v>
      </c>
      <c r="P97" s="69" t="s">
        <v>437</v>
      </c>
    </row>
    <row r="98" spans="1:16" ht="12.75" customHeight="1" x14ac:dyDescent="0.2">
      <c r="A98" s="58" t="str">
        <f t="shared" si="12"/>
        <v> BBS 96 </v>
      </c>
      <c r="B98" s="15" t="str">
        <f t="shared" si="13"/>
        <v>I</v>
      </c>
      <c r="C98" s="58">
        <f t="shared" si="14"/>
        <v>48108.392999999996</v>
      </c>
      <c r="D98" t="str">
        <f t="shared" si="15"/>
        <v>vis</v>
      </c>
      <c r="E98">
        <f>VLOOKUP(C98,Active!C$21:E$969,3,FALSE)</f>
        <v>4973.9929056847086</v>
      </c>
      <c r="F98" s="15" t="s">
        <v>164</v>
      </c>
      <c r="G98" t="str">
        <f t="shared" si="16"/>
        <v>48108.393</v>
      </c>
      <c r="H98" s="58">
        <f t="shared" si="17"/>
        <v>4974</v>
      </c>
      <c r="I98" s="67" t="s">
        <v>438</v>
      </c>
      <c r="J98" s="68" t="s">
        <v>439</v>
      </c>
      <c r="K98" s="67">
        <v>4974</v>
      </c>
      <c r="L98" s="67" t="s">
        <v>440</v>
      </c>
      <c r="M98" s="68" t="s">
        <v>168</v>
      </c>
      <c r="N98" s="68"/>
      <c r="O98" s="69" t="s">
        <v>181</v>
      </c>
      <c r="P98" s="69" t="s">
        <v>437</v>
      </c>
    </row>
    <row r="99" spans="1:16" ht="12.75" customHeight="1" x14ac:dyDescent="0.2">
      <c r="A99" s="58" t="str">
        <f t="shared" si="12"/>
        <v> BBS 96 </v>
      </c>
      <c r="B99" s="15" t="str">
        <f t="shared" si="13"/>
        <v>I</v>
      </c>
      <c r="C99" s="58">
        <f t="shared" si="14"/>
        <v>48125.4</v>
      </c>
      <c r="D99" t="str">
        <f t="shared" si="15"/>
        <v>vis</v>
      </c>
      <c r="E99">
        <f>VLOOKUP(C99,Active!C$21:E$969,3,FALSE)</f>
        <v>4985.0034021378779</v>
      </c>
      <c r="F99" s="15" t="s">
        <v>164</v>
      </c>
      <c r="G99" t="str">
        <f t="shared" si="16"/>
        <v>48125.400</v>
      </c>
      <c r="H99" s="58">
        <f t="shared" si="17"/>
        <v>4985</v>
      </c>
      <c r="I99" s="67" t="s">
        <v>441</v>
      </c>
      <c r="J99" s="68" t="s">
        <v>442</v>
      </c>
      <c r="K99" s="67">
        <v>4985</v>
      </c>
      <c r="L99" s="67" t="s">
        <v>225</v>
      </c>
      <c r="M99" s="68" t="s">
        <v>168</v>
      </c>
      <c r="N99" s="68"/>
      <c r="O99" s="69" t="s">
        <v>181</v>
      </c>
      <c r="P99" s="69" t="s">
        <v>437</v>
      </c>
    </row>
    <row r="100" spans="1:16" ht="12.75" customHeight="1" x14ac:dyDescent="0.2">
      <c r="A100" s="58" t="str">
        <f t="shared" si="12"/>
        <v> BBS 97 </v>
      </c>
      <c r="B100" s="15" t="str">
        <f t="shared" si="13"/>
        <v>I</v>
      </c>
      <c r="C100" s="58">
        <f t="shared" si="14"/>
        <v>48176.357000000004</v>
      </c>
      <c r="D100" t="str">
        <f t="shared" si="15"/>
        <v>vis</v>
      </c>
      <c r="E100">
        <f>VLOOKUP(C100,Active!C$21:E$969,3,FALSE)</f>
        <v>5017.993457277762</v>
      </c>
      <c r="F100" s="15" t="s">
        <v>164</v>
      </c>
      <c r="G100" t="str">
        <f t="shared" si="16"/>
        <v>48176.357</v>
      </c>
      <c r="H100" s="58">
        <f t="shared" si="17"/>
        <v>5018</v>
      </c>
      <c r="I100" s="67" t="s">
        <v>443</v>
      </c>
      <c r="J100" s="68" t="s">
        <v>444</v>
      </c>
      <c r="K100" s="67">
        <v>5018</v>
      </c>
      <c r="L100" s="67" t="s">
        <v>383</v>
      </c>
      <c r="M100" s="68" t="s">
        <v>174</v>
      </c>
      <c r="N100" s="68" t="s">
        <v>175</v>
      </c>
      <c r="O100" s="69" t="s">
        <v>413</v>
      </c>
      <c r="P100" s="69" t="s">
        <v>445</v>
      </c>
    </row>
    <row r="101" spans="1:16" ht="12.75" customHeight="1" x14ac:dyDescent="0.2">
      <c r="A101" s="58" t="str">
        <f t="shared" si="12"/>
        <v> BBS 96 </v>
      </c>
      <c r="B101" s="15" t="str">
        <f t="shared" si="13"/>
        <v>I</v>
      </c>
      <c r="C101" s="58">
        <f t="shared" si="14"/>
        <v>48176.370999999999</v>
      </c>
      <c r="D101" t="str">
        <f t="shared" si="15"/>
        <v>vis</v>
      </c>
      <c r="E101">
        <f>VLOOKUP(C101,Active!C$21:E$969,3,FALSE)</f>
        <v>5018.0025210132999</v>
      </c>
      <c r="F101" s="15" t="s">
        <v>164</v>
      </c>
      <c r="G101" t="str">
        <f t="shared" si="16"/>
        <v>48176.371</v>
      </c>
      <c r="H101" s="58">
        <f t="shared" si="17"/>
        <v>5018</v>
      </c>
      <c r="I101" s="67" t="s">
        <v>446</v>
      </c>
      <c r="J101" s="68" t="s">
        <v>447</v>
      </c>
      <c r="K101" s="67">
        <v>5018</v>
      </c>
      <c r="L101" s="67" t="s">
        <v>190</v>
      </c>
      <c r="M101" s="68" t="s">
        <v>168</v>
      </c>
      <c r="N101" s="68"/>
      <c r="O101" s="69" t="s">
        <v>181</v>
      </c>
      <c r="P101" s="69" t="s">
        <v>437</v>
      </c>
    </row>
    <row r="102" spans="1:16" ht="12.75" customHeight="1" x14ac:dyDescent="0.2">
      <c r="A102" s="58" t="str">
        <f t="shared" si="12"/>
        <v> BBS 99 </v>
      </c>
      <c r="B102" s="15" t="str">
        <f t="shared" si="13"/>
        <v>I</v>
      </c>
      <c r="C102" s="58">
        <f t="shared" si="14"/>
        <v>48176.377</v>
      </c>
      <c r="D102" t="str">
        <f t="shared" si="15"/>
        <v>vis</v>
      </c>
      <c r="E102">
        <f>VLOOKUP(C102,Active!C$21:E$969,3,FALSE)</f>
        <v>5018.0064054713894</v>
      </c>
      <c r="F102" s="15" t="s">
        <v>164</v>
      </c>
      <c r="G102" t="str">
        <f t="shared" si="16"/>
        <v>48176.377</v>
      </c>
      <c r="H102" s="58">
        <f t="shared" si="17"/>
        <v>5018</v>
      </c>
      <c r="I102" s="67" t="s">
        <v>448</v>
      </c>
      <c r="J102" s="68" t="s">
        <v>449</v>
      </c>
      <c r="K102" s="67">
        <v>5018</v>
      </c>
      <c r="L102" s="67" t="s">
        <v>204</v>
      </c>
      <c r="M102" s="68" t="s">
        <v>168</v>
      </c>
      <c r="N102" s="68"/>
      <c r="O102" s="69" t="s">
        <v>337</v>
      </c>
      <c r="P102" s="69" t="s">
        <v>450</v>
      </c>
    </row>
    <row r="103" spans="1:16" ht="12.75" customHeight="1" x14ac:dyDescent="0.2">
      <c r="A103" s="58" t="str">
        <f t="shared" si="12"/>
        <v> BBS 98 </v>
      </c>
      <c r="B103" s="15" t="str">
        <f t="shared" si="13"/>
        <v>I</v>
      </c>
      <c r="C103" s="58">
        <f t="shared" si="14"/>
        <v>48474.483999999997</v>
      </c>
      <c r="D103" t="str">
        <f t="shared" si="15"/>
        <v>vis</v>
      </c>
      <c r="E103">
        <f>VLOOKUP(C103,Active!C$21:E$969,3,FALSE)</f>
        <v>5211.0037633924776</v>
      </c>
      <c r="F103" s="15" t="s">
        <v>164</v>
      </c>
      <c r="G103" t="str">
        <f t="shared" si="16"/>
        <v>48474.484</v>
      </c>
      <c r="H103" s="58">
        <f t="shared" si="17"/>
        <v>5211</v>
      </c>
      <c r="I103" s="67" t="s">
        <v>451</v>
      </c>
      <c r="J103" s="68" t="s">
        <v>452</v>
      </c>
      <c r="K103" s="67">
        <v>5211</v>
      </c>
      <c r="L103" s="67" t="s">
        <v>185</v>
      </c>
      <c r="M103" s="68" t="s">
        <v>168</v>
      </c>
      <c r="N103" s="68"/>
      <c r="O103" s="69" t="s">
        <v>181</v>
      </c>
      <c r="P103" s="69" t="s">
        <v>453</v>
      </c>
    </row>
    <row r="104" spans="1:16" ht="12.75" customHeight="1" x14ac:dyDescent="0.2">
      <c r="A104" s="58" t="str">
        <f t="shared" si="12"/>
        <v> BBS 98 </v>
      </c>
      <c r="B104" s="15" t="str">
        <f t="shared" si="13"/>
        <v>I</v>
      </c>
      <c r="C104" s="58">
        <f t="shared" si="14"/>
        <v>48488.375999999997</v>
      </c>
      <c r="D104" t="str">
        <f t="shared" si="15"/>
        <v>vis</v>
      </c>
      <c r="E104">
        <f>VLOOKUP(C104,Active!C$21:E$969,3,FALSE)</f>
        <v>5219.9975786877894</v>
      </c>
      <c r="F104" s="15" t="s">
        <v>164</v>
      </c>
      <c r="G104" t="str">
        <f t="shared" si="16"/>
        <v>48488.376</v>
      </c>
      <c r="H104" s="58">
        <f t="shared" si="17"/>
        <v>5220</v>
      </c>
      <c r="I104" s="67" t="s">
        <v>454</v>
      </c>
      <c r="J104" s="68" t="s">
        <v>455</v>
      </c>
      <c r="K104" s="67">
        <v>5220</v>
      </c>
      <c r="L104" s="67" t="s">
        <v>167</v>
      </c>
      <c r="M104" s="68" t="s">
        <v>168</v>
      </c>
      <c r="N104" s="68"/>
      <c r="O104" s="69" t="s">
        <v>181</v>
      </c>
      <c r="P104" s="69" t="s">
        <v>453</v>
      </c>
    </row>
    <row r="105" spans="1:16" ht="12.75" customHeight="1" x14ac:dyDescent="0.2">
      <c r="A105" s="58" t="str">
        <f t="shared" si="12"/>
        <v> BBS 99 </v>
      </c>
      <c r="B105" s="15" t="str">
        <f t="shared" si="13"/>
        <v>I</v>
      </c>
      <c r="C105" s="58">
        <f t="shared" si="14"/>
        <v>48505.381999999998</v>
      </c>
      <c r="D105" t="str">
        <f t="shared" si="15"/>
        <v>vis</v>
      </c>
      <c r="E105">
        <f>VLOOKUP(C105,Active!C$21:E$969,3,FALSE)</f>
        <v>5231.0074277312751</v>
      </c>
      <c r="F105" s="15" t="s">
        <v>164</v>
      </c>
      <c r="G105" t="str">
        <f t="shared" si="16"/>
        <v>48505.382</v>
      </c>
      <c r="H105" s="58">
        <f t="shared" si="17"/>
        <v>5231</v>
      </c>
      <c r="I105" s="67" t="s">
        <v>456</v>
      </c>
      <c r="J105" s="68" t="s">
        <v>457</v>
      </c>
      <c r="K105" s="67">
        <v>5231</v>
      </c>
      <c r="L105" s="67" t="s">
        <v>297</v>
      </c>
      <c r="M105" s="68" t="s">
        <v>168</v>
      </c>
      <c r="N105" s="68"/>
      <c r="O105" s="69" t="s">
        <v>181</v>
      </c>
      <c r="P105" s="69" t="s">
        <v>450</v>
      </c>
    </row>
    <row r="106" spans="1:16" ht="12.75" customHeight="1" x14ac:dyDescent="0.2">
      <c r="A106" s="58" t="str">
        <f t="shared" si="12"/>
        <v> BBS 99 </v>
      </c>
      <c r="B106" s="15" t="str">
        <f t="shared" si="13"/>
        <v>I</v>
      </c>
      <c r="C106" s="58">
        <f t="shared" si="14"/>
        <v>48539.347999999998</v>
      </c>
      <c r="D106" t="str">
        <f t="shared" si="15"/>
        <v>vis</v>
      </c>
      <c r="E106">
        <f>VLOOKUP(C106,Active!C$21:E$969,3,FALSE)</f>
        <v>5252.9973449728959</v>
      </c>
      <c r="F106" s="15" t="s">
        <v>164</v>
      </c>
      <c r="G106" t="str">
        <f t="shared" si="16"/>
        <v>48539.348</v>
      </c>
      <c r="H106" s="58">
        <f t="shared" si="17"/>
        <v>5253</v>
      </c>
      <c r="I106" s="67" t="s">
        <v>458</v>
      </c>
      <c r="J106" s="68" t="s">
        <v>459</v>
      </c>
      <c r="K106" s="67">
        <v>5253</v>
      </c>
      <c r="L106" s="67" t="s">
        <v>167</v>
      </c>
      <c r="M106" s="68" t="s">
        <v>168</v>
      </c>
      <c r="N106" s="68"/>
      <c r="O106" s="69" t="s">
        <v>181</v>
      </c>
      <c r="P106" s="69" t="s">
        <v>450</v>
      </c>
    </row>
    <row r="107" spans="1:16" ht="12.75" customHeight="1" x14ac:dyDescent="0.2">
      <c r="A107" s="58" t="str">
        <f t="shared" ref="A107:A138" si="18">P107</f>
        <v> BBS 99 </v>
      </c>
      <c r="B107" s="15" t="str">
        <f t="shared" ref="B107:B138" si="19">IF(H107=INT(H107),"I","II")</f>
        <v>I</v>
      </c>
      <c r="C107" s="58">
        <f t="shared" ref="C107:C138" si="20">1*G107</f>
        <v>48573.322999999997</v>
      </c>
      <c r="D107" t="str">
        <f t="shared" ref="D107:D138" si="21">VLOOKUP(F107,I$1:J$5,2,FALSE)</f>
        <v>vis</v>
      </c>
      <c r="E107">
        <f>VLOOKUP(C107,Active!C$21:E$969,3,FALSE)</f>
        <v>5274.9930889016487</v>
      </c>
      <c r="F107" s="15" t="s">
        <v>164</v>
      </c>
      <c r="G107" t="str">
        <f t="shared" ref="G107:G138" si="22">MID(I107,3,LEN(I107)-3)</f>
        <v>48573.323</v>
      </c>
      <c r="H107" s="58">
        <f t="shared" ref="H107:H138" si="23">1*K107</f>
        <v>5275</v>
      </c>
      <c r="I107" s="67" t="s">
        <v>460</v>
      </c>
      <c r="J107" s="68" t="s">
        <v>461</v>
      </c>
      <c r="K107" s="67">
        <v>5275</v>
      </c>
      <c r="L107" s="67" t="s">
        <v>440</v>
      </c>
      <c r="M107" s="68" t="s">
        <v>168</v>
      </c>
      <c r="N107" s="68"/>
      <c r="O107" s="69" t="s">
        <v>217</v>
      </c>
      <c r="P107" s="69" t="s">
        <v>450</v>
      </c>
    </row>
    <row r="108" spans="1:16" ht="12.75" customHeight="1" x14ac:dyDescent="0.2">
      <c r="A108" s="58" t="str">
        <f t="shared" si="18"/>
        <v> BBS 101 </v>
      </c>
      <c r="B108" s="15" t="str">
        <f t="shared" si="19"/>
        <v>I</v>
      </c>
      <c r="C108" s="58">
        <f t="shared" si="20"/>
        <v>48820.459000000003</v>
      </c>
      <c r="D108" t="str">
        <f t="shared" si="21"/>
        <v>vis</v>
      </c>
      <c r="E108">
        <f>VLOOKUP(C108,Active!C$21:E$969,3,FALSE)</f>
        <v>5434.9913279473185</v>
      </c>
      <c r="F108" s="15" t="s">
        <v>164</v>
      </c>
      <c r="G108" t="str">
        <f t="shared" si="22"/>
        <v>48820.459</v>
      </c>
      <c r="H108" s="58">
        <f t="shared" si="23"/>
        <v>5435</v>
      </c>
      <c r="I108" s="67" t="s">
        <v>462</v>
      </c>
      <c r="J108" s="68" t="s">
        <v>463</v>
      </c>
      <c r="K108" s="67">
        <v>5435</v>
      </c>
      <c r="L108" s="67" t="s">
        <v>464</v>
      </c>
      <c r="M108" s="68" t="s">
        <v>168</v>
      </c>
      <c r="N108" s="68"/>
      <c r="O108" s="69" t="s">
        <v>217</v>
      </c>
      <c r="P108" s="69" t="s">
        <v>465</v>
      </c>
    </row>
    <row r="109" spans="1:16" ht="12.75" customHeight="1" x14ac:dyDescent="0.2">
      <c r="A109" s="58" t="str">
        <f t="shared" si="18"/>
        <v> BBS 102 </v>
      </c>
      <c r="B109" s="15" t="str">
        <f t="shared" si="19"/>
        <v>I</v>
      </c>
      <c r="C109" s="58">
        <f t="shared" si="20"/>
        <v>48922.411999999997</v>
      </c>
      <c r="D109" t="str">
        <f t="shared" si="21"/>
        <v>vis</v>
      </c>
      <c r="E109">
        <f>VLOOKUP(C109,Active!C$21:E$969,3,FALSE)</f>
        <v>5500.996687204658</v>
      </c>
      <c r="F109" s="15" t="s">
        <v>164</v>
      </c>
      <c r="G109" t="str">
        <f t="shared" si="22"/>
        <v>48922.412</v>
      </c>
      <c r="H109" s="58">
        <f t="shared" si="23"/>
        <v>5501</v>
      </c>
      <c r="I109" s="67" t="s">
        <v>466</v>
      </c>
      <c r="J109" s="68" t="s">
        <v>467</v>
      </c>
      <c r="K109" s="67">
        <v>5501</v>
      </c>
      <c r="L109" s="67" t="s">
        <v>249</v>
      </c>
      <c r="M109" s="68" t="s">
        <v>168</v>
      </c>
      <c r="N109" s="68"/>
      <c r="O109" s="69" t="s">
        <v>181</v>
      </c>
      <c r="P109" s="69" t="s">
        <v>468</v>
      </c>
    </row>
    <row r="110" spans="1:16" ht="12.75" customHeight="1" x14ac:dyDescent="0.2">
      <c r="A110" s="58" t="str">
        <f t="shared" si="18"/>
        <v> BBS 103 </v>
      </c>
      <c r="B110" s="15" t="str">
        <f t="shared" si="19"/>
        <v>I</v>
      </c>
      <c r="C110" s="58">
        <f t="shared" si="20"/>
        <v>48970.298999999999</v>
      </c>
      <c r="D110" t="str">
        <f t="shared" si="21"/>
        <v>vis</v>
      </c>
      <c r="E110">
        <f>VLOOKUP(C110,Active!C$21:E$969,3,FALSE)</f>
        <v>5531.9991946223563</v>
      </c>
      <c r="F110" s="15" t="s">
        <v>164</v>
      </c>
      <c r="G110" t="str">
        <f t="shared" si="22"/>
        <v>48970.299</v>
      </c>
      <c r="H110" s="58">
        <f t="shared" si="23"/>
        <v>5532</v>
      </c>
      <c r="I110" s="67" t="s">
        <v>469</v>
      </c>
      <c r="J110" s="68" t="s">
        <v>470</v>
      </c>
      <c r="K110" s="67">
        <v>5532</v>
      </c>
      <c r="L110" s="67" t="s">
        <v>198</v>
      </c>
      <c r="M110" s="68" t="s">
        <v>168</v>
      </c>
      <c r="N110" s="68"/>
      <c r="O110" s="69" t="s">
        <v>181</v>
      </c>
      <c r="P110" s="69" t="s">
        <v>471</v>
      </c>
    </row>
    <row r="111" spans="1:16" ht="12.75" customHeight="1" x14ac:dyDescent="0.2">
      <c r="A111" s="58" t="str">
        <f t="shared" si="18"/>
        <v> BBS 105 </v>
      </c>
      <c r="B111" s="15" t="str">
        <f t="shared" si="19"/>
        <v>I</v>
      </c>
      <c r="C111" s="58">
        <f t="shared" si="20"/>
        <v>49220.514999999999</v>
      </c>
      <c r="D111" t="str">
        <f t="shared" si="21"/>
        <v>vis</v>
      </c>
      <c r="E111">
        <f>VLOOKUP(C111,Active!C$21:E$969,3,FALSE)</f>
        <v>5693.9914554870238</v>
      </c>
      <c r="F111" s="15" t="s">
        <v>164</v>
      </c>
      <c r="G111" t="str">
        <f t="shared" si="22"/>
        <v>49220.515</v>
      </c>
      <c r="H111" s="58">
        <f t="shared" si="23"/>
        <v>5694</v>
      </c>
      <c r="I111" s="67" t="s">
        <v>472</v>
      </c>
      <c r="J111" s="68" t="s">
        <v>473</v>
      </c>
      <c r="K111" s="67">
        <v>5694</v>
      </c>
      <c r="L111" s="67" t="s">
        <v>464</v>
      </c>
      <c r="M111" s="68" t="s">
        <v>168</v>
      </c>
      <c r="N111" s="68"/>
      <c r="O111" s="69" t="s">
        <v>181</v>
      </c>
      <c r="P111" s="69" t="s">
        <v>474</v>
      </c>
    </row>
    <row r="112" spans="1:16" ht="12.75" customHeight="1" x14ac:dyDescent="0.2">
      <c r="A112" s="58" t="str">
        <f t="shared" si="18"/>
        <v> BBS 105 </v>
      </c>
      <c r="B112" s="15" t="str">
        <f t="shared" si="19"/>
        <v>I</v>
      </c>
      <c r="C112" s="58">
        <f t="shared" si="20"/>
        <v>49251.411</v>
      </c>
      <c r="D112" t="str">
        <f t="shared" si="21"/>
        <v>vis</v>
      </c>
      <c r="E112">
        <f>VLOOKUP(C112,Active!C$21:E$969,3,FALSE)</f>
        <v>5713.9938250064588</v>
      </c>
      <c r="F112" s="15" t="s">
        <v>164</v>
      </c>
      <c r="G112" t="str">
        <f t="shared" si="22"/>
        <v>49251.411</v>
      </c>
      <c r="H112" s="58">
        <f t="shared" si="23"/>
        <v>5714</v>
      </c>
      <c r="I112" s="67" t="s">
        <v>475</v>
      </c>
      <c r="J112" s="68" t="s">
        <v>476</v>
      </c>
      <c r="K112" s="67">
        <v>5714</v>
      </c>
      <c r="L112" s="67" t="s">
        <v>383</v>
      </c>
      <c r="M112" s="68" t="s">
        <v>168</v>
      </c>
      <c r="N112" s="68"/>
      <c r="O112" s="69" t="s">
        <v>217</v>
      </c>
      <c r="P112" s="69" t="s">
        <v>474</v>
      </c>
    </row>
    <row r="113" spans="1:16" ht="12.75" customHeight="1" x14ac:dyDescent="0.2">
      <c r="A113" s="58" t="str">
        <f t="shared" si="18"/>
        <v> BBS 107 </v>
      </c>
      <c r="B113" s="15" t="str">
        <f t="shared" si="19"/>
        <v>I</v>
      </c>
      <c r="C113" s="58">
        <f t="shared" si="20"/>
        <v>49546.43</v>
      </c>
      <c r="D113" t="str">
        <f t="shared" si="21"/>
        <v>vis</v>
      </c>
      <c r="E113">
        <f>VLOOKUP(C113,Active!C$21:E$969,3,FALSE)</f>
        <v>5904.9919818310955</v>
      </c>
      <c r="F113" s="15" t="s">
        <v>164</v>
      </c>
      <c r="G113" t="str">
        <f t="shared" si="22"/>
        <v>49546.430</v>
      </c>
      <c r="H113" s="58">
        <f t="shared" si="23"/>
        <v>5905</v>
      </c>
      <c r="I113" s="67" t="s">
        <v>477</v>
      </c>
      <c r="J113" s="68" t="s">
        <v>478</v>
      </c>
      <c r="K113" s="67">
        <v>5905</v>
      </c>
      <c r="L113" s="67" t="s">
        <v>347</v>
      </c>
      <c r="M113" s="68" t="s">
        <v>168</v>
      </c>
      <c r="N113" s="68"/>
      <c r="O113" s="69" t="s">
        <v>181</v>
      </c>
      <c r="P113" s="69" t="s">
        <v>479</v>
      </c>
    </row>
    <row r="114" spans="1:16" ht="12.75" customHeight="1" x14ac:dyDescent="0.2">
      <c r="A114" s="58" t="str">
        <f t="shared" si="18"/>
        <v> BBS 107 </v>
      </c>
      <c r="B114" s="15" t="str">
        <f t="shared" si="19"/>
        <v>I</v>
      </c>
      <c r="C114" s="58">
        <f t="shared" si="20"/>
        <v>49580.411999999997</v>
      </c>
      <c r="D114" t="str">
        <f t="shared" si="21"/>
        <v>vis</v>
      </c>
      <c r="E114">
        <f>VLOOKUP(C114,Active!C$21:E$969,3,FALSE)</f>
        <v>5926.9922576276176</v>
      </c>
      <c r="F114" s="15" t="s">
        <v>164</v>
      </c>
      <c r="G114" t="str">
        <f t="shared" si="22"/>
        <v>49580.412</v>
      </c>
      <c r="H114" s="58">
        <f t="shared" si="23"/>
        <v>5927</v>
      </c>
      <c r="I114" s="67" t="s">
        <v>480</v>
      </c>
      <c r="J114" s="68" t="s">
        <v>481</v>
      </c>
      <c r="K114" s="67">
        <v>5927</v>
      </c>
      <c r="L114" s="67" t="s">
        <v>347</v>
      </c>
      <c r="M114" s="68" t="s">
        <v>168</v>
      </c>
      <c r="N114" s="68"/>
      <c r="O114" s="69" t="s">
        <v>181</v>
      </c>
      <c r="P114" s="69" t="s">
        <v>479</v>
      </c>
    </row>
    <row r="115" spans="1:16" ht="12.75" customHeight="1" x14ac:dyDescent="0.2">
      <c r="A115" s="58" t="str">
        <f t="shared" si="18"/>
        <v> BBS 108 </v>
      </c>
      <c r="B115" s="15" t="str">
        <f t="shared" si="19"/>
        <v>I</v>
      </c>
      <c r="C115" s="58">
        <f t="shared" si="20"/>
        <v>49631.377</v>
      </c>
      <c r="D115" t="str">
        <f t="shared" si="21"/>
        <v>vis</v>
      </c>
      <c r="E115">
        <f>VLOOKUP(C115,Active!C$21:E$969,3,FALSE)</f>
        <v>5959.9874920449547</v>
      </c>
      <c r="F115" s="15" t="s">
        <v>164</v>
      </c>
      <c r="G115" t="str">
        <f t="shared" si="22"/>
        <v>49631.377</v>
      </c>
      <c r="H115" s="58">
        <f t="shared" si="23"/>
        <v>5960</v>
      </c>
      <c r="I115" s="67" t="s">
        <v>482</v>
      </c>
      <c r="J115" s="68" t="s">
        <v>483</v>
      </c>
      <c r="K115" s="67">
        <v>5960</v>
      </c>
      <c r="L115" s="67" t="s">
        <v>484</v>
      </c>
      <c r="M115" s="68" t="s">
        <v>168</v>
      </c>
      <c r="N115" s="68"/>
      <c r="O115" s="69" t="s">
        <v>181</v>
      </c>
      <c r="P115" s="69" t="s">
        <v>485</v>
      </c>
    </row>
    <row r="116" spans="1:16" ht="12.75" customHeight="1" x14ac:dyDescent="0.2">
      <c r="A116" s="58" t="str">
        <f t="shared" si="18"/>
        <v> BBS 110 </v>
      </c>
      <c r="B116" s="15" t="str">
        <f t="shared" si="19"/>
        <v>I</v>
      </c>
      <c r="C116" s="58">
        <f t="shared" si="20"/>
        <v>49929.497000000003</v>
      </c>
      <c r="D116" t="str">
        <f t="shared" si="21"/>
        <v>vis</v>
      </c>
      <c r="E116">
        <f>VLOOKUP(C116,Active!C$21:E$969,3,FALSE)</f>
        <v>6152.9932662919055</v>
      </c>
      <c r="F116" s="15" t="s">
        <v>164</v>
      </c>
      <c r="G116" t="str">
        <f t="shared" si="22"/>
        <v>49929.497</v>
      </c>
      <c r="H116" s="58">
        <f t="shared" si="23"/>
        <v>6153</v>
      </c>
      <c r="I116" s="67" t="s">
        <v>486</v>
      </c>
      <c r="J116" s="68" t="s">
        <v>487</v>
      </c>
      <c r="K116" s="67">
        <v>6153</v>
      </c>
      <c r="L116" s="67" t="s">
        <v>383</v>
      </c>
      <c r="M116" s="68" t="s">
        <v>168</v>
      </c>
      <c r="N116" s="68"/>
      <c r="O116" s="69" t="s">
        <v>181</v>
      </c>
      <c r="P116" s="69" t="s">
        <v>488</v>
      </c>
    </row>
    <row r="117" spans="1:16" ht="12.75" customHeight="1" x14ac:dyDescent="0.2">
      <c r="A117" s="58" t="str">
        <f t="shared" si="18"/>
        <v> BBS 113 </v>
      </c>
      <c r="B117" s="15" t="str">
        <f t="shared" si="19"/>
        <v>I</v>
      </c>
      <c r="C117" s="58">
        <f t="shared" si="20"/>
        <v>50357.355000000003</v>
      </c>
      <c r="D117" t="str">
        <f t="shared" si="21"/>
        <v>vis</v>
      </c>
      <c r="E117">
        <f>VLOOKUP(C117,Active!C$21:E$969,3,FALSE)</f>
        <v>6429.9926777965056</v>
      </c>
      <c r="F117" s="15" t="s">
        <v>164</v>
      </c>
      <c r="G117" t="str">
        <f t="shared" si="22"/>
        <v>50357.355</v>
      </c>
      <c r="H117" s="58">
        <f t="shared" si="23"/>
        <v>6430</v>
      </c>
      <c r="I117" s="67" t="s">
        <v>489</v>
      </c>
      <c r="J117" s="68" t="s">
        <v>490</v>
      </c>
      <c r="K117" s="67">
        <v>6430</v>
      </c>
      <c r="L117" s="67" t="s">
        <v>440</v>
      </c>
      <c r="M117" s="68" t="s">
        <v>168</v>
      </c>
      <c r="N117" s="68"/>
      <c r="O117" s="69" t="s">
        <v>181</v>
      </c>
      <c r="P117" s="69" t="s">
        <v>491</v>
      </c>
    </row>
    <row r="118" spans="1:16" ht="12.75" customHeight="1" x14ac:dyDescent="0.2">
      <c r="A118" s="58" t="str">
        <f t="shared" si="18"/>
        <v> BBS 113 </v>
      </c>
      <c r="B118" s="15" t="str">
        <f t="shared" si="19"/>
        <v>I</v>
      </c>
      <c r="C118" s="58">
        <f t="shared" si="20"/>
        <v>50374.338000000003</v>
      </c>
      <c r="D118" t="str">
        <f t="shared" si="21"/>
        <v>vis</v>
      </c>
      <c r="E118">
        <f>VLOOKUP(C118,Active!C$21:E$969,3,FALSE)</f>
        <v>6440.9876364173151</v>
      </c>
      <c r="F118" s="15" t="s">
        <v>164</v>
      </c>
      <c r="G118" t="str">
        <f t="shared" si="22"/>
        <v>50374.338</v>
      </c>
      <c r="H118" s="58">
        <f t="shared" si="23"/>
        <v>6441</v>
      </c>
      <c r="I118" s="67" t="s">
        <v>492</v>
      </c>
      <c r="J118" s="68" t="s">
        <v>493</v>
      </c>
      <c r="K118" s="67">
        <v>6441</v>
      </c>
      <c r="L118" s="67" t="s">
        <v>484</v>
      </c>
      <c r="M118" s="68" t="s">
        <v>168</v>
      </c>
      <c r="N118" s="68"/>
      <c r="O118" s="69" t="s">
        <v>217</v>
      </c>
      <c r="P118" s="69" t="s">
        <v>491</v>
      </c>
    </row>
    <row r="119" spans="1:16" ht="12.75" customHeight="1" x14ac:dyDescent="0.2">
      <c r="A119" s="58" t="str">
        <f t="shared" si="18"/>
        <v> BBS 114 </v>
      </c>
      <c r="B119" s="15" t="str">
        <f t="shared" si="19"/>
        <v>I</v>
      </c>
      <c r="C119" s="58">
        <f t="shared" si="20"/>
        <v>50391.339</v>
      </c>
      <c r="D119" t="str">
        <f t="shared" si="21"/>
        <v>vis</v>
      </c>
      <c r="E119">
        <f>VLOOKUP(C119,Active!C$21:E$969,3,FALSE)</f>
        <v>6451.9942484123903</v>
      </c>
      <c r="F119" s="15" t="s">
        <v>164</v>
      </c>
      <c r="G119" t="str">
        <f t="shared" si="22"/>
        <v>50391.339</v>
      </c>
      <c r="H119" s="58">
        <f t="shared" si="23"/>
        <v>6452</v>
      </c>
      <c r="I119" s="67" t="s">
        <v>494</v>
      </c>
      <c r="J119" s="68" t="s">
        <v>495</v>
      </c>
      <c r="K119" s="67">
        <v>6452</v>
      </c>
      <c r="L119" s="67" t="s">
        <v>201</v>
      </c>
      <c r="M119" s="68" t="s">
        <v>168</v>
      </c>
      <c r="N119" s="68"/>
      <c r="O119" s="69" t="s">
        <v>181</v>
      </c>
      <c r="P119" s="69" t="s">
        <v>496</v>
      </c>
    </row>
    <row r="120" spans="1:16" ht="12.75" customHeight="1" x14ac:dyDescent="0.2">
      <c r="A120" s="58" t="str">
        <f t="shared" si="18"/>
        <v> BBS 115 </v>
      </c>
      <c r="B120" s="15" t="str">
        <f t="shared" si="19"/>
        <v>I</v>
      </c>
      <c r="C120" s="58">
        <f t="shared" si="20"/>
        <v>50638.48</v>
      </c>
      <c r="D120" t="str">
        <f t="shared" si="21"/>
        <v>vis</v>
      </c>
      <c r="E120">
        <f>VLOOKUP(C120,Active!C$21:E$969,3,FALSE)</f>
        <v>6611.9957245064661</v>
      </c>
      <c r="F120" s="15" t="s">
        <v>164</v>
      </c>
      <c r="G120" t="str">
        <f t="shared" si="22"/>
        <v>50638.48</v>
      </c>
      <c r="H120" s="58">
        <f t="shared" si="23"/>
        <v>6612</v>
      </c>
      <c r="I120" s="67" t="s">
        <v>497</v>
      </c>
      <c r="J120" s="68" t="s">
        <v>498</v>
      </c>
      <c r="K120" s="67">
        <v>6612</v>
      </c>
      <c r="L120" s="67" t="s">
        <v>499</v>
      </c>
      <c r="M120" s="68" t="s">
        <v>168</v>
      </c>
      <c r="N120" s="68"/>
      <c r="O120" s="69" t="s">
        <v>181</v>
      </c>
      <c r="P120" s="69" t="s">
        <v>500</v>
      </c>
    </row>
    <row r="121" spans="1:16" ht="12.75" customHeight="1" x14ac:dyDescent="0.2">
      <c r="A121" s="58" t="str">
        <f t="shared" si="18"/>
        <v> BBS 116 </v>
      </c>
      <c r="B121" s="15" t="str">
        <f t="shared" si="19"/>
        <v>I</v>
      </c>
      <c r="C121" s="58">
        <f t="shared" si="20"/>
        <v>50754.309000000001</v>
      </c>
      <c r="D121" t="str">
        <f t="shared" si="21"/>
        <v>vis</v>
      </c>
      <c r="E121">
        <f>VLOOKUP(C121,Active!C$21:E$969,3,FALSE)</f>
        <v>6686.984540504217</v>
      </c>
      <c r="F121" s="15" t="s">
        <v>164</v>
      </c>
      <c r="G121" t="str">
        <f t="shared" si="22"/>
        <v>50754.309</v>
      </c>
      <c r="H121" s="58">
        <f t="shared" si="23"/>
        <v>6687</v>
      </c>
      <c r="I121" s="67" t="s">
        <v>501</v>
      </c>
      <c r="J121" s="68" t="s">
        <v>502</v>
      </c>
      <c r="K121" s="67">
        <v>6687</v>
      </c>
      <c r="L121" s="67" t="s">
        <v>503</v>
      </c>
      <c r="M121" s="68" t="s">
        <v>168</v>
      </c>
      <c r="N121" s="68"/>
      <c r="O121" s="69" t="s">
        <v>181</v>
      </c>
      <c r="P121" s="69" t="s">
        <v>504</v>
      </c>
    </row>
    <row r="122" spans="1:16" ht="12.75" customHeight="1" x14ac:dyDescent="0.2">
      <c r="A122" s="58" t="str">
        <f t="shared" si="18"/>
        <v> BBS 116 </v>
      </c>
      <c r="B122" s="15" t="str">
        <f t="shared" si="19"/>
        <v>I</v>
      </c>
      <c r="C122" s="58">
        <f t="shared" si="20"/>
        <v>50754.326000000001</v>
      </c>
      <c r="D122" t="str">
        <f t="shared" si="21"/>
        <v>vis</v>
      </c>
      <c r="E122">
        <f>VLOOKUP(C122,Active!C$21:E$969,3,FALSE)</f>
        <v>6686.9955464688028</v>
      </c>
      <c r="F122" s="15" t="s">
        <v>164</v>
      </c>
      <c r="G122" t="str">
        <f t="shared" si="22"/>
        <v>50754.326</v>
      </c>
      <c r="H122" s="58">
        <f t="shared" si="23"/>
        <v>6687</v>
      </c>
      <c r="I122" s="67" t="s">
        <v>505</v>
      </c>
      <c r="J122" s="68" t="s">
        <v>506</v>
      </c>
      <c r="K122" s="67">
        <v>6687</v>
      </c>
      <c r="L122" s="67" t="s">
        <v>270</v>
      </c>
      <c r="M122" s="68" t="s">
        <v>174</v>
      </c>
      <c r="N122" s="68" t="s">
        <v>175</v>
      </c>
      <c r="O122" s="69" t="s">
        <v>194</v>
      </c>
      <c r="P122" s="69" t="s">
        <v>504</v>
      </c>
    </row>
    <row r="123" spans="1:16" ht="12.75" customHeight="1" x14ac:dyDescent="0.2">
      <c r="A123" s="58" t="str">
        <f t="shared" si="18"/>
        <v> BBS 116 </v>
      </c>
      <c r="B123" s="15" t="str">
        <f t="shared" si="19"/>
        <v>I</v>
      </c>
      <c r="C123" s="58">
        <f t="shared" si="20"/>
        <v>50754.34</v>
      </c>
      <c r="D123" t="str">
        <f t="shared" si="21"/>
        <v>vis</v>
      </c>
      <c r="E123">
        <f>VLOOKUP(C123,Active!C$21:E$969,3,FALSE)</f>
        <v>6687.0046102043407</v>
      </c>
      <c r="F123" s="15" t="s">
        <v>164</v>
      </c>
      <c r="G123" t="str">
        <f t="shared" si="22"/>
        <v>50754.340</v>
      </c>
      <c r="H123" s="58">
        <f t="shared" si="23"/>
        <v>6687</v>
      </c>
      <c r="I123" s="67" t="s">
        <v>507</v>
      </c>
      <c r="J123" s="68" t="s">
        <v>508</v>
      </c>
      <c r="K123" s="67">
        <v>6687</v>
      </c>
      <c r="L123" s="67" t="s">
        <v>285</v>
      </c>
      <c r="M123" s="68" t="s">
        <v>168</v>
      </c>
      <c r="N123" s="68"/>
      <c r="O123" s="69" t="s">
        <v>217</v>
      </c>
      <c r="P123" s="69" t="s">
        <v>504</v>
      </c>
    </row>
    <row r="124" spans="1:16" ht="12.75" customHeight="1" x14ac:dyDescent="0.2">
      <c r="A124" s="58" t="str">
        <f t="shared" si="18"/>
        <v> BBS 120 </v>
      </c>
      <c r="B124" s="15" t="str">
        <f t="shared" si="19"/>
        <v>I</v>
      </c>
      <c r="C124" s="58">
        <f t="shared" si="20"/>
        <v>51103.413</v>
      </c>
      <c r="D124" t="str">
        <f t="shared" si="21"/>
        <v>vis</v>
      </c>
      <c r="E124">
        <f>VLOOKUP(C124,Active!C$21:E$969,3,FALSE)</f>
        <v>6912.9978499524486</v>
      </c>
      <c r="F124" s="15" t="s">
        <v>164</v>
      </c>
      <c r="G124" t="str">
        <f t="shared" si="22"/>
        <v>51103.413</v>
      </c>
      <c r="H124" s="58">
        <f t="shared" si="23"/>
        <v>6913</v>
      </c>
      <c r="I124" s="67" t="s">
        <v>509</v>
      </c>
      <c r="J124" s="68" t="s">
        <v>510</v>
      </c>
      <c r="K124" s="67">
        <v>6913</v>
      </c>
      <c r="L124" s="67" t="s">
        <v>210</v>
      </c>
      <c r="M124" s="68" t="s">
        <v>174</v>
      </c>
      <c r="N124" s="68" t="s">
        <v>175</v>
      </c>
      <c r="O124" s="69" t="s">
        <v>413</v>
      </c>
      <c r="P124" s="69" t="s">
        <v>511</v>
      </c>
    </row>
    <row r="125" spans="1:16" x14ac:dyDescent="0.2">
      <c r="A125" s="58" t="str">
        <f t="shared" si="18"/>
        <v>IBVS 5645 </v>
      </c>
      <c r="B125" s="15" t="str">
        <f t="shared" si="19"/>
        <v>I</v>
      </c>
      <c r="C125" s="58">
        <f t="shared" si="20"/>
        <v>52907.525900000001</v>
      </c>
      <c r="D125" t="str">
        <f t="shared" si="21"/>
        <v>vis</v>
      </c>
      <c r="E125">
        <f>VLOOKUP(C125,Active!C$21:E$969,3,FALSE)</f>
        <v>8080.9980079204115</v>
      </c>
      <c r="F125" s="15" t="s">
        <v>164</v>
      </c>
      <c r="G125" t="str">
        <f t="shared" si="22"/>
        <v>52907.5259</v>
      </c>
      <c r="H125" s="58">
        <f t="shared" si="23"/>
        <v>8081</v>
      </c>
      <c r="I125" s="67" t="s">
        <v>512</v>
      </c>
      <c r="J125" s="68" t="s">
        <v>513</v>
      </c>
      <c r="K125" s="67">
        <v>8081</v>
      </c>
      <c r="L125" s="67" t="s">
        <v>514</v>
      </c>
      <c r="M125" s="68" t="s">
        <v>174</v>
      </c>
      <c r="N125" s="68" t="s">
        <v>515</v>
      </c>
      <c r="O125" s="69" t="s">
        <v>516</v>
      </c>
      <c r="P125" s="70" t="s">
        <v>517</v>
      </c>
    </row>
    <row r="126" spans="1:16" x14ac:dyDescent="0.2">
      <c r="A126" s="58" t="str">
        <f t="shared" si="18"/>
        <v>IBVS 5676 </v>
      </c>
      <c r="B126" s="15" t="str">
        <f t="shared" si="19"/>
        <v>I</v>
      </c>
      <c r="C126" s="58">
        <f t="shared" si="20"/>
        <v>52949.230100000001</v>
      </c>
      <c r="D126" t="str">
        <f t="shared" si="21"/>
        <v>vis</v>
      </c>
      <c r="E126">
        <f>VLOOKUP(C126,Active!C$21:E$969,3,FALSE)</f>
        <v>8107.9977107593677</v>
      </c>
      <c r="F126" s="15" t="s">
        <v>164</v>
      </c>
      <c r="G126" t="str">
        <f t="shared" si="22"/>
        <v>52949.2301</v>
      </c>
      <c r="H126" s="58">
        <f t="shared" si="23"/>
        <v>8108</v>
      </c>
      <c r="I126" s="67" t="s">
        <v>518</v>
      </c>
      <c r="J126" s="68" t="s">
        <v>519</v>
      </c>
      <c r="K126" s="67">
        <v>8108</v>
      </c>
      <c r="L126" s="67" t="s">
        <v>520</v>
      </c>
      <c r="M126" s="68" t="s">
        <v>174</v>
      </c>
      <c r="N126" s="68" t="s">
        <v>175</v>
      </c>
      <c r="O126" s="69" t="s">
        <v>521</v>
      </c>
      <c r="P126" s="70" t="s">
        <v>522</v>
      </c>
    </row>
    <row r="127" spans="1:16" x14ac:dyDescent="0.2">
      <c r="A127" s="58" t="str">
        <f t="shared" si="18"/>
        <v>BAVM 173 </v>
      </c>
      <c r="B127" s="15" t="str">
        <f t="shared" si="19"/>
        <v>I</v>
      </c>
      <c r="C127" s="58">
        <f t="shared" si="20"/>
        <v>53267.422100000003</v>
      </c>
      <c r="D127" t="str">
        <f t="shared" si="21"/>
        <v>vis</v>
      </c>
      <c r="E127">
        <f>VLOOKUP(C127,Active!C$21:E$969,3,FALSE)</f>
        <v>8313.998292133263</v>
      </c>
      <c r="F127" s="15" t="s">
        <v>164</v>
      </c>
      <c r="G127" t="str">
        <f t="shared" si="22"/>
        <v>53267.4221</v>
      </c>
      <c r="H127" s="58">
        <f t="shared" si="23"/>
        <v>8314</v>
      </c>
      <c r="I127" s="67" t="s">
        <v>523</v>
      </c>
      <c r="J127" s="68" t="s">
        <v>524</v>
      </c>
      <c r="K127" s="67">
        <v>8314</v>
      </c>
      <c r="L127" s="67" t="s">
        <v>525</v>
      </c>
      <c r="M127" s="68" t="s">
        <v>174</v>
      </c>
      <c r="N127" s="68" t="s">
        <v>526</v>
      </c>
      <c r="O127" s="69" t="s">
        <v>527</v>
      </c>
      <c r="P127" s="70" t="s">
        <v>528</v>
      </c>
    </row>
    <row r="128" spans="1:16" x14ac:dyDescent="0.2">
      <c r="A128" s="58" t="str">
        <f t="shared" si="18"/>
        <v>OEJV 0003 </v>
      </c>
      <c r="B128" s="15" t="str">
        <f t="shared" si="19"/>
        <v>I</v>
      </c>
      <c r="C128" s="58">
        <f t="shared" si="20"/>
        <v>53616.506000000001</v>
      </c>
      <c r="D128" t="str">
        <f t="shared" si="21"/>
        <v>vis</v>
      </c>
      <c r="E128">
        <f>VLOOKUP(C128,Active!C$21:E$969,3,FALSE)</f>
        <v>8539.9985886468967</v>
      </c>
      <c r="F128" s="15" t="s">
        <v>164</v>
      </c>
      <c r="G128" t="str">
        <f t="shared" si="22"/>
        <v>53616.506</v>
      </c>
      <c r="H128" s="58">
        <f t="shared" si="23"/>
        <v>8540</v>
      </c>
      <c r="I128" s="67" t="s">
        <v>529</v>
      </c>
      <c r="J128" s="68" t="s">
        <v>530</v>
      </c>
      <c r="K128" s="67" t="s">
        <v>531</v>
      </c>
      <c r="L128" s="67" t="s">
        <v>262</v>
      </c>
      <c r="M128" s="68" t="s">
        <v>168</v>
      </c>
      <c r="N128" s="68"/>
      <c r="O128" s="69" t="s">
        <v>217</v>
      </c>
      <c r="P128" s="70" t="s">
        <v>532</v>
      </c>
    </row>
    <row r="129" spans="1:16" x14ac:dyDescent="0.2">
      <c r="A129" s="58" t="str">
        <f t="shared" si="18"/>
        <v>BAVM 178 </v>
      </c>
      <c r="B129" s="15" t="str">
        <f t="shared" si="19"/>
        <v>I</v>
      </c>
      <c r="C129" s="58">
        <f t="shared" si="20"/>
        <v>53661.2961</v>
      </c>
      <c r="D129" t="str">
        <f t="shared" si="21"/>
        <v>vis</v>
      </c>
      <c r="E129">
        <f>VLOOKUP(C129,Active!C$21:E$969,3,FALSE)</f>
        <v>8568.9961330219739</v>
      </c>
      <c r="F129" s="15" t="s">
        <v>164</v>
      </c>
      <c r="G129" t="str">
        <f t="shared" si="22"/>
        <v>53661.2961</v>
      </c>
      <c r="H129" s="58">
        <f t="shared" si="23"/>
        <v>8569</v>
      </c>
      <c r="I129" s="67" t="s">
        <v>533</v>
      </c>
      <c r="J129" s="68" t="s">
        <v>534</v>
      </c>
      <c r="K129" s="67" t="s">
        <v>535</v>
      </c>
      <c r="L129" s="67" t="s">
        <v>536</v>
      </c>
      <c r="M129" s="68" t="s">
        <v>537</v>
      </c>
      <c r="N129" s="68" t="s">
        <v>526</v>
      </c>
      <c r="O129" s="69" t="s">
        <v>538</v>
      </c>
      <c r="P129" s="70" t="s">
        <v>539</v>
      </c>
    </row>
    <row r="130" spans="1:16" x14ac:dyDescent="0.2">
      <c r="A130" s="58" t="str">
        <f t="shared" si="18"/>
        <v>BAVM 183 </v>
      </c>
      <c r="B130" s="15" t="str">
        <f t="shared" si="19"/>
        <v>I</v>
      </c>
      <c r="C130" s="58">
        <f t="shared" si="20"/>
        <v>54092.239600000001</v>
      </c>
      <c r="D130" t="str">
        <f t="shared" si="21"/>
        <v>vis</v>
      </c>
      <c r="E130">
        <f>VLOOKUP(C130,Active!C$21:E$969,3,FALSE)</f>
        <v>8847.9931270988236</v>
      </c>
      <c r="F130" s="15" t="s">
        <v>164</v>
      </c>
      <c r="G130" t="str">
        <f t="shared" si="22"/>
        <v>54092.2396</v>
      </c>
      <c r="H130" s="58">
        <f t="shared" si="23"/>
        <v>8848</v>
      </c>
      <c r="I130" s="67" t="s">
        <v>540</v>
      </c>
      <c r="J130" s="68" t="s">
        <v>541</v>
      </c>
      <c r="K130" s="67" t="s">
        <v>542</v>
      </c>
      <c r="L130" s="67" t="s">
        <v>543</v>
      </c>
      <c r="M130" s="68" t="s">
        <v>537</v>
      </c>
      <c r="N130" s="68" t="s">
        <v>544</v>
      </c>
      <c r="O130" s="69" t="s">
        <v>545</v>
      </c>
      <c r="P130" s="70" t="s">
        <v>546</v>
      </c>
    </row>
    <row r="131" spans="1:16" ht="25.5" x14ac:dyDescent="0.2">
      <c r="A131" s="58" t="str">
        <f t="shared" si="18"/>
        <v>JAAVSO 36(2);171 </v>
      </c>
      <c r="B131" s="15" t="str">
        <f t="shared" si="19"/>
        <v>I</v>
      </c>
      <c r="C131" s="58">
        <f t="shared" si="20"/>
        <v>54385.719299999997</v>
      </c>
      <c r="D131" t="str">
        <f t="shared" si="21"/>
        <v>vis</v>
      </c>
      <c r="E131">
        <f>VLOOKUP(C131,Active!C$21:E$969,3,FALSE)</f>
        <v>9037.9947262007336</v>
      </c>
      <c r="F131" s="15" t="s">
        <v>164</v>
      </c>
      <c r="G131" t="str">
        <f t="shared" si="22"/>
        <v>54385.7193</v>
      </c>
      <c r="H131" s="58">
        <f t="shared" si="23"/>
        <v>9038</v>
      </c>
      <c r="I131" s="67" t="s">
        <v>547</v>
      </c>
      <c r="J131" s="68" t="s">
        <v>548</v>
      </c>
      <c r="K131" s="67" t="s">
        <v>549</v>
      </c>
      <c r="L131" s="67" t="s">
        <v>550</v>
      </c>
      <c r="M131" s="68" t="s">
        <v>537</v>
      </c>
      <c r="N131" s="68" t="s">
        <v>551</v>
      </c>
      <c r="O131" s="69" t="s">
        <v>552</v>
      </c>
      <c r="P131" s="70" t="s">
        <v>553</v>
      </c>
    </row>
    <row r="132" spans="1:16" x14ac:dyDescent="0.2">
      <c r="A132" s="58" t="str">
        <f t="shared" si="18"/>
        <v>BAVM 209 </v>
      </c>
      <c r="B132" s="15" t="str">
        <f t="shared" si="19"/>
        <v>I</v>
      </c>
      <c r="C132" s="58">
        <f t="shared" si="20"/>
        <v>54719.355900000002</v>
      </c>
      <c r="D132" t="str">
        <f t="shared" si="21"/>
        <v>vis</v>
      </c>
      <c r="E132">
        <f>VLOOKUP(C132,Active!C$21:E$969,3,FALSE)</f>
        <v>9253.9942911414309</v>
      </c>
      <c r="F132" s="15" t="s">
        <v>164</v>
      </c>
      <c r="G132" t="str">
        <f t="shared" si="22"/>
        <v>54719.3559</v>
      </c>
      <c r="H132" s="58">
        <f t="shared" si="23"/>
        <v>9254</v>
      </c>
      <c r="I132" s="67" t="s">
        <v>554</v>
      </c>
      <c r="J132" s="68" t="s">
        <v>555</v>
      </c>
      <c r="K132" s="67" t="s">
        <v>556</v>
      </c>
      <c r="L132" s="67" t="s">
        <v>557</v>
      </c>
      <c r="M132" s="68" t="s">
        <v>537</v>
      </c>
      <c r="N132" s="68" t="s">
        <v>558</v>
      </c>
      <c r="O132" s="69" t="s">
        <v>559</v>
      </c>
      <c r="P132" s="70" t="s">
        <v>560</v>
      </c>
    </row>
    <row r="133" spans="1:16" x14ac:dyDescent="0.2">
      <c r="A133" s="58" t="str">
        <f t="shared" si="18"/>
        <v>JAAVSO 37(1);44 </v>
      </c>
      <c r="B133" s="15" t="str">
        <f t="shared" si="19"/>
        <v>I</v>
      </c>
      <c r="C133" s="58">
        <f t="shared" si="20"/>
        <v>54728.624199999998</v>
      </c>
      <c r="D133" t="str">
        <f t="shared" si="21"/>
        <v>vis</v>
      </c>
      <c r="E133">
        <f>VLOOKUP(C133,Active!C$21:E$969,3,FALSE)</f>
        <v>9259.994678292418</v>
      </c>
      <c r="F133" s="15" t="s">
        <v>164</v>
      </c>
      <c r="G133" t="str">
        <f t="shared" si="22"/>
        <v>54728.6242</v>
      </c>
      <c r="H133" s="58">
        <f t="shared" si="23"/>
        <v>9260</v>
      </c>
      <c r="I133" s="67" t="s">
        <v>561</v>
      </c>
      <c r="J133" s="68" t="s">
        <v>562</v>
      </c>
      <c r="K133" s="67" t="s">
        <v>563</v>
      </c>
      <c r="L133" s="67" t="s">
        <v>564</v>
      </c>
      <c r="M133" s="68" t="s">
        <v>537</v>
      </c>
      <c r="N133" s="68" t="s">
        <v>551</v>
      </c>
      <c r="O133" s="69" t="s">
        <v>565</v>
      </c>
      <c r="P133" s="70" t="s">
        <v>566</v>
      </c>
    </row>
    <row r="134" spans="1:16" x14ac:dyDescent="0.2">
      <c r="A134" s="58" t="str">
        <f t="shared" si="18"/>
        <v> JAAVSO 39;177 </v>
      </c>
      <c r="B134" s="15" t="str">
        <f t="shared" si="19"/>
        <v>I</v>
      </c>
      <c r="C134" s="58">
        <f t="shared" si="20"/>
        <v>55491.664199999999</v>
      </c>
      <c r="D134" t="str">
        <f t="shared" si="21"/>
        <v>vis</v>
      </c>
      <c r="E134">
        <f>VLOOKUP(C134,Active!C$21:E$969,3,FALSE)</f>
        <v>9753.9941616594933</v>
      </c>
      <c r="F134" s="15" t="s">
        <v>164</v>
      </c>
      <c r="G134" t="str">
        <f t="shared" si="22"/>
        <v>55491.6642</v>
      </c>
      <c r="H134" s="58">
        <f t="shared" si="23"/>
        <v>9754</v>
      </c>
      <c r="I134" s="67" t="s">
        <v>567</v>
      </c>
      <c r="J134" s="68" t="s">
        <v>568</v>
      </c>
      <c r="K134" s="67" t="s">
        <v>569</v>
      </c>
      <c r="L134" s="67" t="s">
        <v>570</v>
      </c>
      <c r="M134" s="68" t="s">
        <v>537</v>
      </c>
      <c r="N134" s="68" t="s">
        <v>164</v>
      </c>
      <c r="O134" s="69" t="s">
        <v>571</v>
      </c>
      <c r="P134" s="69" t="s">
        <v>572</v>
      </c>
    </row>
    <row r="135" spans="1:16" x14ac:dyDescent="0.2">
      <c r="A135" s="58" t="str">
        <f t="shared" si="18"/>
        <v>IBVS 6011 </v>
      </c>
      <c r="B135" s="15" t="str">
        <f t="shared" si="19"/>
        <v>I</v>
      </c>
      <c r="C135" s="58">
        <f t="shared" si="20"/>
        <v>55854.649400000002</v>
      </c>
      <c r="D135" t="str">
        <f t="shared" si="21"/>
        <v>vis</v>
      </c>
      <c r="E135">
        <f>VLOOKUP(C135,Active!C$21:E$969,3,FALSE)</f>
        <v>9988.994294378479</v>
      </c>
      <c r="F135" s="15" t="s">
        <v>164</v>
      </c>
      <c r="G135" t="str">
        <f t="shared" si="22"/>
        <v>55854.6494</v>
      </c>
      <c r="H135" s="58">
        <f t="shared" si="23"/>
        <v>9989</v>
      </c>
      <c r="I135" s="67" t="s">
        <v>573</v>
      </c>
      <c r="J135" s="68" t="s">
        <v>574</v>
      </c>
      <c r="K135" s="67" t="s">
        <v>575</v>
      </c>
      <c r="L135" s="67" t="s">
        <v>557</v>
      </c>
      <c r="M135" s="68" t="s">
        <v>537</v>
      </c>
      <c r="N135" s="68" t="s">
        <v>164</v>
      </c>
      <c r="O135" s="69" t="s">
        <v>194</v>
      </c>
      <c r="P135" s="70" t="s">
        <v>576</v>
      </c>
    </row>
    <row r="136" spans="1:16" x14ac:dyDescent="0.2">
      <c r="A136" s="58" t="str">
        <f t="shared" si="18"/>
        <v> JAAVSO 41;328 </v>
      </c>
      <c r="B136" s="15" t="str">
        <f t="shared" si="19"/>
        <v>I</v>
      </c>
      <c r="C136" s="58">
        <f t="shared" si="20"/>
        <v>56549.727500000001</v>
      </c>
      <c r="D136" t="str">
        <f t="shared" si="21"/>
        <v>vis</v>
      </c>
      <c r="E136">
        <f>VLOOKUP(C136,Active!C$21:E$969,3,FALSE)</f>
        <v>10438.994585712835</v>
      </c>
      <c r="F136" s="15" t="s">
        <v>164</v>
      </c>
      <c r="G136" t="str">
        <f t="shared" si="22"/>
        <v>56549.7275</v>
      </c>
      <c r="H136" s="58">
        <f t="shared" si="23"/>
        <v>10439</v>
      </c>
      <c r="I136" s="67" t="s">
        <v>577</v>
      </c>
      <c r="J136" s="68" t="s">
        <v>578</v>
      </c>
      <c r="K136" s="67" t="s">
        <v>579</v>
      </c>
      <c r="L136" s="67" t="s">
        <v>580</v>
      </c>
      <c r="M136" s="68" t="s">
        <v>537</v>
      </c>
      <c r="N136" s="68" t="s">
        <v>164</v>
      </c>
      <c r="O136" s="69" t="s">
        <v>571</v>
      </c>
      <c r="P136" s="69" t="s">
        <v>581</v>
      </c>
    </row>
    <row r="137" spans="1:16" x14ac:dyDescent="0.2">
      <c r="A137" s="58" t="str">
        <f t="shared" si="18"/>
        <v>BAVM 239 </v>
      </c>
      <c r="B137" s="15" t="str">
        <f t="shared" si="19"/>
        <v>I</v>
      </c>
      <c r="C137" s="58">
        <f t="shared" si="20"/>
        <v>56934.338900000002</v>
      </c>
      <c r="D137" t="str">
        <f t="shared" si="21"/>
        <v>vis</v>
      </c>
      <c r="E137">
        <f>VLOOKUP(C137,Active!C$21:E$969,3,FALSE)</f>
        <v>10687.995729685743</v>
      </c>
      <c r="F137" s="15" t="s">
        <v>164</v>
      </c>
      <c r="G137" t="str">
        <f t="shared" si="22"/>
        <v>56934.3389</v>
      </c>
      <c r="H137" s="58">
        <f t="shared" si="23"/>
        <v>10688</v>
      </c>
      <c r="I137" s="67" t="s">
        <v>582</v>
      </c>
      <c r="J137" s="68" t="s">
        <v>583</v>
      </c>
      <c r="K137" s="67" t="s">
        <v>584</v>
      </c>
      <c r="L137" s="67" t="s">
        <v>585</v>
      </c>
      <c r="M137" s="68" t="s">
        <v>537</v>
      </c>
      <c r="N137" s="68" t="s">
        <v>526</v>
      </c>
      <c r="O137" s="69" t="s">
        <v>586</v>
      </c>
      <c r="P137" s="70" t="s">
        <v>587</v>
      </c>
    </row>
    <row r="138" spans="1:16" ht="12.75" customHeight="1" x14ac:dyDescent="0.2">
      <c r="A138" s="58" t="str">
        <f t="shared" si="18"/>
        <v> AAAN 4.3.17 </v>
      </c>
      <c r="B138" s="15" t="str">
        <f t="shared" si="19"/>
        <v>I</v>
      </c>
      <c r="C138" s="58">
        <f t="shared" si="20"/>
        <v>20314.519</v>
      </c>
      <c r="D138" t="str">
        <f t="shared" si="21"/>
        <v>vis</v>
      </c>
      <c r="E138">
        <f>VLOOKUP(C138,Active!C$21:E$969,3,FALSE)</f>
        <v>-13020.030208135739</v>
      </c>
      <c r="F138" s="15" t="s">
        <v>164</v>
      </c>
      <c r="G138" t="str">
        <f t="shared" si="22"/>
        <v>20314.519</v>
      </c>
      <c r="H138" s="58">
        <f t="shared" si="23"/>
        <v>-13020</v>
      </c>
      <c r="I138" s="67" t="s">
        <v>588</v>
      </c>
      <c r="J138" s="68" t="s">
        <v>589</v>
      </c>
      <c r="K138" s="67">
        <v>-13020</v>
      </c>
      <c r="L138" s="67" t="s">
        <v>590</v>
      </c>
      <c r="M138" s="68" t="s">
        <v>168</v>
      </c>
      <c r="N138" s="68"/>
      <c r="O138" s="69" t="s">
        <v>591</v>
      </c>
      <c r="P138" s="69" t="s">
        <v>43</v>
      </c>
    </row>
    <row r="139" spans="1:16" ht="12.75" customHeight="1" x14ac:dyDescent="0.2">
      <c r="A139" s="58" t="str">
        <f t="shared" ref="A139:A170" si="24">P139</f>
        <v> AAAN 4.3.17 </v>
      </c>
      <c r="B139" s="15" t="str">
        <f t="shared" ref="B139:B170" si="25">IF(H139=INT(H139),"I","II")</f>
        <v>I</v>
      </c>
      <c r="C139" s="58">
        <f t="shared" ref="C139:C170" si="26">1*G139</f>
        <v>22183.495999999999</v>
      </c>
      <c r="D139" t="str">
        <f t="shared" ref="D139:D170" si="27">VLOOKUP(F139,I$1:J$5,2,FALSE)</f>
        <v>vis</v>
      </c>
      <c r="E139">
        <f>VLOOKUP(C139,Active!C$21:E$969,3,FALSE)</f>
        <v>-11810.03640384639</v>
      </c>
      <c r="F139" s="15" t="s">
        <v>164</v>
      </c>
      <c r="G139" t="str">
        <f t="shared" ref="G139:G170" si="28">MID(I139,3,LEN(I139)-3)</f>
        <v>22183.496</v>
      </c>
      <c r="H139" s="58">
        <f t="shared" ref="H139:H170" si="29">1*K139</f>
        <v>-11810</v>
      </c>
      <c r="I139" s="67" t="s">
        <v>592</v>
      </c>
      <c r="J139" s="68" t="s">
        <v>593</v>
      </c>
      <c r="K139" s="67">
        <v>-11810</v>
      </c>
      <c r="L139" s="67" t="s">
        <v>594</v>
      </c>
      <c r="M139" s="68" t="s">
        <v>168</v>
      </c>
      <c r="N139" s="68"/>
      <c r="O139" s="69" t="s">
        <v>591</v>
      </c>
      <c r="P139" s="69" t="s">
        <v>43</v>
      </c>
    </row>
    <row r="140" spans="1:16" ht="12.75" customHeight="1" x14ac:dyDescent="0.2">
      <c r="A140" s="58" t="str">
        <f t="shared" si="24"/>
        <v> AAAN 4.3.17 </v>
      </c>
      <c r="B140" s="15" t="str">
        <f t="shared" si="25"/>
        <v>I</v>
      </c>
      <c r="C140" s="58">
        <f t="shared" si="26"/>
        <v>22211.284</v>
      </c>
      <c r="D140" t="str">
        <f t="shared" si="27"/>
        <v>vis</v>
      </c>
      <c r="E140">
        <f>VLOOKUP(C140,Active!C$21:E$969,3,FALSE)</f>
        <v>-11792.04618361704</v>
      </c>
      <c r="F140" s="15" t="s">
        <v>164</v>
      </c>
      <c r="G140" t="str">
        <f t="shared" si="28"/>
        <v>22211.284</v>
      </c>
      <c r="H140" s="58">
        <f t="shared" si="29"/>
        <v>-11792</v>
      </c>
      <c r="I140" s="67" t="s">
        <v>595</v>
      </c>
      <c r="J140" s="68" t="s">
        <v>596</v>
      </c>
      <c r="K140" s="67">
        <v>-11792</v>
      </c>
      <c r="L140" s="67" t="s">
        <v>597</v>
      </c>
      <c r="M140" s="68" t="s">
        <v>168</v>
      </c>
      <c r="N140" s="68"/>
      <c r="O140" s="69" t="s">
        <v>591</v>
      </c>
      <c r="P140" s="69" t="s">
        <v>43</v>
      </c>
    </row>
    <row r="141" spans="1:16" ht="12.75" customHeight="1" x14ac:dyDescent="0.2">
      <c r="A141" s="58" t="str">
        <f t="shared" si="24"/>
        <v> AN 262.123 </v>
      </c>
      <c r="B141" s="15" t="str">
        <f t="shared" si="25"/>
        <v>I</v>
      </c>
      <c r="C141" s="58">
        <f t="shared" si="26"/>
        <v>24373.492999999999</v>
      </c>
      <c r="D141" t="str">
        <f t="shared" si="27"/>
        <v>vis</v>
      </c>
      <c r="E141">
        <f>VLOOKUP(C141,Active!C$21:E$969,3,FALSE)</f>
        <v>-10392.211143603885</v>
      </c>
      <c r="F141" s="15" t="s">
        <v>164</v>
      </c>
      <c r="G141" t="str">
        <f t="shared" si="28"/>
        <v>24373.493</v>
      </c>
      <c r="H141" s="58">
        <f t="shared" si="29"/>
        <v>-10392</v>
      </c>
      <c r="I141" s="67" t="s">
        <v>598</v>
      </c>
      <c r="J141" s="68" t="s">
        <v>599</v>
      </c>
      <c r="K141" s="67">
        <v>-10392</v>
      </c>
      <c r="L141" s="67" t="s">
        <v>600</v>
      </c>
      <c r="M141" s="68" t="s">
        <v>168</v>
      </c>
      <c r="N141" s="68"/>
      <c r="O141" s="69" t="s">
        <v>601</v>
      </c>
      <c r="P141" s="69" t="s">
        <v>45</v>
      </c>
    </row>
    <row r="142" spans="1:16" ht="12.75" customHeight="1" x14ac:dyDescent="0.2">
      <c r="A142" s="58" t="str">
        <f t="shared" si="24"/>
        <v> AN 262.123 </v>
      </c>
      <c r="B142" s="15" t="str">
        <f t="shared" si="25"/>
        <v>I</v>
      </c>
      <c r="C142" s="58">
        <f t="shared" si="26"/>
        <v>26562.442999999999</v>
      </c>
      <c r="D142" t="str">
        <f t="shared" si="27"/>
        <v>vis</v>
      </c>
      <c r="E142">
        <f>VLOOKUP(C142,Active!C$21:E$969,3,FALSE)</f>
        <v>-8975.0637212979018</v>
      </c>
      <c r="F142" s="15" t="s">
        <v>164</v>
      </c>
      <c r="G142" t="str">
        <f t="shared" si="28"/>
        <v>26562.443</v>
      </c>
      <c r="H142" s="58">
        <f t="shared" si="29"/>
        <v>-8975</v>
      </c>
      <c r="I142" s="67" t="s">
        <v>602</v>
      </c>
      <c r="J142" s="68" t="s">
        <v>603</v>
      </c>
      <c r="K142" s="67">
        <v>-8975</v>
      </c>
      <c r="L142" s="67" t="s">
        <v>604</v>
      </c>
      <c r="M142" s="68" t="s">
        <v>168</v>
      </c>
      <c r="N142" s="68"/>
      <c r="O142" s="69" t="s">
        <v>605</v>
      </c>
      <c r="P142" s="69" t="s">
        <v>45</v>
      </c>
    </row>
    <row r="143" spans="1:16" ht="12.75" customHeight="1" x14ac:dyDescent="0.2">
      <c r="A143" s="58" t="str">
        <f t="shared" si="24"/>
        <v> AN 262.123 </v>
      </c>
      <c r="B143" s="15" t="str">
        <f t="shared" si="25"/>
        <v>I</v>
      </c>
      <c r="C143" s="58">
        <f t="shared" si="26"/>
        <v>28397.488000000001</v>
      </c>
      <c r="D143" t="str">
        <f t="shared" si="27"/>
        <v>vis</v>
      </c>
      <c r="E143">
        <f>VLOOKUP(C143,Active!C$21:E$969,3,FALSE)</f>
        <v>-7787.0378223210018</v>
      </c>
      <c r="F143" s="15" t="s">
        <v>164</v>
      </c>
      <c r="G143" t="str">
        <f t="shared" si="28"/>
        <v>28397.488</v>
      </c>
      <c r="H143" s="58">
        <f t="shared" si="29"/>
        <v>-7787</v>
      </c>
      <c r="I143" s="67" t="s">
        <v>606</v>
      </c>
      <c r="J143" s="68" t="s">
        <v>607</v>
      </c>
      <c r="K143" s="67">
        <v>-7787</v>
      </c>
      <c r="L143" s="67" t="s">
        <v>608</v>
      </c>
      <c r="M143" s="68" t="s">
        <v>168</v>
      </c>
      <c r="N143" s="68"/>
      <c r="O143" s="69" t="s">
        <v>605</v>
      </c>
      <c r="P143" s="69" t="s">
        <v>45</v>
      </c>
    </row>
    <row r="144" spans="1:16" ht="12.75" customHeight="1" x14ac:dyDescent="0.2">
      <c r="A144" s="58" t="str">
        <f t="shared" si="24"/>
        <v> AN 262.123 </v>
      </c>
      <c r="B144" s="15" t="str">
        <f t="shared" si="25"/>
        <v>I</v>
      </c>
      <c r="C144" s="58">
        <f t="shared" si="26"/>
        <v>28428.385999999999</v>
      </c>
      <c r="D144" t="str">
        <f t="shared" si="27"/>
        <v>vis</v>
      </c>
      <c r="E144">
        <f>VLOOKUP(C144,Active!C$21:E$969,3,FALSE)</f>
        <v>-7767.0341579822061</v>
      </c>
      <c r="F144" s="15" t="s">
        <v>164</v>
      </c>
      <c r="G144" t="str">
        <f t="shared" si="28"/>
        <v>28428.386</v>
      </c>
      <c r="H144" s="58">
        <f t="shared" si="29"/>
        <v>-7767</v>
      </c>
      <c r="I144" s="67" t="s">
        <v>609</v>
      </c>
      <c r="J144" s="68" t="s">
        <v>610</v>
      </c>
      <c r="K144" s="67">
        <v>-7767</v>
      </c>
      <c r="L144" s="67" t="s">
        <v>611</v>
      </c>
      <c r="M144" s="68" t="s">
        <v>168</v>
      </c>
      <c r="N144" s="68"/>
      <c r="O144" s="69" t="s">
        <v>605</v>
      </c>
      <c r="P144" s="69" t="s">
        <v>45</v>
      </c>
    </row>
    <row r="145" spans="1:16" ht="12.75" customHeight="1" x14ac:dyDescent="0.2">
      <c r="A145" s="58" t="str">
        <f t="shared" si="24"/>
        <v> IODE 4.2.263 </v>
      </c>
      <c r="B145" s="15" t="str">
        <f t="shared" si="25"/>
        <v>I</v>
      </c>
      <c r="C145" s="58">
        <f t="shared" si="26"/>
        <v>31273.597000000002</v>
      </c>
      <c r="D145" t="str">
        <f t="shared" si="27"/>
        <v>vis</v>
      </c>
      <c r="E145">
        <f>VLOOKUP(C145,Active!C$21:E$969,3,FALSE)</f>
        <v>-5925.0170106893802</v>
      </c>
      <c r="F145" s="15" t="s">
        <v>164</v>
      </c>
      <c r="G145" t="str">
        <f t="shared" si="28"/>
        <v>31273.597</v>
      </c>
      <c r="H145" s="58">
        <f t="shared" si="29"/>
        <v>-5925</v>
      </c>
      <c r="I145" s="67" t="s">
        <v>612</v>
      </c>
      <c r="J145" s="68" t="s">
        <v>613</v>
      </c>
      <c r="K145" s="67">
        <v>-5925</v>
      </c>
      <c r="L145" s="67" t="s">
        <v>614</v>
      </c>
      <c r="M145" s="68" t="s">
        <v>168</v>
      </c>
      <c r="N145" s="68"/>
      <c r="O145" s="69" t="s">
        <v>615</v>
      </c>
      <c r="P145" s="69" t="s">
        <v>46</v>
      </c>
    </row>
    <row r="146" spans="1:16" ht="12.75" customHeight="1" x14ac:dyDescent="0.2">
      <c r="A146" s="58" t="str">
        <f t="shared" si="24"/>
        <v> AAC 5.10 </v>
      </c>
      <c r="B146" s="15" t="str">
        <f t="shared" si="25"/>
        <v>I</v>
      </c>
      <c r="C146" s="58">
        <f t="shared" si="26"/>
        <v>33570.464</v>
      </c>
      <c r="D146" t="str">
        <f t="shared" si="27"/>
        <v>vis</v>
      </c>
      <c r="E146">
        <f>VLOOKUP(C146,Active!C$21:E$969,3,FALSE)</f>
        <v>-4438.0030777856255</v>
      </c>
      <c r="F146" s="15" t="s">
        <v>164</v>
      </c>
      <c r="G146" t="str">
        <f t="shared" si="28"/>
        <v>33570.464</v>
      </c>
      <c r="H146" s="58">
        <f t="shared" si="29"/>
        <v>-4438</v>
      </c>
      <c r="I146" s="67" t="s">
        <v>616</v>
      </c>
      <c r="J146" s="68" t="s">
        <v>617</v>
      </c>
      <c r="K146" s="67">
        <v>-4438</v>
      </c>
      <c r="L146" s="67" t="s">
        <v>249</v>
      </c>
      <c r="M146" s="68" t="s">
        <v>168</v>
      </c>
      <c r="N146" s="68"/>
      <c r="O146" s="69" t="s">
        <v>618</v>
      </c>
      <c r="P146" s="69" t="s">
        <v>47</v>
      </c>
    </row>
    <row r="147" spans="1:16" ht="12.75" customHeight="1" x14ac:dyDescent="0.2">
      <c r="A147" s="58" t="str">
        <f t="shared" si="24"/>
        <v> AAC 5.10 </v>
      </c>
      <c r="B147" s="15" t="str">
        <f t="shared" si="25"/>
        <v>I</v>
      </c>
      <c r="C147" s="58">
        <f t="shared" si="26"/>
        <v>33896.383000000002</v>
      </c>
      <c r="D147" t="str">
        <f t="shared" si="27"/>
        <v>vis</v>
      </c>
      <c r="E147">
        <f>VLOOKUP(C147,Active!C$21:E$969,3,FALSE)</f>
        <v>-4226.9999618028278</v>
      </c>
      <c r="F147" s="15" t="s">
        <v>164</v>
      </c>
      <c r="G147" t="str">
        <f t="shared" si="28"/>
        <v>33896.383</v>
      </c>
      <c r="H147" s="58">
        <f t="shared" si="29"/>
        <v>-4227</v>
      </c>
      <c r="I147" s="67" t="s">
        <v>619</v>
      </c>
      <c r="J147" s="68" t="s">
        <v>620</v>
      </c>
      <c r="K147" s="67">
        <v>-4227</v>
      </c>
      <c r="L147" s="67" t="s">
        <v>173</v>
      </c>
      <c r="M147" s="68" t="s">
        <v>168</v>
      </c>
      <c r="N147" s="68"/>
      <c r="O147" s="69" t="s">
        <v>618</v>
      </c>
      <c r="P147" s="69" t="s">
        <v>47</v>
      </c>
    </row>
    <row r="148" spans="1:16" ht="12.75" customHeight="1" x14ac:dyDescent="0.2">
      <c r="A148" s="58" t="str">
        <f t="shared" si="24"/>
        <v> AAC 5.53 </v>
      </c>
      <c r="B148" s="15" t="str">
        <f t="shared" si="25"/>
        <v>I</v>
      </c>
      <c r="C148" s="58">
        <f t="shared" si="26"/>
        <v>34248.553</v>
      </c>
      <c r="D148" t="str">
        <f t="shared" si="27"/>
        <v>vis</v>
      </c>
      <c r="E148">
        <f>VLOOKUP(C148,Active!C$21:E$969,3,FALSE)</f>
        <v>-3999.0016942711363</v>
      </c>
      <c r="F148" s="15" t="s">
        <v>164</v>
      </c>
      <c r="G148" t="str">
        <f t="shared" si="28"/>
        <v>34248.553</v>
      </c>
      <c r="H148" s="58">
        <f t="shared" si="29"/>
        <v>-3999</v>
      </c>
      <c r="I148" s="67" t="s">
        <v>621</v>
      </c>
      <c r="J148" s="68" t="s">
        <v>622</v>
      </c>
      <c r="K148" s="67">
        <v>-3999</v>
      </c>
      <c r="L148" s="67" t="s">
        <v>210</v>
      </c>
      <c r="M148" s="68" t="s">
        <v>168</v>
      </c>
      <c r="N148" s="68"/>
      <c r="O148" s="69" t="s">
        <v>618</v>
      </c>
      <c r="P148" s="69" t="s">
        <v>48</v>
      </c>
    </row>
    <row r="149" spans="1:16" ht="12.75" customHeight="1" x14ac:dyDescent="0.2">
      <c r="A149" s="58" t="str">
        <f t="shared" si="24"/>
        <v> AAC 5.53 </v>
      </c>
      <c r="B149" s="15" t="str">
        <f t="shared" si="25"/>
        <v>I</v>
      </c>
      <c r="C149" s="58">
        <f t="shared" si="26"/>
        <v>34358.216999999997</v>
      </c>
      <c r="D149" t="str">
        <f t="shared" si="27"/>
        <v>vis</v>
      </c>
      <c r="E149">
        <f>VLOOKUP(C149,Active!C$21:E$969,3,FALSE)</f>
        <v>-3928.0041589597959</v>
      </c>
      <c r="F149" s="15" t="s">
        <v>164</v>
      </c>
      <c r="G149" t="str">
        <f t="shared" si="28"/>
        <v>34358.217</v>
      </c>
      <c r="H149" s="58">
        <f t="shared" si="29"/>
        <v>-3928</v>
      </c>
      <c r="I149" s="67" t="s">
        <v>623</v>
      </c>
      <c r="J149" s="68" t="s">
        <v>624</v>
      </c>
      <c r="K149" s="67">
        <v>-3928</v>
      </c>
      <c r="L149" s="67" t="s">
        <v>266</v>
      </c>
      <c r="M149" s="68" t="s">
        <v>168</v>
      </c>
      <c r="N149" s="68"/>
      <c r="O149" s="69" t="s">
        <v>618</v>
      </c>
      <c r="P149" s="69" t="s">
        <v>48</v>
      </c>
    </row>
    <row r="150" spans="1:16" ht="12.75" customHeight="1" x14ac:dyDescent="0.2">
      <c r="A150" s="58" t="str">
        <f t="shared" si="24"/>
        <v> AAC 5.191 </v>
      </c>
      <c r="B150" s="15" t="str">
        <f t="shared" si="25"/>
        <v>I</v>
      </c>
      <c r="C150" s="58">
        <f t="shared" si="26"/>
        <v>34605.366999999998</v>
      </c>
      <c r="D150" t="str">
        <f t="shared" si="27"/>
        <v>vis</v>
      </c>
      <c r="E150">
        <f>VLOOKUP(C150,Active!C$21:E$969,3,FALSE)</f>
        <v>-3767.9968561785877</v>
      </c>
      <c r="F150" s="15" t="s">
        <v>164</v>
      </c>
      <c r="G150" t="str">
        <f t="shared" si="28"/>
        <v>34605.367</v>
      </c>
      <c r="H150" s="58">
        <f t="shared" si="29"/>
        <v>-3768</v>
      </c>
      <c r="I150" s="67" t="s">
        <v>625</v>
      </c>
      <c r="J150" s="68" t="s">
        <v>626</v>
      </c>
      <c r="K150" s="67">
        <v>-3768</v>
      </c>
      <c r="L150" s="67" t="s">
        <v>225</v>
      </c>
      <c r="M150" s="68" t="s">
        <v>168</v>
      </c>
      <c r="N150" s="68"/>
      <c r="O150" s="69" t="s">
        <v>618</v>
      </c>
      <c r="P150" s="69" t="s">
        <v>49</v>
      </c>
    </row>
    <row r="151" spans="1:16" ht="12.75" customHeight="1" x14ac:dyDescent="0.2">
      <c r="A151" s="58" t="str">
        <f t="shared" si="24"/>
        <v> AAC 5.194 </v>
      </c>
      <c r="B151" s="15" t="str">
        <f t="shared" si="25"/>
        <v>I</v>
      </c>
      <c r="C151" s="58">
        <f t="shared" si="26"/>
        <v>35019.317999999999</v>
      </c>
      <c r="D151" t="str">
        <f t="shared" si="27"/>
        <v>vis</v>
      </c>
      <c r="E151">
        <f>VLOOKUP(C151,Active!C$21:E$969,3,FALSE)</f>
        <v>-3500.0009711145226</v>
      </c>
      <c r="F151" s="15" t="s">
        <v>164</v>
      </c>
      <c r="G151" t="str">
        <f t="shared" si="28"/>
        <v>35019.318</v>
      </c>
      <c r="H151" s="58">
        <f t="shared" si="29"/>
        <v>-3500</v>
      </c>
      <c r="I151" s="67" t="s">
        <v>627</v>
      </c>
      <c r="J151" s="68" t="s">
        <v>628</v>
      </c>
      <c r="K151" s="67">
        <v>-3500</v>
      </c>
      <c r="L151" s="67" t="s">
        <v>262</v>
      </c>
      <c r="M151" s="68" t="s">
        <v>168</v>
      </c>
      <c r="N151" s="68"/>
      <c r="O151" s="69" t="s">
        <v>618</v>
      </c>
      <c r="P151" s="69" t="s">
        <v>50</v>
      </c>
    </row>
    <row r="152" spans="1:16" ht="12.75" customHeight="1" x14ac:dyDescent="0.2">
      <c r="A152" s="58" t="str">
        <f t="shared" si="24"/>
        <v> AC 164.17 </v>
      </c>
      <c r="B152" s="15" t="str">
        <f t="shared" si="25"/>
        <v>I</v>
      </c>
      <c r="C152" s="58">
        <f t="shared" si="26"/>
        <v>35036.303999999996</v>
      </c>
      <c r="D152" t="str">
        <f t="shared" si="27"/>
        <v>vis</v>
      </c>
      <c r="E152">
        <f>VLOOKUP(C152,Active!C$21:E$969,3,FALSE)</f>
        <v>-3489.0040702646697</v>
      </c>
      <c r="F152" s="15" t="s">
        <v>164</v>
      </c>
      <c r="G152" t="str">
        <f t="shared" si="28"/>
        <v>35036.304</v>
      </c>
      <c r="H152" s="58">
        <f t="shared" si="29"/>
        <v>-3489</v>
      </c>
      <c r="I152" s="67" t="s">
        <v>629</v>
      </c>
      <c r="J152" s="68" t="s">
        <v>630</v>
      </c>
      <c r="K152" s="67">
        <v>-3489</v>
      </c>
      <c r="L152" s="67" t="s">
        <v>266</v>
      </c>
      <c r="M152" s="68" t="s">
        <v>168</v>
      </c>
      <c r="N152" s="68"/>
      <c r="O152" s="69" t="s">
        <v>615</v>
      </c>
      <c r="P152" s="69" t="s">
        <v>51</v>
      </c>
    </row>
    <row r="153" spans="1:16" ht="12.75" customHeight="1" x14ac:dyDescent="0.2">
      <c r="A153" s="58" t="str">
        <f t="shared" si="24"/>
        <v> AA 6.142 </v>
      </c>
      <c r="B153" s="15" t="str">
        <f t="shared" si="25"/>
        <v>I</v>
      </c>
      <c r="C153" s="58">
        <f t="shared" si="26"/>
        <v>35340.593999999997</v>
      </c>
      <c r="D153" t="str">
        <f t="shared" si="27"/>
        <v>vis</v>
      </c>
      <c r="E153">
        <f>VLOOKUP(C153,Active!C$21:E$969,3,FALSE)</f>
        <v>-3292.0037782829027</v>
      </c>
      <c r="F153" s="15" t="s">
        <v>164</v>
      </c>
      <c r="G153" t="str">
        <f t="shared" si="28"/>
        <v>35340.594</v>
      </c>
      <c r="H153" s="58">
        <f t="shared" si="29"/>
        <v>-3292</v>
      </c>
      <c r="I153" s="67" t="s">
        <v>631</v>
      </c>
      <c r="J153" s="68" t="s">
        <v>632</v>
      </c>
      <c r="K153" s="67">
        <v>-3292</v>
      </c>
      <c r="L153" s="67" t="s">
        <v>266</v>
      </c>
      <c r="M153" s="68" t="s">
        <v>168</v>
      </c>
      <c r="N153" s="68"/>
      <c r="O153" s="69" t="s">
        <v>618</v>
      </c>
      <c r="P153" s="69" t="s">
        <v>52</v>
      </c>
    </row>
    <row r="154" spans="1:16" ht="12.75" customHeight="1" x14ac:dyDescent="0.2">
      <c r="A154" s="58" t="str">
        <f t="shared" si="24"/>
        <v> AA 7.190 </v>
      </c>
      <c r="B154" s="15" t="str">
        <f t="shared" si="25"/>
        <v>I</v>
      </c>
      <c r="C154" s="58">
        <f t="shared" si="26"/>
        <v>35717.489000000001</v>
      </c>
      <c r="D154" t="str">
        <f t="shared" si="27"/>
        <v>vis</v>
      </c>
      <c r="E154">
        <f>VLOOKUP(C154,Active!C$21:E$969,3,FALSE)</f>
        <v>-3047.998306376272</v>
      </c>
      <c r="F154" s="15" t="s">
        <v>164</v>
      </c>
      <c r="G154" t="str">
        <f t="shared" si="28"/>
        <v>35717.489</v>
      </c>
      <c r="H154" s="58">
        <f t="shared" si="29"/>
        <v>-3048</v>
      </c>
      <c r="I154" s="67" t="s">
        <v>633</v>
      </c>
      <c r="J154" s="68" t="s">
        <v>634</v>
      </c>
      <c r="K154" s="67">
        <v>-3048</v>
      </c>
      <c r="L154" s="67" t="s">
        <v>240</v>
      </c>
      <c r="M154" s="68" t="s">
        <v>168</v>
      </c>
      <c r="N154" s="68"/>
      <c r="O154" s="69" t="s">
        <v>618</v>
      </c>
      <c r="P154" s="69" t="s">
        <v>53</v>
      </c>
    </row>
    <row r="155" spans="1:16" ht="12.75" customHeight="1" x14ac:dyDescent="0.2">
      <c r="A155" s="58" t="str">
        <f t="shared" si="24"/>
        <v> AA 7.190 </v>
      </c>
      <c r="B155" s="15" t="str">
        <f t="shared" si="25"/>
        <v>I</v>
      </c>
      <c r="C155" s="58">
        <f t="shared" si="26"/>
        <v>35748.377</v>
      </c>
      <c r="D155" t="str">
        <f t="shared" si="27"/>
        <v>vis</v>
      </c>
      <c r="E155">
        <f>VLOOKUP(C155,Active!C$21:E$969,3,FALSE)</f>
        <v>-3028.0011161342904</v>
      </c>
      <c r="F155" s="15" t="s">
        <v>164</v>
      </c>
      <c r="G155" t="str">
        <f t="shared" si="28"/>
        <v>35748.377</v>
      </c>
      <c r="H155" s="58">
        <f t="shared" si="29"/>
        <v>-3028</v>
      </c>
      <c r="I155" s="67" t="s">
        <v>635</v>
      </c>
      <c r="J155" s="68" t="s">
        <v>636</v>
      </c>
      <c r="K155" s="67">
        <v>-3028</v>
      </c>
      <c r="L155" s="67" t="s">
        <v>262</v>
      </c>
      <c r="M155" s="68" t="s">
        <v>168</v>
      </c>
      <c r="N155" s="68"/>
      <c r="O155" s="69" t="s">
        <v>618</v>
      </c>
      <c r="P155" s="69" t="s">
        <v>53</v>
      </c>
    </row>
    <row r="156" spans="1:16" ht="12.75" customHeight="1" x14ac:dyDescent="0.2">
      <c r="A156" s="58" t="str">
        <f t="shared" si="24"/>
        <v> AA 7.190 </v>
      </c>
      <c r="B156" s="15" t="str">
        <f t="shared" si="25"/>
        <v>I</v>
      </c>
      <c r="C156" s="58">
        <f t="shared" si="26"/>
        <v>35779.269</v>
      </c>
      <c r="D156" t="str">
        <f t="shared" si="27"/>
        <v>vis</v>
      </c>
      <c r="E156">
        <f>VLOOKUP(C156,Active!C$21:E$969,3,FALSE)</f>
        <v>-3008.0013362535824</v>
      </c>
      <c r="F156" s="15" t="s">
        <v>164</v>
      </c>
      <c r="G156" t="str">
        <f t="shared" si="28"/>
        <v>35779.269</v>
      </c>
      <c r="H156" s="58">
        <f t="shared" si="29"/>
        <v>-3008</v>
      </c>
      <c r="I156" s="67" t="s">
        <v>637</v>
      </c>
      <c r="J156" s="68" t="s">
        <v>638</v>
      </c>
      <c r="K156" s="67">
        <v>-3008</v>
      </c>
      <c r="L156" s="67" t="s">
        <v>262</v>
      </c>
      <c r="M156" s="68" t="s">
        <v>168</v>
      </c>
      <c r="N156" s="68"/>
      <c r="O156" s="69" t="s">
        <v>618</v>
      </c>
      <c r="P156" s="69" t="s">
        <v>53</v>
      </c>
    </row>
    <row r="157" spans="1:16" ht="12.75" customHeight="1" x14ac:dyDescent="0.2">
      <c r="A157" s="58" t="str">
        <f t="shared" si="24"/>
        <v> AA 7.190 </v>
      </c>
      <c r="B157" s="15" t="str">
        <f t="shared" si="25"/>
        <v>I</v>
      </c>
      <c r="C157" s="58">
        <f t="shared" si="26"/>
        <v>35782.351999999999</v>
      </c>
      <c r="D157" t="str">
        <f t="shared" si="27"/>
        <v>vis</v>
      </c>
      <c r="E157">
        <f>VLOOKUP(C157,Active!C$21:E$969,3,FALSE)</f>
        <v>-3006.0053722055377</v>
      </c>
      <c r="F157" s="15" t="s">
        <v>164</v>
      </c>
      <c r="G157" t="str">
        <f t="shared" si="28"/>
        <v>35782.352</v>
      </c>
      <c r="H157" s="58">
        <f t="shared" si="29"/>
        <v>-3006</v>
      </c>
      <c r="I157" s="67" t="s">
        <v>639</v>
      </c>
      <c r="J157" s="68" t="s">
        <v>640</v>
      </c>
      <c r="K157" s="67">
        <v>-3006</v>
      </c>
      <c r="L157" s="67" t="s">
        <v>318</v>
      </c>
      <c r="M157" s="68" t="s">
        <v>168</v>
      </c>
      <c r="N157" s="68"/>
      <c r="O157" s="69" t="s">
        <v>618</v>
      </c>
      <c r="P157" s="69" t="s">
        <v>53</v>
      </c>
    </row>
    <row r="158" spans="1:16" ht="12.75" customHeight="1" x14ac:dyDescent="0.2">
      <c r="A158" s="58" t="str">
        <f t="shared" si="24"/>
        <v> AA 8.191 </v>
      </c>
      <c r="B158" s="15" t="str">
        <f t="shared" si="25"/>
        <v>I</v>
      </c>
      <c r="C158" s="58">
        <f t="shared" si="26"/>
        <v>36128.356</v>
      </c>
      <c r="D158" t="str">
        <f t="shared" si="27"/>
        <v>vis</v>
      </c>
      <c r="E158">
        <f>VLOOKUP(C158,Active!C$21:E$969,3,FALSE)</f>
        <v>-2781.9990327699356</v>
      </c>
      <c r="F158" s="15" t="s">
        <v>164</v>
      </c>
      <c r="G158" t="str">
        <f t="shared" si="28"/>
        <v>36128.356</v>
      </c>
      <c r="H158" s="58">
        <f t="shared" si="29"/>
        <v>-2782</v>
      </c>
      <c r="I158" s="67" t="s">
        <v>641</v>
      </c>
      <c r="J158" s="68" t="s">
        <v>642</v>
      </c>
      <c r="K158" s="67">
        <v>-2782</v>
      </c>
      <c r="L158" s="67" t="s">
        <v>233</v>
      </c>
      <c r="M158" s="68" t="s">
        <v>168</v>
      </c>
      <c r="N158" s="68"/>
      <c r="O158" s="69" t="s">
        <v>618</v>
      </c>
      <c r="P158" s="69" t="s">
        <v>54</v>
      </c>
    </row>
    <row r="159" spans="1:16" ht="12.75" customHeight="1" x14ac:dyDescent="0.2">
      <c r="A159" s="58" t="str">
        <f t="shared" si="24"/>
        <v> AA 9.49 </v>
      </c>
      <c r="B159" s="15" t="str">
        <f t="shared" si="25"/>
        <v>I</v>
      </c>
      <c r="C159" s="58">
        <f t="shared" si="26"/>
        <v>36460.436999999998</v>
      </c>
      <c r="D159" t="str">
        <f t="shared" si="27"/>
        <v>vis</v>
      </c>
      <c r="E159">
        <f>VLOOKUP(C159,Active!C$21:E$969,3,FALSE)</f>
        <v>-2567.0065783297746</v>
      </c>
      <c r="F159" s="15" t="s">
        <v>164</v>
      </c>
      <c r="G159" t="str">
        <f t="shared" si="28"/>
        <v>36460.437</v>
      </c>
      <c r="H159" s="58">
        <f t="shared" si="29"/>
        <v>-2567</v>
      </c>
      <c r="I159" s="67" t="s">
        <v>643</v>
      </c>
      <c r="J159" s="68" t="s">
        <v>644</v>
      </c>
      <c r="K159" s="67">
        <v>-2567</v>
      </c>
      <c r="L159" s="67" t="s">
        <v>383</v>
      </c>
      <c r="M159" s="68" t="s">
        <v>168</v>
      </c>
      <c r="N159" s="68"/>
      <c r="O159" s="69" t="s">
        <v>618</v>
      </c>
      <c r="P159" s="69" t="s">
        <v>55</v>
      </c>
    </row>
    <row r="160" spans="1:16" ht="12.75" customHeight="1" x14ac:dyDescent="0.2">
      <c r="A160" s="58" t="str">
        <f t="shared" si="24"/>
        <v> MVS 3.170 </v>
      </c>
      <c r="B160" s="15" t="str">
        <f t="shared" si="25"/>
        <v>I</v>
      </c>
      <c r="C160" s="58">
        <f t="shared" si="26"/>
        <v>36840.404999999999</v>
      </c>
      <c r="D160" t="str">
        <f t="shared" si="27"/>
        <v>vis</v>
      </c>
      <c r="E160">
        <f>VLOOKUP(C160,Active!C$21:E$969,3,FALSE)</f>
        <v>-2321.0116164719157</v>
      </c>
      <c r="F160" s="15" t="s">
        <v>164</v>
      </c>
      <c r="G160" t="str">
        <f t="shared" si="28"/>
        <v>36840.405</v>
      </c>
      <c r="H160" s="58">
        <f t="shared" si="29"/>
        <v>-2321</v>
      </c>
      <c r="I160" s="67" t="s">
        <v>645</v>
      </c>
      <c r="J160" s="68" t="s">
        <v>646</v>
      </c>
      <c r="K160" s="67">
        <v>-2321</v>
      </c>
      <c r="L160" s="67" t="s">
        <v>647</v>
      </c>
      <c r="M160" s="68" t="s">
        <v>648</v>
      </c>
      <c r="N160" s="68"/>
      <c r="O160" s="69" t="s">
        <v>649</v>
      </c>
      <c r="P160" s="69" t="s">
        <v>56</v>
      </c>
    </row>
    <row r="161" spans="1:16" ht="12.75" customHeight="1" x14ac:dyDescent="0.2">
      <c r="A161" s="58" t="str">
        <f t="shared" si="24"/>
        <v> AN 288.71 </v>
      </c>
      <c r="B161" s="15" t="str">
        <f t="shared" si="25"/>
        <v>I</v>
      </c>
      <c r="C161" s="58">
        <f t="shared" si="26"/>
        <v>37586.483</v>
      </c>
      <c r="D161" t="str">
        <f t="shared" si="27"/>
        <v>vis</v>
      </c>
      <c r="E161">
        <f>VLOOKUP(C161,Active!C$21:E$969,3,FALSE)</f>
        <v>-1837.9934961223394</v>
      </c>
      <c r="F161" s="15" t="s">
        <v>164</v>
      </c>
      <c r="G161" t="str">
        <f t="shared" si="28"/>
        <v>37586.483</v>
      </c>
      <c r="H161" s="58">
        <f t="shared" si="29"/>
        <v>-1838</v>
      </c>
      <c r="I161" s="67" t="s">
        <v>650</v>
      </c>
      <c r="J161" s="68" t="s">
        <v>651</v>
      </c>
      <c r="K161" s="67">
        <v>-1838</v>
      </c>
      <c r="L161" s="67" t="s">
        <v>204</v>
      </c>
      <c r="M161" s="68" t="s">
        <v>168</v>
      </c>
      <c r="N161" s="68"/>
      <c r="O161" s="69" t="s">
        <v>652</v>
      </c>
      <c r="P161" s="69" t="s">
        <v>57</v>
      </c>
    </row>
    <row r="162" spans="1:16" ht="12.75" customHeight="1" x14ac:dyDescent="0.2">
      <c r="A162" s="58" t="str">
        <f t="shared" si="24"/>
        <v> AA 17.62 </v>
      </c>
      <c r="B162" s="15" t="str">
        <f t="shared" si="25"/>
        <v>I</v>
      </c>
      <c r="C162" s="58">
        <f t="shared" si="26"/>
        <v>37898.485999999997</v>
      </c>
      <c r="D162" t="str">
        <f t="shared" si="27"/>
        <v>vis</v>
      </c>
      <c r="E162">
        <f>VLOOKUP(C162,Active!C$21:E$969,3,FALSE)</f>
        <v>-1635.9997332672128</v>
      </c>
      <c r="F162" s="15" t="s">
        <v>164</v>
      </c>
      <c r="G162" t="str">
        <f t="shared" si="28"/>
        <v>37898.486</v>
      </c>
      <c r="H162" s="58">
        <f t="shared" si="29"/>
        <v>-1636</v>
      </c>
      <c r="I162" s="67" t="s">
        <v>653</v>
      </c>
      <c r="J162" s="68" t="s">
        <v>654</v>
      </c>
      <c r="K162" s="67">
        <v>-1636</v>
      </c>
      <c r="L162" s="67" t="s">
        <v>173</v>
      </c>
      <c r="M162" s="68" t="s">
        <v>168</v>
      </c>
      <c r="N162" s="68"/>
      <c r="O162" s="69" t="s">
        <v>655</v>
      </c>
      <c r="P162" s="69" t="s">
        <v>58</v>
      </c>
    </row>
    <row r="163" spans="1:16" ht="12.75" customHeight="1" x14ac:dyDescent="0.2">
      <c r="A163" s="58" t="str">
        <f t="shared" si="24"/>
        <v> AA 17.62 </v>
      </c>
      <c r="B163" s="15" t="str">
        <f t="shared" si="25"/>
        <v>I</v>
      </c>
      <c r="C163" s="58">
        <f t="shared" si="26"/>
        <v>37898.487999999998</v>
      </c>
      <c r="D163" t="str">
        <f t="shared" si="27"/>
        <v>vis</v>
      </c>
      <c r="E163">
        <f>VLOOKUP(C163,Active!C$21:E$969,3,FALSE)</f>
        <v>-1635.9984384478496</v>
      </c>
      <c r="F163" s="15" t="s">
        <v>164</v>
      </c>
      <c r="G163" t="str">
        <f t="shared" si="28"/>
        <v>37898.488</v>
      </c>
      <c r="H163" s="58">
        <f t="shared" si="29"/>
        <v>-1636</v>
      </c>
      <c r="I163" s="67" t="s">
        <v>656</v>
      </c>
      <c r="J163" s="68" t="s">
        <v>657</v>
      </c>
      <c r="K163" s="67">
        <v>-1636</v>
      </c>
      <c r="L163" s="67" t="s">
        <v>305</v>
      </c>
      <c r="M163" s="68" t="s">
        <v>168</v>
      </c>
      <c r="N163" s="68"/>
      <c r="O163" s="69" t="s">
        <v>658</v>
      </c>
      <c r="P163" s="69" t="s">
        <v>58</v>
      </c>
    </row>
    <row r="164" spans="1:16" ht="12.75" customHeight="1" x14ac:dyDescent="0.2">
      <c r="A164" s="58" t="str">
        <f t="shared" si="24"/>
        <v> AA 17.62 </v>
      </c>
      <c r="B164" s="15" t="str">
        <f t="shared" si="25"/>
        <v>I</v>
      </c>
      <c r="C164" s="58">
        <f t="shared" si="26"/>
        <v>37898.491000000002</v>
      </c>
      <c r="D164" t="str">
        <f t="shared" si="27"/>
        <v>vis</v>
      </c>
      <c r="E164">
        <f>VLOOKUP(C164,Active!C$21:E$969,3,FALSE)</f>
        <v>-1635.9964962188023</v>
      </c>
      <c r="F164" s="15" t="s">
        <v>164</v>
      </c>
      <c r="G164" t="str">
        <f t="shared" si="28"/>
        <v>37898.491</v>
      </c>
      <c r="H164" s="58">
        <f t="shared" si="29"/>
        <v>-1636</v>
      </c>
      <c r="I164" s="67" t="s">
        <v>659</v>
      </c>
      <c r="J164" s="68" t="s">
        <v>660</v>
      </c>
      <c r="K164" s="67">
        <v>-1636</v>
      </c>
      <c r="L164" s="67" t="s">
        <v>225</v>
      </c>
      <c r="M164" s="68" t="s">
        <v>168</v>
      </c>
      <c r="N164" s="68"/>
      <c r="O164" s="69" t="s">
        <v>661</v>
      </c>
      <c r="P164" s="69" t="s">
        <v>58</v>
      </c>
    </row>
    <row r="165" spans="1:16" ht="12.75" customHeight="1" x14ac:dyDescent="0.2">
      <c r="A165" s="58" t="str">
        <f t="shared" si="24"/>
        <v> BRNO 6 </v>
      </c>
      <c r="B165" s="15" t="str">
        <f t="shared" si="25"/>
        <v>I</v>
      </c>
      <c r="C165" s="58">
        <f t="shared" si="26"/>
        <v>37946.375</v>
      </c>
      <c r="D165" t="str">
        <f t="shared" si="27"/>
        <v>vis</v>
      </c>
      <c r="E165">
        <f>VLOOKUP(C165,Active!C$21:E$969,3,FALSE)</f>
        <v>-1604.9959310301515</v>
      </c>
      <c r="F165" s="15" t="s">
        <v>164</v>
      </c>
      <c r="G165" t="str">
        <f t="shared" si="28"/>
        <v>37946.375</v>
      </c>
      <c r="H165" s="58">
        <f t="shared" si="29"/>
        <v>-1605</v>
      </c>
      <c r="I165" s="67" t="s">
        <v>662</v>
      </c>
      <c r="J165" s="68" t="s">
        <v>663</v>
      </c>
      <c r="K165" s="67">
        <v>-1605</v>
      </c>
      <c r="L165" s="67" t="s">
        <v>185</v>
      </c>
      <c r="M165" s="68" t="s">
        <v>168</v>
      </c>
      <c r="N165" s="68"/>
      <c r="O165" s="69" t="s">
        <v>664</v>
      </c>
      <c r="P165" s="69" t="s">
        <v>59</v>
      </c>
    </row>
    <row r="166" spans="1:16" ht="12.75" customHeight="1" x14ac:dyDescent="0.2">
      <c r="A166" s="58" t="str">
        <f t="shared" si="24"/>
        <v> MVS 3.170 </v>
      </c>
      <c r="B166" s="15" t="str">
        <f t="shared" si="25"/>
        <v>I</v>
      </c>
      <c r="C166" s="58">
        <f t="shared" si="26"/>
        <v>38227.508999999998</v>
      </c>
      <c r="D166" t="str">
        <f t="shared" si="27"/>
        <v>vis</v>
      </c>
      <c r="E166">
        <f>VLOOKUP(C166,Active!C$21:E$969,3,FALSE)</f>
        <v>-1422.9870576330582</v>
      </c>
      <c r="F166" s="15" t="s">
        <v>164</v>
      </c>
      <c r="G166" t="str">
        <f t="shared" si="28"/>
        <v>38227.509</v>
      </c>
      <c r="H166" s="58">
        <f t="shared" si="29"/>
        <v>-1423</v>
      </c>
      <c r="I166" s="67" t="s">
        <v>665</v>
      </c>
      <c r="J166" s="68" t="s">
        <v>666</v>
      </c>
      <c r="K166" s="67">
        <v>-1423</v>
      </c>
      <c r="L166" s="67" t="s">
        <v>374</v>
      </c>
      <c r="M166" s="68" t="s">
        <v>648</v>
      </c>
      <c r="N166" s="68"/>
      <c r="O166" s="69" t="s">
        <v>649</v>
      </c>
      <c r="P166" s="69" t="s">
        <v>56</v>
      </c>
    </row>
    <row r="167" spans="1:16" ht="12.75" customHeight="1" x14ac:dyDescent="0.2">
      <c r="A167" s="58" t="str">
        <f t="shared" si="24"/>
        <v> BRNO 5 </v>
      </c>
      <c r="B167" s="15" t="str">
        <f t="shared" si="25"/>
        <v>I</v>
      </c>
      <c r="C167" s="58">
        <f t="shared" si="26"/>
        <v>38754.21</v>
      </c>
      <c r="D167" t="str">
        <f t="shared" si="27"/>
        <v>vis</v>
      </c>
      <c r="E167">
        <f>VLOOKUP(C167,Active!C$21:E$969,3,FALSE)</f>
        <v>-1081.9957309805604</v>
      </c>
      <c r="F167" s="15" t="s">
        <v>164</v>
      </c>
      <c r="G167" t="str">
        <f t="shared" si="28"/>
        <v>38754.210</v>
      </c>
      <c r="H167" s="58">
        <f t="shared" si="29"/>
        <v>-1082</v>
      </c>
      <c r="I167" s="67" t="s">
        <v>667</v>
      </c>
      <c r="J167" s="68" t="s">
        <v>668</v>
      </c>
      <c r="K167" s="67">
        <v>-1082</v>
      </c>
      <c r="L167" s="67" t="s">
        <v>285</v>
      </c>
      <c r="M167" s="68" t="s">
        <v>168</v>
      </c>
      <c r="N167" s="68"/>
      <c r="O167" s="69" t="s">
        <v>413</v>
      </c>
      <c r="P167" s="69" t="s">
        <v>60</v>
      </c>
    </row>
    <row r="168" spans="1:16" ht="12.75" customHeight="1" x14ac:dyDescent="0.2">
      <c r="A168" s="58" t="str">
        <f t="shared" si="24"/>
        <v> BRNO 5 </v>
      </c>
      <c r="B168" s="15" t="str">
        <f t="shared" si="25"/>
        <v>I</v>
      </c>
      <c r="C168" s="58">
        <f t="shared" si="26"/>
        <v>39021.425999999999</v>
      </c>
      <c r="D168" t="str">
        <f t="shared" si="27"/>
        <v>vis</v>
      </c>
      <c r="E168">
        <f>VLOOKUP(C168,Active!C$21:E$969,3,FALSE)</f>
        <v>-908.99750553049716</v>
      </c>
      <c r="F168" s="15" t="s">
        <v>164</v>
      </c>
      <c r="G168" t="str">
        <f t="shared" si="28"/>
        <v>39021.426</v>
      </c>
      <c r="H168" s="58">
        <f t="shared" si="29"/>
        <v>-909</v>
      </c>
      <c r="I168" s="67" t="s">
        <v>669</v>
      </c>
      <c r="J168" s="68" t="s">
        <v>670</v>
      </c>
      <c r="K168" s="67">
        <v>-909</v>
      </c>
      <c r="L168" s="67" t="s">
        <v>190</v>
      </c>
      <c r="M168" s="68" t="s">
        <v>168</v>
      </c>
      <c r="N168" s="68"/>
      <c r="O168" s="69" t="s">
        <v>413</v>
      </c>
      <c r="P168" s="69" t="s">
        <v>60</v>
      </c>
    </row>
    <row r="169" spans="1:16" ht="12.75" customHeight="1" x14ac:dyDescent="0.2">
      <c r="A169" s="58" t="str">
        <f t="shared" si="24"/>
        <v> AA 16.158 </v>
      </c>
      <c r="B169" s="15" t="str">
        <f t="shared" si="25"/>
        <v>I</v>
      </c>
      <c r="C169" s="58">
        <f t="shared" si="26"/>
        <v>39035.317999999999</v>
      </c>
      <c r="D169" t="str">
        <f t="shared" si="27"/>
        <v>vis</v>
      </c>
      <c r="E169">
        <f>VLOOKUP(C169,Active!C$21:E$969,3,FALSE)</f>
        <v>-900.00369023518465</v>
      </c>
      <c r="F169" s="15" t="s">
        <v>164</v>
      </c>
      <c r="G169" t="str">
        <f t="shared" si="28"/>
        <v>39035.318</v>
      </c>
      <c r="H169" s="58">
        <f t="shared" si="29"/>
        <v>-900</v>
      </c>
      <c r="I169" s="67" t="s">
        <v>671</v>
      </c>
      <c r="J169" s="68" t="s">
        <v>672</v>
      </c>
      <c r="K169" s="67">
        <v>-900</v>
      </c>
      <c r="L169" s="67" t="s">
        <v>266</v>
      </c>
      <c r="M169" s="68" t="s">
        <v>168</v>
      </c>
      <c r="N169" s="68"/>
      <c r="O169" s="69" t="s">
        <v>618</v>
      </c>
      <c r="P169" s="69" t="s">
        <v>61</v>
      </c>
    </row>
    <row r="170" spans="1:16" ht="12.75" customHeight="1" x14ac:dyDescent="0.2">
      <c r="A170" s="58" t="str">
        <f t="shared" si="24"/>
        <v> MVS 3.170 </v>
      </c>
      <c r="B170" s="15" t="str">
        <f t="shared" si="25"/>
        <v>I</v>
      </c>
      <c r="C170" s="58">
        <f t="shared" si="26"/>
        <v>39052.326000000001</v>
      </c>
      <c r="D170" t="str">
        <f t="shared" si="27"/>
        <v>vis</v>
      </c>
      <c r="E170">
        <f>VLOOKUP(C170,Active!C$21:E$969,3,FALSE)</f>
        <v>-888.99254637233605</v>
      </c>
      <c r="F170" s="15" t="s">
        <v>164</v>
      </c>
      <c r="G170" t="str">
        <f t="shared" si="28"/>
        <v>39052.326</v>
      </c>
      <c r="H170" s="58">
        <f t="shared" si="29"/>
        <v>-889</v>
      </c>
      <c r="I170" s="67" t="s">
        <v>673</v>
      </c>
      <c r="J170" s="68" t="s">
        <v>674</v>
      </c>
      <c r="K170" s="67">
        <v>-889</v>
      </c>
      <c r="L170" s="67" t="s">
        <v>328</v>
      </c>
      <c r="M170" s="68" t="s">
        <v>648</v>
      </c>
      <c r="N170" s="68"/>
      <c r="O170" s="69" t="s">
        <v>649</v>
      </c>
      <c r="P170" s="69" t="s">
        <v>56</v>
      </c>
    </row>
    <row r="171" spans="1:16" ht="12.75" customHeight="1" x14ac:dyDescent="0.2">
      <c r="A171" s="58" t="str">
        <f t="shared" ref="A171:A202" si="30">P171</f>
        <v> MVS 3.170 </v>
      </c>
      <c r="B171" s="15" t="str">
        <f t="shared" ref="B171:B202" si="31">IF(H171=INT(H171),"I","II")</f>
        <v>I</v>
      </c>
      <c r="C171" s="58">
        <f t="shared" ref="C171:C202" si="32">1*G171</f>
        <v>39055.381000000001</v>
      </c>
      <c r="D171" t="str">
        <f t="shared" ref="D171:D202" si="33">VLOOKUP(F171,I$1:J$5,2,FALSE)</f>
        <v>vis</v>
      </c>
      <c r="E171">
        <f>VLOOKUP(C171,Active!C$21:E$969,3,FALSE)</f>
        <v>-887.01470979537203</v>
      </c>
      <c r="F171" s="15" t="s">
        <v>164</v>
      </c>
      <c r="G171" t="str">
        <f t="shared" ref="G171:G202" si="34">MID(I171,3,LEN(I171)-3)</f>
        <v>39055.381</v>
      </c>
      <c r="H171" s="58">
        <f t="shared" ref="H171:H202" si="35">1*K171</f>
        <v>-887</v>
      </c>
      <c r="I171" s="67" t="s">
        <v>675</v>
      </c>
      <c r="J171" s="68" t="s">
        <v>676</v>
      </c>
      <c r="K171" s="67">
        <v>-887</v>
      </c>
      <c r="L171" s="67" t="s">
        <v>677</v>
      </c>
      <c r="M171" s="68" t="s">
        <v>648</v>
      </c>
      <c r="N171" s="68"/>
      <c r="O171" s="69" t="s">
        <v>649</v>
      </c>
      <c r="P171" s="69" t="s">
        <v>56</v>
      </c>
    </row>
    <row r="172" spans="1:16" ht="12.75" customHeight="1" x14ac:dyDescent="0.2">
      <c r="A172" s="58" t="str">
        <f t="shared" si="30"/>
        <v> AA 16.158 </v>
      </c>
      <c r="B172" s="15" t="str">
        <f t="shared" si="31"/>
        <v>I</v>
      </c>
      <c r="C172" s="58">
        <f t="shared" si="32"/>
        <v>39055.398000000001</v>
      </c>
      <c r="D172" t="str">
        <f t="shared" si="33"/>
        <v>vis</v>
      </c>
      <c r="E172">
        <f>VLOOKUP(C172,Active!C$21:E$969,3,FALSE)</f>
        <v>-887.00370383078678</v>
      </c>
      <c r="F172" s="15" t="s">
        <v>164</v>
      </c>
      <c r="G172" t="str">
        <f t="shared" si="34"/>
        <v>39055.398</v>
      </c>
      <c r="H172" s="58">
        <f t="shared" si="35"/>
        <v>-887</v>
      </c>
      <c r="I172" s="67" t="s">
        <v>678</v>
      </c>
      <c r="J172" s="68" t="s">
        <v>679</v>
      </c>
      <c r="K172" s="67">
        <v>-887</v>
      </c>
      <c r="L172" s="67" t="s">
        <v>266</v>
      </c>
      <c r="M172" s="68" t="s">
        <v>168</v>
      </c>
      <c r="N172" s="68"/>
      <c r="O172" s="69" t="s">
        <v>618</v>
      </c>
      <c r="P172" s="69" t="s">
        <v>61</v>
      </c>
    </row>
    <row r="173" spans="1:16" ht="12.75" customHeight="1" x14ac:dyDescent="0.2">
      <c r="A173" s="58" t="str">
        <f t="shared" si="30"/>
        <v> AA 18.322 </v>
      </c>
      <c r="B173" s="15" t="str">
        <f t="shared" si="31"/>
        <v>I</v>
      </c>
      <c r="C173" s="58">
        <f t="shared" si="32"/>
        <v>39384.417999999998</v>
      </c>
      <c r="D173" t="str">
        <f t="shared" si="33"/>
        <v>vis</v>
      </c>
      <c r="E173">
        <f>VLOOKUP(C173,Active!C$21:E$969,3,FALSE)</f>
        <v>-673.99297042567935</v>
      </c>
      <c r="F173" s="15" t="s">
        <v>164</v>
      </c>
      <c r="G173" t="str">
        <f t="shared" si="34"/>
        <v>39384.418</v>
      </c>
      <c r="H173" s="58">
        <f t="shared" si="35"/>
        <v>-674</v>
      </c>
      <c r="I173" s="67" t="s">
        <v>680</v>
      </c>
      <c r="J173" s="68" t="s">
        <v>681</v>
      </c>
      <c r="K173" s="67">
        <v>-674</v>
      </c>
      <c r="L173" s="67" t="s">
        <v>297</v>
      </c>
      <c r="M173" s="68" t="s">
        <v>168</v>
      </c>
      <c r="N173" s="68"/>
      <c r="O173" s="69" t="s">
        <v>682</v>
      </c>
      <c r="P173" s="69" t="s">
        <v>62</v>
      </c>
    </row>
    <row r="174" spans="1:16" ht="12.75" customHeight="1" x14ac:dyDescent="0.2">
      <c r="A174" s="58" t="str">
        <f t="shared" si="30"/>
        <v> AA 18.322 </v>
      </c>
      <c r="B174" s="15" t="str">
        <f t="shared" si="31"/>
        <v>I</v>
      </c>
      <c r="C174" s="58">
        <f t="shared" si="32"/>
        <v>39384.421999999999</v>
      </c>
      <c r="D174" t="str">
        <f t="shared" si="33"/>
        <v>vis</v>
      </c>
      <c r="E174">
        <f>VLOOKUP(C174,Active!C$21:E$969,3,FALSE)</f>
        <v>-673.99038078695287</v>
      </c>
      <c r="F174" s="15" t="s">
        <v>164</v>
      </c>
      <c r="G174" t="str">
        <f t="shared" si="34"/>
        <v>39384.422</v>
      </c>
      <c r="H174" s="58">
        <f t="shared" si="35"/>
        <v>-674</v>
      </c>
      <c r="I174" s="67" t="s">
        <v>683</v>
      </c>
      <c r="J174" s="68" t="s">
        <v>684</v>
      </c>
      <c r="K174" s="67">
        <v>-674</v>
      </c>
      <c r="L174" s="67" t="s">
        <v>685</v>
      </c>
      <c r="M174" s="68" t="s">
        <v>168</v>
      </c>
      <c r="N174" s="68"/>
      <c r="O174" s="69" t="s">
        <v>661</v>
      </c>
      <c r="P174" s="69" t="s">
        <v>62</v>
      </c>
    </row>
    <row r="175" spans="1:16" ht="12.75" customHeight="1" x14ac:dyDescent="0.2">
      <c r="A175" s="58" t="str">
        <f t="shared" si="30"/>
        <v> AA 18.322 </v>
      </c>
      <c r="B175" s="15" t="str">
        <f t="shared" si="31"/>
        <v>I</v>
      </c>
      <c r="C175" s="58">
        <f t="shared" si="32"/>
        <v>39421.489000000001</v>
      </c>
      <c r="D175" t="str">
        <f t="shared" si="33"/>
        <v>vis</v>
      </c>
      <c r="E175">
        <f>VLOOKUP(C175,Active!C$21:E$969,3,FALSE)</f>
        <v>-649.99284612301824</v>
      </c>
      <c r="F175" s="15" t="s">
        <v>164</v>
      </c>
      <c r="G175" t="str">
        <f t="shared" si="34"/>
        <v>39421.489</v>
      </c>
      <c r="H175" s="58">
        <f t="shared" si="35"/>
        <v>-650</v>
      </c>
      <c r="I175" s="67" t="s">
        <v>686</v>
      </c>
      <c r="J175" s="68" t="s">
        <v>687</v>
      </c>
      <c r="K175" s="67">
        <v>-650</v>
      </c>
      <c r="L175" s="67" t="s">
        <v>297</v>
      </c>
      <c r="M175" s="68" t="s">
        <v>168</v>
      </c>
      <c r="N175" s="68"/>
      <c r="O175" s="69" t="s">
        <v>658</v>
      </c>
      <c r="P175" s="69" t="s">
        <v>62</v>
      </c>
    </row>
    <row r="176" spans="1:16" ht="12.75" customHeight="1" x14ac:dyDescent="0.2">
      <c r="A176" s="58" t="str">
        <f t="shared" si="30"/>
        <v> BRNO 9 </v>
      </c>
      <c r="B176" s="15" t="str">
        <f t="shared" si="31"/>
        <v>I</v>
      </c>
      <c r="C176" s="58">
        <f t="shared" si="32"/>
        <v>40510.423999999999</v>
      </c>
      <c r="D176" t="str">
        <f t="shared" si="33"/>
        <v>vis</v>
      </c>
      <c r="E176">
        <f>VLOOKUP(C176,Active!C$21:E$969,3,FALSE)</f>
        <v>54.994215394495669</v>
      </c>
      <c r="F176" s="15" t="s">
        <v>164</v>
      </c>
      <c r="G176" t="str">
        <f t="shared" si="34"/>
        <v>40510.424</v>
      </c>
      <c r="H176" s="58">
        <f t="shared" si="35"/>
        <v>55</v>
      </c>
      <c r="I176" s="67" t="s">
        <v>688</v>
      </c>
      <c r="J176" s="68" t="s">
        <v>689</v>
      </c>
      <c r="K176" s="67">
        <v>55</v>
      </c>
      <c r="L176" s="67" t="s">
        <v>201</v>
      </c>
      <c r="M176" s="68" t="s">
        <v>168</v>
      </c>
      <c r="N176" s="68"/>
      <c r="O176" s="69" t="s">
        <v>275</v>
      </c>
      <c r="P176" s="69" t="s">
        <v>65</v>
      </c>
    </row>
    <row r="177" spans="1:16" ht="12.75" customHeight="1" x14ac:dyDescent="0.2">
      <c r="A177" s="58" t="str">
        <f t="shared" si="30"/>
        <v> BRNO 9 </v>
      </c>
      <c r="B177" s="15" t="str">
        <f t="shared" si="31"/>
        <v>I</v>
      </c>
      <c r="C177" s="58">
        <f t="shared" si="32"/>
        <v>40510.432000000001</v>
      </c>
      <c r="D177" t="str">
        <f t="shared" si="33"/>
        <v>vis</v>
      </c>
      <c r="E177">
        <f>VLOOKUP(C177,Active!C$21:E$969,3,FALSE)</f>
        <v>54.999394671948671</v>
      </c>
      <c r="F177" s="15" t="s">
        <v>164</v>
      </c>
      <c r="G177" t="str">
        <f t="shared" si="34"/>
        <v>40510.432</v>
      </c>
      <c r="H177" s="58">
        <f t="shared" si="35"/>
        <v>55</v>
      </c>
      <c r="I177" s="67" t="s">
        <v>690</v>
      </c>
      <c r="J177" s="68" t="s">
        <v>691</v>
      </c>
      <c r="K177" s="67">
        <v>55</v>
      </c>
      <c r="L177" s="67" t="s">
        <v>198</v>
      </c>
      <c r="M177" s="68" t="s">
        <v>168</v>
      </c>
      <c r="N177" s="68"/>
      <c r="O177" s="69" t="s">
        <v>664</v>
      </c>
      <c r="P177" s="69" t="s">
        <v>65</v>
      </c>
    </row>
    <row r="178" spans="1:16" ht="12.75" customHeight="1" x14ac:dyDescent="0.2">
      <c r="A178" s="58" t="str">
        <f t="shared" si="30"/>
        <v> BRNO 9 </v>
      </c>
      <c r="B178" s="15" t="str">
        <f t="shared" si="31"/>
        <v>I</v>
      </c>
      <c r="C178" s="58">
        <f t="shared" si="32"/>
        <v>40527.415999999997</v>
      </c>
      <c r="D178" t="str">
        <f t="shared" si="33"/>
        <v>vis</v>
      </c>
      <c r="E178">
        <f>VLOOKUP(C178,Active!C$21:E$969,3,FALSE)</f>
        <v>65.995000702438261</v>
      </c>
      <c r="F178" s="15" t="s">
        <v>164</v>
      </c>
      <c r="G178" t="str">
        <f t="shared" si="34"/>
        <v>40527.416</v>
      </c>
      <c r="H178" s="58">
        <f t="shared" si="35"/>
        <v>66</v>
      </c>
      <c r="I178" s="67" t="s">
        <v>692</v>
      </c>
      <c r="J178" s="68" t="s">
        <v>693</v>
      </c>
      <c r="K178" s="67">
        <v>66</v>
      </c>
      <c r="L178" s="67" t="s">
        <v>318</v>
      </c>
      <c r="M178" s="68" t="s">
        <v>168</v>
      </c>
      <c r="N178" s="68"/>
      <c r="O178" s="69" t="s">
        <v>275</v>
      </c>
      <c r="P178" s="69" t="s">
        <v>65</v>
      </c>
    </row>
    <row r="179" spans="1:16" ht="12.75" customHeight="1" x14ac:dyDescent="0.2">
      <c r="A179" s="58" t="str">
        <f t="shared" si="30"/>
        <v> ORI 121 </v>
      </c>
      <c r="B179" s="15" t="str">
        <f t="shared" si="31"/>
        <v>I</v>
      </c>
      <c r="C179" s="58">
        <f t="shared" si="32"/>
        <v>40839.447999999997</v>
      </c>
      <c r="D179" t="str">
        <f t="shared" si="33"/>
        <v>vis</v>
      </c>
      <c r="E179">
        <f>VLOOKUP(C179,Active!C$21:E$969,3,FALSE)</f>
        <v>268.00753843832962</v>
      </c>
      <c r="F179" s="15" t="s">
        <v>164</v>
      </c>
      <c r="G179" t="str">
        <f t="shared" si="34"/>
        <v>40839.448</v>
      </c>
      <c r="H179" s="58">
        <f t="shared" si="35"/>
        <v>268</v>
      </c>
      <c r="I179" s="67" t="s">
        <v>694</v>
      </c>
      <c r="J179" s="68" t="s">
        <v>695</v>
      </c>
      <c r="K179" s="67">
        <v>268</v>
      </c>
      <c r="L179" s="67" t="s">
        <v>328</v>
      </c>
      <c r="M179" s="68" t="s">
        <v>168</v>
      </c>
      <c r="N179" s="68"/>
      <c r="O179" s="69" t="s">
        <v>194</v>
      </c>
      <c r="P179" s="69" t="s">
        <v>66</v>
      </c>
    </row>
    <row r="180" spans="1:16" ht="12.75" customHeight="1" x14ac:dyDescent="0.2">
      <c r="A180" s="58" t="str">
        <f t="shared" si="30"/>
        <v> BRNO 12 </v>
      </c>
      <c r="B180" s="15" t="str">
        <f t="shared" si="31"/>
        <v>I</v>
      </c>
      <c r="C180" s="58">
        <f t="shared" si="32"/>
        <v>40890.406999999999</v>
      </c>
      <c r="D180" t="str">
        <f t="shared" si="33"/>
        <v>vis</v>
      </c>
      <c r="E180">
        <f>VLOOKUP(C180,Active!C$21:E$969,3,FALSE)</f>
        <v>300.99888839757682</v>
      </c>
      <c r="F180" s="15" t="s">
        <v>164</v>
      </c>
      <c r="G180" t="str">
        <f t="shared" si="34"/>
        <v>40890.407</v>
      </c>
      <c r="H180" s="58">
        <f t="shared" si="35"/>
        <v>301</v>
      </c>
      <c r="I180" s="67" t="s">
        <v>696</v>
      </c>
      <c r="J180" s="68" t="s">
        <v>697</v>
      </c>
      <c r="K180" s="67">
        <v>301</v>
      </c>
      <c r="L180" s="67" t="s">
        <v>262</v>
      </c>
      <c r="M180" s="68" t="s">
        <v>168</v>
      </c>
      <c r="N180" s="68"/>
      <c r="O180" s="69" t="s">
        <v>698</v>
      </c>
      <c r="P180" s="69" t="s">
        <v>67</v>
      </c>
    </row>
    <row r="181" spans="1:16" ht="12.75" customHeight="1" x14ac:dyDescent="0.2">
      <c r="A181" s="58" t="str">
        <f t="shared" si="30"/>
        <v> BRNO 12 </v>
      </c>
      <c r="B181" s="15" t="str">
        <f t="shared" si="31"/>
        <v>I</v>
      </c>
      <c r="C181" s="58">
        <f t="shared" si="32"/>
        <v>40890.408000000003</v>
      </c>
      <c r="D181" t="str">
        <f t="shared" si="33"/>
        <v>vis</v>
      </c>
      <c r="E181">
        <f>VLOOKUP(C181,Active!C$21:E$969,3,FALSE)</f>
        <v>300.99953580726083</v>
      </c>
      <c r="F181" s="15" t="s">
        <v>164</v>
      </c>
      <c r="G181" t="str">
        <f t="shared" si="34"/>
        <v>40890.408</v>
      </c>
      <c r="H181" s="58">
        <f t="shared" si="35"/>
        <v>301</v>
      </c>
      <c r="I181" s="67" t="s">
        <v>699</v>
      </c>
      <c r="J181" s="68" t="s">
        <v>700</v>
      </c>
      <c r="K181" s="67">
        <v>301</v>
      </c>
      <c r="L181" s="67" t="s">
        <v>198</v>
      </c>
      <c r="M181" s="68" t="s">
        <v>168</v>
      </c>
      <c r="N181" s="68"/>
      <c r="O181" s="69" t="s">
        <v>701</v>
      </c>
      <c r="P181" s="69" t="s">
        <v>67</v>
      </c>
    </row>
    <row r="182" spans="1:16" ht="12.75" customHeight="1" x14ac:dyDescent="0.2">
      <c r="A182" s="58" t="str">
        <f t="shared" si="30"/>
        <v> ORI 126 </v>
      </c>
      <c r="B182" s="15" t="str">
        <f t="shared" si="31"/>
        <v>I</v>
      </c>
      <c r="C182" s="58">
        <f t="shared" si="32"/>
        <v>41154.523000000001</v>
      </c>
      <c r="D182" t="str">
        <f t="shared" si="33"/>
        <v>vis</v>
      </c>
      <c r="E182">
        <f>VLOOKUP(C182,Active!C$21:E$969,3,FALSE)</f>
        <v>471.99014383501003</v>
      </c>
      <c r="F182" s="15" t="s">
        <v>164</v>
      </c>
      <c r="G182" t="str">
        <f t="shared" si="34"/>
        <v>41154.523</v>
      </c>
      <c r="H182" s="58">
        <f t="shared" si="35"/>
        <v>472</v>
      </c>
      <c r="I182" s="67" t="s">
        <v>702</v>
      </c>
      <c r="J182" s="68" t="s">
        <v>703</v>
      </c>
      <c r="K182" s="67">
        <v>472</v>
      </c>
      <c r="L182" s="67" t="s">
        <v>704</v>
      </c>
      <c r="M182" s="68" t="s">
        <v>168</v>
      </c>
      <c r="N182" s="68"/>
      <c r="O182" s="69" t="s">
        <v>194</v>
      </c>
      <c r="P182" s="69" t="s">
        <v>68</v>
      </c>
    </row>
    <row r="183" spans="1:16" ht="12.75" customHeight="1" x14ac:dyDescent="0.2">
      <c r="A183" s="58" t="str">
        <f t="shared" si="30"/>
        <v> AOEB 9 </v>
      </c>
      <c r="B183" s="15" t="str">
        <f t="shared" si="31"/>
        <v>I</v>
      </c>
      <c r="C183" s="58">
        <f t="shared" si="32"/>
        <v>42981.819000000003</v>
      </c>
      <c r="D183" t="str">
        <f t="shared" si="33"/>
        <v>vis</v>
      </c>
      <c r="E183">
        <f>VLOOKUP(C183,Active!C$21:E$969,3,FALSE)</f>
        <v>1654.9992651900141</v>
      </c>
      <c r="F183" s="15" t="s">
        <v>164</v>
      </c>
      <c r="G183" t="str">
        <f t="shared" si="34"/>
        <v>42981.819</v>
      </c>
      <c r="H183" s="58">
        <f t="shared" si="35"/>
        <v>1655</v>
      </c>
      <c r="I183" s="67" t="s">
        <v>705</v>
      </c>
      <c r="J183" s="68" t="s">
        <v>706</v>
      </c>
      <c r="K183" s="67">
        <v>1655</v>
      </c>
      <c r="L183" s="67" t="s">
        <v>198</v>
      </c>
      <c r="M183" s="68" t="s">
        <v>168</v>
      </c>
      <c r="N183" s="68"/>
      <c r="O183" s="69" t="s">
        <v>571</v>
      </c>
      <c r="P183" s="69" t="s">
        <v>81</v>
      </c>
    </row>
    <row r="184" spans="1:16" ht="12.75" customHeight="1" x14ac:dyDescent="0.2">
      <c r="A184" s="58" t="str">
        <f t="shared" si="30"/>
        <v> AOEB 9 </v>
      </c>
      <c r="B184" s="15" t="str">
        <f t="shared" si="31"/>
        <v>I</v>
      </c>
      <c r="C184" s="58">
        <f t="shared" si="32"/>
        <v>43741.783000000003</v>
      </c>
      <c r="D184" t="str">
        <f t="shared" si="33"/>
        <v>vis</v>
      </c>
      <c r="E184">
        <f>VLOOKUP(C184,Active!C$21:E$969,3,FALSE)</f>
        <v>2147.0073163768129</v>
      </c>
      <c r="F184" s="15" t="s">
        <v>164</v>
      </c>
      <c r="G184" t="str">
        <f t="shared" si="34"/>
        <v>43741.783</v>
      </c>
      <c r="H184" s="58">
        <f t="shared" si="35"/>
        <v>2147</v>
      </c>
      <c r="I184" s="67" t="s">
        <v>707</v>
      </c>
      <c r="J184" s="68" t="s">
        <v>708</v>
      </c>
      <c r="K184" s="67">
        <v>2147</v>
      </c>
      <c r="L184" s="67" t="s">
        <v>297</v>
      </c>
      <c r="M184" s="68" t="s">
        <v>168</v>
      </c>
      <c r="N184" s="68"/>
      <c r="O184" s="69" t="s">
        <v>571</v>
      </c>
      <c r="P184" s="69" t="s">
        <v>81</v>
      </c>
    </row>
    <row r="185" spans="1:16" ht="12.75" customHeight="1" x14ac:dyDescent="0.2">
      <c r="A185" s="58" t="str">
        <f t="shared" si="30"/>
        <v> AOEB 9 </v>
      </c>
      <c r="B185" s="15" t="str">
        <f t="shared" si="31"/>
        <v>I</v>
      </c>
      <c r="C185" s="58">
        <f t="shared" si="32"/>
        <v>43741.784</v>
      </c>
      <c r="D185" t="str">
        <f t="shared" si="33"/>
        <v>vis</v>
      </c>
      <c r="E185">
        <f>VLOOKUP(C185,Active!C$21:E$969,3,FALSE)</f>
        <v>2147.0079637864924</v>
      </c>
      <c r="F185" s="15" t="str">
        <f>LEFT(M185,1)</f>
        <v>V</v>
      </c>
      <c r="G185" t="str">
        <f t="shared" si="34"/>
        <v>43741.784</v>
      </c>
      <c r="H185" s="58">
        <f t="shared" si="35"/>
        <v>2147</v>
      </c>
      <c r="I185" s="67" t="s">
        <v>709</v>
      </c>
      <c r="J185" s="68" t="s">
        <v>710</v>
      </c>
      <c r="K185" s="67">
        <v>2147</v>
      </c>
      <c r="L185" s="67" t="s">
        <v>328</v>
      </c>
      <c r="M185" s="68" t="s">
        <v>168</v>
      </c>
      <c r="N185" s="68"/>
      <c r="O185" s="69" t="s">
        <v>711</v>
      </c>
      <c r="P185" s="69" t="s">
        <v>81</v>
      </c>
    </row>
    <row r="186" spans="1:16" ht="12.75" customHeight="1" x14ac:dyDescent="0.2">
      <c r="A186" s="58" t="str">
        <f t="shared" si="30"/>
        <v> AOEB 9 </v>
      </c>
      <c r="B186" s="15" t="str">
        <f t="shared" si="31"/>
        <v>I</v>
      </c>
      <c r="C186" s="58">
        <f t="shared" si="32"/>
        <v>45193.726999999999</v>
      </c>
      <c r="D186" t="str">
        <f t="shared" si="33"/>
        <v>vis</v>
      </c>
      <c r="E186">
        <f>VLOOKUP(C186,Active!C$21:E$969,3,FALSE)</f>
        <v>3087.0099189637299</v>
      </c>
      <c r="F186" s="15" t="s">
        <v>164</v>
      </c>
      <c r="G186" t="str">
        <f t="shared" si="34"/>
        <v>45193.727</v>
      </c>
      <c r="H186" s="58">
        <f t="shared" si="35"/>
        <v>3087</v>
      </c>
      <c r="I186" s="67" t="s">
        <v>712</v>
      </c>
      <c r="J186" s="68" t="s">
        <v>713</v>
      </c>
      <c r="K186" s="67">
        <v>3087</v>
      </c>
      <c r="L186" s="67" t="s">
        <v>685</v>
      </c>
      <c r="M186" s="68" t="s">
        <v>168</v>
      </c>
      <c r="N186" s="68"/>
      <c r="O186" s="69" t="s">
        <v>571</v>
      </c>
      <c r="P186" s="69" t="s">
        <v>81</v>
      </c>
    </row>
    <row r="187" spans="1:16" ht="12.75" customHeight="1" x14ac:dyDescent="0.2">
      <c r="A187" s="58" t="str">
        <f t="shared" si="30"/>
        <v> AOEB 9 </v>
      </c>
      <c r="B187" s="15" t="str">
        <f t="shared" si="31"/>
        <v>I</v>
      </c>
      <c r="C187" s="58">
        <f t="shared" si="32"/>
        <v>46713.631000000001</v>
      </c>
      <c r="D187" t="str">
        <f t="shared" si="33"/>
        <v>vis</v>
      </c>
      <c r="E187">
        <f>VLOOKUP(C187,Active!C$21:E$969,3,FALSE)</f>
        <v>4071.0104835049738</v>
      </c>
      <c r="F187" s="15" t="s">
        <v>164</v>
      </c>
      <c r="G187" t="str">
        <f t="shared" si="34"/>
        <v>46713.631</v>
      </c>
      <c r="H187" s="58">
        <f t="shared" si="35"/>
        <v>4071</v>
      </c>
      <c r="I187" s="67" t="s">
        <v>714</v>
      </c>
      <c r="J187" s="68" t="s">
        <v>715</v>
      </c>
      <c r="K187" s="67">
        <v>4071</v>
      </c>
      <c r="L187" s="67" t="s">
        <v>716</v>
      </c>
      <c r="M187" s="68" t="s">
        <v>168</v>
      </c>
      <c r="N187" s="68"/>
      <c r="O187" s="69" t="s">
        <v>571</v>
      </c>
      <c r="P187" s="69" t="s">
        <v>81</v>
      </c>
    </row>
    <row r="188" spans="1:16" ht="12.75" customHeight="1" x14ac:dyDescent="0.2">
      <c r="A188" s="58" t="str">
        <f t="shared" si="30"/>
        <v> AOEB 9 </v>
      </c>
      <c r="B188" s="15" t="str">
        <f t="shared" si="31"/>
        <v>I</v>
      </c>
      <c r="C188" s="58">
        <f t="shared" si="32"/>
        <v>47062.705000000002</v>
      </c>
      <c r="D188" t="str">
        <f t="shared" si="33"/>
        <v>vis</v>
      </c>
      <c r="E188">
        <f>VLOOKUP(C188,Active!C$21:E$969,3,FALSE)</f>
        <v>4297.0043706627612</v>
      </c>
      <c r="F188" s="15" t="s">
        <v>164</v>
      </c>
      <c r="G188" t="str">
        <f t="shared" si="34"/>
        <v>47062.705</v>
      </c>
      <c r="H188" s="58">
        <f t="shared" si="35"/>
        <v>4297</v>
      </c>
      <c r="I188" s="67" t="s">
        <v>717</v>
      </c>
      <c r="J188" s="68" t="s">
        <v>718</v>
      </c>
      <c r="K188" s="67">
        <v>4297</v>
      </c>
      <c r="L188" s="67" t="s">
        <v>285</v>
      </c>
      <c r="M188" s="68" t="s">
        <v>168</v>
      </c>
      <c r="N188" s="68"/>
      <c r="O188" s="69" t="s">
        <v>571</v>
      </c>
      <c r="P188" s="69" t="s">
        <v>81</v>
      </c>
    </row>
    <row r="189" spans="1:16" x14ac:dyDescent="0.2">
      <c r="A189" s="58" t="str">
        <f t="shared" si="30"/>
        <v> AOEB 9 </v>
      </c>
      <c r="B189" s="15" t="str">
        <f t="shared" si="31"/>
        <v>I</v>
      </c>
      <c r="C189" s="58">
        <f t="shared" si="32"/>
        <v>47524.548999999999</v>
      </c>
      <c r="D189" t="str">
        <f t="shared" si="33"/>
        <v>vis</v>
      </c>
      <c r="E189">
        <f>VLOOKUP(C189,Active!C$21:E$969,3,FALSE)</f>
        <v>4596.0066476026095</v>
      </c>
      <c r="F189" s="15" t="s">
        <v>164</v>
      </c>
      <c r="G189" t="str">
        <f t="shared" si="34"/>
        <v>47524.549</v>
      </c>
      <c r="H189" s="58">
        <f t="shared" si="35"/>
        <v>4596</v>
      </c>
      <c r="I189" s="67" t="s">
        <v>719</v>
      </c>
      <c r="J189" s="68" t="s">
        <v>720</v>
      </c>
      <c r="K189" s="67">
        <v>4596</v>
      </c>
      <c r="L189" s="67" t="s">
        <v>204</v>
      </c>
      <c r="M189" s="68" t="s">
        <v>168</v>
      </c>
      <c r="N189" s="68"/>
      <c r="O189" s="69" t="s">
        <v>571</v>
      </c>
      <c r="P189" s="69" t="s">
        <v>81</v>
      </c>
    </row>
    <row r="190" spans="1:16" x14ac:dyDescent="0.2">
      <c r="A190" s="58" t="str">
        <f t="shared" si="30"/>
        <v> AOEB 9 </v>
      </c>
      <c r="B190" s="15" t="str">
        <f t="shared" si="31"/>
        <v>I</v>
      </c>
      <c r="C190" s="58">
        <f t="shared" si="32"/>
        <v>48219.614000000001</v>
      </c>
      <c r="D190" t="str">
        <f t="shared" si="33"/>
        <v>vis</v>
      </c>
      <c r="E190">
        <f>VLOOKUP(C190,Active!C$21:E$969,3,FALSE)</f>
        <v>5045.9984578701406</v>
      </c>
      <c r="F190" s="15" t="s">
        <v>164</v>
      </c>
      <c r="G190" t="str">
        <f t="shared" si="34"/>
        <v>48219.614</v>
      </c>
      <c r="H190" s="58">
        <f t="shared" si="35"/>
        <v>5046</v>
      </c>
      <c r="I190" s="67" t="s">
        <v>721</v>
      </c>
      <c r="J190" s="68" t="s">
        <v>722</v>
      </c>
      <c r="K190" s="67">
        <v>5046</v>
      </c>
      <c r="L190" s="67" t="s">
        <v>262</v>
      </c>
      <c r="M190" s="68" t="s">
        <v>168</v>
      </c>
      <c r="N190" s="68"/>
      <c r="O190" s="69" t="s">
        <v>571</v>
      </c>
      <c r="P190" s="69" t="s">
        <v>81</v>
      </c>
    </row>
    <row r="191" spans="1:16" x14ac:dyDescent="0.2">
      <c r="A191" s="58" t="str">
        <f t="shared" si="30"/>
        <v> BRNO 32 </v>
      </c>
      <c r="B191" s="15" t="str">
        <f t="shared" si="31"/>
        <v>I</v>
      </c>
      <c r="C191" s="58">
        <f t="shared" si="32"/>
        <v>49929.485999999997</v>
      </c>
      <c r="D191" t="str">
        <f t="shared" si="33"/>
        <v>vis</v>
      </c>
      <c r="E191">
        <f>VLOOKUP(C191,Active!C$21:E$969,3,FALSE)</f>
        <v>6152.9861447854055</v>
      </c>
      <c r="F191" s="15" t="s">
        <v>164</v>
      </c>
      <c r="G191" t="str">
        <f t="shared" si="34"/>
        <v>49929.4860</v>
      </c>
      <c r="H191" s="58">
        <f t="shared" si="35"/>
        <v>6153</v>
      </c>
      <c r="I191" s="67" t="s">
        <v>723</v>
      </c>
      <c r="J191" s="68" t="s">
        <v>724</v>
      </c>
      <c r="K191" s="67">
        <v>6153</v>
      </c>
      <c r="L191" s="67" t="s">
        <v>725</v>
      </c>
      <c r="M191" s="68" t="s">
        <v>168</v>
      </c>
      <c r="N191" s="68"/>
      <c r="O191" s="69" t="s">
        <v>226</v>
      </c>
      <c r="P191" s="69" t="s">
        <v>123</v>
      </c>
    </row>
    <row r="192" spans="1:16" x14ac:dyDescent="0.2">
      <c r="A192" s="58" t="str">
        <f t="shared" si="30"/>
        <v> BRNO 32 </v>
      </c>
      <c r="B192" s="15" t="str">
        <f t="shared" si="31"/>
        <v>I</v>
      </c>
      <c r="C192" s="58">
        <f t="shared" si="32"/>
        <v>49929.489500000003</v>
      </c>
      <c r="D192" t="str">
        <f t="shared" si="33"/>
        <v>vis</v>
      </c>
      <c r="E192">
        <f>VLOOKUP(C192,Active!C$21:E$969,3,FALSE)</f>
        <v>6152.9884107192947</v>
      </c>
      <c r="F192" s="15" t="s">
        <v>164</v>
      </c>
      <c r="G192" t="str">
        <f t="shared" si="34"/>
        <v>49929.4895</v>
      </c>
      <c r="H192" s="58">
        <f t="shared" si="35"/>
        <v>6153</v>
      </c>
      <c r="I192" s="67" t="s">
        <v>726</v>
      </c>
      <c r="J192" s="68" t="s">
        <v>727</v>
      </c>
      <c r="K192" s="67">
        <v>6153</v>
      </c>
      <c r="L192" s="67" t="s">
        <v>728</v>
      </c>
      <c r="M192" s="68" t="s">
        <v>168</v>
      </c>
      <c r="N192" s="68"/>
      <c r="O192" s="69" t="s">
        <v>729</v>
      </c>
      <c r="P192" s="69" t="s">
        <v>123</v>
      </c>
    </row>
    <row r="193" spans="1:16" x14ac:dyDescent="0.2">
      <c r="A193" s="58" t="str">
        <f t="shared" si="30"/>
        <v> BRNO 32 </v>
      </c>
      <c r="B193" s="15" t="str">
        <f t="shared" si="31"/>
        <v>I</v>
      </c>
      <c r="C193" s="58">
        <f t="shared" si="32"/>
        <v>49929.497100000001</v>
      </c>
      <c r="D193" t="str">
        <f t="shared" si="33"/>
        <v>vis</v>
      </c>
      <c r="E193">
        <f>VLOOKUP(C193,Active!C$21:E$969,3,FALSE)</f>
        <v>6152.9933310328724</v>
      </c>
      <c r="F193" s="15" t="s">
        <v>164</v>
      </c>
      <c r="G193" t="str">
        <f t="shared" si="34"/>
        <v>49929.4971</v>
      </c>
      <c r="H193" s="58">
        <f t="shared" si="35"/>
        <v>6153</v>
      </c>
      <c r="I193" s="67" t="s">
        <v>730</v>
      </c>
      <c r="J193" s="68" t="s">
        <v>487</v>
      </c>
      <c r="K193" s="67">
        <v>6153</v>
      </c>
      <c r="L193" s="67" t="s">
        <v>731</v>
      </c>
      <c r="M193" s="68" t="s">
        <v>168</v>
      </c>
      <c r="N193" s="68"/>
      <c r="O193" s="69" t="s">
        <v>732</v>
      </c>
      <c r="P193" s="69" t="s">
        <v>123</v>
      </c>
    </row>
    <row r="194" spans="1:16" x14ac:dyDescent="0.2">
      <c r="A194" s="58" t="str">
        <f t="shared" si="30"/>
        <v> BRNO 32 </v>
      </c>
      <c r="B194" s="15" t="str">
        <f t="shared" si="31"/>
        <v>I</v>
      </c>
      <c r="C194" s="58">
        <f t="shared" si="32"/>
        <v>49929.498500000002</v>
      </c>
      <c r="D194" t="str">
        <f t="shared" si="33"/>
        <v>vis</v>
      </c>
      <c r="E194">
        <f>VLOOKUP(C194,Active!C$21:E$969,3,FALSE)</f>
        <v>6152.9942374064267</v>
      </c>
      <c r="F194" s="15" t="s">
        <v>164</v>
      </c>
      <c r="G194" t="str">
        <f t="shared" si="34"/>
        <v>49929.4985</v>
      </c>
      <c r="H194" s="58">
        <f t="shared" si="35"/>
        <v>6153</v>
      </c>
      <c r="I194" s="67" t="s">
        <v>733</v>
      </c>
      <c r="J194" s="68" t="s">
        <v>734</v>
      </c>
      <c r="K194" s="67">
        <v>6153</v>
      </c>
      <c r="L194" s="67" t="s">
        <v>735</v>
      </c>
      <c r="M194" s="68" t="s">
        <v>168</v>
      </c>
      <c r="N194" s="68"/>
      <c r="O194" s="69" t="s">
        <v>736</v>
      </c>
      <c r="P194" s="69" t="s">
        <v>123</v>
      </c>
    </row>
    <row r="195" spans="1:16" x14ac:dyDescent="0.2">
      <c r="A195" s="58" t="str">
        <f t="shared" si="30"/>
        <v> BRNO 32 </v>
      </c>
      <c r="B195" s="15" t="str">
        <f t="shared" si="31"/>
        <v>I</v>
      </c>
      <c r="C195" s="58">
        <f t="shared" si="32"/>
        <v>49929.502699999997</v>
      </c>
      <c r="D195" t="str">
        <f t="shared" si="33"/>
        <v>vis</v>
      </c>
      <c r="E195">
        <f>VLOOKUP(C195,Active!C$21:E$969,3,FALSE)</f>
        <v>6152.9969565270867</v>
      </c>
      <c r="F195" s="15" t="s">
        <v>164</v>
      </c>
      <c r="G195" t="str">
        <f t="shared" si="34"/>
        <v>49929.5027</v>
      </c>
      <c r="H195" s="58">
        <f t="shared" si="35"/>
        <v>6153</v>
      </c>
      <c r="I195" s="67" t="s">
        <v>737</v>
      </c>
      <c r="J195" s="68" t="s">
        <v>738</v>
      </c>
      <c r="K195" s="67">
        <v>6153</v>
      </c>
      <c r="L195" s="67" t="s">
        <v>739</v>
      </c>
      <c r="M195" s="68" t="s">
        <v>168</v>
      </c>
      <c r="N195" s="68"/>
      <c r="O195" s="69" t="s">
        <v>740</v>
      </c>
      <c r="P195" s="69" t="s">
        <v>123</v>
      </c>
    </row>
    <row r="196" spans="1:16" x14ac:dyDescent="0.2">
      <c r="A196" s="58" t="str">
        <f t="shared" si="30"/>
        <v> BBS 121 </v>
      </c>
      <c r="B196" s="15" t="str">
        <f t="shared" si="31"/>
        <v>I</v>
      </c>
      <c r="C196" s="58">
        <f t="shared" si="32"/>
        <v>51463.322</v>
      </c>
      <c r="D196" t="str">
        <f t="shared" si="33"/>
        <v>vis</v>
      </c>
      <c r="E196">
        <f>VLOOKUP(C196,Active!C$21:E$969,3,FALSE)</f>
        <v>7146.0064210092223</v>
      </c>
      <c r="F196" s="15" t="s">
        <v>164</v>
      </c>
      <c r="G196" t="str">
        <f t="shared" si="34"/>
        <v>51463.322</v>
      </c>
      <c r="H196" s="58">
        <f t="shared" si="35"/>
        <v>7146</v>
      </c>
      <c r="I196" s="67" t="s">
        <v>741</v>
      </c>
      <c r="J196" s="68" t="s">
        <v>742</v>
      </c>
      <c r="K196" s="67">
        <v>7146</v>
      </c>
      <c r="L196" s="67" t="s">
        <v>204</v>
      </c>
      <c r="M196" s="68" t="s">
        <v>168</v>
      </c>
      <c r="N196" s="68"/>
      <c r="O196" s="69" t="s">
        <v>217</v>
      </c>
      <c r="P196" s="69" t="s">
        <v>132</v>
      </c>
    </row>
    <row r="197" spans="1:16" x14ac:dyDescent="0.2">
      <c r="A197" s="58" t="str">
        <f t="shared" si="30"/>
        <v> AOEB 9 </v>
      </c>
      <c r="B197" s="15" t="str">
        <f t="shared" si="31"/>
        <v>I</v>
      </c>
      <c r="C197" s="58">
        <f t="shared" si="32"/>
        <v>52133.670599999998</v>
      </c>
      <c r="D197" t="str">
        <f t="shared" si="33"/>
        <v>vis</v>
      </c>
      <c r="E197">
        <f>VLOOKUP(C197,Active!C$21:E$969,3,FALSE)</f>
        <v>7579.996594625075</v>
      </c>
      <c r="F197" s="15" t="s">
        <v>164</v>
      </c>
      <c r="G197" t="str">
        <f t="shared" si="34"/>
        <v>52133.6706</v>
      </c>
      <c r="H197" s="58">
        <f t="shared" si="35"/>
        <v>7580</v>
      </c>
      <c r="I197" s="67" t="s">
        <v>743</v>
      </c>
      <c r="J197" s="68" t="s">
        <v>744</v>
      </c>
      <c r="K197" s="67">
        <v>7580</v>
      </c>
      <c r="L197" s="67" t="s">
        <v>745</v>
      </c>
      <c r="M197" s="68" t="s">
        <v>537</v>
      </c>
      <c r="N197" s="68" t="s">
        <v>551</v>
      </c>
      <c r="O197" s="69" t="s">
        <v>711</v>
      </c>
      <c r="P197" s="69" t="s">
        <v>81</v>
      </c>
    </row>
    <row r="198" spans="1:16" x14ac:dyDescent="0.2">
      <c r="A198" s="58" t="str">
        <f t="shared" si="30"/>
        <v> BBS 126 </v>
      </c>
      <c r="B198" s="15" t="str">
        <f t="shared" si="31"/>
        <v>I</v>
      </c>
      <c r="C198" s="58">
        <f t="shared" si="32"/>
        <v>52195.451000000001</v>
      </c>
      <c r="D198" t="str">
        <f t="shared" si="33"/>
        <v>vis</v>
      </c>
      <c r="E198">
        <f>VLOOKUP(C198,Active!C$21:E$969,3,FALSE)</f>
        <v>7619.9938237116403</v>
      </c>
      <c r="F198" s="15" t="s">
        <v>164</v>
      </c>
      <c r="G198" t="str">
        <f t="shared" si="34"/>
        <v>52195.451</v>
      </c>
      <c r="H198" s="58">
        <f t="shared" si="35"/>
        <v>7620</v>
      </c>
      <c r="I198" s="67" t="s">
        <v>746</v>
      </c>
      <c r="J198" s="68" t="s">
        <v>747</v>
      </c>
      <c r="K198" s="67">
        <v>7620</v>
      </c>
      <c r="L198" s="67" t="s">
        <v>383</v>
      </c>
      <c r="M198" s="68" t="s">
        <v>168</v>
      </c>
      <c r="N198" s="68"/>
      <c r="O198" s="69" t="s">
        <v>217</v>
      </c>
      <c r="P198" s="69" t="s">
        <v>133</v>
      </c>
    </row>
    <row r="199" spans="1:16" x14ac:dyDescent="0.2">
      <c r="A199" s="58" t="str">
        <f t="shared" si="30"/>
        <v>VSB 39 </v>
      </c>
      <c r="B199" s="15" t="str">
        <f t="shared" si="31"/>
        <v>I</v>
      </c>
      <c r="C199" s="58">
        <f t="shared" si="32"/>
        <v>52197.01</v>
      </c>
      <c r="D199" t="str">
        <f t="shared" si="33"/>
        <v>vis</v>
      </c>
      <c r="E199">
        <f>VLOOKUP(C199,Active!C$21:E$969,3,FALSE)</f>
        <v>7621.0031354050898</v>
      </c>
      <c r="F199" s="15" t="s">
        <v>164</v>
      </c>
      <c r="G199" t="str">
        <f t="shared" si="34"/>
        <v>52197.010</v>
      </c>
      <c r="H199" s="58">
        <f t="shared" si="35"/>
        <v>7621</v>
      </c>
      <c r="I199" s="67" t="s">
        <v>748</v>
      </c>
      <c r="J199" s="68" t="s">
        <v>749</v>
      </c>
      <c r="K199" s="67">
        <v>7621</v>
      </c>
      <c r="L199" s="67" t="s">
        <v>225</v>
      </c>
      <c r="M199" s="68" t="s">
        <v>168</v>
      </c>
      <c r="N199" s="68"/>
      <c r="O199" s="69" t="s">
        <v>750</v>
      </c>
      <c r="P199" s="70" t="s">
        <v>134</v>
      </c>
    </row>
    <row r="200" spans="1:16" x14ac:dyDescent="0.2">
      <c r="A200" s="58" t="str">
        <f t="shared" si="30"/>
        <v> AOEB 9 </v>
      </c>
      <c r="B200" s="15" t="str">
        <f t="shared" si="31"/>
        <v>I</v>
      </c>
      <c r="C200" s="58">
        <f t="shared" si="32"/>
        <v>52252.607400000001</v>
      </c>
      <c r="D200" t="str">
        <f t="shared" si="33"/>
        <v>vis</v>
      </c>
      <c r="E200">
        <f>VLOOKUP(C200,Active!C$21:E$969,3,FALSE)</f>
        <v>7656.9974304309753</v>
      </c>
      <c r="F200" s="15" t="s">
        <v>164</v>
      </c>
      <c r="G200" t="str">
        <f t="shared" si="34"/>
        <v>52252.6074</v>
      </c>
      <c r="H200" s="58">
        <f t="shared" si="35"/>
        <v>7657</v>
      </c>
      <c r="I200" s="67" t="s">
        <v>751</v>
      </c>
      <c r="J200" s="68" t="s">
        <v>752</v>
      </c>
      <c r="K200" s="67">
        <v>7657</v>
      </c>
      <c r="L200" s="67" t="s">
        <v>753</v>
      </c>
      <c r="M200" s="68" t="s">
        <v>537</v>
      </c>
      <c r="N200" s="68" t="s">
        <v>551</v>
      </c>
      <c r="O200" s="69" t="s">
        <v>571</v>
      </c>
      <c r="P200" s="69" t="s">
        <v>81</v>
      </c>
    </row>
    <row r="201" spans="1:16" x14ac:dyDescent="0.2">
      <c r="A201" s="58" t="str">
        <f t="shared" si="30"/>
        <v> AOEB 9 </v>
      </c>
      <c r="B201" s="15" t="str">
        <f t="shared" si="31"/>
        <v>I</v>
      </c>
      <c r="C201" s="58">
        <f t="shared" si="32"/>
        <v>52547.629399999998</v>
      </c>
      <c r="D201" t="str">
        <f t="shared" si="33"/>
        <v>vis</v>
      </c>
      <c r="E201">
        <f>VLOOKUP(C201,Active!C$21:E$969,3,FALSE)</f>
        <v>7847.9975294846554</v>
      </c>
      <c r="F201" s="15" t="s">
        <v>164</v>
      </c>
      <c r="G201" t="str">
        <f t="shared" si="34"/>
        <v>52547.6294</v>
      </c>
      <c r="H201" s="58">
        <f t="shared" si="35"/>
        <v>7848</v>
      </c>
      <c r="I201" s="67" t="s">
        <v>754</v>
      </c>
      <c r="J201" s="68" t="s">
        <v>755</v>
      </c>
      <c r="K201" s="67">
        <v>7848</v>
      </c>
      <c r="L201" s="67" t="s">
        <v>756</v>
      </c>
      <c r="M201" s="68" t="s">
        <v>537</v>
      </c>
      <c r="N201" s="68" t="s">
        <v>551</v>
      </c>
      <c r="O201" s="69" t="s">
        <v>757</v>
      </c>
      <c r="P201" s="69" t="s">
        <v>81</v>
      </c>
    </row>
    <row r="202" spans="1:16" x14ac:dyDescent="0.2">
      <c r="A202" s="58" t="str">
        <f t="shared" si="30"/>
        <v>VSB 43 </v>
      </c>
      <c r="B202" s="15" t="str">
        <f t="shared" si="31"/>
        <v>I</v>
      </c>
      <c r="C202" s="58">
        <f t="shared" si="32"/>
        <v>53302.948299999996</v>
      </c>
      <c r="D202" t="str">
        <f t="shared" si="33"/>
        <v>vis</v>
      </c>
      <c r="E202">
        <f>VLOOKUP(C202,Active!C$21:E$969,3,FALSE)</f>
        <v>8336.9982979599463</v>
      </c>
      <c r="F202" s="15" t="s">
        <v>164</v>
      </c>
      <c r="G202" t="str">
        <f t="shared" si="34"/>
        <v>53302.9483</v>
      </c>
      <c r="H202" s="58">
        <f t="shared" si="35"/>
        <v>8337</v>
      </c>
      <c r="I202" s="67" t="s">
        <v>758</v>
      </c>
      <c r="J202" s="68" t="s">
        <v>759</v>
      </c>
      <c r="K202" s="67" t="s">
        <v>760</v>
      </c>
      <c r="L202" s="67" t="s">
        <v>525</v>
      </c>
      <c r="M202" s="68" t="s">
        <v>174</v>
      </c>
      <c r="N202" s="68" t="s">
        <v>175</v>
      </c>
      <c r="O202" s="69" t="s">
        <v>761</v>
      </c>
      <c r="P202" s="70" t="s">
        <v>138</v>
      </c>
    </row>
  </sheetData>
  <sheetProtection selectLockedCells="1" selectUnlockedCells="1"/>
  <hyperlinks>
    <hyperlink ref="P11" r:id="rId1"/>
    <hyperlink ref="P12" r:id="rId2"/>
    <hyperlink ref="P125" r:id="rId3"/>
    <hyperlink ref="P126" r:id="rId4"/>
    <hyperlink ref="P127" r:id="rId5"/>
    <hyperlink ref="P128" r:id="rId6"/>
    <hyperlink ref="P129" r:id="rId7"/>
    <hyperlink ref="P130" r:id="rId8"/>
    <hyperlink ref="P131" r:id="rId9"/>
    <hyperlink ref="P132" r:id="rId10"/>
    <hyperlink ref="P133" r:id="rId11"/>
    <hyperlink ref="P135" r:id="rId12"/>
    <hyperlink ref="P137" r:id="rId13"/>
    <hyperlink ref="P199" r:id="rId14"/>
    <hyperlink ref="P202" r:id="rId1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2022-03-30T05:51:56Z</dcterms:created>
  <dcterms:modified xsi:type="dcterms:W3CDTF">2023-01-21T05:26:34Z</dcterms:modified>
</cp:coreProperties>
</file>