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2AEE430-9469-4510-A6B0-CADEBC70AFE6}" xr6:coauthVersionLast="47" xr6:coauthVersionMax="47" xr10:uidLastSave="{00000000-0000-0000-0000-000000000000}"/>
  <bookViews>
    <workbookView xWindow="14115" yWindow="645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3" i="1" l="1"/>
  <c r="O21" i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<sst xmlns="http://schemas.openxmlformats.org/spreadsheetml/2006/main" count="55" uniqueCount="49">
  <si>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</si>
  <si>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</si>
  <si>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</si>
  <si>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</si>
  <si>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</si>
  <si>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</si>
  <si>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</si>
  <si>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</si>
  <si>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</si>
  <si>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</si>
  <si>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</si>
  <si>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</si>
  <si>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</si>
  <si>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</si>
  <si>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</si>
  <si>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</si>
  <si>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</si>
  <si>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</si>
  <si>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</si>
  <si>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</si>
  <si>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</si>
  <si>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</si>
  <si>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</si>
  <si>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</si>
  <si>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</si>
  <si>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</si>
  <si>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</si>
  <si>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</si>
  <si>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</si>
  <si>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</si>
  <si>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</si>
  <si>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</si>
  <si>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</si>
  <si>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</si>
  <si>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</si>
  <si>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</si>
  <si>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</si>
  <si>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</si>
  <si>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</si>
  <si>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</si>
  <si>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</si>
  <si>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</si>
  <si>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</si>
  <si>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V0484 Peg</t>
  </si>
  <si>
    <t>G1147-1237</t>
  </si>
  <si>
    <t>EW</t>
  </si>
  <si>
    <t>V0484 Peg / GSC 1147-1237</t>
  </si>
  <si>
    <t>GCVS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</si>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</sst>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2" fillId="0" borderId="0" xfId="41" applyFont="1"/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V0484 Peg-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301-A3A5-D84C1F13F4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9-4301-A3A5-D84C1F13F4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9-4301-A3A5-D84C1F13F4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-5.9258000001136679E-2</c:v>
                </c:pt>
                <c:pt idx="2">
                  <c:v>-9.4842999998945743E-2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9-4301-A3A5-D84C1F13F4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9-4301-A3A5-D84C1F13F4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9-4301-A3A5-D84C1F13F4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5.4999999999999997E-3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9-4301-A3A5-D84C1F13F4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1.1439438980175645E-3</c:v>
                </c:pt>
                <c:pt idx="1">
                  <c:v>-6.2887464918835873E-2</c:v>
                </c:pt>
                <c:pt idx="2">
                  <c:v>-9.2357478979264107E-2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E9-4301-A3A5-D84C1F13F4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7898</c:v>
                </c:pt>
                <c:pt idx="2">
                  <c:v>11533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E9-4301-A3A5-D84C1F13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7128"/>
        <c:axId val="1"/>
      </c:scatterChart>
      <c:valAx>
        <c:axId val="36494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7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338A2-D5E4-D18B-6268-013E326F3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46</v>
      </c>
      <c r="F1" s="37" t="s">
        <v>43</v>
      </c>
      <c r="G1" s="31"/>
      <c r="H1" s="38"/>
      <c r="I1" s="39" t="s">
        <v>44</v>
      </c>
      <c r="J1" s="37" t="s">
        <v>43</v>
      </c>
      <c r="K1" s="40">
        <v>21.5929</v>
      </c>
      <c r="L1" s="33">
        <v>14.5817</v>
      </c>
      <c r="M1" s="34">
        <v>54707.648000000001</v>
      </c>
      <c r="N1" s="34">
        <v>0.41237099999999999</v>
      </c>
      <c r="O1" s="32" t="s">
        <v>45</v>
      </c>
      <c r="P1" s="41">
        <v>11.37</v>
      </c>
      <c r="Q1" s="41">
        <v>11.52</v>
      </c>
    </row>
    <row r="2" spans="1:17" x14ac:dyDescent="0.2">
      <c r="A2" t="s">
        <v>25</v>
      </c>
      <c r="B2" t="s">
        <v>45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2</v>
      </c>
      <c r="C4" s="27">
        <v>54707.648000000001</v>
      </c>
      <c r="D4" s="28">
        <v>0.41237099999999999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8">
        <v>54707.648000000001</v>
      </c>
      <c r="D7" s="29" t="s">
        <v>47</v>
      </c>
    </row>
    <row r="8" spans="1:17" x14ac:dyDescent="0.2">
      <c r="A8" t="s">
        <v>5</v>
      </c>
      <c r="C8" s="8">
        <v>0.41237099999999999</v>
      </c>
      <c r="D8" s="29" t="s">
        <v>47</v>
      </c>
    </row>
    <row r="9" spans="1:17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INTERCEPT(INDIRECT($E$9):G992,INDIRECT($D$9):F992)</f>
        <v>1.1439438980175645E-3</v>
      </c>
      <c r="D11" s="3"/>
      <c r="E11" s="10"/>
    </row>
    <row r="12" spans="1:17" x14ac:dyDescent="0.2">
      <c r="A12" s="10" t="s">
        <v>18</v>
      </c>
      <c r="B12" s="10"/>
      <c r="C12" s="21">
        <f ca="1">SLOPE(INDIRECT($E$9):G992,INDIRECT($D$9):F992)</f>
        <v>-8.1072941019059813E-6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59463.430385521024</v>
      </c>
      <c r="E15" s="14" t="s">
        <v>36</v>
      </c>
      <c r="F15" s="35">
        <v>1</v>
      </c>
    </row>
    <row r="16" spans="1:17" x14ac:dyDescent="0.2">
      <c r="A16" s="16" t="s">
        <v>6</v>
      </c>
      <c r="B16" s="10"/>
      <c r="C16" s="17">
        <f ca="1">+C8+C12</f>
        <v>0.4123628927058981</v>
      </c>
      <c r="E16" s="14" t="s">
        <v>32</v>
      </c>
      <c r="F16" s="36">
        <f ca="1">NOW()+15018.5+$C$5/24</f>
        <v>59965.777700694445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12752</v>
      </c>
    </row>
    <row r="18" spans="1:21" ht="14.25" thickTop="1" thickBot="1" x14ac:dyDescent="0.25">
      <c r="A18" s="16" t="s">
        <v>7</v>
      </c>
      <c r="B18" s="10"/>
      <c r="C18" s="19">
        <f ca="1">+C15</f>
        <v>59463.430385521024</v>
      </c>
      <c r="D18" s="20">
        <f ca="1">+C16</f>
        <v>0.4123628927058981</v>
      </c>
      <c r="E18" s="14" t="s">
        <v>38</v>
      </c>
      <c r="F18" s="23">
        <f ca="1">ROUND(2*(F16-$C$15)/$C$16,0)/2+F15</f>
        <v>1219</v>
      </c>
    </row>
    <row r="19" spans="1:21" ht="13.5" thickTop="1" x14ac:dyDescent="0.2">
      <c r="E19" s="14" t="s">
        <v>33</v>
      </c>
      <c r="F19" s="18">
        <f ca="1">+$C$15+$C$16*F18-15018.5-$C$5/24</f>
        <v>44947.99658506285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47</v>
      </c>
      <c r="C21" s="8">
        <v>54707.648000000001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1.1439438980175645E-3</v>
      </c>
      <c r="Q21" s="2">
        <f>+C21-15018.5</f>
        <v>39689.148000000001</v>
      </c>
    </row>
    <row r="22" spans="1:21" x14ac:dyDescent="0.2">
      <c r="A22" s="42" t="s">
        <v>0</v>
      </c>
      <c r="B22" s="43" t="s">
        <v>1</v>
      </c>
      <c r="C22" s="44">
        <v>57964.494899999998</v>
      </c>
      <c r="D22" s="44">
        <v>3.8999999999999998E-3</v>
      </c>
      <c r="E22">
        <f>+(C22-C$7)/C$8</f>
        <v>7897.8562993032901</v>
      </c>
      <c r="F22">
        <f>ROUND(2*E22,0)/2</f>
        <v>7898</v>
      </c>
      <c r="G22">
        <f>+C22-(C$7+F22*C$8)</f>
        <v>-5.9258000001136679E-2</v>
      </c>
      <c r="K22">
        <f>+G22</f>
        <v>-5.9258000001136679E-2</v>
      </c>
      <c r="O22">
        <f ca="1">+C$11+C$12*$F22</f>
        <v>-6.2887464918835873E-2</v>
      </c>
      <c r="Q22" s="2">
        <f>+C22-15018.5</f>
        <v>42945.994899999998</v>
      </c>
    </row>
    <row r="23" spans="1:21" x14ac:dyDescent="0.2">
      <c r="A23" s="45" t="s">
        <v>48</v>
      </c>
      <c r="B23" s="46" t="s">
        <v>1</v>
      </c>
      <c r="C23" s="47">
        <v>59463.427900000002</v>
      </c>
      <c r="D23" s="45">
        <v>5.4999999999999997E-3</v>
      </c>
      <c r="E23">
        <f>+(C23-C$7)/C$8</f>
        <v>11532.770005650256</v>
      </c>
      <c r="F23">
        <f>ROUND(2*E23,0)/2</f>
        <v>11533</v>
      </c>
      <c r="G23">
        <f>+C23-(C$7+F23*C$8)</f>
        <v>-9.4842999998945743E-2</v>
      </c>
      <c r="K23">
        <f>+G23</f>
        <v>-9.4842999998945743E-2</v>
      </c>
      <c r="O23">
        <f ca="1">+C$11+C$12*$F23</f>
        <v>-9.2357478979264107E-2</v>
      </c>
      <c r="Q23" s="2">
        <f>+C23-15018.5</f>
        <v>44444.927900000002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356" r:id="rId1" display="http://vsolj.cetus-net.org/bulletin.html"/>
    <hyperlink ref="H63349" r:id="rId2" display="https://www.aavso.org/ejaavso"/>
    <hyperlink ref="AP207" r:id="rId3" display="http://cdsbib.u-strasbg.fr/cgi-bin/cdsbib?1990RMxAA..21..381G"/>
    <hyperlink ref="AP204" r:id="rId4" display="http://cdsbib.u-strasbg.fr/cgi-bin/cdsbib?1990RMxAA..21..381G"/>
    <hyperlink ref="AP206" r:id="rId5" display="http://cdsbib.u-strasbg.fr/cgi-bin/cdsbib?1990RMxAA..21..381G"/>
    <hyperlink ref="AP182" r:id="rId6" display="http://cdsbib.u-strasbg.fr/cgi-bin/cdsbib?1990RMxAA..21..381G"/>
    <hyperlink ref="I63356" r:id="rId7" display="http://vsolj.cetus-net.org/bulletin.html"/>
    <hyperlink ref="AQ343" r:id="rId8" display="http://cdsbib.u-strasbg.fr/cgi-bin/cdsbib?1990RMxAA..21..381G"/>
    <hyperlink ref="AQ1987" r:id="rId9" display="http://cdsbib.u-strasbg.fr/cgi-bin/cdsbib?1990RMxAA..21..381G"/>
    <hyperlink ref="AQ344" r:id="rId10" display="http://cdsbib.u-strasbg.fr/cgi-bin/cdsbib?1990RMxAA..21..381G"/>
    <hyperlink ref="H63353" r:id="rId11" display="https://www.aavso.org/ejaavso"/>
    <hyperlink ref="H1194" r:id="rId12" display="http://vsolj.cetus-net.org/bulletin.html"/>
    <hyperlink ref="AP4432" r:id="rId13" display="http://cdsbib.u-strasbg.fr/cgi-bin/cdsbib?1990RMxAA..21..381G"/>
    <hyperlink ref="AP4435" r:id="rId14" display="http://cdsbib.u-strasbg.fr/cgi-bin/cdsbib?1990RMxAA..21..381G"/>
    <hyperlink ref="AP4433" r:id="rId15" display="http://cdsbib.u-strasbg.fr/cgi-bin/cdsbib?1990RMxAA..21..381G"/>
    <hyperlink ref="AP4411" r:id="rId16" display="http://cdsbib.u-strasbg.fr/cgi-bin/cdsbib?1990RMxAA..21..381G"/>
    <hyperlink ref="I1194" r:id="rId17" display="http://vsolj.cetus-net.org/bulletin.html"/>
    <hyperlink ref="AQ4545" r:id="rId18" display="http://cdsbib.u-strasbg.fr/cgi-bin/cdsbib?1990RMxAA..21..381G"/>
    <hyperlink ref="AQ64633" r:id="rId19" display="http://cdsbib.u-strasbg.fr/cgi-bin/cdsbib?1990RMxAA..21..381G"/>
    <hyperlink ref="AQ454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2023-01-21T05:39:53Z</dcterms:modified>
</cp:coreProperties>
</file>