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284EFB1-952F-4E12-84F7-E0349D24B500}" xr6:coauthVersionLast="47" xr6:coauthVersionMax="47" xr10:uidLastSave="{00000000-0000-0000-0000-000000000000}"/>
  <bookViews>
    <workbookView xWindow="13740" yWindow="315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3" i="1"/>
  <c r="F23" i="1"/>
  <c r="G23" i="1"/>
  <c r="I23" i="1"/>
  <c r="E24" i="1"/>
  <c r="F24" i="1"/>
  <c r="G24" i="1"/>
  <c r="I24" i="1"/>
  <c r="G11" i="1"/>
  <c r="F11" i="1"/>
  <c r="Q23" i="1"/>
  <c r="Q24" i="1"/>
  <c r="E22" i="1"/>
  <c r="F22" i="1"/>
  <c r="G22" i="1"/>
  <c r="I22" i="1"/>
  <c r="Q22" i="1"/>
  <c r="C21" i="1"/>
  <c r="E21" i="1"/>
  <c r="F21" i="1"/>
  <c r="A21" i="1"/>
  <c r="H20" i="1"/>
  <c r="E14" i="1"/>
  <c r="Q21" i="1"/>
  <c r="G21" i="1"/>
  <c r="H21" i="1"/>
  <c r="C17" i="1"/>
  <c r="C11" i="1"/>
  <c r="E15" i="1" l="1"/>
  <c r="C12" i="1"/>
  <c r="O25" i="1" l="1"/>
  <c r="S25" i="1" s="1"/>
  <c r="C16" i="1"/>
  <c r="D18" i="1" s="1"/>
  <c r="O24" i="1"/>
  <c r="S24" i="1" s="1"/>
  <c r="O22" i="1"/>
  <c r="S22" i="1" s="1"/>
  <c r="O21" i="1"/>
  <c r="S21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<sst xmlns="http://schemas.openxmlformats.org/spreadsheetml/2006/main" count="61" uniqueCount="56">
  <si>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</si>
  <si>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</si>
  <si>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</si>
  <si>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</si>
  <si>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</si>
  <si>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</si>
  <si>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</si>
  <si>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</si>
  <si>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</si>
  <si>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</si>
  <si>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</si>
  <si>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</si>
  <si>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</si>
  <si>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</si>
  <si>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</si>
  <si>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</si>
  <si>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</si>
  <si>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</si>
  <si>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</si>
  <si>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</si>
  <si>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</si>
  <si>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</si>
  <si>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</si>
  <si>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</si>
  <si>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</si>
  <si>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</si>
  <si>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</si>
  <si>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</si>
  <si>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</si>
  <si>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</si>
  <si>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</si>
  <si>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</si>
  <si>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</si>
  <si>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</si>
  <si>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</si>
  <si>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</si>
  <si>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</si>
  <si>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</si>
  <si>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</si>
  <si>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</si>
  <si>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</si>
  <si>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</si>
  <si>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</si>
  <si>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G2244-1064</t>
  </si>
  <si>
    <t>G2244-1064_Peg.xls</t>
  </si>
  <si>
    <t>EB / EW</t>
  </si>
  <si>
    <t>Peg</t>
  </si>
  <si>
    <t>VSX</t>
  </si>
  <si>
    <t>IBVS 5920</t>
  </si>
  <si>
    <t>I</t>
  </si>
  <si>
    <t>IBVS 5960</t>
  </si>
  <si>
    <t>II</t>
  </si>
  <si>
    <t>IBVS 6011</t>
  </si>
  <si>
    <t>VSB, 91</t>
  </si>
  <si>
    <t xml:space="preserve">V </t>
  </si>
  <si>
    <t>V0673 Peg / GSC 2244-1064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</si>
</sst>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2244-1064 -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1-47F2-B266-BA55F6F822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7.0320001686923206E-3</c:v>
                </c:pt>
                <c:pt idx="2">
                  <c:v>1.3750001671724021E-3</c:v>
                </c:pt>
                <c:pt idx="3">
                  <c:v>-5.3989998268662021E-3</c:v>
                </c:pt>
                <c:pt idx="4">
                  <c:v>-3.1208999847876839E-2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11-47F2-B266-BA55F6F822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1-47F2-B266-BA55F6F822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11-47F2-B266-BA55F6F822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1-47F2-B266-BA55F6F822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11-47F2-B266-BA55F6F822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11-47F2-B266-BA55F6F822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1.6688036725589814E-2</c:v>
                </c:pt>
                <c:pt idx="1">
                  <c:v>4.1437551547925753E-3</c:v>
                </c:pt>
                <c:pt idx="2">
                  <c:v>1.2328030122594237E-3</c:v>
                </c:pt>
                <c:pt idx="3">
                  <c:v>-1.7837815399670796E-3</c:v>
                </c:pt>
                <c:pt idx="4">
                  <c:v>-3.1793775965963236E-2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11-47F2-B266-BA55F6F822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11-47F2-B266-BA55F6F8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38504"/>
        <c:axId val="1"/>
      </c:scatterChart>
      <c:valAx>
        <c:axId val="81133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3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D8B358-0150-4708-A8B5-647159588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55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53596.694999999832</v>
      </c>
      <c r="D7" s="29" t="s">
        <v>47</v>
      </c>
    </row>
    <row r="8" spans="1:7" x14ac:dyDescent="0.2">
      <c r="A8" t="s">
        <v>3</v>
      </c>
      <c r="C8" s="7">
        <v>0.42599399999999998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1.6688036725589814E-2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-3.4633576948639531E-6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59965.794820138886</v>
      </c>
    </row>
    <row r="15" spans="1:7" x14ac:dyDescent="0.2">
      <c r="A15" s="11" t="s">
        <v>17</v>
      </c>
      <c r="B15" s="9"/>
      <c r="C15" s="12">
        <f ca="1">(C7+C11)+(C8+C12)*INT(MAX(F21:F3533))</f>
        <v>59559.727219955545</v>
      </c>
      <c r="D15" s="13" t="s">
        <v>39</v>
      </c>
      <c r="E15" s="14">
        <f ca="1">ROUND(2*(E14-$C$7)/$C$8,0)/2+E13</f>
        <v>14952</v>
      </c>
    </row>
    <row r="16" spans="1:7" x14ac:dyDescent="0.2">
      <c r="A16" s="15" t="s">
        <v>4</v>
      </c>
      <c r="B16" s="9"/>
      <c r="C16" s="16">
        <f ca="1">+C8+C12</f>
        <v>0.42599053664230513</v>
      </c>
      <c r="D16" s="13" t="s">
        <v>40</v>
      </c>
      <c r="E16" s="23">
        <f ca="1">ROUND(2*(E14-$C$15)/$C$16,0)/2+E13</f>
        <v>954</v>
      </c>
    </row>
    <row r="17" spans="1:19" ht="13.5" thickBot="1" x14ac:dyDescent="0.25">
      <c r="A17" s="13" t="s">
        <v>30</v>
      </c>
      <c r="B17" s="9"/>
      <c r="C17" s="9">
        <f>COUNT(C21:C2191)</f>
        <v>5</v>
      </c>
      <c r="D17" s="13" t="s">
        <v>34</v>
      </c>
      <c r="E17" s="17">
        <f ca="1">+$C$15+$C$16*E16-15018.5-$C$9/24</f>
        <v>44948.018025245641</v>
      </c>
    </row>
    <row r="18" spans="1:19" ht="14.25" thickTop="1" thickBot="1" x14ac:dyDescent="0.25">
      <c r="A18" s="15" t="s">
        <v>5</v>
      </c>
      <c r="B18" s="9"/>
      <c r="C18" s="18">
        <f ca="1">+C15</f>
        <v>59559.727219955545</v>
      </c>
      <c r="D18" s="19">
        <f ca="1">+C16</f>
        <v>0.42599053664230513</v>
      </c>
      <c r="E18" s="20" t="s">
        <v>35</v>
      </c>
    </row>
    <row r="19" spans="1:19" ht="13.5" thickTop="1" x14ac:dyDescent="0.2">
      <c r="A19" s="24" t="s">
        <v>36</v>
      </c>
      <c r="E19" s="25">
        <v>22</v>
      </c>
      <c r="S19">
        <f ca="1">SQRT(SUM(S21:S50)/(COUNT(S21:S50)-1))</f>
        <v>8.6640711477923363E-3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53596.694999999832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1.6688036725589814E-2</v>
      </c>
      <c r="Q21" s="1">
        <f>+C21-15018.5</f>
        <v>38578.194999999832</v>
      </c>
      <c r="S21">
        <f ca="1">+(O21-G21)^2</f>
        <v>2.7849056975463437E-4</v>
      </c>
    </row>
    <row r="22" spans="1:19" x14ac:dyDescent="0.2">
      <c r="A22" s="32" t="s">
        <v>48</v>
      </c>
      <c r="B22" s="33" t="s">
        <v>49</v>
      </c>
      <c r="C22" s="32">
        <v>55139.652300000002</v>
      </c>
      <c r="D22" s="32">
        <v>2.9999999999999997E-4</v>
      </c>
      <c r="E22">
        <f>+(C22-C$7)/C$8</f>
        <v>3622.0165072751479</v>
      </c>
      <c r="F22">
        <f>ROUND(2*E22,0)/2</f>
        <v>3622</v>
      </c>
      <c r="G22">
        <f>+C22-(C$7+F22*C$8)</f>
        <v>7.0320001686923206E-3</v>
      </c>
      <c r="I22">
        <f>+G22</f>
        <v>7.0320001686923206E-3</v>
      </c>
      <c r="O22">
        <f ca="1">+C$11+C$12*$F22</f>
        <v>4.1437551547925753E-3</v>
      </c>
      <c r="Q22" s="1">
        <f>+C22-15018.5</f>
        <v>40121.152300000002</v>
      </c>
      <c r="S22">
        <f ca="1">+(O22-G22)^2</f>
        <v>8.3419592603167403E-6</v>
      </c>
    </row>
    <row r="23" spans="1:19" x14ac:dyDescent="0.2">
      <c r="A23" s="32" t="s">
        <v>50</v>
      </c>
      <c r="B23" s="33" t="s">
        <v>51</v>
      </c>
      <c r="C23" s="32">
        <v>55497.694600000003</v>
      </c>
      <c r="D23" s="32">
        <v>2.9999999999999997E-4</v>
      </c>
      <c r="E23">
        <f>+(C23-C$7)/C$8</f>
        <v>4462.5032277453911</v>
      </c>
      <c r="F23">
        <f>ROUND(2*E23,0)/2</f>
        <v>4462.5</v>
      </c>
      <c r="G23">
        <f>+C23-(C$7+F23*C$8)</f>
        <v>1.3750001671724021E-3</v>
      </c>
      <c r="I23">
        <f>+G23</f>
        <v>1.3750001671724021E-3</v>
      </c>
      <c r="O23">
        <f ca="1">+C$11+C$12*$F23</f>
        <v>1.2328030122594237E-3</v>
      </c>
      <c r="Q23" s="1">
        <f>+C23-15018.5</f>
        <v>40479.194600000003</v>
      </c>
      <c r="S23">
        <f ca="1">+(O23-G23)^2</f>
        <v>2.0220030865345586E-8</v>
      </c>
    </row>
    <row r="24" spans="1:19" x14ac:dyDescent="0.2">
      <c r="A24" s="32" t="s">
        <v>52</v>
      </c>
      <c r="B24" s="33" t="s">
        <v>51</v>
      </c>
      <c r="C24" s="32">
        <v>55868.728600000002</v>
      </c>
      <c r="D24" s="32">
        <v>6.9999999999999999E-4</v>
      </c>
      <c r="E24">
        <f>+(C24-C$7)/C$8</f>
        <v>5333.4873261129733</v>
      </c>
      <c r="F24">
        <f>ROUND(2*E24,0)/2</f>
        <v>5333.5</v>
      </c>
      <c r="G24">
        <f>+C24-(C$7+F24*C$8)</f>
        <v>-5.3989998268662021E-3</v>
      </c>
      <c r="I24">
        <f>+G24</f>
        <v>-5.3989998268662021E-3</v>
      </c>
      <c r="O24">
        <f ca="1">+C$11+C$12*$F24</f>
        <v>-1.7837815399670796E-3</v>
      </c>
      <c r="Q24" s="1">
        <f>+C24-15018.5</f>
        <v>40850.228600000002</v>
      </c>
      <c r="S24">
        <f ca="1">+(O24-G24)^2</f>
        <v>1.3069803261929826E-5</v>
      </c>
    </row>
    <row r="25" spans="1:19" x14ac:dyDescent="0.2">
      <c r="A25" s="34" t="s">
        <v>53</v>
      </c>
      <c r="B25" s="35" t="s">
        <v>49</v>
      </c>
      <c r="C25" s="36">
        <v>59559.940799999982</v>
      </c>
      <c r="D25" s="34" t="s">
        <v>54</v>
      </c>
      <c r="E25">
        <f>+(C25-C$7)/C$8</f>
        <v>13998.426738405118</v>
      </c>
      <c r="F25">
        <f>ROUND(2*E25,0)/2</f>
        <v>13998.5</v>
      </c>
      <c r="G25">
        <f>+C25-(C$7+F25*C$8)</f>
        <v>-3.1208999847876839E-2</v>
      </c>
      <c r="I25">
        <f>+G25</f>
        <v>-3.1208999847876839E-2</v>
      </c>
      <c r="O25">
        <f ca="1">+C$11+C$12*$F25</f>
        <v>-3.1793775965963236E-2</v>
      </c>
      <c r="Q25" s="1">
        <f>+C25-15018.5</f>
        <v>44541.440799999982</v>
      </c>
      <c r="S25">
        <f ca="1">+(O25-G25)^2</f>
        <v>3.4196310828419567E-7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2023-01-21T06:04:32Z</dcterms:modified>
</cp:coreProperties>
</file>