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28A0F25-62F3-4C30-847D-B8A7C8C9896F}" xr6:coauthVersionLast="47" xr6:coauthVersionMax="47" xr10:uidLastSave="{00000000-0000-0000-0000-000000000000}"/>
  <bookViews>
    <workbookView xWindow="14025" yWindow="1080" windowWidth="12735" windowHeight="14580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458" i="1" l="1"/>
  <c r="Q459" i="1"/>
  <c r="Q460" i="1"/>
  <c r="Q462" i="1"/>
  <c r="C17" i="1"/>
  <c r="Q455" i="1"/>
  <c r="Q456" i="1"/>
  <c r="Q457" i="1"/>
  <c r="S414" i="1"/>
  <c r="S408" i="1"/>
  <c r="S397" i="1"/>
  <c r="S395" i="1"/>
  <c r="S394" i="1"/>
  <c r="S393" i="1"/>
  <c r="S391" i="1"/>
  <c r="S390" i="1"/>
  <c r="S389" i="1"/>
  <c r="S387" i="1"/>
  <c r="S386" i="1"/>
  <c r="S379" i="1"/>
  <c r="S378" i="1"/>
  <c r="S377" i="1"/>
  <c r="S376" i="1"/>
  <c r="S375" i="1"/>
  <c r="S374" i="1"/>
  <c r="S373" i="1"/>
  <c r="S372" i="1"/>
  <c r="S371" i="1"/>
  <c r="S370" i="1"/>
  <c r="S368" i="1"/>
  <c r="S367" i="1"/>
  <c r="S366" i="1"/>
  <c r="S365" i="1"/>
  <c r="S354" i="1"/>
  <c r="S355" i="1"/>
  <c r="S356" i="1"/>
  <c r="S357" i="1"/>
  <c r="S358" i="1"/>
  <c r="S359" i="1"/>
  <c r="S360" i="1"/>
  <c r="S361" i="1"/>
  <c r="S362" i="1"/>
  <c r="S363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D11" i="1"/>
  <c r="D12" i="1"/>
  <c r="D13" i="1"/>
  <c r="Q461" i="1"/>
  <c r="Q451" i="1"/>
  <c r="Q454" i="1"/>
  <c r="Q448" i="1"/>
  <c r="Q453" i="1"/>
  <c r="Q449" i="1"/>
  <c r="Q450" i="1"/>
  <c r="Q447" i="1"/>
  <c r="Q442" i="1"/>
  <c r="Q452" i="1"/>
  <c r="Q443" i="1"/>
  <c r="Q446" i="1"/>
  <c r="Q445" i="1"/>
  <c r="C7" i="1"/>
  <c r="E458" i="1" s="1"/>
  <c r="F458" i="1" s="1"/>
  <c r="C8" i="1"/>
  <c r="K423" i="1"/>
  <c r="K422" i="1"/>
  <c r="E292" i="1"/>
  <c r="E368" i="1"/>
  <c r="F368" i="1" s="1"/>
  <c r="G368" i="1" s="1"/>
  <c r="I368" i="1" s="1"/>
  <c r="E387" i="1"/>
  <c r="E339" i="1"/>
  <c r="E350" i="1"/>
  <c r="E366" i="1"/>
  <c r="E371" i="1"/>
  <c r="E303" i="1"/>
  <c r="E306" i="1"/>
  <c r="E322" i="1"/>
  <c r="E300" i="1"/>
  <c r="E388" i="1"/>
  <c r="Q441" i="1"/>
  <c r="E28" i="1"/>
  <c r="F28" i="1" s="1"/>
  <c r="G28" i="1" s="1"/>
  <c r="H28" i="1" s="1"/>
  <c r="E33" i="1"/>
  <c r="F33" i="1" s="1"/>
  <c r="G33" i="1" s="1"/>
  <c r="H33" i="1" s="1"/>
  <c r="E37" i="1"/>
  <c r="F37" i="1" s="1"/>
  <c r="G37" i="1" s="1"/>
  <c r="H37" i="1" s="1"/>
  <c r="E41" i="1"/>
  <c r="F41" i="1" s="1"/>
  <c r="G41" i="1" s="1"/>
  <c r="H41" i="1" s="1"/>
  <c r="E51" i="1"/>
  <c r="F51" i="1" s="1"/>
  <c r="G51" i="1" s="1"/>
  <c r="H51" i="1" s="1"/>
  <c r="E55" i="1"/>
  <c r="F55" i="1" s="1"/>
  <c r="G55" i="1" s="1"/>
  <c r="H55" i="1" s="1"/>
  <c r="E69" i="1"/>
  <c r="F69" i="1" s="1"/>
  <c r="G69" i="1" s="1"/>
  <c r="H69" i="1" s="1"/>
  <c r="E74" i="1"/>
  <c r="F74" i="1" s="1"/>
  <c r="G74" i="1" s="1"/>
  <c r="H74" i="1" s="1"/>
  <c r="E80" i="1"/>
  <c r="F80" i="1" s="1"/>
  <c r="E88" i="1"/>
  <c r="F88" i="1" s="1"/>
  <c r="E92" i="1"/>
  <c r="F92" i="1" s="1"/>
  <c r="E98" i="1"/>
  <c r="F98" i="1" s="1"/>
  <c r="G98" i="1" s="1"/>
  <c r="I98" i="1" s="1"/>
  <c r="E103" i="1"/>
  <c r="F103" i="1" s="1"/>
  <c r="E113" i="1"/>
  <c r="F113" i="1" s="1"/>
  <c r="G113" i="1" s="1"/>
  <c r="I113" i="1" s="1"/>
  <c r="D9" i="1"/>
  <c r="C9" i="1"/>
  <c r="Q438" i="1"/>
  <c r="Q435" i="1"/>
  <c r="Q418" i="1"/>
  <c r="Q411" i="1"/>
  <c r="Q410" i="1"/>
  <c r="Q409" i="1"/>
  <c r="Q399" i="1"/>
  <c r="Q396" i="1"/>
  <c r="Q395" i="1"/>
  <c r="Q394" i="1"/>
  <c r="Q393" i="1"/>
  <c r="Q392" i="1"/>
  <c r="Q391" i="1"/>
  <c r="Q390" i="1"/>
  <c r="Q389" i="1"/>
  <c r="Q388" i="1"/>
  <c r="Q380" i="1"/>
  <c r="Q369" i="1"/>
  <c r="Q364" i="1"/>
  <c r="Q120" i="1"/>
  <c r="Q117" i="1"/>
  <c r="Q113" i="1"/>
  <c r="Q112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13" i="3"/>
  <c r="C413" i="3"/>
  <c r="G296" i="3"/>
  <c r="C296" i="3"/>
  <c r="G412" i="3"/>
  <c r="C412" i="3"/>
  <c r="G295" i="3"/>
  <c r="C295" i="3"/>
  <c r="G294" i="3"/>
  <c r="C294" i="3"/>
  <c r="G411" i="3"/>
  <c r="C411" i="3"/>
  <c r="G293" i="3"/>
  <c r="C293" i="3"/>
  <c r="G292" i="3"/>
  <c r="C292" i="3"/>
  <c r="G291" i="3"/>
  <c r="C291" i="3"/>
  <c r="G290" i="3"/>
  <c r="C290" i="3"/>
  <c r="G410" i="3"/>
  <c r="C410" i="3"/>
  <c r="E410" i="3"/>
  <c r="G289" i="3"/>
  <c r="C289" i="3"/>
  <c r="G288" i="3"/>
  <c r="C288" i="3"/>
  <c r="G287" i="3"/>
  <c r="C287" i="3"/>
  <c r="G286" i="3"/>
  <c r="C286" i="3"/>
  <c r="G285" i="3"/>
  <c r="C285" i="3"/>
  <c r="G284" i="3"/>
  <c r="C284" i="3"/>
  <c r="G409" i="3"/>
  <c r="C409" i="3"/>
  <c r="E409" i="3"/>
  <c r="G283" i="3"/>
  <c r="C283" i="3"/>
  <c r="G282" i="3"/>
  <c r="C282" i="3"/>
  <c r="G281" i="3"/>
  <c r="C281" i="3"/>
  <c r="G280" i="3"/>
  <c r="C280" i="3"/>
  <c r="G408" i="3"/>
  <c r="C408" i="3"/>
  <c r="G279" i="3"/>
  <c r="C279" i="3"/>
  <c r="G278" i="3"/>
  <c r="C278" i="3"/>
  <c r="G277" i="3"/>
  <c r="C277" i="3"/>
  <c r="G407" i="3"/>
  <c r="C407" i="3"/>
  <c r="G406" i="3"/>
  <c r="C406" i="3"/>
  <c r="G405" i="3"/>
  <c r="C405" i="3"/>
  <c r="G276" i="3"/>
  <c r="C276" i="3"/>
  <c r="G275" i="3"/>
  <c r="C275" i="3"/>
  <c r="G274" i="3"/>
  <c r="C274" i="3"/>
  <c r="G273" i="3"/>
  <c r="C273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G272" i="3"/>
  <c r="C272" i="3"/>
  <c r="G271" i="3"/>
  <c r="C271" i="3"/>
  <c r="G398" i="3"/>
  <c r="C398" i="3"/>
  <c r="G397" i="3"/>
  <c r="C397" i="3"/>
  <c r="G396" i="3"/>
  <c r="C396" i="3"/>
  <c r="G395" i="3"/>
  <c r="C395" i="3"/>
  <c r="G394" i="3"/>
  <c r="C394" i="3"/>
  <c r="G393" i="3"/>
  <c r="C393" i="3"/>
  <c r="G392" i="3"/>
  <c r="C392" i="3"/>
  <c r="G391" i="3"/>
  <c r="C391" i="3"/>
  <c r="G390" i="3"/>
  <c r="C390" i="3"/>
  <c r="G270" i="3"/>
  <c r="C270" i="3"/>
  <c r="G269" i="3"/>
  <c r="C269" i="3"/>
  <c r="G389" i="3"/>
  <c r="C389" i="3"/>
  <c r="G268" i="3"/>
  <c r="C268" i="3"/>
  <c r="G267" i="3"/>
  <c r="C267" i="3"/>
  <c r="G266" i="3"/>
  <c r="C266" i="3"/>
  <c r="G265" i="3"/>
  <c r="C265" i="3"/>
  <c r="G264" i="3"/>
  <c r="C264" i="3"/>
  <c r="G263" i="3"/>
  <c r="C263" i="3"/>
  <c r="G262" i="3"/>
  <c r="C262" i="3"/>
  <c r="G261" i="3"/>
  <c r="C261" i="3"/>
  <c r="G260" i="3"/>
  <c r="C260" i="3"/>
  <c r="G259" i="3"/>
  <c r="C259" i="3"/>
  <c r="G388" i="3"/>
  <c r="C388" i="3"/>
  <c r="G258" i="3"/>
  <c r="C258" i="3"/>
  <c r="E258" i="3"/>
  <c r="G257" i="3"/>
  <c r="C257" i="3"/>
  <c r="G256" i="3"/>
  <c r="C256" i="3"/>
  <c r="G255" i="3"/>
  <c r="C255" i="3"/>
  <c r="G387" i="3"/>
  <c r="C387" i="3"/>
  <c r="G254" i="3"/>
  <c r="C254" i="3"/>
  <c r="G253" i="3"/>
  <c r="C253" i="3"/>
  <c r="G252" i="3"/>
  <c r="C252" i="3"/>
  <c r="G251" i="3"/>
  <c r="C251" i="3"/>
  <c r="G250" i="3"/>
  <c r="C250" i="3"/>
  <c r="G249" i="3"/>
  <c r="C249" i="3"/>
  <c r="G248" i="3"/>
  <c r="C248" i="3"/>
  <c r="G247" i="3"/>
  <c r="C247" i="3"/>
  <c r="G246" i="3"/>
  <c r="C246" i="3"/>
  <c r="G245" i="3"/>
  <c r="C245" i="3"/>
  <c r="G244" i="3"/>
  <c r="C244" i="3"/>
  <c r="G243" i="3"/>
  <c r="C243" i="3"/>
  <c r="G242" i="3"/>
  <c r="C242" i="3"/>
  <c r="G241" i="3"/>
  <c r="C241" i="3"/>
  <c r="G240" i="3"/>
  <c r="C240" i="3"/>
  <c r="G239" i="3"/>
  <c r="C239" i="3"/>
  <c r="G238" i="3"/>
  <c r="C238" i="3"/>
  <c r="G237" i="3"/>
  <c r="C237" i="3"/>
  <c r="G236" i="3"/>
  <c r="C236" i="3"/>
  <c r="G235" i="3"/>
  <c r="C235" i="3"/>
  <c r="G234" i="3"/>
  <c r="C234" i="3"/>
  <c r="G233" i="3"/>
  <c r="C233" i="3"/>
  <c r="G232" i="3"/>
  <c r="C232" i="3"/>
  <c r="G231" i="3"/>
  <c r="C231" i="3"/>
  <c r="G230" i="3"/>
  <c r="C230" i="3"/>
  <c r="G229" i="3"/>
  <c r="C229" i="3"/>
  <c r="G228" i="3"/>
  <c r="C228" i="3"/>
  <c r="G227" i="3"/>
  <c r="C227" i="3"/>
  <c r="G226" i="3"/>
  <c r="C226" i="3"/>
  <c r="G225" i="3"/>
  <c r="C225" i="3"/>
  <c r="G224" i="3"/>
  <c r="C224" i="3"/>
  <c r="G223" i="3"/>
  <c r="C223" i="3"/>
  <c r="G222" i="3"/>
  <c r="C222" i="3"/>
  <c r="G221" i="3"/>
  <c r="C221" i="3"/>
  <c r="G220" i="3"/>
  <c r="C220" i="3"/>
  <c r="G219" i="3"/>
  <c r="C219" i="3"/>
  <c r="G218" i="3"/>
  <c r="C218" i="3"/>
  <c r="G217" i="3"/>
  <c r="C217" i="3"/>
  <c r="G216" i="3"/>
  <c r="C216" i="3"/>
  <c r="G215" i="3"/>
  <c r="C215" i="3"/>
  <c r="G214" i="3"/>
  <c r="C214" i="3"/>
  <c r="G213" i="3"/>
  <c r="C213" i="3"/>
  <c r="G212" i="3"/>
  <c r="C212" i="3"/>
  <c r="G211" i="3"/>
  <c r="C211" i="3"/>
  <c r="G210" i="3"/>
  <c r="C210" i="3"/>
  <c r="G209" i="3"/>
  <c r="C209" i="3"/>
  <c r="G208" i="3"/>
  <c r="C208" i="3"/>
  <c r="G207" i="3"/>
  <c r="C207" i="3"/>
  <c r="G206" i="3"/>
  <c r="C206" i="3"/>
  <c r="G205" i="3"/>
  <c r="C205" i="3"/>
  <c r="G204" i="3"/>
  <c r="C204" i="3"/>
  <c r="G203" i="3"/>
  <c r="C203" i="3"/>
  <c r="G202" i="3"/>
  <c r="C202" i="3"/>
  <c r="G201" i="3"/>
  <c r="C201" i="3"/>
  <c r="G200" i="3"/>
  <c r="C200" i="3"/>
  <c r="G199" i="3"/>
  <c r="C199" i="3"/>
  <c r="G198" i="3"/>
  <c r="C198" i="3"/>
  <c r="G197" i="3"/>
  <c r="C197" i="3"/>
  <c r="G196" i="3"/>
  <c r="C196" i="3"/>
  <c r="G195" i="3"/>
  <c r="C195" i="3"/>
  <c r="G194" i="3"/>
  <c r="C194" i="3"/>
  <c r="G193" i="3"/>
  <c r="C193" i="3"/>
  <c r="G192" i="3"/>
  <c r="C192" i="3"/>
  <c r="G191" i="3"/>
  <c r="C191" i="3"/>
  <c r="G190" i="3"/>
  <c r="C190" i="3"/>
  <c r="G189" i="3"/>
  <c r="C189" i="3"/>
  <c r="G188" i="3"/>
  <c r="C188" i="3"/>
  <c r="G187" i="3"/>
  <c r="C187" i="3"/>
  <c r="G186" i="3"/>
  <c r="C186" i="3"/>
  <c r="G185" i="3"/>
  <c r="C185" i="3"/>
  <c r="G184" i="3"/>
  <c r="C184" i="3"/>
  <c r="E289" i="1"/>
  <c r="E184" i="3" s="1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E280" i="1"/>
  <c r="E175" i="3" s="1"/>
  <c r="G174" i="3"/>
  <c r="C174" i="3"/>
  <c r="G173" i="3"/>
  <c r="C173" i="3"/>
  <c r="E173" i="3"/>
  <c r="E278" i="1"/>
  <c r="G172" i="3"/>
  <c r="C172" i="3"/>
  <c r="G171" i="3"/>
  <c r="C171" i="3"/>
  <c r="E276" i="1"/>
  <c r="E171" i="3" s="1"/>
  <c r="G170" i="3"/>
  <c r="C170" i="3"/>
  <c r="G169" i="3"/>
  <c r="C169" i="3"/>
  <c r="E169" i="3"/>
  <c r="E274" i="1"/>
  <c r="G168" i="3"/>
  <c r="C168" i="3"/>
  <c r="G167" i="3"/>
  <c r="C167" i="3"/>
  <c r="E271" i="1"/>
  <c r="E167" i="3" s="1"/>
  <c r="G166" i="3"/>
  <c r="C166" i="3"/>
  <c r="G165" i="3"/>
  <c r="C165" i="3"/>
  <c r="E165" i="3"/>
  <c r="E269" i="1"/>
  <c r="G164" i="3"/>
  <c r="C164" i="3"/>
  <c r="G163" i="3"/>
  <c r="C163" i="3"/>
  <c r="E266" i="1"/>
  <c r="G162" i="3"/>
  <c r="C162" i="3"/>
  <c r="E265" i="1"/>
  <c r="E162" i="3" s="1"/>
  <c r="G161" i="3"/>
  <c r="C161" i="3"/>
  <c r="G160" i="3"/>
  <c r="C160" i="3"/>
  <c r="G159" i="3"/>
  <c r="C159" i="3"/>
  <c r="G158" i="3"/>
  <c r="C158" i="3"/>
  <c r="E261" i="1"/>
  <c r="E158" i="3" s="1"/>
  <c r="G157" i="3"/>
  <c r="C157" i="3"/>
  <c r="E260" i="1"/>
  <c r="G156" i="3"/>
  <c r="C156" i="3"/>
  <c r="G155" i="3"/>
  <c r="C155" i="3"/>
  <c r="G154" i="3"/>
  <c r="C154" i="3"/>
  <c r="G153" i="3"/>
  <c r="C153" i="3"/>
  <c r="E256" i="1"/>
  <c r="E153" i="3"/>
  <c r="G152" i="3"/>
  <c r="C152" i="3"/>
  <c r="E255" i="1"/>
  <c r="G151" i="3"/>
  <c r="C151" i="3"/>
  <c r="G150" i="3"/>
  <c r="C150" i="3"/>
  <c r="G149" i="3"/>
  <c r="C149" i="3"/>
  <c r="G148" i="3"/>
  <c r="C148" i="3"/>
  <c r="E148" i="3"/>
  <c r="E251" i="1"/>
  <c r="G147" i="3"/>
  <c r="C147" i="3"/>
  <c r="E250" i="1"/>
  <c r="E147" i="3" s="1"/>
  <c r="G146" i="3"/>
  <c r="C146" i="3"/>
  <c r="G145" i="3"/>
  <c r="C145" i="3"/>
  <c r="G144" i="3"/>
  <c r="C144" i="3"/>
  <c r="G143" i="3"/>
  <c r="C143" i="3"/>
  <c r="E246" i="1"/>
  <c r="G142" i="3"/>
  <c r="C142" i="3"/>
  <c r="E142" i="3"/>
  <c r="E245" i="1"/>
  <c r="G141" i="3"/>
  <c r="C141" i="3"/>
  <c r="E244" i="1"/>
  <c r="E141" i="3" s="1"/>
  <c r="G140" i="3"/>
  <c r="C140" i="3"/>
  <c r="E243" i="1"/>
  <c r="E140" i="3" s="1"/>
  <c r="G139" i="3"/>
  <c r="C139" i="3"/>
  <c r="E242" i="1"/>
  <c r="F242" i="1" s="1"/>
  <c r="P242" i="1" s="1"/>
  <c r="G138" i="3"/>
  <c r="C138" i="3"/>
  <c r="G137" i="3"/>
  <c r="C137" i="3"/>
  <c r="G136" i="3"/>
  <c r="C136" i="3"/>
  <c r="E239" i="1"/>
  <c r="E136" i="3" s="1"/>
  <c r="G135" i="3"/>
  <c r="C135" i="3"/>
  <c r="E238" i="1"/>
  <c r="G134" i="3"/>
  <c r="C134" i="3"/>
  <c r="E237" i="1"/>
  <c r="E134" i="3" s="1"/>
  <c r="G133" i="3"/>
  <c r="C133" i="3"/>
  <c r="E236" i="1"/>
  <c r="E133" i="3" s="1"/>
  <c r="G132" i="3"/>
  <c r="C132" i="3"/>
  <c r="E235" i="1"/>
  <c r="E132" i="3" s="1"/>
  <c r="G131" i="3"/>
  <c r="C131" i="3"/>
  <c r="G130" i="3"/>
  <c r="C130" i="3"/>
  <c r="G129" i="3"/>
  <c r="C129" i="3"/>
  <c r="E233" i="1"/>
  <c r="F233" i="1" s="1"/>
  <c r="G233" i="1" s="1"/>
  <c r="I233" i="1" s="1"/>
  <c r="G128" i="3"/>
  <c r="C128" i="3"/>
  <c r="G127" i="3"/>
  <c r="C127" i="3"/>
  <c r="E231" i="1"/>
  <c r="E127" i="3" s="1"/>
  <c r="G126" i="3"/>
  <c r="C126" i="3"/>
  <c r="E230" i="1"/>
  <c r="G125" i="3"/>
  <c r="C125" i="3"/>
  <c r="E229" i="1"/>
  <c r="E125" i="3" s="1"/>
  <c r="G124" i="3"/>
  <c r="C124" i="3"/>
  <c r="E228" i="1"/>
  <c r="G123" i="3"/>
  <c r="C123" i="3"/>
  <c r="E227" i="1"/>
  <c r="E123" i="3" s="1"/>
  <c r="G122" i="3"/>
  <c r="C122" i="3"/>
  <c r="E122" i="3"/>
  <c r="E226" i="1"/>
  <c r="G121" i="3"/>
  <c r="C121" i="3"/>
  <c r="E225" i="1"/>
  <c r="F225" i="1" s="1"/>
  <c r="G225" i="1" s="1"/>
  <c r="I225" i="1" s="1"/>
  <c r="G120" i="3"/>
  <c r="C120" i="3"/>
  <c r="E224" i="1"/>
  <c r="G119" i="3"/>
  <c r="C119" i="3"/>
  <c r="E223" i="1"/>
  <c r="F223" i="1" s="1"/>
  <c r="G223" i="1" s="1"/>
  <c r="I223" i="1" s="1"/>
  <c r="G118" i="3"/>
  <c r="C118" i="3"/>
  <c r="G117" i="3"/>
  <c r="C117" i="3"/>
  <c r="E220" i="1"/>
  <c r="G116" i="3"/>
  <c r="C116" i="3"/>
  <c r="E219" i="1"/>
  <c r="G115" i="3"/>
  <c r="C115" i="3"/>
  <c r="E115" i="3"/>
  <c r="E218" i="1"/>
  <c r="G114" i="3"/>
  <c r="C114" i="3"/>
  <c r="E114" i="3"/>
  <c r="G113" i="3"/>
  <c r="C113" i="3"/>
  <c r="G112" i="3"/>
  <c r="C112" i="3"/>
  <c r="E216" i="1"/>
  <c r="G111" i="3"/>
  <c r="C111" i="3"/>
  <c r="G110" i="3"/>
  <c r="C110" i="3"/>
  <c r="E215" i="1"/>
  <c r="E110" i="3" s="1"/>
  <c r="G109" i="3"/>
  <c r="C109" i="3"/>
  <c r="E214" i="1"/>
  <c r="E109" i="3" s="1"/>
  <c r="G108" i="3"/>
  <c r="C108" i="3"/>
  <c r="E213" i="1"/>
  <c r="E108" i="3" s="1"/>
  <c r="G107" i="3"/>
  <c r="C107" i="3"/>
  <c r="E212" i="1"/>
  <c r="E107" i="3" s="1"/>
  <c r="G106" i="3"/>
  <c r="C106" i="3"/>
  <c r="E211" i="1"/>
  <c r="G105" i="3"/>
  <c r="C105" i="3"/>
  <c r="E105" i="3"/>
  <c r="E210" i="1"/>
  <c r="G104" i="3"/>
  <c r="C104" i="3"/>
  <c r="E209" i="1"/>
  <c r="G103" i="3"/>
  <c r="C103" i="3"/>
  <c r="E208" i="1"/>
  <c r="G102" i="3"/>
  <c r="C102" i="3"/>
  <c r="E207" i="1"/>
  <c r="F207" i="1" s="1"/>
  <c r="G207" i="1" s="1"/>
  <c r="I207" i="1" s="1"/>
  <c r="G101" i="3"/>
  <c r="C101" i="3"/>
  <c r="E206" i="1"/>
  <c r="F206" i="1" s="1"/>
  <c r="G206" i="1" s="1"/>
  <c r="I206" i="1" s="1"/>
  <c r="G100" i="3"/>
  <c r="C100" i="3"/>
  <c r="E205" i="1"/>
  <c r="E100" i="3" s="1"/>
  <c r="G99" i="3"/>
  <c r="C99" i="3"/>
  <c r="E204" i="1"/>
  <c r="G98" i="3"/>
  <c r="C98" i="3"/>
  <c r="E203" i="1"/>
  <c r="E98" i="3" s="1"/>
  <c r="G97" i="3"/>
  <c r="C97" i="3"/>
  <c r="E202" i="1"/>
  <c r="F202" i="1" s="1"/>
  <c r="G202" i="1" s="1"/>
  <c r="I202" i="1" s="1"/>
  <c r="G96" i="3"/>
  <c r="C96" i="3"/>
  <c r="E201" i="1"/>
  <c r="F201" i="1" s="1"/>
  <c r="G201" i="1" s="1"/>
  <c r="I201" i="1" s="1"/>
  <c r="G95" i="3"/>
  <c r="C95" i="3"/>
  <c r="E200" i="1"/>
  <c r="F200" i="1" s="1"/>
  <c r="G94" i="3"/>
  <c r="C94" i="3"/>
  <c r="E199" i="1"/>
  <c r="E94" i="3" s="1"/>
  <c r="G93" i="3"/>
  <c r="C93" i="3"/>
  <c r="E198" i="1"/>
  <c r="E93" i="3" s="1"/>
  <c r="G92" i="3"/>
  <c r="C92" i="3"/>
  <c r="E197" i="1"/>
  <c r="G91" i="3"/>
  <c r="C91" i="3"/>
  <c r="E196" i="1"/>
  <c r="F196" i="1" s="1"/>
  <c r="G196" i="1" s="1"/>
  <c r="I196" i="1" s="1"/>
  <c r="G90" i="3"/>
  <c r="C90" i="3"/>
  <c r="E195" i="1"/>
  <c r="G89" i="3"/>
  <c r="C89" i="3"/>
  <c r="E194" i="1"/>
  <c r="E89" i="3" s="1"/>
  <c r="G88" i="3"/>
  <c r="C88" i="3"/>
  <c r="E193" i="1"/>
  <c r="E88" i="3" s="1"/>
  <c r="G87" i="3"/>
  <c r="C87" i="3"/>
  <c r="E87" i="3"/>
  <c r="E192" i="1"/>
  <c r="G86" i="3"/>
  <c r="C86" i="3"/>
  <c r="E86" i="3"/>
  <c r="E191" i="1"/>
  <c r="G85" i="3"/>
  <c r="C85" i="3"/>
  <c r="E190" i="1"/>
  <c r="E85" i="3" s="1"/>
  <c r="G84" i="3"/>
  <c r="C84" i="3"/>
  <c r="E189" i="1"/>
  <c r="F189" i="1" s="1"/>
  <c r="G189" i="1" s="1"/>
  <c r="I189" i="1" s="1"/>
  <c r="G83" i="3"/>
  <c r="C83" i="3"/>
  <c r="E188" i="1"/>
  <c r="G82" i="3"/>
  <c r="C82" i="3"/>
  <c r="E187" i="1"/>
  <c r="F187" i="1" s="1"/>
  <c r="G187" i="1" s="1"/>
  <c r="I187" i="1" s="1"/>
  <c r="G81" i="3"/>
  <c r="C81" i="3"/>
  <c r="E186" i="1"/>
  <c r="E81" i="3" s="1"/>
  <c r="G80" i="3"/>
  <c r="C80" i="3"/>
  <c r="E185" i="1"/>
  <c r="E80" i="3" s="1"/>
  <c r="G79" i="3"/>
  <c r="C79" i="3"/>
  <c r="E184" i="1"/>
  <c r="E79" i="3" s="1"/>
  <c r="G78" i="3"/>
  <c r="C78" i="3"/>
  <c r="E183" i="1"/>
  <c r="E78" i="3" s="1"/>
  <c r="G77" i="3"/>
  <c r="C77" i="3"/>
  <c r="E182" i="1"/>
  <c r="E77" i="3" s="1"/>
  <c r="G76" i="3"/>
  <c r="C76" i="3"/>
  <c r="E181" i="1"/>
  <c r="E76" i="3" s="1"/>
  <c r="G75" i="3"/>
  <c r="C75" i="3"/>
  <c r="E75" i="3"/>
  <c r="E180" i="1"/>
  <c r="G74" i="3"/>
  <c r="C74" i="3"/>
  <c r="E179" i="1"/>
  <c r="E74" i="3" s="1"/>
  <c r="G73" i="3"/>
  <c r="C73" i="3"/>
  <c r="E178" i="1"/>
  <c r="E73" i="3" s="1"/>
  <c r="G72" i="3"/>
  <c r="C72" i="3"/>
  <c r="E177" i="1"/>
  <c r="E72" i="3" s="1"/>
  <c r="G71" i="3"/>
  <c r="C71" i="3"/>
  <c r="E176" i="1"/>
  <c r="E71" i="3" s="1"/>
  <c r="G70" i="3"/>
  <c r="C70" i="3"/>
  <c r="E175" i="1"/>
  <c r="E70" i="3" s="1"/>
  <c r="G69" i="3"/>
  <c r="C69" i="3"/>
  <c r="E174" i="1"/>
  <c r="E69" i="3" s="1"/>
  <c r="G68" i="3"/>
  <c r="C68" i="3"/>
  <c r="E68" i="3"/>
  <c r="E173" i="1"/>
  <c r="G67" i="3"/>
  <c r="C67" i="3"/>
  <c r="E172" i="1"/>
  <c r="E67" i="3" s="1"/>
  <c r="G66" i="3"/>
  <c r="C66" i="3"/>
  <c r="E171" i="1"/>
  <c r="E66" i="3" s="1"/>
  <c r="G65" i="3"/>
  <c r="C65" i="3"/>
  <c r="E65" i="3"/>
  <c r="E170" i="1"/>
  <c r="G64" i="3"/>
  <c r="C64" i="3"/>
  <c r="E169" i="1"/>
  <c r="E64" i="3" s="1"/>
  <c r="G63" i="3"/>
  <c r="C63" i="3"/>
  <c r="E168" i="1"/>
  <c r="E63" i="3" s="1"/>
  <c r="G62" i="3"/>
  <c r="C62" i="3"/>
  <c r="E167" i="1"/>
  <c r="E62" i="3" s="1"/>
  <c r="G61" i="3"/>
  <c r="C61" i="3"/>
  <c r="E166" i="1"/>
  <c r="E61" i="3" s="1"/>
  <c r="G60" i="3"/>
  <c r="C60" i="3"/>
  <c r="E164" i="1"/>
  <c r="E60" i="3" s="1"/>
  <c r="G59" i="3"/>
  <c r="C59" i="3"/>
  <c r="E163" i="1"/>
  <c r="F163" i="1" s="1"/>
  <c r="G163" i="1" s="1"/>
  <c r="I163" i="1" s="1"/>
  <c r="G58" i="3"/>
  <c r="C58" i="3"/>
  <c r="E162" i="1"/>
  <c r="E58" i="3" s="1"/>
  <c r="G57" i="3"/>
  <c r="C57" i="3"/>
  <c r="E161" i="1"/>
  <c r="E57" i="3" s="1"/>
  <c r="G56" i="3"/>
  <c r="C56" i="3"/>
  <c r="E160" i="1"/>
  <c r="E56" i="3" s="1"/>
  <c r="G55" i="3"/>
  <c r="C55" i="3"/>
  <c r="E159" i="1"/>
  <c r="E55" i="3" s="1"/>
  <c r="G54" i="3"/>
  <c r="C54" i="3"/>
  <c r="E158" i="1"/>
  <c r="F158" i="1"/>
  <c r="G158" i="1" s="1"/>
  <c r="G53" i="3"/>
  <c r="C53" i="3"/>
  <c r="E157" i="1"/>
  <c r="E53" i="3" s="1"/>
  <c r="G52" i="3"/>
  <c r="C52" i="3"/>
  <c r="E156" i="1"/>
  <c r="F156" i="1" s="1"/>
  <c r="G156" i="1" s="1"/>
  <c r="I156" i="1" s="1"/>
  <c r="G51" i="3"/>
  <c r="C51" i="3"/>
  <c r="E155" i="1"/>
  <c r="E51" i="3" s="1"/>
  <c r="G50" i="3"/>
  <c r="C50" i="3"/>
  <c r="E154" i="1"/>
  <c r="F154" i="1" s="1"/>
  <c r="G154" i="1" s="1"/>
  <c r="I154" i="1" s="1"/>
  <c r="G49" i="3"/>
  <c r="C49" i="3"/>
  <c r="E153" i="1"/>
  <c r="E49" i="3" s="1"/>
  <c r="G48" i="3"/>
  <c r="C48" i="3"/>
  <c r="E152" i="1"/>
  <c r="G47" i="3"/>
  <c r="C47" i="3"/>
  <c r="E151" i="1"/>
  <c r="E47" i="3" s="1"/>
  <c r="G46" i="3"/>
  <c r="C46" i="3"/>
  <c r="E150" i="1"/>
  <c r="F150" i="1" s="1"/>
  <c r="G150" i="1" s="1"/>
  <c r="I150" i="1" s="1"/>
  <c r="G45" i="3"/>
  <c r="C45" i="3"/>
  <c r="E149" i="1"/>
  <c r="G44" i="3"/>
  <c r="C44" i="3"/>
  <c r="E148" i="1"/>
  <c r="E44" i="3" s="1"/>
  <c r="G43" i="3"/>
  <c r="C43" i="3"/>
  <c r="E43" i="3"/>
  <c r="E147" i="1"/>
  <c r="G42" i="3"/>
  <c r="C42" i="3"/>
  <c r="E146" i="1"/>
  <c r="G41" i="3"/>
  <c r="C41" i="3"/>
  <c r="E145" i="1"/>
  <c r="E41" i="3" s="1"/>
  <c r="G40" i="3"/>
  <c r="C40" i="3"/>
  <c r="E144" i="1"/>
  <c r="F144" i="1" s="1"/>
  <c r="G144" i="1" s="1"/>
  <c r="G39" i="3"/>
  <c r="C39" i="3"/>
  <c r="E143" i="1"/>
  <c r="E39" i="3" s="1"/>
  <c r="G38" i="3"/>
  <c r="C38" i="3"/>
  <c r="E142" i="1"/>
  <c r="G37" i="3"/>
  <c r="C37" i="3"/>
  <c r="E141" i="1"/>
  <c r="E37" i="3" s="1"/>
  <c r="G36" i="3"/>
  <c r="C36" i="3"/>
  <c r="E140" i="1"/>
  <c r="G35" i="3"/>
  <c r="C35" i="3"/>
  <c r="E139" i="1"/>
  <c r="E35" i="3" s="1"/>
  <c r="G34" i="3"/>
  <c r="C34" i="3"/>
  <c r="E138" i="1"/>
  <c r="G33" i="3"/>
  <c r="C33" i="3"/>
  <c r="E137" i="1"/>
  <c r="E33" i="3" s="1"/>
  <c r="G32" i="3"/>
  <c r="C32" i="3"/>
  <c r="E136" i="1"/>
  <c r="G31" i="3"/>
  <c r="C31" i="3"/>
  <c r="E135" i="1"/>
  <c r="E31" i="3" s="1"/>
  <c r="G30" i="3"/>
  <c r="C30" i="3"/>
  <c r="E134" i="1"/>
  <c r="F134" i="1" s="1"/>
  <c r="G134" i="1" s="1"/>
  <c r="I134" i="1" s="1"/>
  <c r="G29" i="3"/>
  <c r="C29" i="3"/>
  <c r="E29" i="3"/>
  <c r="E133" i="1"/>
  <c r="G28" i="3"/>
  <c r="C28" i="3"/>
  <c r="E132" i="1"/>
  <c r="G27" i="3"/>
  <c r="C27" i="3"/>
  <c r="E131" i="1"/>
  <c r="F131" i="1" s="1"/>
  <c r="G26" i="3"/>
  <c r="C26" i="3"/>
  <c r="E130" i="1"/>
  <c r="G25" i="3"/>
  <c r="C25" i="3"/>
  <c r="E129" i="1"/>
  <c r="E25" i="3" s="1"/>
  <c r="G24" i="3"/>
  <c r="C24" i="3"/>
  <c r="E128" i="1"/>
  <c r="F128" i="1" s="1"/>
  <c r="G128" i="1" s="1"/>
  <c r="I128" i="1" s="1"/>
  <c r="G23" i="3"/>
  <c r="C23" i="3"/>
  <c r="E127" i="1"/>
  <c r="E23" i="3"/>
  <c r="G22" i="3"/>
  <c r="C22" i="3"/>
  <c r="E126" i="1"/>
  <c r="F126" i="1"/>
  <c r="G21" i="3"/>
  <c r="C21" i="3"/>
  <c r="E125" i="1"/>
  <c r="E21" i="3" s="1"/>
  <c r="G20" i="3"/>
  <c r="C20" i="3"/>
  <c r="E124" i="1"/>
  <c r="F124" i="1" s="1"/>
  <c r="G124" i="1" s="1"/>
  <c r="I124" i="1" s="1"/>
  <c r="G19" i="3"/>
  <c r="C19" i="3"/>
  <c r="E19" i="3"/>
  <c r="E123" i="1"/>
  <c r="G18" i="3"/>
  <c r="C18" i="3"/>
  <c r="E122" i="1"/>
  <c r="G17" i="3"/>
  <c r="C17" i="3"/>
  <c r="E121" i="1"/>
  <c r="E17" i="3" s="1"/>
  <c r="G386" i="3"/>
  <c r="C386" i="3"/>
  <c r="G16" i="3"/>
  <c r="C16" i="3"/>
  <c r="E119" i="1"/>
  <c r="E16" i="3" s="1"/>
  <c r="G15" i="3"/>
  <c r="C15" i="3"/>
  <c r="E118" i="1"/>
  <c r="F118" i="1" s="1"/>
  <c r="G118" i="1" s="1"/>
  <c r="I118" i="1" s="1"/>
  <c r="G385" i="3"/>
  <c r="C385" i="3"/>
  <c r="G14" i="3"/>
  <c r="C14" i="3"/>
  <c r="E116" i="1"/>
  <c r="G13" i="3"/>
  <c r="C13" i="3"/>
  <c r="E115" i="1"/>
  <c r="F115" i="1" s="1"/>
  <c r="G115" i="1" s="1"/>
  <c r="I115" i="1" s="1"/>
  <c r="G384" i="3"/>
  <c r="C384" i="3"/>
  <c r="E384" i="3"/>
  <c r="G383" i="3"/>
  <c r="C383" i="3"/>
  <c r="G12" i="3"/>
  <c r="C12" i="3"/>
  <c r="E111" i="1"/>
  <c r="F111" i="1" s="1"/>
  <c r="G111" i="1" s="1"/>
  <c r="I111" i="1" s="1"/>
  <c r="G11" i="3"/>
  <c r="C11" i="3"/>
  <c r="E107" i="1"/>
  <c r="G382" i="3"/>
  <c r="C382" i="3"/>
  <c r="G381" i="3"/>
  <c r="C381" i="3"/>
  <c r="G380" i="3"/>
  <c r="C380" i="3"/>
  <c r="G379" i="3"/>
  <c r="C379" i="3"/>
  <c r="G378" i="3"/>
  <c r="C378" i="3"/>
  <c r="G377" i="3"/>
  <c r="C377" i="3"/>
  <c r="G376" i="3"/>
  <c r="C376" i="3"/>
  <c r="G375" i="3"/>
  <c r="C375" i="3"/>
  <c r="G374" i="3"/>
  <c r="C374" i="3"/>
  <c r="E374" i="3"/>
  <c r="G373" i="3"/>
  <c r="C373" i="3"/>
  <c r="G372" i="3"/>
  <c r="C372" i="3"/>
  <c r="G371" i="3"/>
  <c r="C371" i="3"/>
  <c r="G370" i="3"/>
  <c r="C370" i="3"/>
  <c r="G369" i="3"/>
  <c r="C369" i="3"/>
  <c r="G368" i="3"/>
  <c r="C368" i="3"/>
  <c r="E368" i="3"/>
  <c r="G367" i="3"/>
  <c r="C367" i="3"/>
  <c r="G366" i="3"/>
  <c r="C366" i="3"/>
  <c r="G365" i="3"/>
  <c r="C365" i="3"/>
  <c r="G364" i="3"/>
  <c r="C364" i="3"/>
  <c r="E364" i="3"/>
  <c r="G363" i="3"/>
  <c r="C363" i="3"/>
  <c r="G362" i="3"/>
  <c r="C362" i="3"/>
  <c r="G361" i="3"/>
  <c r="C361" i="3"/>
  <c r="G360" i="3"/>
  <c r="C360" i="3"/>
  <c r="G359" i="3"/>
  <c r="C359" i="3"/>
  <c r="G358" i="3"/>
  <c r="C358" i="3"/>
  <c r="G357" i="3"/>
  <c r="C357" i="3"/>
  <c r="G356" i="3"/>
  <c r="C356" i="3"/>
  <c r="G355" i="3"/>
  <c r="C355" i="3"/>
  <c r="G354" i="3"/>
  <c r="C354" i="3"/>
  <c r="G353" i="3"/>
  <c r="C353" i="3"/>
  <c r="G352" i="3"/>
  <c r="C352" i="3"/>
  <c r="G351" i="3"/>
  <c r="C351" i="3"/>
  <c r="G350" i="3"/>
  <c r="C350" i="3"/>
  <c r="E350" i="3"/>
  <c r="G349" i="3"/>
  <c r="C349" i="3"/>
  <c r="G348" i="3"/>
  <c r="C348" i="3"/>
  <c r="G347" i="3"/>
  <c r="C347" i="3"/>
  <c r="G346" i="3"/>
  <c r="C346" i="3"/>
  <c r="G345" i="3"/>
  <c r="C345" i="3"/>
  <c r="E345" i="3"/>
  <c r="G344" i="3"/>
  <c r="C344" i="3"/>
  <c r="G343" i="3"/>
  <c r="C343" i="3"/>
  <c r="G342" i="3"/>
  <c r="C342" i="3"/>
  <c r="G341" i="3"/>
  <c r="C341" i="3"/>
  <c r="G340" i="3"/>
  <c r="C340" i="3"/>
  <c r="G339" i="3"/>
  <c r="C339" i="3"/>
  <c r="G338" i="3"/>
  <c r="C338" i="3"/>
  <c r="G337" i="3"/>
  <c r="C337" i="3"/>
  <c r="G336" i="3"/>
  <c r="C336" i="3"/>
  <c r="G335" i="3"/>
  <c r="C335" i="3"/>
  <c r="G334" i="3"/>
  <c r="C334" i="3"/>
  <c r="G333" i="3"/>
  <c r="C333" i="3"/>
  <c r="G332" i="3"/>
  <c r="C332" i="3"/>
  <c r="G331" i="3"/>
  <c r="C331" i="3"/>
  <c r="E331" i="3"/>
  <c r="G330" i="3"/>
  <c r="C330" i="3"/>
  <c r="G329" i="3"/>
  <c r="C329" i="3"/>
  <c r="G328" i="3"/>
  <c r="C328" i="3"/>
  <c r="G327" i="3"/>
  <c r="C327" i="3"/>
  <c r="E327" i="3"/>
  <c r="G326" i="3"/>
  <c r="C326" i="3"/>
  <c r="G325" i="3"/>
  <c r="C325" i="3"/>
  <c r="G324" i="3"/>
  <c r="C324" i="3"/>
  <c r="G323" i="3"/>
  <c r="C323" i="3"/>
  <c r="G322" i="3"/>
  <c r="C322" i="3"/>
  <c r="G321" i="3"/>
  <c r="C321" i="3"/>
  <c r="G320" i="3"/>
  <c r="C320" i="3"/>
  <c r="G319" i="3"/>
  <c r="C319" i="3"/>
  <c r="G318" i="3"/>
  <c r="C318" i="3"/>
  <c r="G317" i="3"/>
  <c r="C317" i="3"/>
  <c r="G316" i="3"/>
  <c r="C316" i="3"/>
  <c r="G315" i="3"/>
  <c r="C315" i="3"/>
  <c r="G314" i="3"/>
  <c r="C314" i="3"/>
  <c r="G313" i="3"/>
  <c r="C313" i="3"/>
  <c r="E313" i="3"/>
  <c r="G312" i="3"/>
  <c r="C312" i="3"/>
  <c r="G311" i="3"/>
  <c r="C311" i="3"/>
  <c r="G310" i="3"/>
  <c r="C310" i="3"/>
  <c r="G309" i="3"/>
  <c r="C309" i="3"/>
  <c r="E309" i="3"/>
  <c r="G308" i="3"/>
  <c r="C308" i="3"/>
  <c r="G307" i="3"/>
  <c r="C307" i="3"/>
  <c r="G306" i="3"/>
  <c r="C306" i="3"/>
  <c r="G305" i="3"/>
  <c r="C305" i="3"/>
  <c r="G304" i="3"/>
  <c r="C304" i="3"/>
  <c r="E304" i="3"/>
  <c r="G303" i="3"/>
  <c r="C303" i="3"/>
  <c r="G302" i="3"/>
  <c r="C302" i="3"/>
  <c r="G301" i="3"/>
  <c r="C301" i="3"/>
  <c r="G300" i="3"/>
  <c r="C300" i="3"/>
  <c r="G299" i="3"/>
  <c r="C299" i="3"/>
  <c r="G298" i="3"/>
  <c r="C298" i="3"/>
  <c r="G297" i="3"/>
  <c r="C297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87" i="3"/>
  <c r="H387" i="3"/>
  <c r="B387" i="3"/>
  <c r="D387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388" i="3"/>
  <c r="H388" i="3"/>
  <c r="B388" i="3"/>
  <c r="D38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389" i="3"/>
  <c r="H389" i="3"/>
  <c r="B389" i="3"/>
  <c r="D389" i="3"/>
  <c r="A269" i="3"/>
  <c r="H269" i="3"/>
  <c r="B269" i="3"/>
  <c r="D269" i="3"/>
  <c r="A270" i="3"/>
  <c r="H270" i="3"/>
  <c r="B270" i="3"/>
  <c r="D270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271" i="3"/>
  <c r="H271" i="3"/>
  <c r="B271" i="3"/>
  <c r="D271" i="3"/>
  <c r="A272" i="3"/>
  <c r="H272" i="3"/>
  <c r="B272" i="3"/>
  <c r="D272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408" i="3"/>
  <c r="H408" i="3"/>
  <c r="B408" i="3"/>
  <c r="D408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409" i="3"/>
  <c r="H409" i="3"/>
  <c r="B409" i="3"/>
  <c r="D409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410" i="3"/>
  <c r="H410" i="3"/>
  <c r="B410" i="3"/>
  <c r="D410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411" i="3"/>
  <c r="H411" i="3"/>
  <c r="B411" i="3"/>
  <c r="D411" i="3"/>
  <c r="A294" i="3"/>
  <c r="H294" i="3"/>
  <c r="B294" i="3"/>
  <c r="D294" i="3"/>
  <c r="A295" i="3"/>
  <c r="H295" i="3"/>
  <c r="B295" i="3"/>
  <c r="D295" i="3"/>
  <c r="A412" i="3"/>
  <c r="H412" i="3"/>
  <c r="B412" i="3"/>
  <c r="D412" i="3"/>
  <c r="A296" i="3"/>
  <c r="H296" i="3"/>
  <c r="B296" i="3"/>
  <c r="D296" i="3"/>
  <c r="A413" i="3"/>
  <c r="H413" i="3"/>
  <c r="B413" i="3"/>
  <c r="D413" i="3"/>
  <c r="H98" i="3"/>
  <c r="D98" i="3"/>
  <c r="B98" i="3"/>
  <c r="A98" i="3"/>
  <c r="H97" i="3"/>
  <c r="B97" i="3"/>
  <c r="D97" i="3"/>
  <c r="A97" i="3"/>
  <c r="H96" i="3"/>
  <c r="D96" i="3"/>
  <c r="B96" i="3"/>
  <c r="A96" i="3"/>
  <c r="H95" i="3"/>
  <c r="B95" i="3"/>
  <c r="D95" i="3"/>
  <c r="A95" i="3"/>
  <c r="H94" i="3"/>
  <c r="D94" i="3"/>
  <c r="B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D88" i="3"/>
  <c r="B88" i="3"/>
  <c r="A88" i="3"/>
  <c r="H87" i="3"/>
  <c r="B87" i="3"/>
  <c r="D87" i="3"/>
  <c r="A87" i="3"/>
  <c r="H86" i="3"/>
  <c r="D86" i="3"/>
  <c r="B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81" i="3"/>
  <c r="B81" i="3"/>
  <c r="D81" i="3"/>
  <c r="A81" i="3"/>
  <c r="H80" i="3"/>
  <c r="D80" i="3"/>
  <c r="B80" i="3"/>
  <c r="A80" i="3"/>
  <c r="H79" i="3"/>
  <c r="B79" i="3"/>
  <c r="D79" i="3"/>
  <c r="A79" i="3"/>
  <c r="H78" i="3"/>
  <c r="D78" i="3"/>
  <c r="B78" i="3"/>
  <c r="A78" i="3"/>
  <c r="H77" i="3"/>
  <c r="B77" i="3"/>
  <c r="D77" i="3"/>
  <c r="A77" i="3"/>
  <c r="H76" i="3"/>
  <c r="D76" i="3"/>
  <c r="B76" i="3"/>
  <c r="A76" i="3"/>
  <c r="H75" i="3"/>
  <c r="B75" i="3"/>
  <c r="D75" i="3"/>
  <c r="A75" i="3"/>
  <c r="H74" i="3"/>
  <c r="D74" i="3"/>
  <c r="B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386" i="3"/>
  <c r="D386" i="3"/>
  <c r="B386" i="3"/>
  <c r="A386" i="3"/>
  <c r="H16" i="3"/>
  <c r="B16" i="3"/>
  <c r="D16" i="3"/>
  <c r="A16" i="3"/>
  <c r="H15" i="3"/>
  <c r="D15" i="3"/>
  <c r="B15" i="3"/>
  <c r="A15" i="3"/>
  <c r="H385" i="3"/>
  <c r="B385" i="3"/>
  <c r="D385" i="3"/>
  <c r="A385" i="3"/>
  <c r="H14" i="3"/>
  <c r="D14" i="3"/>
  <c r="B14" i="3"/>
  <c r="A14" i="3"/>
  <c r="H13" i="3"/>
  <c r="B13" i="3"/>
  <c r="D13" i="3"/>
  <c r="A13" i="3"/>
  <c r="H384" i="3"/>
  <c r="D384" i="3"/>
  <c r="B384" i="3"/>
  <c r="A384" i="3"/>
  <c r="H383" i="3"/>
  <c r="B383" i="3"/>
  <c r="D383" i="3"/>
  <c r="A383" i="3"/>
  <c r="H12" i="3"/>
  <c r="D12" i="3"/>
  <c r="B12" i="3"/>
  <c r="A12" i="3"/>
  <c r="H11" i="3"/>
  <c r="B11" i="3"/>
  <c r="D11" i="3"/>
  <c r="A11" i="3"/>
  <c r="H382" i="3"/>
  <c r="D382" i="3"/>
  <c r="B382" i="3"/>
  <c r="A382" i="3"/>
  <c r="H381" i="3"/>
  <c r="B381" i="3"/>
  <c r="D381" i="3"/>
  <c r="A381" i="3"/>
  <c r="H380" i="3"/>
  <c r="D380" i="3"/>
  <c r="B380" i="3"/>
  <c r="A380" i="3"/>
  <c r="H379" i="3"/>
  <c r="B379" i="3"/>
  <c r="D379" i="3"/>
  <c r="A379" i="3"/>
  <c r="H378" i="3"/>
  <c r="D378" i="3"/>
  <c r="B378" i="3"/>
  <c r="A378" i="3"/>
  <c r="H377" i="3"/>
  <c r="B377" i="3"/>
  <c r="D377" i="3"/>
  <c r="A377" i="3"/>
  <c r="H376" i="3"/>
  <c r="D376" i="3"/>
  <c r="B376" i="3"/>
  <c r="A376" i="3"/>
  <c r="H375" i="3"/>
  <c r="B375" i="3"/>
  <c r="D375" i="3"/>
  <c r="A375" i="3"/>
  <c r="H374" i="3"/>
  <c r="D374" i="3"/>
  <c r="B374" i="3"/>
  <c r="A374" i="3"/>
  <c r="H373" i="3"/>
  <c r="B373" i="3"/>
  <c r="D373" i="3"/>
  <c r="A373" i="3"/>
  <c r="H372" i="3"/>
  <c r="D372" i="3"/>
  <c r="B372" i="3"/>
  <c r="A372" i="3"/>
  <c r="H371" i="3"/>
  <c r="B371" i="3"/>
  <c r="D371" i="3"/>
  <c r="A371" i="3"/>
  <c r="H370" i="3"/>
  <c r="D370" i="3"/>
  <c r="B370" i="3"/>
  <c r="A370" i="3"/>
  <c r="H369" i="3"/>
  <c r="B369" i="3"/>
  <c r="D369" i="3"/>
  <c r="A369" i="3"/>
  <c r="H368" i="3"/>
  <c r="B368" i="3"/>
  <c r="F368" i="3"/>
  <c r="D368" i="3"/>
  <c r="A368" i="3"/>
  <c r="H367" i="3"/>
  <c r="B367" i="3"/>
  <c r="F367" i="3"/>
  <c r="D367" i="3"/>
  <c r="A367" i="3"/>
  <c r="H366" i="3"/>
  <c r="B366" i="3"/>
  <c r="F366" i="3"/>
  <c r="D366" i="3"/>
  <c r="A366" i="3"/>
  <c r="H365" i="3"/>
  <c r="F365" i="3"/>
  <c r="D365" i="3"/>
  <c r="B365" i="3"/>
  <c r="A365" i="3"/>
  <c r="H364" i="3"/>
  <c r="B364" i="3"/>
  <c r="F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H317" i="3"/>
  <c r="B317" i="3"/>
  <c r="D317" i="3"/>
  <c r="A317" i="3"/>
  <c r="H316" i="3"/>
  <c r="B316" i="3"/>
  <c r="D316" i="3"/>
  <c r="A316" i="3"/>
  <c r="H315" i="3"/>
  <c r="B315" i="3"/>
  <c r="D315" i="3"/>
  <c r="A315" i="3"/>
  <c r="H314" i="3"/>
  <c r="B314" i="3"/>
  <c r="D314" i="3"/>
  <c r="A314" i="3"/>
  <c r="H313" i="3"/>
  <c r="B313" i="3"/>
  <c r="D313" i="3"/>
  <c r="A313" i="3"/>
  <c r="H312" i="3"/>
  <c r="B312" i="3"/>
  <c r="D312" i="3"/>
  <c r="A312" i="3"/>
  <c r="H311" i="3"/>
  <c r="B311" i="3"/>
  <c r="D311" i="3"/>
  <c r="A311" i="3"/>
  <c r="H310" i="3"/>
  <c r="B310" i="3"/>
  <c r="D310" i="3"/>
  <c r="A310" i="3"/>
  <c r="H309" i="3"/>
  <c r="B309" i="3"/>
  <c r="D309" i="3"/>
  <c r="A309" i="3"/>
  <c r="H308" i="3"/>
  <c r="B308" i="3"/>
  <c r="D308" i="3"/>
  <c r="A308" i="3"/>
  <c r="H307" i="3"/>
  <c r="B307" i="3"/>
  <c r="D307" i="3"/>
  <c r="A307" i="3"/>
  <c r="H306" i="3"/>
  <c r="B306" i="3"/>
  <c r="D306" i="3"/>
  <c r="A306" i="3"/>
  <c r="H305" i="3"/>
  <c r="B305" i="3"/>
  <c r="D305" i="3"/>
  <c r="A305" i="3"/>
  <c r="H304" i="3"/>
  <c r="B304" i="3"/>
  <c r="D304" i="3"/>
  <c r="A304" i="3"/>
  <c r="H303" i="3"/>
  <c r="B303" i="3"/>
  <c r="D303" i="3"/>
  <c r="A303" i="3"/>
  <c r="H302" i="3"/>
  <c r="B302" i="3"/>
  <c r="D302" i="3"/>
  <c r="A302" i="3"/>
  <c r="H301" i="3"/>
  <c r="B301" i="3"/>
  <c r="D301" i="3"/>
  <c r="A301" i="3"/>
  <c r="H300" i="3"/>
  <c r="B300" i="3"/>
  <c r="D300" i="3"/>
  <c r="A300" i="3"/>
  <c r="H299" i="3"/>
  <c r="B299" i="3"/>
  <c r="D299" i="3"/>
  <c r="A299" i="3"/>
  <c r="H298" i="3"/>
  <c r="B298" i="3"/>
  <c r="D298" i="3"/>
  <c r="A298" i="3"/>
  <c r="H297" i="3"/>
  <c r="B297" i="3"/>
  <c r="D297" i="3"/>
  <c r="A297" i="3"/>
  <c r="Q444" i="1"/>
  <c r="E108" i="1"/>
  <c r="F108" i="1" s="1"/>
  <c r="E109" i="1"/>
  <c r="F109" i="1" s="1"/>
  <c r="E110" i="1"/>
  <c r="F110" i="1"/>
  <c r="G110" i="1" s="1"/>
  <c r="H110" i="1" s="1"/>
  <c r="E114" i="1"/>
  <c r="F114" i="1" s="1"/>
  <c r="G114" i="1" s="1"/>
  <c r="I114" i="1" s="1"/>
  <c r="F116" i="1"/>
  <c r="G116" i="1" s="1"/>
  <c r="I116" i="1" s="1"/>
  <c r="F121" i="1"/>
  <c r="G121" i="1" s="1"/>
  <c r="I121" i="1" s="1"/>
  <c r="F122" i="1"/>
  <c r="G122" i="1" s="1"/>
  <c r="I122" i="1" s="1"/>
  <c r="F123" i="1"/>
  <c r="G123" i="1" s="1"/>
  <c r="F125" i="1"/>
  <c r="G125" i="1" s="1"/>
  <c r="I125" i="1" s="1"/>
  <c r="F127" i="1"/>
  <c r="G127" i="1" s="1"/>
  <c r="I127" i="1" s="1"/>
  <c r="F129" i="1"/>
  <c r="G129" i="1" s="1"/>
  <c r="I129" i="1" s="1"/>
  <c r="F130" i="1"/>
  <c r="G130" i="1" s="1"/>
  <c r="I130" i="1" s="1"/>
  <c r="F133" i="1"/>
  <c r="F135" i="1"/>
  <c r="G135" i="1" s="1"/>
  <c r="I135" i="1" s="1"/>
  <c r="F137" i="1"/>
  <c r="G137" i="1" s="1"/>
  <c r="I137" i="1" s="1"/>
  <c r="F138" i="1"/>
  <c r="G138" i="1" s="1"/>
  <c r="I138" i="1" s="1"/>
  <c r="F140" i="1"/>
  <c r="G140" i="1"/>
  <c r="I140" i="1" s="1"/>
  <c r="F143" i="1"/>
  <c r="G143" i="1" s="1"/>
  <c r="I143" i="1" s="1"/>
  <c r="F146" i="1"/>
  <c r="G146" i="1" s="1"/>
  <c r="I146" i="1" s="1"/>
  <c r="F147" i="1"/>
  <c r="F152" i="1"/>
  <c r="G152" i="1" s="1"/>
  <c r="I152" i="1" s="1"/>
  <c r="F157" i="1"/>
  <c r="F159" i="1"/>
  <c r="G159" i="1" s="1"/>
  <c r="I159" i="1" s="1"/>
  <c r="F160" i="1"/>
  <c r="G160" i="1" s="1"/>
  <c r="I160" i="1" s="1"/>
  <c r="F161" i="1"/>
  <c r="G161" i="1" s="1"/>
  <c r="I161" i="1" s="1"/>
  <c r="F162" i="1"/>
  <c r="G162" i="1" s="1"/>
  <c r="I162" i="1" s="1"/>
  <c r="E165" i="1"/>
  <c r="F165" i="1" s="1"/>
  <c r="P165" i="1" s="1"/>
  <c r="F166" i="1"/>
  <c r="G166" i="1" s="1"/>
  <c r="I166" i="1" s="1"/>
  <c r="F167" i="1"/>
  <c r="G167" i="1" s="1"/>
  <c r="I167" i="1" s="1"/>
  <c r="F168" i="1"/>
  <c r="G168" i="1" s="1"/>
  <c r="I168" i="1" s="1"/>
  <c r="F170" i="1"/>
  <c r="F171" i="1"/>
  <c r="G171" i="1" s="1"/>
  <c r="I171" i="1"/>
  <c r="F172" i="1"/>
  <c r="G172" i="1"/>
  <c r="I172" i="1" s="1"/>
  <c r="F173" i="1"/>
  <c r="G173" i="1" s="1"/>
  <c r="I173" i="1" s="1"/>
  <c r="F174" i="1"/>
  <c r="G174" i="1" s="1"/>
  <c r="I174" i="1" s="1"/>
  <c r="F177" i="1"/>
  <c r="F178" i="1"/>
  <c r="G178" i="1" s="1"/>
  <c r="I178" i="1" s="1"/>
  <c r="F179" i="1"/>
  <c r="G179" i="1" s="1"/>
  <c r="I179" i="1" s="1"/>
  <c r="F180" i="1"/>
  <c r="G180" i="1" s="1"/>
  <c r="I180" i="1" s="1"/>
  <c r="F181" i="1"/>
  <c r="G181" i="1" s="1"/>
  <c r="I181" i="1" s="1"/>
  <c r="F184" i="1"/>
  <c r="F186" i="1"/>
  <c r="G186" i="1" s="1"/>
  <c r="I186" i="1" s="1"/>
  <c r="F188" i="1"/>
  <c r="G188" i="1" s="1"/>
  <c r="I188" i="1" s="1"/>
  <c r="F190" i="1"/>
  <c r="G190" i="1" s="1"/>
  <c r="I190" i="1" s="1"/>
  <c r="F191" i="1"/>
  <c r="G191" i="1" s="1"/>
  <c r="I191" i="1" s="1"/>
  <c r="F192" i="1"/>
  <c r="G192" i="1" s="1"/>
  <c r="I192" i="1" s="1"/>
  <c r="F193" i="1"/>
  <c r="G193" i="1" s="1"/>
  <c r="I193" i="1" s="1"/>
  <c r="F195" i="1"/>
  <c r="G195" i="1" s="1"/>
  <c r="I195" i="1" s="1"/>
  <c r="F197" i="1"/>
  <c r="F198" i="1"/>
  <c r="G198" i="1" s="1"/>
  <c r="I198" i="1" s="1"/>
  <c r="F204" i="1"/>
  <c r="G204" i="1"/>
  <c r="I204" i="1" s="1"/>
  <c r="F209" i="1"/>
  <c r="G209" i="1" s="1"/>
  <c r="I209" i="1" s="1"/>
  <c r="F210" i="1"/>
  <c r="F211" i="1"/>
  <c r="G211" i="1"/>
  <c r="I211" i="1" s="1"/>
  <c r="F213" i="1"/>
  <c r="G213" i="1" s="1"/>
  <c r="I213" i="1" s="1"/>
  <c r="F214" i="1"/>
  <c r="G214" i="1" s="1"/>
  <c r="I214" i="1" s="1"/>
  <c r="F218" i="1"/>
  <c r="G218" i="1" s="1"/>
  <c r="I218" i="1" s="1"/>
  <c r="F219" i="1"/>
  <c r="G219" i="1"/>
  <c r="I219" i="1" s="1"/>
  <c r="E221" i="1"/>
  <c r="F221" i="1" s="1"/>
  <c r="F224" i="1"/>
  <c r="G224" i="1" s="1"/>
  <c r="I224" i="1" s="1"/>
  <c r="F226" i="1"/>
  <c r="G226" i="1"/>
  <c r="I226" i="1" s="1"/>
  <c r="F228" i="1"/>
  <c r="F230" i="1"/>
  <c r="F231" i="1"/>
  <c r="G231" i="1" s="1"/>
  <c r="I231" i="1" s="1"/>
  <c r="F236" i="1"/>
  <c r="G236" i="1"/>
  <c r="I236" i="1" s="1"/>
  <c r="F237" i="1"/>
  <c r="F238" i="1"/>
  <c r="G238" i="1" s="1"/>
  <c r="I238" i="1" s="1"/>
  <c r="G242" i="1"/>
  <c r="I242" i="1" s="1"/>
  <c r="F243" i="1"/>
  <c r="G243" i="1" s="1"/>
  <c r="I243" i="1" s="1"/>
  <c r="F245" i="1"/>
  <c r="G245" i="1" s="1"/>
  <c r="F246" i="1"/>
  <c r="G246" i="1" s="1"/>
  <c r="I246" i="1" s="1"/>
  <c r="F250" i="1"/>
  <c r="G250" i="1" s="1"/>
  <c r="I250" i="1" s="1"/>
  <c r="F251" i="1"/>
  <c r="G251" i="1" s="1"/>
  <c r="I251" i="1" s="1"/>
  <c r="F256" i="1"/>
  <c r="F260" i="1"/>
  <c r="G260" i="1"/>
  <c r="I260" i="1" s="1"/>
  <c r="F261" i="1"/>
  <c r="F266" i="1"/>
  <c r="G266" i="1"/>
  <c r="I266" i="1" s="1"/>
  <c r="E267" i="1"/>
  <c r="F267" i="1"/>
  <c r="G267" i="1" s="1"/>
  <c r="K267" i="1" s="1"/>
  <c r="F269" i="1"/>
  <c r="F271" i="1"/>
  <c r="G271" i="1" s="1"/>
  <c r="I271" i="1" s="1"/>
  <c r="E272" i="1"/>
  <c r="F272" i="1" s="1"/>
  <c r="G272" i="1"/>
  <c r="K272" i="1" s="1"/>
  <c r="F274" i="1"/>
  <c r="F276" i="1"/>
  <c r="G276" i="1" s="1"/>
  <c r="I276" i="1" s="1"/>
  <c r="F278" i="1"/>
  <c r="F280" i="1"/>
  <c r="G280" i="1"/>
  <c r="F289" i="1"/>
  <c r="G289" i="1" s="1"/>
  <c r="I289" i="1" s="1"/>
  <c r="F16" i="1"/>
  <c r="F17" i="1" s="1"/>
  <c r="G131" i="1"/>
  <c r="I131" i="1" s="1"/>
  <c r="G133" i="1"/>
  <c r="G147" i="1"/>
  <c r="G157" i="1"/>
  <c r="I157" i="1" s="1"/>
  <c r="G170" i="1"/>
  <c r="G177" i="1"/>
  <c r="I177" i="1" s="1"/>
  <c r="G184" i="1"/>
  <c r="I184" i="1" s="1"/>
  <c r="G197" i="1"/>
  <c r="I197" i="1" s="1"/>
  <c r="G210" i="1"/>
  <c r="I210" i="1" s="1"/>
  <c r="G228" i="1"/>
  <c r="I228" i="1" s="1"/>
  <c r="G230" i="1"/>
  <c r="G237" i="1"/>
  <c r="I237" i="1" s="1"/>
  <c r="G256" i="1"/>
  <c r="I256" i="1" s="1"/>
  <c r="G261" i="1"/>
  <c r="I261" i="1" s="1"/>
  <c r="G269" i="1"/>
  <c r="G274" i="1"/>
  <c r="I274" i="1" s="1"/>
  <c r="G278" i="1"/>
  <c r="I278" i="1" s="1"/>
  <c r="Q436" i="1"/>
  <c r="Q439" i="1"/>
  <c r="Q440" i="1"/>
  <c r="Q420" i="1"/>
  <c r="Q421" i="1"/>
  <c r="Q425" i="1"/>
  <c r="Q426" i="1"/>
  <c r="Q427" i="1"/>
  <c r="Q431" i="1"/>
  <c r="Q434" i="1"/>
  <c r="Q414" i="1"/>
  <c r="Q408" i="1"/>
  <c r="Q437" i="1"/>
  <c r="Q432" i="1"/>
  <c r="Q422" i="1"/>
  <c r="Q433" i="1"/>
  <c r="E253" i="2"/>
  <c r="I253" i="2"/>
  <c r="J253" i="2"/>
  <c r="E16" i="2"/>
  <c r="E15" i="2"/>
  <c r="E12" i="2"/>
  <c r="A13" i="2"/>
  <c r="C13" i="2"/>
  <c r="E21" i="2"/>
  <c r="D21" i="2"/>
  <c r="F16" i="2"/>
  <c r="F15" i="2"/>
  <c r="F12" i="2"/>
  <c r="H16" i="2"/>
  <c r="H15" i="2"/>
  <c r="G16" i="2"/>
  <c r="G15" i="2"/>
  <c r="I16" i="2"/>
  <c r="I15" i="2"/>
  <c r="I13" i="2"/>
  <c r="D16" i="2"/>
  <c r="D15" i="2"/>
  <c r="D12" i="2"/>
  <c r="J16" i="2"/>
  <c r="J15" i="2"/>
  <c r="D253" i="2"/>
  <c r="F253" i="2"/>
  <c r="H253" i="2"/>
  <c r="G253" i="2"/>
  <c r="E252" i="2"/>
  <c r="I252" i="2"/>
  <c r="J252" i="2"/>
  <c r="D252" i="2"/>
  <c r="G252" i="2"/>
  <c r="F252" i="2"/>
  <c r="H252" i="2"/>
  <c r="E251" i="2"/>
  <c r="I251" i="2"/>
  <c r="D251" i="2"/>
  <c r="J251" i="2"/>
  <c r="E250" i="2"/>
  <c r="D250" i="2"/>
  <c r="F250" i="2"/>
  <c r="H250" i="2"/>
  <c r="I250" i="2"/>
  <c r="J250" i="2"/>
  <c r="E249" i="2"/>
  <c r="D249" i="2"/>
  <c r="E248" i="2"/>
  <c r="D248" i="2"/>
  <c r="F248" i="2"/>
  <c r="E247" i="2"/>
  <c r="I247" i="2"/>
  <c r="J247" i="2"/>
  <c r="D247" i="2"/>
  <c r="F247" i="2"/>
  <c r="E246" i="2"/>
  <c r="D246" i="2"/>
  <c r="F246" i="2"/>
  <c r="E245" i="2"/>
  <c r="D245" i="2"/>
  <c r="E244" i="2"/>
  <c r="D244" i="2"/>
  <c r="F244" i="2"/>
  <c r="I244" i="2"/>
  <c r="J244" i="2"/>
  <c r="E243" i="2"/>
  <c r="D243" i="2"/>
  <c r="E242" i="2"/>
  <c r="D242" i="2"/>
  <c r="F242" i="2"/>
  <c r="H242" i="2"/>
  <c r="E241" i="2"/>
  <c r="D241" i="2"/>
  <c r="F241" i="2"/>
  <c r="G241" i="2"/>
  <c r="H241" i="2"/>
  <c r="E240" i="2"/>
  <c r="I240" i="2"/>
  <c r="J240" i="2"/>
  <c r="D240" i="2"/>
  <c r="E239" i="2"/>
  <c r="D239" i="2"/>
  <c r="F239" i="2"/>
  <c r="H239" i="2"/>
  <c r="E238" i="2"/>
  <c r="D238" i="2"/>
  <c r="F238" i="2"/>
  <c r="H238" i="2"/>
  <c r="E237" i="2"/>
  <c r="D237" i="2"/>
  <c r="F237" i="2"/>
  <c r="E236" i="2"/>
  <c r="D236" i="2"/>
  <c r="F236" i="2"/>
  <c r="I236" i="2"/>
  <c r="J236" i="2"/>
  <c r="E235" i="2"/>
  <c r="D235" i="2"/>
  <c r="E234" i="2"/>
  <c r="D234" i="2"/>
  <c r="G234" i="2"/>
  <c r="F234" i="2"/>
  <c r="H234" i="2"/>
  <c r="E233" i="2"/>
  <c r="I233" i="2"/>
  <c r="J233" i="2"/>
  <c r="D233" i="2"/>
  <c r="F233" i="2"/>
  <c r="H233" i="2"/>
  <c r="G233" i="2"/>
  <c r="E232" i="2"/>
  <c r="D232" i="2"/>
  <c r="E231" i="2"/>
  <c r="D231" i="2"/>
  <c r="E230" i="2"/>
  <c r="D230" i="2"/>
  <c r="I230" i="2"/>
  <c r="J230" i="2"/>
  <c r="F230" i="2"/>
  <c r="H230" i="2"/>
  <c r="E229" i="2"/>
  <c r="D229" i="2"/>
  <c r="F229" i="2"/>
  <c r="H229" i="2"/>
  <c r="E228" i="2"/>
  <c r="D228" i="2"/>
  <c r="F228" i="2"/>
  <c r="H228" i="2"/>
  <c r="I228" i="2"/>
  <c r="J228" i="2"/>
  <c r="E227" i="2"/>
  <c r="I227" i="2"/>
  <c r="J227" i="2"/>
  <c r="D227" i="2"/>
  <c r="E226" i="2"/>
  <c r="D226" i="2"/>
  <c r="E225" i="2"/>
  <c r="I225" i="2"/>
  <c r="J225" i="2"/>
  <c r="D225" i="2"/>
  <c r="F225" i="2"/>
  <c r="G225" i="2"/>
  <c r="E224" i="2"/>
  <c r="D224" i="2"/>
  <c r="E223" i="2"/>
  <c r="D223" i="2"/>
  <c r="F223" i="2"/>
  <c r="H223" i="2"/>
  <c r="E222" i="2"/>
  <c r="D222" i="2"/>
  <c r="F222" i="2"/>
  <c r="H222" i="2"/>
  <c r="I222" i="2"/>
  <c r="J222" i="2"/>
  <c r="E221" i="2"/>
  <c r="D221" i="2"/>
  <c r="F221" i="2"/>
  <c r="H221" i="2"/>
  <c r="E220" i="2"/>
  <c r="D220" i="2"/>
  <c r="F220" i="2"/>
  <c r="H220" i="2"/>
  <c r="I220" i="2"/>
  <c r="J220" i="2"/>
  <c r="E219" i="2"/>
  <c r="D219" i="2"/>
  <c r="E218" i="2"/>
  <c r="D218" i="2"/>
  <c r="E217" i="2"/>
  <c r="I217" i="2"/>
  <c r="J217" i="2"/>
  <c r="D217" i="2"/>
  <c r="F217" i="2"/>
  <c r="E216" i="2"/>
  <c r="D216" i="2"/>
  <c r="E215" i="2"/>
  <c r="I215" i="2"/>
  <c r="J215" i="2"/>
  <c r="D215" i="2"/>
  <c r="G215" i="2"/>
  <c r="F215" i="2"/>
  <c r="H215" i="2"/>
  <c r="E214" i="2"/>
  <c r="I214" i="2"/>
  <c r="J214" i="2"/>
  <c r="D214" i="2"/>
  <c r="F214" i="2"/>
  <c r="H214" i="2"/>
  <c r="E213" i="2"/>
  <c r="D213" i="2"/>
  <c r="I213" i="2"/>
  <c r="F213" i="2"/>
  <c r="J213" i="2"/>
  <c r="E212" i="2"/>
  <c r="I212" i="2"/>
  <c r="J212" i="2"/>
  <c r="D212" i="2"/>
  <c r="F212" i="2"/>
  <c r="E211" i="2"/>
  <c r="D211" i="2"/>
  <c r="I211" i="2"/>
  <c r="J211" i="2"/>
  <c r="E210" i="2"/>
  <c r="D210" i="2"/>
  <c r="F210" i="2"/>
  <c r="E209" i="2"/>
  <c r="D209" i="2"/>
  <c r="F209" i="2"/>
  <c r="H209" i="2"/>
  <c r="G209" i="2"/>
  <c r="E208" i="2"/>
  <c r="D208" i="2"/>
  <c r="E207" i="2"/>
  <c r="I207" i="2"/>
  <c r="D207" i="2"/>
  <c r="F207" i="2"/>
  <c r="H207" i="2"/>
  <c r="J207" i="2"/>
  <c r="E206" i="2"/>
  <c r="D206" i="2"/>
  <c r="E205" i="2"/>
  <c r="D205" i="2"/>
  <c r="E204" i="2"/>
  <c r="D204" i="2"/>
  <c r="F204" i="2"/>
  <c r="H204" i="2"/>
  <c r="I204" i="2"/>
  <c r="J204" i="2"/>
  <c r="E203" i="2"/>
  <c r="D203" i="2"/>
  <c r="E202" i="2"/>
  <c r="D202" i="2"/>
  <c r="I202" i="2"/>
  <c r="J202" i="2"/>
  <c r="E201" i="2"/>
  <c r="D201" i="2"/>
  <c r="E200" i="2"/>
  <c r="I200" i="2"/>
  <c r="J200" i="2"/>
  <c r="D200" i="2"/>
  <c r="E199" i="2"/>
  <c r="D199" i="2"/>
  <c r="I199" i="2"/>
  <c r="J199" i="2"/>
  <c r="F199" i="2"/>
  <c r="H199" i="2"/>
  <c r="E198" i="2"/>
  <c r="D198" i="2"/>
  <c r="F198" i="2"/>
  <c r="H198" i="2"/>
  <c r="I198" i="2"/>
  <c r="J198" i="2"/>
  <c r="E197" i="2"/>
  <c r="D197" i="2"/>
  <c r="E196" i="2"/>
  <c r="I196" i="2"/>
  <c r="J196" i="2"/>
  <c r="D196" i="2"/>
  <c r="E195" i="2"/>
  <c r="D195" i="2"/>
  <c r="I195" i="2"/>
  <c r="J195" i="2"/>
  <c r="E194" i="2"/>
  <c r="D194" i="2"/>
  <c r="F194" i="2"/>
  <c r="H194" i="2"/>
  <c r="E193" i="2"/>
  <c r="I193" i="2"/>
  <c r="J193" i="2"/>
  <c r="D193" i="2"/>
  <c r="F193" i="2"/>
  <c r="E192" i="2"/>
  <c r="D192" i="2"/>
  <c r="E191" i="2"/>
  <c r="D191" i="2"/>
  <c r="F191" i="2"/>
  <c r="I191" i="2"/>
  <c r="J191" i="2"/>
  <c r="H191" i="2"/>
  <c r="G191" i="2"/>
  <c r="E190" i="2"/>
  <c r="D190" i="2"/>
  <c r="F190" i="2"/>
  <c r="I190" i="2"/>
  <c r="J190" i="2"/>
  <c r="E189" i="2"/>
  <c r="I189" i="2"/>
  <c r="J189" i="2"/>
  <c r="D189" i="2"/>
  <c r="F189" i="2"/>
  <c r="H189" i="2"/>
  <c r="E188" i="2"/>
  <c r="D188" i="2"/>
  <c r="I188" i="2"/>
  <c r="J188" i="2"/>
  <c r="E187" i="2"/>
  <c r="I187" i="2"/>
  <c r="D187" i="2"/>
  <c r="E186" i="2"/>
  <c r="D186" i="2"/>
  <c r="E185" i="2"/>
  <c r="D185" i="2"/>
  <c r="F185" i="2"/>
  <c r="H185" i="2"/>
  <c r="E184" i="2"/>
  <c r="D184" i="2"/>
  <c r="F184" i="2"/>
  <c r="E183" i="2"/>
  <c r="D183" i="2"/>
  <c r="F183" i="2"/>
  <c r="H183" i="2"/>
  <c r="I183" i="2"/>
  <c r="J183" i="2"/>
  <c r="E182" i="2"/>
  <c r="D182" i="2"/>
  <c r="F182" i="2"/>
  <c r="H182" i="2"/>
  <c r="E181" i="2"/>
  <c r="D181" i="2"/>
  <c r="F181" i="2"/>
  <c r="H181" i="2"/>
  <c r="E180" i="2"/>
  <c r="D180" i="2"/>
  <c r="E179" i="2"/>
  <c r="D179" i="2"/>
  <c r="I179" i="2"/>
  <c r="J179" i="2"/>
  <c r="E178" i="2"/>
  <c r="I178" i="2"/>
  <c r="J178" i="2"/>
  <c r="D178" i="2"/>
  <c r="F178" i="2"/>
  <c r="E177" i="2"/>
  <c r="I177" i="2"/>
  <c r="J177" i="2"/>
  <c r="D177" i="2"/>
  <c r="F177" i="2"/>
  <c r="E176" i="2"/>
  <c r="D176" i="2"/>
  <c r="E175" i="2"/>
  <c r="D175" i="2"/>
  <c r="E174" i="2"/>
  <c r="D174" i="2"/>
  <c r="F174" i="2"/>
  <c r="H174" i="2"/>
  <c r="G174" i="2"/>
  <c r="E173" i="2"/>
  <c r="D173" i="2"/>
  <c r="F173" i="2"/>
  <c r="H173" i="2"/>
  <c r="E172" i="2"/>
  <c r="D172" i="2"/>
  <c r="I172" i="2"/>
  <c r="J172" i="2"/>
  <c r="F172" i="2"/>
  <c r="H172" i="2"/>
  <c r="E171" i="2"/>
  <c r="D171" i="2"/>
  <c r="F171" i="2"/>
  <c r="I171" i="2"/>
  <c r="J171" i="2"/>
  <c r="H171" i="2"/>
  <c r="E170" i="2"/>
  <c r="D170" i="2"/>
  <c r="I170" i="2"/>
  <c r="J170" i="2"/>
  <c r="E169" i="2"/>
  <c r="D169" i="2"/>
  <c r="F169" i="2"/>
  <c r="I169" i="2"/>
  <c r="J169" i="2"/>
  <c r="E168" i="2"/>
  <c r="D168" i="2"/>
  <c r="F168" i="2"/>
  <c r="H168" i="2"/>
  <c r="E167" i="2"/>
  <c r="I167" i="2"/>
  <c r="J167" i="2"/>
  <c r="D167" i="2"/>
  <c r="F167" i="2"/>
  <c r="E166" i="2"/>
  <c r="D166" i="2"/>
  <c r="E165" i="2"/>
  <c r="I165" i="2"/>
  <c r="J165" i="2"/>
  <c r="D165" i="2"/>
  <c r="F165" i="2"/>
  <c r="H165" i="2"/>
  <c r="G165" i="2"/>
  <c r="E164" i="2"/>
  <c r="D164" i="2"/>
  <c r="E163" i="2"/>
  <c r="I163" i="2"/>
  <c r="D163" i="2"/>
  <c r="G163" i="2"/>
  <c r="F163" i="2"/>
  <c r="H163" i="2"/>
  <c r="E162" i="2"/>
  <c r="D162" i="2"/>
  <c r="F162" i="2"/>
  <c r="H162" i="2"/>
  <c r="G162" i="2"/>
  <c r="E161" i="2"/>
  <c r="D161" i="2"/>
  <c r="E160" i="2"/>
  <c r="D160" i="2"/>
  <c r="I160" i="2"/>
  <c r="J160" i="2"/>
  <c r="F160" i="2"/>
  <c r="G160" i="2"/>
  <c r="H160" i="2"/>
  <c r="E159" i="2"/>
  <c r="I159" i="2"/>
  <c r="J159" i="2"/>
  <c r="D159" i="2"/>
  <c r="E158" i="2"/>
  <c r="D158" i="2"/>
  <c r="I158" i="2"/>
  <c r="F158" i="2"/>
  <c r="J158" i="2"/>
  <c r="E157" i="2"/>
  <c r="D157" i="2"/>
  <c r="F157" i="2"/>
  <c r="H157" i="2"/>
  <c r="E156" i="2"/>
  <c r="D156" i="2"/>
  <c r="I156" i="2"/>
  <c r="J156" i="2"/>
  <c r="E155" i="2"/>
  <c r="D155" i="2"/>
  <c r="E154" i="2"/>
  <c r="D154" i="2"/>
  <c r="I154" i="2"/>
  <c r="J154" i="2"/>
  <c r="E153" i="2"/>
  <c r="D153" i="2"/>
  <c r="F153" i="2"/>
  <c r="H153" i="2"/>
  <c r="E152" i="2"/>
  <c r="D152" i="2"/>
  <c r="F152" i="2"/>
  <c r="H152" i="2"/>
  <c r="E151" i="2"/>
  <c r="I151" i="2"/>
  <c r="D151" i="2"/>
  <c r="F151" i="2"/>
  <c r="G151" i="2"/>
  <c r="H151" i="2"/>
  <c r="J151" i="2"/>
  <c r="E150" i="2"/>
  <c r="I150" i="2"/>
  <c r="J150" i="2"/>
  <c r="D150" i="2"/>
  <c r="E149" i="2"/>
  <c r="I149" i="2"/>
  <c r="J149" i="2"/>
  <c r="D149" i="2"/>
  <c r="F149" i="2"/>
  <c r="H149" i="2"/>
  <c r="E148" i="2"/>
  <c r="D148" i="2"/>
  <c r="E147" i="2"/>
  <c r="D147" i="2"/>
  <c r="F147" i="2"/>
  <c r="I147" i="2"/>
  <c r="J147" i="2"/>
  <c r="E146" i="2"/>
  <c r="D146" i="2"/>
  <c r="F146" i="2"/>
  <c r="H146" i="2"/>
  <c r="E145" i="2"/>
  <c r="I145" i="2"/>
  <c r="D145" i="2"/>
  <c r="J145" i="2"/>
  <c r="E144" i="2"/>
  <c r="D144" i="2"/>
  <c r="E143" i="2"/>
  <c r="I143" i="2"/>
  <c r="J143" i="2"/>
  <c r="D143" i="2"/>
  <c r="E142" i="2"/>
  <c r="D142" i="2"/>
  <c r="F142" i="2"/>
  <c r="H142" i="2"/>
  <c r="I142" i="2"/>
  <c r="J142" i="2"/>
  <c r="E141" i="2"/>
  <c r="D141" i="2"/>
  <c r="F141" i="2"/>
  <c r="H141" i="2"/>
  <c r="G141" i="2"/>
  <c r="E140" i="2"/>
  <c r="D140" i="2"/>
  <c r="E139" i="2"/>
  <c r="D139" i="2"/>
  <c r="F139" i="2"/>
  <c r="H139" i="2"/>
  <c r="E138" i="2"/>
  <c r="D138" i="2"/>
  <c r="I138" i="2"/>
  <c r="J138" i="2"/>
  <c r="F138" i="2"/>
  <c r="H138" i="2"/>
  <c r="E137" i="2"/>
  <c r="D137" i="2"/>
  <c r="F137" i="2"/>
  <c r="H137" i="2"/>
  <c r="E136" i="2"/>
  <c r="D136" i="2"/>
  <c r="E135" i="2"/>
  <c r="D135" i="2"/>
  <c r="F135" i="2"/>
  <c r="H135" i="2"/>
  <c r="I135" i="2"/>
  <c r="J135" i="2"/>
  <c r="G135" i="2"/>
  <c r="E134" i="2"/>
  <c r="D134" i="2"/>
  <c r="E133" i="2"/>
  <c r="I133" i="2"/>
  <c r="J133" i="2"/>
  <c r="D133" i="2"/>
  <c r="F133" i="2"/>
  <c r="E132" i="2"/>
  <c r="D132" i="2"/>
  <c r="E131" i="2"/>
  <c r="D131" i="2"/>
  <c r="I131" i="2"/>
  <c r="J131" i="2"/>
  <c r="E130" i="2"/>
  <c r="D130" i="2"/>
  <c r="E129" i="2"/>
  <c r="D129" i="2"/>
  <c r="E128" i="2"/>
  <c r="D128" i="2"/>
  <c r="I128" i="2"/>
  <c r="J128" i="2"/>
  <c r="E127" i="2"/>
  <c r="D127" i="2"/>
  <c r="I127" i="2"/>
  <c r="J127" i="2"/>
  <c r="E126" i="2"/>
  <c r="D126" i="2"/>
  <c r="E125" i="2"/>
  <c r="D125" i="2"/>
  <c r="F125" i="2"/>
  <c r="H125" i="2"/>
  <c r="E124" i="2"/>
  <c r="D124" i="2"/>
  <c r="G124" i="2"/>
  <c r="F124" i="2"/>
  <c r="H124" i="2"/>
  <c r="E123" i="2"/>
  <c r="I123" i="2"/>
  <c r="D123" i="2"/>
  <c r="J123" i="2"/>
  <c r="E122" i="2"/>
  <c r="D122" i="2"/>
  <c r="E121" i="2"/>
  <c r="D121" i="2"/>
  <c r="E120" i="2"/>
  <c r="D120" i="2"/>
  <c r="E119" i="2"/>
  <c r="I119" i="2"/>
  <c r="D119" i="2"/>
  <c r="J119" i="2"/>
  <c r="E118" i="2"/>
  <c r="D118" i="2"/>
  <c r="F118" i="2"/>
  <c r="H118" i="2"/>
  <c r="E117" i="2"/>
  <c r="D117" i="2"/>
  <c r="F117" i="2"/>
  <c r="H117" i="2"/>
  <c r="I117" i="2"/>
  <c r="J117" i="2"/>
  <c r="E116" i="2"/>
  <c r="D116" i="2"/>
  <c r="E115" i="2"/>
  <c r="I115" i="2"/>
  <c r="J115" i="2"/>
  <c r="D115" i="2"/>
  <c r="E114" i="2"/>
  <c r="D114" i="2"/>
  <c r="F114" i="2"/>
  <c r="H114" i="2"/>
  <c r="G114" i="2"/>
  <c r="E113" i="2"/>
  <c r="I113" i="2"/>
  <c r="J113" i="2"/>
  <c r="D113" i="2"/>
  <c r="E112" i="2"/>
  <c r="I112" i="2"/>
  <c r="J112" i="2"/>
  <c r="D112" i="2"/>
  <c r="F112" i="2"/>
  <c r="H112" i="2"/>
  <c r="G112" i="2"/>
  <c r="E111" i="2"/>
  <c r="D111" i="2"/>
  <c r="I111" i="2"/>
  <c r="J111" i="2"/>
  <c r="E110" i="2"/>
  <c r="D110" i="2"/>
  <c r="G110" i="2"/>
  <c r="F110" i="2"/>
  <c r="H110" i="2"/>
  <c r="E109" i="2"/>
  <c r="D109" i="2"/>
  <c r="E108" i="2"/>
  <c r="D108" i="2"/>
  <c r="F108" i="2"/>
  <c r="H108" i="2"/>
  <c r="E107" i="2"/>
  <c r="I107" i="2"/>
  <c r="J107" i="2"/>
  <c r="D107" i="2"/>
  <c r="E106" i="2"/>
  <c r="D106" i="2"/>
  <c r="F106" i="2"/>
  <c r="E105" i="2"/>
  <c r="I105" i="2"/>
  <c r="J105" i="2"/>
  <c r="D105" i="2"/>
  <c r="E104" i="2"/>
  <c r="D104" i="2"/>
  <c r="F104" i="2"/>
  <c r="I104" i="2"/>
  <c r="J104" i="2"/>
  <c r="E103" i="2"/>
  <c r="D103" i="2"/>
  <c r="E102" i="2"/>
  <c r="D102" i="2"/>
  <c r="F102" i="2"/>
  <c r="H102" i="2"/>
  <c r="I102" i="2"/>
  <c r="J102" i="2"/>
  <c r="E101" i="2"/>
  <c r="I101" i="2"/>
  <c r="J101" i="2"/>
  <c r="D101" i="2"/>
  <c r="F101" i="2"/>
  <c r="H101" i="2"/>
  <c r="E100" i="2"/>
  <c r="D100" i="2"/>
  <c r="E99" i="2"/>
  <c r="D99" i="2"/>
  <c r="E98" i="2"/>
  <c r="D98" i="2"/>
  <c r="E97" i="2"/>
  <c r="D97" i="2"/>
  <c r="E96" i="2"/>
  <c r="D96" i="2"/>
  <c r="F96" i="2"/>
  <c r="E95" i="2"/>
  <c r="D95" i="2"/>
  <c r="F95" i="2"/>
  <c r="H95" i="2"/>
  <c r="E94" i="2"/>
  <c r="D94" i="2"/>
  <c r="F94" i="2"/>
  <c r="H94" i="2"/>
  <c r="E93" i="2"/>
  <c r="I93" i="2"/>
  <c r="J93" i="2"/>
  <c r="D93" i="2"/>
  <c r="F93" i="2"/>
  <c r="H93" i="2"/>
  <c r="G93" i="2"/>
  <c r="E92" i="2"/>
  <c r="D92" i="2"/>
  <c r="F92" i="2"/>
  <c r="E91" i="2"/>
  <c r="D91" i="2"/>
  <c r="E90" i="2"/>
  <c r="D90" i="2"/>
  <c r="F90" i="2"/>
  <c r="H90" i="2"/>
  <c r="E89" i="2"/>
  <c r="D89" i="2"/>
  <c r="E88" i="2"/>
  <c r="D88" i="2"/>
  <c r="E87" i="2"/>
  <c r="I87" i="2"/>
  <c r="J87" i="2"/>
  <c r="D87" i="2"/>
  <c r="E86" i="2"/>
  <c r="D86" i="2"/>
  <c r="E85" i="2"/>
  <c r="I85" i="2"/>
  <c r="J85" i="2"/>
  <c r="D85" i="2"/>
  <c r="E84" i="2"/>
  <c r="D84" i="2"/>
  <c r="F84" i="2"/>
  <c r="E83" i="2"/>
  <c r="I83" i="2"/>
  <c r="J83" i="2"/>
  <c r="D83" i="2"/>
  <c r="F83" i="2"/>
  <c r="H83" i="2"/>
  <c r="G83" i="2"/>
  <c r="E82" i="2"/>
  <c r="I82" i="2"/>
  <c r="J82" i="2"/>
  <c r="D82" i="2"/>
  <c r="F82" i="2"/>
  <c r="H82" i="2"/>
  <c r="E81" i="2"/>
  <c r="I81" i="2"/>
  <c r="J81" i="2"/>
  <c r="D81" i="2"/>
  <c r="F81" i="2"/>
  <c r="H81" i="2"/>
  <c r="E80" i="2"/>
  <c r="D80" i="2"/>
  <c r="F80" i="2"/>
  <c r="H80" i="2"/>
  <c r="I80" i="2"/>
  <c r="J80" i="2"/>
  <c r="E79" i="2"/>
  <c r="D79" i="2"/>
  <c r="F79" i="2"/>
  <c r="G79" i="2"/>
  <c r="H79" i="2"/>
  <c r="I79" i="2"/>
  <c r="J79" i="2"/>
  <c r="E78" i="2"/>
  <c r="D78" i="2"/>
  <c r="I78" i="2"/>
  <c r="J78" i="2"/>
  <c r="E77" i="2"/>
  <c r="I77" i="2"/>
  <c r="J77" i="2"/>
  <c r="D77" i="2"/>
  <c r="F77" i="2"/>
  <c r="E76" i="2"/>
  <c r="I76" i="2"/>
  <c r="J76" i="2"/>
  <c r="D76" i="2"/>
  <c r="F76" i="2"/>
  <c r="H76" i="2"/>
  <c r="E75" i="2"/>
  <c r="I75" i="2"/>
  <c r="J75" i="2"/>
  <c r="D75" i="2"/>
  <c r="E74" i="2"/>
  <c r="D74" i="2"/>
  <c r="E73" i="2"/>
  <c r="D73" i="2"/>
  <c r="E72" i="2"/>
  <c r="I72" i="2"/>
  <c r="J72" i="2"/>
  <c r="D72" i="2"/>
  <c r="F72" i="2"/>
  <c r="H72" i="2"/>
  <c r="G72" i="2"/>
  <c r="E71" i="2"/>
  <c r="D71" i="2"/>
  <c r="E70" i="2"/>
  <c r="D70" i="2"/>
  <c r="F70" i="2"/>
  <c r="H70" i="2"/>
  <c r="I70" i="2"/>
  <c r="J70" i="2"/>
  <c r="E69" i="2"/>
  <c r="I69" i="2"/>
  <c r="J69" i="2"/>
  <c r="D69" i="2"/>
  <c r="F69" i="2"/>
  <c r="H69" i="2"/>
  <c r="G69" i="2"/>
  <c r="E68" i="2"/>
  <c r="I68" i="2"/>
  <c r="J68" i="2"/>
  <c r="D68" i="2"/>
  <c r="G68" i="2"/>
  <c r="F68" i="2"/>
  <c r="H68" i="2"/>
  <c r="E67" i="2"/>
  <c r="D67" i="2"/>
  <c r="E66" i="2"/>
  <c r="D66" i="2"/>
  <c r="F66" i="2"/>
  <c r="H66" i="2"/>
  <c r="G66" i="2"/>
  <c r="E65" i="2"/>
  <c r="I65" i="2"/>
  <c r="J65" i="2"/>
  <c r="D65" i="2"/>
  <c r="F65" i="2"/>
  <c r="H65" i="2"/>
  <c r="E64" i="2"/>
  <c r="D64" i="2"/>
  <c r="F64" i="2"/>
  <c r="H64" i="2"/>
  <c r="I64" i="2"/>
  <c r="J64" i="2"/>
  <c r="E63" i="2"/>
  <c r="D63" i="2"/>
  <c r="E62" i="2"/>
  <c r="D62" i="2"/>
  <c r="E61" i="2"/>
  <c r="I61" i="2"/>
  <c r="J61" i="2"/>
  <c r="D61" i="2"/>
  <c r="E60" i="2"/>
  <c r="D60" i="2"/>
  <c r="E59" i="2"/>
  <c r="I59" i="2"/>
  <c r="D59" i="2"/>
  <c r="J59" i="2"/>
  <c r="E58" i="2"/>
  <c r="D58" i="2"/>
  <c r="E57" i="2"/>
  <c r="D57" i="2"/>
  <c r="E56" i="2"/>
  <c r="D56" i="2"/>
  <c r="F56" i="2"/>
  <c r="I56" i="2"/>
  <c r="J56" i="2"/>
  <c r="H56" i="2"/>
  <c r="G56" i="2"/>
  <c r="E55" i="2"/>
  <c r="I55" i="2"/>
  <c r="J55" i="2"/>
  <c r="D55" i="2"/>
  <c r="E54" i="2"/>
  <c r="I54" i="2"/>
  <c r="J54" i="2"/>
  <c r="D54" i="2"/>
  <c r="F54" i="2"/>
  <c r="H54" i="2"/>
  <c r="E53" i="2"/>
  <c r="I53" i="2"/>
  <c r="J53" i="2"/>
  <c r="D53" i="2"/>
  <c r="F53" i="2"/>
  <c r="E52" i="2"/>
  <c r="I52" i="2" s="1"/>
  <c r="J52" i="2" s="1"/>
  <c r="D52" i="2"/>
  <c r="F52" i="2" s="1"/>
  <c r="E51" i="2"/>
  <c r="I51" i="2" s="1"/>
  <c r="J51" i="2" s="1"/>
  <c r="D51" i="2"/>
  <c r="F51" i="2" s="1"/>
  <c r="E50" i="2"/>
  <c r="D50" i="2"/>
  <c r="F50" i="2" s="1"/>
  <c r="H50" i="2" s="1"/>
  <c r="E49" i="2"/>
  <c r="I49" i="2" s="1"/>
  <c r="J49" i="2" s="1"/>
  <c r="D49" i="2"/>
  <c r="E48" i="2"/>
  <c r="I48" i="2" s="1"/>
  <c r="J48" i="2" s="1"/>
  <c r="D48" i="2"/>
  <c r="E47" i="2"/>
  <c r="I47" i="2" s="1"/>
  <c r="J47" i="2" s="1"/>
  <c r="D47" i="2"/>
  <c r="E46" i="2"/>
  <c r="I46" i="2"/>
  <c r="J46" i="2" s="1"/>
  <c r="D46" i="2"/>
  <c r="E45" i="2"/>
  <c r="D45" i="2"/>
  <c r="F45" i="2" s="1"/>
  <c r="I45" i="2"/>
  <c r="J45" i="2" s="1"/>
  <c r="H45" i="2"/>
  <c r="E44" i="2"/>
  <c r="I44" i="2" s="1"/>
  <c r="J44" i="2" s="1"/>
  <c r="D44" i="2"/>
  <c r="F44" i="2" s="1"/>
  <c r="E43" i="2"/>
  <c r="D43" i="2"/>
  <c r="E42" i="2"/>
  <c r="D42" i="2"/>
  <c r="F42" i="2" s="1"/>
  <c r="E41" i="2"/>
  <c r="D41" i="2"/>
  <c r="F41" i="2" s="1"/>
  <c r="H41" i="2" s="1"/>
  <c r="E40" i="2"/>
  <c r="D40" i="2"/>
  <c r="I40" i="2" s="1"/>
  <c r="J40" i="2" s="1"/>
  <c r="E39" i="2"/>
  <c r="I39" i="2" s="1"/>
  <c r="J39" i="2" s="1"/>
  <c r="D39" i="2"/>
  <c r="F39" i="2" s="1"/>
  <c r="H39" i="2" s="1"/>
  <c r="E38" i="2"/>
  <c r="D38" i="2"/>
  <c r="F38" i="2"/>
  <c r="E37" i="2"/>
  <c r="I37" i="2" s="1"/>
  <c r="J37" i="2" s="1"/>
  <c r="D37" i="2"/>
  <c r="F37" i="2" s="1"/>
  <c r="E36" i="2"/>
  <c r="I36" i="2"/>
  <c r="J36" i="2" s="1"/>
  <c r="D36" i="2"/>
  <c r="F36" i="2" s="1"/>
  <c r="H36" i="2" s="1"/>
  <c r="E35" i="2"/>
  <c r="I35" i="2" s="1"/>
  <c r="J35" i="2" s="1"/>
  <c r="D35" i="2"/>
  <c r="E34" i="2"/>
  <c r="D34" i="2"/>
  <c r="F34" i="2" s="1"/>
  <c r="E33" i="2"/>
  <c r="D33" i="2"/>
  <c r="E32" i="2"/>
  <c r="D32" i="2"/>
  <c r="E31" i="2"/>
  <c r="I31" i="2" s="1"/>
  <c r="J31" i="2" s="1"/>
  <c r="D31" i="2"/>
  <c r="E30" i="2"/>
  <c r="I30" i="2" s="1"/>
  <c r="J30" i="2" s="1"/>
  <c r="D30" i="2"/>
  <c r="F30" i="2"/>
  <c r="E29" i="2"/>
  <c r="I29" i="2" s="1"/>
  <c r="J29" i="2" s="1"/>
  <c r="D29" i="2"/>
  <c r="E28" i="2"/>
  <c r="D28" i="2"/>
  <c r="E27" i="2"/>
  <c r="I27" i="2"/>
  <c r="J27" i="2" s="1"/>
  <c r="D27" i="2"/>
  <c r="E26" i="2"/>
  <c r="D26" i="2"/>
  <c r="F26" i="2" s="1"/>
  <c r="E25" i="2"/>
  <c r="D25" i="2"/>
  <c r="E24" i="2"/>
  <c r="D24" i="2"/>
  <c r="I24" i="2" s="1"/>
  <c r="J24" i="2" s="1"/>
  <c r="E23" i="2"/>
  <c r="D23" i="2"/>
  <c r="E22" i="2"/>
  <c r="D22" i="2"/>
  <c r="F22" i="2"/>
  <c r="H22" i="2" s="1"/>
  <c r="O16" i="2"/>
  <c r="O15" i="2"/>
  <c r="N16" i="2"/>
  <c r="N15" i="2"/>
  <c r="M16" i="2"/>
  <c r="M15" i="2"/>
  <c r="M12" i="2"/>
  <c r="L16" i="2"/>
  <c r="L15" i="2"/>
  <c r="K16" i="2"/>
  <c r="K15" i="2"/>
  <c r="G6" i="2"/>
  <c r="G7" i="2"/>
  <c r="G5" i="2"/>
  <c r="G4" i="2"/>
  <c r="Q424" i="1"/>
  <c r="Q400" i="1"/>
  <c r="Q401" i="1"/>
  <c r="Q402" i="1"/>
  <c r="Q403" i="1"/>
  <c r="Q404" i="1"/>
  <c r="Q423" i="1"/>
  <c r="Q430" i="1"/>
  <c r="Q428" i="1"/>
  <c r="Q429" i="1"/>
  <c r="Q293" i="1"/>
  <c r="Q406" i="1"/>
  <c r="Q419" i="1"/>
  <c r="P157" i="1"/>
  <c r="P204" i="1"/>
  <c r="Q397" i="1"/>
  <c r="Q415" i="1"/>
  <c r="Q412" i="1"/>
  <c r="Q416" i="1"/>
  <c r="Q413" i="1"/>
  <c r="Q417" i="1"/>
  <c r="Q407" i="1"/>
  <c r="Q398" i="1"/>
  <c r="Q383" i="1"/>
  <c r="Q384" i="1"/>
  <c r="Q385" i="1"/>
  <c r="Q382" i="1"/>
  <c r="Q381" i="1"/>
  <c r="Q292" i="1"/>
  <c r="Q271" i="1"/>
  <c r="Q266" i="1"/>
  <c r="Q405" i="1"/>
  <c r="I133" i="1"/>
  <c r="I147" i="1"/>
  <c r="I170" i="1"/>
  <c r="I230" i="1"/>
  <c r="I245" i="1"/>
  <c r="I269" i="1"/>
  <c r="I280" i="1"/>
  <c r="I144" i="1"/>
  <c r="Q255" i="1"/>
  <c r="Q256" i="1"/>
  <c r="Q265" i="1"/>
  <c r="Q270" i="1"/>
  <c r="Q286" i="1"/>
  <c r="Q301" i="1"/>
  <c r="Q302" i="1"/>
  <c r="Q319" i="1"/>
  <c r="Q323" i="1"/>
  <c r="Q359" i="1"/>
  <c r="Q361" i="1"/>
  <c r="Q368" i="1"/>
  <c r="Q379" i="1"/>
  <c r="Q146" i="1"/>
  <c r="Q275" i="1"/>
  <c r="Q386" i="1"/>
  <c r="Q387" i="1"/>
  <c r="Q192" i="1"/>
  <c r="Q211" i="1"/>
  <c r="Q212" i="1"/>
  <c r="Q224" i="1"/>
  <c r="Q326" i="1"/>
  <c r="Q327" i="1"/>
  <c r="Q328" i="1"/>
  <c r="Q329" i="1"/>
  <c r="Q330" i="1"/>
  <c r="Q331" i="1"/>
  <c r="Q333" i="1"/>
  <c r="Q334" i="1"/>
  <c r="Q335" i="1"/>
  <c r="Q336" i="1"/>
  <c r="Q337" i="1"/>
  <c r="Q338" i="1"/>
  <c r="Q339" i="1"/>
  <c r="Q347" i="1"/>
  <c r="Q348" i="1"/>
  <c r="Q350" i="1"/>
  <c r="Q351" i="1"/>
  <c r="Q352" i="1"/>
  <c r="Q353" i="1"/>
  <c r="Q354" i="1"/>
  <c r="Q355" i="1"/>
  <c r="Q357" i="1"/>
  <c r="Q358" i="1"/>
  <c r="Q356" i="1"/>
  <c r="Q360" i="1"/>
  <c r="Q362" i="1"/>
  <c r="Q363" i="1"/>
  <c r="Q365" i="1"/>
  <c r="Q366" i="1"/>
  <c r="Q367" i="1"/>
  <c r="Q370" i="1"/>
  <c r="Q371" i="1"/>
  <c r="Q372" i="1"/>
  <c r="Q373" i="1"/>
  <c r="Q374" i="1"/>
  <c r="Q377" i="1"/>
  <c r="Q378" i="1"/>
  <c r="Q375" i="1"/>
  <c r="Q376" i="1"/>
  <c r="Q107" i="1"/>
  <c r="Q108" i="1"/>
  <c r="Q109" i="1"/>
  <c r="Q111" i="1"/>
  <c r="Q114" i="1"/>
  <c r="Q115" i="1"/>
  <c r="Q116" i="1"/>
  <c r="Q118" i="1"/>
  <c r="Q119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5" i="1"/>
  <c r="Q136" i="1"/>
  <c r="Q137" i="1"/>
  <c r="Q138" i="1"/>
  <c r="Q139" i="1"/>
  <c r="Q140" i="1"/>
  <c r="Q142" i="1"/>
  <c r="Q143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9" i="1"/>
  <c r="Q170" i="1"/>
  <c r="Q171" i="1"/>
  <c r="Q172" i="1"/>
  <c r="Q173" i="1"/>
  <c r="Q174" i="1"/>
  <c r="Q175" i="1"/>
  <c r="Q176" i="1"/>
  <c r="Q177" i="1"/>
  <c r="Q178" i="1"/>
  <c r="Q180" i="1"/>
  <c r="Q181" i="1"/>
  <c r="Q182" i="1"/>
  <c r="Q183" i="1"/>
  <c r="Q184" i="1"/>
  <c r="Q185" i="1"/>
  <c r="Q186" i="1"/>
  <c r="Q187" i="1"/>
  <c r="Q188" i="1"/>
  <c r="Q189" i="1"/>
  <c r="Q165" i="1"/>
  <c r="Q190" i="1"/>
  <c r="Q191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3" i="1"/>
  <c r="Q214" i="1"/>
  <c r="Q215" i="1"/>
  <c r="Q216" i="1"/>
  <c r="Q217" i="1"/>
  <c r="Q218" i="1"/>
  <c r="Q219" i="1"/>
  <c r="Q220" i="1"/>
  <c r="Q222" i="1"/>
  <c r="Q223" i="1"/>
  <c r="Q221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42" i="1"/>
  <c r="Q243" i="1"/>
  <c r="Q244" i="1"/>
  <c r="Q245" i="1"/>
  <c r="Q246" i="1"/>
  <c r="Q247" i="1"/>
  <c r="Q252" i="1"/>
  <c r="Q254" i="1"/>
  <c r="Q257" i="1"/>
  <c r="Q260" i="1"/>
  <c r="Q261" i="1"/>
  <c r="Q262" i="1"/>
  <c r="Q263" i="1"/>
  <c r="Q264" i="1"/>
  <c r="Q268" i="1"/>
  <c r="Q269" i="1"/>
  <c r="Q273" i="1"/>
  <c r="Q274" i="1"/>
  <c r="Q276" i="1"/>
  <c r="Q277" i="1"/>
  <c r="Q278" i="1"/>
  <c r="Q279" i="1"/>
  <c r="Q280" i="1"/>
  <c r="Q281" i="1"/>
  <c r="Q283" i="1"/>
  <c r="Q282" i="1"/>
  <c r="Q284" i="1"/>
  <c r="Q285" i="1"/>
  <c r="Q287" i="1"/>
  <c r="Q289" i="1"/>
  <c r="Q288" i="1"/>
  <c r="Q295" i="1"/>
  <c r="Q296" i="1"/>
  <c r="Q297" i="1"/>
  <c r="Q298" i="1"/>
  <c r="Q299" i="1"/>
  <c r="Q303" i="1"/>
  <c r="Q304" i="1"/>
  <c r="Q305" i="1"/>
  <c r="Q306" i="1"/>
  <c r="Q307" i="1"/>
  <c r="Q308" i="1"/>
  <c r="Q309" i="1"/>
  <c r="Q311" i="1"/>
  <c r="Q312" i="1"/>
  <c r="Q313" i="1"/>
  <c r="Q314" i="1"/>
  <c r="Q315" i="1"/>
  <c r="Q316" i="1"/>
  <c r="Q317" i="1"/>
  <c r="Q318" i="1"/>
  <c r="Q320" i="1"/>
  <c r="Q322" i="1"/>
  <c r="Q324" i="1"/>
  <c r="Q325" i="1"/>
  <c r="Q144" i="1"/>
  <c r="Q145" i="1"/>
  <c r="Q167" i="1"/>
  <c r="Q168" i="1"/>
  <c r="Q179" i="1"/>
  <c r="Q239" i="1"/>
  <c r="Q240" i="1"/>
  <c r="Q241" i="1"/>
  <c r="Q248" i="1"/>
  <c r="Q249" i="1"/>
  <c r="Q250" i="1"/>
  <c r="Q251" i="1"/>
  <c r="Q253" i="1"/>
  <c r="Q258" i="1"/>
  <c r="Q259" i="1"/>
  <c r="Q300" i="1"/>
  <c r="Q310" i="1"/>
  <c r="Q321" i="1"/>
  <c r="Q332" i="1"/>
  <c r="Q340" i="1"/>
  <c r="Q341" i="1"/>
  <c r="Q342" i="1"/>
  <c r="Q343" i="1"/>
  <c r="Q344" i="1"/>
  <c r="Q345" i="1"/>
  <c r="Q346" i="1"/>
  <c r="Q349" i="1"/>
  <c r="Q290" i="1"/>
  <c r="Q291" i="1"/>
  <c r="Q294" i="1"/>
  <c r="Q267" i="1"/>
  <c r="Q272" i="1"/>
  <c r="Q134" i="1"/>
  <c r="Q141" i="1"/>
  <c r="Q110" i="1"/>
  <c r="G54" i="2"/>
  <c r="G70" i="2"/>
  <c r="N13" i="2"/>
  <c r="N12" i="2"/>
  <c r="F23" i="2"/>
  <c r="G23" i="2" s="1"/>
  <c r="H23" i="2"/>
  <c r="F27" i="2"/>
  <c r="H27" i="2"/>
  <c r="I66" i="2"/>
  <c r="J66" i="2"/>
  <c r="F71" i="2"/>
  <c r="G71" i="2"/>
  <c r="H71" i="2"/>
  <c r="F103" i="2"/>
  <c r="I103" i="2"/>
  <c r="J103" i="2"/>
  <c r="F35" i="2"/>
  <c r="H35" i="2" s="1"/>
  <c r="G35" i="2"/>
  <c r="F63" i="2"/>
  <c r="G63" i="2"/>
  <c r="H63" i="2"/>
  <c r="I99" i="2"/>
  <c r="J99" i="2"/>
  <c r="I121" i="2"/>
  <c r="J121" i="2"/>
  <c r="H158" i="2"/>
  <c r="G158" i="2"/>
  <c r="I74" i="2"/>
  <c r="J74" i="2"/>
  <c r="I50" i="2"/>
  <c r="J50" i="2"/>
  <c r="F55" i="2"/>
  <c r="H55" i="2"/>
  <c r="F78" i="2"/>
  <c r="G90" i="2"/>
  <c r="F176" i="2"/>
  <c r="H176" i="2"/>
  <c r="I42" i="2"/>
  <c r="J42" i="2"/>
  <c r="F47" i="2"/>
  <c r="H47" i="2" s="1"/>
  <c r="G47" i="2"/>
  <c r="I92" i="2"/>
  <c r="J92" i="2"/>
  <c r="H104" i="2"/>
  <c r="G104" i="2"/>
  <c r="I114" i="2"/>
  <c r="J114" i="2"/>
  <c r="I137" i="2"/>
  <c r="J137" i="2"/>
  <c r="F148" i="2"/>
  <c r="H148" i="2"/>
  <c r="G148" i="2"/>
  <c r="I23" i="2"/>
  <c r="J23" i="2"/>
  <c r="I34" i="2"/>
  <c r="J34" i="2"/>
  <c r="I38" i="2"/>
  <c r="J38" i="2"/>
  <c r="F75" i="2"/>
  <c r="H75" i="2"/>
  <c r="I173" i="2"/>
  <c r="J173" i="2"/>
  <c r="I194" i="2"/>
  <c r="J194" i="2"/>
  <c r="K12" i="2"/>
  <c r="F31" i="2"/>
  <c r="H31" i="2" s="1"/>
  <c r="G31" i="2"/>
  <c r="G50" i="2"/>
  <c r="I71" i="2"/>
  <c r="J71" i="2"/>
  <c r="I106" i="2"/>
  <c r="J106" i="2"/>
  <c r="I110" i="2"/>
  <c r="J110" i="2"/>
  <c r="F126" i="2"/>
  <c r="J163" i="2"/>
  <c r="F89" i="2"/>
  <c r="H89" i="2"/>
  <c r="I22" i="2"/>
  <c r="J22" i="2" s="1"/>
  <c r="F59" i="2"/>
  <c r="I63" i="2"/>
  <c r="J63" i="2"/>
  <c r="F113" i="2"/>
  <c r="H113" i="2"/>
  <c r="G113" i="2"/>
  <c r="I124" i="2"/>
  <c r="J124" i="2"/>
  <c r="F107" i="2"/>
  <c r="H107" i="2"/>
  <c r="F161" i="2"/>
  <c r="H161" i="2"/>
  <c r="I176" i="2"/>
  <c r="J176" i="2"/>
  <c r="I181" i="2"/>
  <c r="J181" i="2"/>
  <c r="F186" i="2"/>
  <c r="I186" i="2"/>
  <c r="J186" i="2"/>
  <c r="H248" i="2"/>
  <c r="I84" i="2"/>
  <c r="J84" i="2"/>
  <c r="F85" i="2"/>
  <c r="H85" i="2"/>
  <c r="I86" i="2"/>
  <c r="J86" i="2"/>
  <c r="I89" i="2"/>
  <c r="J89" i="2"/>
  <c r="F97" i="2"/>
  <c r="H97" i="2"/>
  <c r="G117" i="2"/>
  <c r="F144" i="2"/>
  <c r="I144" i="2"/>
  <c r="J144" i="2"/>
  <c r="H147" i="2"/>
  <c r="G147" i="2"/>
  <c r="G149" i="2"/>
  <c r="H184" i="2"/>
  <c r="G184" i="2"/>
  <c r="I209" i="2"/>
  <c r="J209" i="2"/>
  <c r="I219" i="2"/>
  <c r="J219" i="2"/>
  <c r="G85" i="2"/>
  <c r="G101" i="2"/>
  <c r="G108" i="2"/>
  <c r="G118" i="2"/>
  <c r="I134" i="2"/>
  <c r="J134" i="2"/>
  <c r="F134" i="2"/>
  <c r="H134" i="2"/>
  <c r="I146" i="2"/>
  <c r="J146" i="2"/>
  <c r="I174" i="2"/>
  <c r="J174" i="2"/>
  <c r="I182" i="2"/>
  <c r="J182" i="2"/>
  <c r="I184" i="2"/>
  <c r="J184" i="2"/>
  <c r="G205" i="2"/>
  <c r="F205" i="2"/>
  <c r="H205" i="2"/>
  <c r="H217" i="2"/>
  <c r="G217" i="2"/>
  <c r="I12" i="2"/>
  <c r="G65" i="2"/>
  <c r="I97" i="2"/>
  <c r="J97" i="2"/>
  <c r="F105" i="2"/>
  <c r="G105" i="2"/>
  <c r="H105" i="2"/>
  <c r="I108" i="2"/>
  <c r="J108" i="2"/>
  <c r="I126" i="2"/>
  <c r="J126" i="2"/>
  <c r="F132" i="2"/>
  <c r="H132" i="2"/>
  <c r="G150" i="2"/>
  <c r="F150" i="2"/>
  <c r="H150" i="2"/>
  <c r="I157" i="2"/>
  <c r="J157" i="2"/>
  <c r="I205" i="2"/>
  <c r="J205" i="2"/>
  <c r="F91" i="2"/>
  <c r="H91" i="2"/>
  <c r="I118" i="2"/>
  <c r="J118" i="2"/>
  <c r="I141" i="2"/>
  <c r="J141" i="2"/>
  <c r="F164" i="2"/>
  <c r="H164" i="2"/>
  <c r="I164" i="2"/>
  <c r="J164" i="2"/>
  <c r="F170" i="2"/>
  <c r="H170" i="2"/>
  <c r="G175" i="2"/>
  <c r="F175" i="2"/>
  <c r="H175" i="2"/>
  <c r="I175" i="2"/>
  <c r="J175" i="2"/>
  <c r="I197" i="2"/>
  <c r="J197" i="2"/>
  <c r="F208" i="2"/>
  <c r="G208" i="2"/>
  <c r="H208" i="2"/>
  <c r="I208" i="2"/>
  <c r="J208" i="2"/>
  <c r="H212" i="2"/>
  <c r="G212" i="2"/>
  <c r="F243" i="2"/>
  <c r="H243" i="2"/>
  <c r="H247" i="2"/>
  <c r="G247" i="2"/>
  <c r="I249" i="2"/>
  <c r="J249" i="2"/>
  <c r="F86" i="2"/>
  <c r="H86" i="2"/>
  <c r="I94" i="2"/>
  <c r="J94" i="2"/>
  <c r="G102" i="2"/>
  <c r="F123" i="2"/>
  <c r="H123" i="2"/>
  <c r="F127" i="2"/>
  <c r="H127" i="2"/>
  <c r="G127" i="2"/>
  <c r="F131" i="2"/>
  <c r="H131" i="2"/>
  <c r="G131" i="2"/>
  <c r="I148" i="2"/>
  <c r="J148" i="2"/>
  <c r="F155" i="2"/>
  <c r="I155" i="2"/>
  <c r="J155" i="2"/>
  <c r="F159" i="2"/>
  <c r="H159" i="2"/>
  <c r="I201" i="2"/>
  <c r="J201" i="2"/>
  <c r="I91" i="2"/>
  <c r="J91" i="2"/>
  <c r="F99" i="2"/>
  <c r="F111" i="2"/>
  <c r="H111" i="2"/>
  <c r="F115" i="2"/>
  <c r="H115" i="2"/>
  <c r="F119" i="2"/>
  <c r="F121" i="2"/>
  <c r="F129" i="2"/>
  <c r="H129" i="2"/>
  <c r="G129" i="2"/>
  <c r="I130" i="2"/>
  <c r="J130" i="2"/>
  <c r="G137" i="2"/>
  <c r="I161" i="2"/>
  <c r="J161" i="2"/>
  <c r="H169" i="2"/>
  <c r="G169" i="2"/>
  <c r="G171" i="2"/>
  <c r="H178" i="2"/>
  <c r="G178" i="2"/>
  <c r="I185" i="2"/>
  <c r="J185" i="2"/>
  <c r="F218" i="2"/>
  <c r="H218" i="2"/>
  <c r="I218" i="2"/>
  <c r="J218" i="2"/>
  <c r="F226" i="2"/>
  <c r="G226" i="2"/>
  <c r="H226" i="2"/>
  <c r="I234" i="2"/>
  <c r="J234" i="2"/>
  <c r="I238" i="2"/>
  <c r="J238" i="2"/>
  <c r="I245" i="2"/>
  <c r="J245" i="2"/>
  <c r="H12" i="2"/>
  <c r="G138" i="2"/>
  <c r="F140" i="2"/>
  <c r="H140" i="2"/>
  <c r="F145" i="2"/>
  <c r="H145" i="2"/>
  <c r="G182" i="2"/>
  <c r="I192" i="2"/>
  <c r="J192" i="2"/>
  <c r="G221" i="2"/>
  <c r="G229" i="2"/>
  <c r="I243" i="2"/>
  <c r="J243" i="2"/>
  <c r="I248" i="2"/>
  <c r="J248" i="2"/>
  <c r="F143" i="2"/>
  <c r="H143" i="2"/>
  <c r="G145" i="2"/>
  <c r="F154" i="2"/>
  <c r="G154" i="2"/>
  <c r="F203" i="2"/>
  <c r="H203" i="2"/>
  <c r="G203" i="2"/>
  <c r="G207" i="2"/>
  <c r="H210" i="2"/>
  <c r="G210" i="2"/>
  <c r="I231" i="2"/>
  <c r="J231" i="2"/>
  <c r="F231" i="2"/>
  <c r="H231" i="2"/>
  <c r="J12" i="2"/>
  <c r="F156" i="2"/>
  <c r="H156" i="2"/>
  <c r="G156" i="2"/>
  <c r="F179" i="2"/>
  <c r="H179" i="2"/>
  <c r="J187" i="2"/>
  <c r="G198" i="2"/>
  <c r="F216" i="2"/>
  <c r="H216" i="2"/>
  <c r="I221" i="2"/>
  <c r="J221" i="2"/>
  <c r="F235" i="2"/>
  <c r="H235" i="2"/>
  <c r="G238" i="2"/>
  <c r="G12" i="2"/>
  <c r="I235" i="2"/>
  <c r="J235" i="2"/>
  <c r="G239" i="2"/>
  <c r="I239" i="2"/>
  <c r="J239" i="2"/>
  <c r="I241" i="2"/>
  <c r="J241" i="2"/>
  <c r="G189" i="2"/>
  <c r="F192" i="2"/>
  <c r="H192" i="2"/>
  <c r="F195" i="2"/>
  <c r="H195" i="2"/>
  <c r="G199" i="2"/>
  <c r="I246" i="2"/>
  <c r="J246" i="2"/>
  <c r="G197" i="2"/>
  <c r="F197" i="2"/>
  <c r="H197" i="2"/>
  <c r="H244" i="2"/>
  <c r="G244" i="2"/>
  <c r="F227" i="2"/>
  <c r="H227" i="2"/>
  <c r="F240" i="2"/>
  <c r="F187" i="2"/>
  <c r="F200" i="2"/>
  <c r="H200" i="2"/>
  <c r="G200" i="2"/>
  <c r="I203" i="2"/>
  <c r="J203" i="2"/>
  <c r="G204" i="2"/>
  <c r="I216" i="2"/>
  <c r="J216" i="2"/>
  <c r="I226" i="2"/>
  <c r="J226" i="2"/>
  <c r="I229" i="2"/>
  <c r="J229" i="2"/>
  <c r="G230" i="2"/>
  <c r="F251" i="2"/>
  <c r="H251" i="2"/>
  <c r="G251" i="2"/>
  <c r="F211" i="2"/>
  <c r="H211" i="2"/>
  <c r="I223" i="2"/>
  <c r="J223" i="2"/>
  <c r="F219" i="2"/>
  <c r="H219" i="2"/>
  <c r="G219" i="2"/>
  <c r="F232" i="2"/>
  <c r="H232" i="2"/>
  <c r="E82" i="3"/>
  <c r="E91" i="3"/>
  <c r="E99" i="3"/>
  <c r="E83" i="3"/>
  <c r="E126" i="3"/>
  <c r="E129" i="3"/>
  <c r="E124" i="3"/>
  <c r="E120" i="3"/>
  <c r="P103" i="1"/>
  <c r="G103" i="1"/>
  <c r="I103" i="1" s="1"/>
  <c r="E116" i="3"/>
  <c r="E433" i="1"/>
  <c r="E292" i="3" s="1"/>
  <c r="E425" i="1"/>
  <c r="E417" i="1"/>
  <c r="F417" i="1" s="1"/>
  <c r="G417" i="1" s="1"/>
  <c r="K417" i="1" s="1"/>
  <c r="E439" i="1"/>
  <c r="F439" i="1"/>
  <c r="G439" i="1" s="1"/>
  <c r="E450" i="1"/>
  <c r="F450" i="1" s="1"/>
  <c r="G450" i="1" s="1"/>
  <c r="K450" i="1" s="1"/>
  <c r="E445" i="1"/>
  <c r="F445" i="1" s="1"/>
  <c r="G445" i="1" s="1"/>
  <c r="K445" i="1" s="1"/>
  <c r="E436" i="1"/>
  <c r="F436" i="1" s="1"/>
  <c r="E403" i="1"/>
  <c r="F403" i="1" s="1"/>
  <c r="E401" i="1"/>
  <c r="F401" i="1" s="1"/>
  <c r="G401" i="1" s="1"/>
  <c r="K401" i="1" s="1"/>
  <c r="E427" i="1"/>
  <c r="E287" i="3" s="1"/>
  <c r="E419" i="1"/>
  <c r="F419" i="1" s="1"/>
  <c r="G419" i="1" s="1"/>
  <c r="J419" i="1" s="1"/>
  <c r="E411" i="1"/>
  <c r="F411" i="1" s="1"/>
  <c r="E441" i="1"/>
  <c r="E413" i="3" s="1"/>
  <c r="F441" i="1"/>
  <c r="G441" i="1" s="1"/>
  <c r="K441" i="1" s="1"/>
  <c r="E442" i="1"/>
  <c r="F442" i="1" s="1"/>
  <c r="G442" i="1" s="1"/>
  <c r="K442" i="1" s="1"/>
  <c r="E432" i="1"/>
  <c r="F432" i="1" s="1"/>
  <c r="E291" i="3"/>
  <c r="G432" i="1"/>
  <c r="J432" i="1" s="1"/>
  <c r="E424" i="1"/>
  <c r="F424" i="1" s="1"/>
  <c r="G424" i="1" s="1"/>
  <c r="E416" i="1"/>
  <c r="F416" i="1" s="1"/>
  <c r="G416" i="1" s="1"/>
  <c r="K416" i="1" s="1"/>
  <c r="E452" i="1"/>
  <c r="F452" i="1" s="1"/>
  <c r="P452" i="1" s="1"/>
  <c r="G452" i="1"/>
  <c r="K452" i="1" s="1"/>
  <c r="E438" i="1"/>
  <c r="F438" i="1" s="1"/>
  <c r="G438" i="1" s="1"/>
  <c r="K438" i="1" s="1"/>
  <c r="E429" i="1"/>
  <c r="F429" i="1" s="1"/>
  <c r="G429" i="1" s="1"/>
  <c r="K429" i="1" s="1"/>
  <c r="E421" i="1"/>
  <c r="E413" i="1"/>
  <c r="F413" i="1" s="1"/>
  <c r="G413" i="1" s="1"/>
  <c r="K413" i="1" s="1"/>
  <c r="E444" i="1"/>
  <c r="F444" i="1" s="1"/>
  <c r="G444" i="1" s="1"/>
  <c r="K444" i="1" s="1"/>
  <c r="E435" i="1"/>
  <c r="E449" i="1"/>
  <c r="F449" i="1" s="1"/>
  <c r="G449" i="1" s="1"/>
  <c r="K449" i="1" s="1"/>
  <c r="E426" i="1"/>
  <c r="E286" i="3" s="1"/>
  <c r="E418" i="1"/>
  <c r="F418" i="1" s="1"/>
  <c r="E410" i="1"/>
  <c r="F410" i="1" s="1"/>
  <c r="E440" i="1"/>
  <c r="E296" i="3" s="1"/>
  <c r="F440" i="1"/>
  <c r="G440" i="1" s="1"/>
  <c r="K440" i="1" s="1"/>
  <c r="E447" i="1"/>
  <c r="F447" i="1" s="1"/>
  <c r="E402" i="1"/>
  <c r="F402" i="1" s="1"/>
  <c r="G402" i="1" s="1"/>
  <c r="E431" i="1"/>
  <c r="F431" i="1" s="1"/>
  <c r="E290" i="3"/>
  <c r="E423" i="1"/>
  <c r="F423" i="1" s="1"/>
  <c r="E415" i="1"/>
  <c r="F415" i="1" s="1"/>
  <c r="G415" i="1" s="1"/>
  <c r="J415" i="1" s="1"/>
  <c r="E446" i="1"/>
  <c r="F446" i="1" s="1"/>
  <c r="E437" i="1"/>
  <c r="E295" i="3" s="1"/>
  <c r="G218" i="2"/>
  <c r="G123" i="2"/>
  <c r="G164" i="2"/>
  <c r="G91" i="2"/>
  <c r="G107" i="2"/>
  <c r="G89" i="2"/>
  <c r="G192" i="2"/>
  <c r="G143" i="2"/>
  <c r="H155" i="2"/>
  <c r="G155" i="2"/>
  <c r="G243" i="2"/>
  <c r="G75" i="2"/>
  <c r="H103" i="2"/>
  <c r="G103" i="2"/>
  <c r="G134" i="2"/>
  <c r="G168" i="2"/>
  <c r="G161" i="2"/>
  <c r="G27" i="2"/>
  <c r="H144" i="2"/>
  <c r="G144" i="2"/>
  <c r="E412" i="3"/>
  <c r="G232" i="2"/>
  <c r="G235" i="2"/>
  <c r="G179" i="2"/>
  <c r="G111" i="2"/>
  <c r="G86" i="2"/>
  <c r="G170" i="2"/>
  <c r="E284" i="3"/>
  <c r="G211" i="2"/>
  <c r="G195" i="2"/>
  <c r="G216" i="2"/>
  <c r="G231" i="2"/>
  <c r="G140" i="2"/>
  <c r="G159" i="2"/>
  <c r="G97" i="2"/>
  <c r="G248" i="2"/>
  <c r="G176" i="2"/>
  <c r="G55" i="2"/>
  <c r="I180" i="2"/>
  <c r="J180" i="2"/>
  <c r="G180" i="2"/>
  <c r="F180" i="2"/>
  <c r="H180" i="2"/>
  <c r="F206" i="2"/>
  <c r="H206" i="2"/>
  <c r="G206" i="2"/>
  <c r="I206" i="2"/>
  <c r="J206" i="2"/>
  <c r="G200" i="1"/>
  <c r="I200" i="1" s="1"/>
  <c r="G126" i="1"/>
  <c r="I126" i="1"/>
  <c r="I158" i="1"/>
  <c r="F136" i="2"/>
  <c r="H136" i="2"/>
  <c r="K439" i="1"/>
  <c r="G62" i="2"/>
  <c r="F62" i="2"/>
  <c r="H62" i="2"/>
  <c r="F67" i="2"/>
  <c r="H67" i="2"/>
  <c r="I67" i="2"/>
  <c r="J67" i="2"/>
  <c r="I136" i="2"/>
  <c r="J136" i="2"/>
  <c r="L12" i="2"/>
  <c r="L13" i="2"/>
  <c r="H37" i="2"/>
  <c r="G37" i="2"/>
  <c r="H59" i="2"/>
  <c r="G59" i="2"/>
  <c r="F25" i="2"/>
  <c r="H25" i="2"/>
  <c r="E285" i="3"/>
  <c r="F425" i="1"/>
  <c r="G425" i="1" s="1"/>
  <c r="K425" i="1" s="1"/>
  <c r="G436" i="1"/>
  <c r="K436" i="1" s="1"/>
  <c r="K402" i="1"/>
  <c r="H187" i="2"/>
  <c r="G187" i="2"/>
  <c r="H99" i="2"/>
  <c r="G99" i="2"/>
  <c r="I25" i="2"/>
  <c r="J25" i="2"/>
  <c r="F32" i="2"/>
  <c r="I32" i="2"/>
  <c r="J32" i="2" s="1"/>
  <c r="F60" i="2"/>
  <c r="H60" i="2"/>
  <c r="G246" i="2"/>
  <c r="H246" i="2"/>
  <c r="I123" i="1"/>
  <c r="G240" i="2"/>
  <c r="H240" i="2"/>
  <c r="H186" i="2"/>
  <c r="G186" i="2"/>
  <c r="I57" i="2"/>
  <c r="J57" i="2"/>
  <c r="F57" i="2"/>
  <c r="H57" i="2"/>
  <c r="G57" i="2"/>
  <c r="I60" i="2"/>
  <c r="J60" i="2"/>
  <c r="H177" i="2"/>
  <c r="G177" i="2"/>
  <c r="G236" i="2"/>
  <c r="H236" i="2"/>
  <c r="J424" i="1"/>
  <c r="H96" i="2"/>
  <c r="G96" i="2"/>
  <c r="F100" i="2"/>
  <c r="H100" i="2"/>
  <c r="I100" i="2"/>
  <c r="J100" i="2"/>
  <c r="F116" i="2"/>
  <c r="H116" i="2"/>
  <c r="I116" i="2"/>
  <c r="J116" i="2"/>
  <c r="F122" i="2"/>
  <c r="H122" i="2"/>
  <c r="I122" i="2"/>
  <c r="J122" i="2"/>
  <c r="D17" i="2"/>
  <c r="H13" i="2"/>
  <c r="J13" i="2"/>
  <c r="M13" i="2"/>
  <c r="G13" i="2"/>
  <c r="E13" i="2"/>
  <c r="K13" i="2"/>
  <c r="H121" i="2"/>
  <c r="G121" i="2"/>
  <c r="O13" i="2"/>
  <c r="O12" i="2"/>
  <c r="H53" i="2"/>
  <c r="G53" i="2"/>
  <c r="F58" i="2"/>
  <c r="H58" i="2"/>
  <c r="G73" i="2"/>
  <c r="F73" i="2"/>
  <c r="H73" i="2"/>
  <c r="I96" i="2"/>
  <c r="J96" i="2"/>
  <c r="H237" i="2"/>
  <c r="G237" i="2"/>
  <c r="G119" i="2"/>
  <c r="H119" i="2"/>
  <c r="H126" i="2"/>
  <c r="G126" i="2"/>
  <c r="I41" i="2"/>
  <c r="J41" i="2" s="1"/>
  <c r="G84" i="2"/>
  <c r="H84" i="2"/>
  <c r="F166" i="2"/>
  <c r="H166" i="2"/>
  <c r="G166" i="2"/>
  <c r="I166" i="2"/>
  <c r="J166" i="2"/>
  <c r="H213" i="2"/>
  <c r="G213" i="2"/>
  <c r="H92" i="2"/>
  <c r="G92" i="2"/>
  <c r="G106" i="2"/>
  <c r="H106" i="2"/>
  <c r="F109" i="2"/>
  <c r="H109" i="2"/>
  <c r="F224" i="2"/>
  <c r="H224" i="2"/>
  <c r="G224" i="2"/>
  <c r="I28" i="2"/>
  <c r="J28" i="2" s="1"/>
  <c r="F28" i="2"/>
  <c r="G48" i="2"/>
  <c r="I62" i="2"/>
  <c r="J62" i="2"/>
  <c r="F88" i="2"/>
  <c r="I88" i="2"/>
  <c r="J88" i="2"/>
  <c r="G227" i="2"/>
  <c r="G115" i="2"/>
  <c r="I58" i="2"/>
  <c r="J58" i="2"/>
  <c r="F61" i="2"/>
  <c r="H61" i="2"/>
  <c r="G76" i="2"/>
  <c r="G94" i="2"/>
  <c r="G157" i="2"/>
  <c r="H190" i="2"/>
  <c r="G190" i="2"/>
  <c r="I224" i="2"/>
  <c r="J224" i="2"/>
  <c r="H154" i="2"/>
  <c r="I73" i="2"/>
  <c r="J73" i="2"/>
  <c r="G80" i="2"/>
  <c r="I132" i="2"/>
  <c r="J132" i="2"/>
  <c r="G132" i="2"/>
  <c r="H193" i="2"/>
  <c r="G193" i="2"/>
  <c r="F29" i="2"/>
  <c r="F49" i="2"/>
  <c r="H49" i="2"/>
  <c r="F74" i="2"/>
  <c r="H74" i="2"/>
  <c r="F98" i="2"/>
  <c r="H98" i="2"/>
  <c r="F120" i="2"/>
  <c r="H120" i="2"/>
  <c r="G172" i="2"/>
  <c r="G22" i="2"/>
  <c r="G64" i="2"/>
  <c r="H77" i="2"/>
  <c r="G77" i="2"/>
  <c r="I90" i="2"/>
  <c r="J90" i="2"/>
  <c r="G95" i="2"/>
  <c r="I98" i="2"/>
  <c r="J98" i="2"/>
  <c r="H133" i="2"/>
  <c r="G133" i="2"/>
  <c r="F201" i="2"/>
  <c r="H201" i="2"/>
  <c r="H78" i="2"/>
  <c r="G78" i="2"/>
  <c r="G81" i="2"/>
  <c r="G87" i="2"/>
  <c r="F87" i="2"/>
  <c r="H87" i="2"/>
  <c r="I95" i="2"/>
  <c r="J95" i="2"/>
  <c r="I129" i="2"/>
  <c r="J129" i="2"/>
  <c r="F196" i="2"/>
  <c r="H196" i="2"/>
  <c r="F48" i="2"/>
  <c r="H48" i="2" s="1"/>
  <c r="G82" i="2"/>
  <c r="I109" i="2"/>
  <c r="J109" i="2"/>
  <c r="I120" i="2"/>
  <c r="J120" i="2"/>
  <c r="I140" i="2"/>
  <c r="J140" i="2"/>
  <c r="G142" i="2"/>
  <c r="G153" i="2"/>
  <c r="I168" i="2"/>
  <c r="J168" i="2"/>
  <c r="G181" i="2"/>
  <c r="G185" i="2"/>
  <c r="F188" i="2"/>
  <c r="F202" i="2"/>
  <c r="H225" i="2"/>
  <c r="I232" i="2"/>
  <c r="J232" i="2"/>
  <c r="I125" i="2"/>
  <c r="J125" i="2"/>
  <c r="G125" i="2"/>
  <c r="G130" i="2"/>
  <c r="F130" i="2"/>
  <c r="H130" i="2"/>
  <c r="G220" i="2"/>
  <c r="G39" i="2"/>
  <c r="I139" i="2"/>
  <c r="J139" i="2"/>
  <c r="G146" i="2"/>
  <c r="I152" i="2"/>
  <c r="J152" i="2"/>
  <c r="I153" i="2"/>
  <c r="J153" i="2"/>
  <c r="I162" i="2"/>
  <c r="J162" i="2"/>
  <c r="G173" i="2"/>
  <c r="G194" i="2"/>
  <c r="G214" i="2"/>
  <c r="G223" i="2"/>
  <c r="G228" i="2"/>
  <c r="I237" i="2"/>
  <c r="J237" i="2"/>
  <c r="I242" i="2"/>
  <c r="J242" i="2"/>
  <c r="D13" i="2"/>
  <c r="F13" i="2"/>
  <c r="F128" i="2"/>
  <c r="G152" i="2"/>
  <c r="H167" i="2"/>
  <c r="G167" i="2"/>
  <c r="G183" i="2"/>
  <c r="I210" i="2"/>
  <c r="J210" i="2"/>
  <c r="G139" i="2"/>
  <c r="G242" i="2"/>
  <c r="G245" i="2"/>
  <c r="F245" i="2"/>
  <c r="H245" i="2"/>
  <c r="F249" i="2"/>
  <c r="H249" i="2"/>
  <c r="G222" i="2"/>
  <c r="G250" i="2"/>
  <c r="E22" i="3"/>
  <c r="E30" i="3"/>
  <c r="E46" i="3"/>
  <c r="E54" i="3"/>
  <c r="E97" i="3"/>
  <c r="E12" i="3"/>
  <c r="E36" i="3"/>
  <c r="E52" i="3"/>
  <c r="E95" i="3"/>
  <c r="E13" i="3"/>
  <c r="E90" i="3"/>
  <c r="E139" i="3"/>
  <c r="E14" i="3"/>
  <c r="E18" i="3"/>
  <c r="E26" i="3"/>
  <c r="E34" i="3"/>
  <c r="E42" i="3"/>
  <c r="E50" i="3"/>
  <c r="E106" i="3"/>
  <c r="E135" i="3"/>
  <c r="E24" i="3"/>
  <c r="E48" i="3"/>
  <c r="E92" i="3"/>
  <c r="E104" i="3"/>
  <c r="E157" i="3"/>
  <c r="E163" i="3"/>
  <c r="E102" i="3"/>
  <c r="E143" i="3"/>
  <c r="G80" i="1"/>
  <c r="H80" i="1" s="1"/>
  <c r="G88" i="1"/>
  <c r="H88" i="1"/>
  <c r="E428" i="1"/>
  <c r="E448" i="1"/>
  <c r="F448" i="1" s="1"/>
  <c r="E422" i="1"/>
  <c r="F422" i="1" s="1"/>
  <c r="P422" i="1" s="1"/>
  <c r="E414" i="1"/>
  <c r="F414" i="1" s="1"/>
  <c r="E443" i="1"/>
  <c r="F443" i="1"/>
  <c r="G443" i="1" s="1"/>
  <c r="K443" i="1" s="1"/>
  <c r="E454" i="1"/>
  <c r="F454" i="1"/>
  <c r="G454" i="1" s="1"/>
  <c r="K454" i="1" s="1"/>
  <c r="E461" i="1"/>
  <c r="F461" i="1"/>
  <c r="G461" i="1" s="1"/>
  <c r="K461" i="1" s="1"/>
  <c r="E430" i="1"/>
  <c r="F430" i="1" s="1"/>
  <c r="E434" i="1"/>
  <c r="E293" i="3" s="1"/>
  <c r="F434" i="1"/>
  <c r="G434" i="1" s="1"/>
  <c r="K434" i="1" s="1"/>
  <c r="E420" i="1"/>
  <c r="F420" i="1" s="1"/>
  <c r="G420" i="1" s="1"/>
  <c r="K420" i="1" s="1"/>
  <c r="E412" i="1"/>
  <c r="F412" i="1" s="1"/>
  <c r="G412" i="1" s="1"/>
  <c r="K412" i="1" s="1"/>
  <c r="H128" i="2"/>
  <c r="G128" i="2"/>
  <c r="G49" i="2"/>
  <c r="G61" i="2"/>
  <c r="H202" i="2"/>
  <c r="G202" i="2"/>
  <c r="H188" i="2"/>
  <c r="G188" i="2"/>
  <c r="G120" i="2"/>
  <c r="G58" i="2"/>
  <c r="G116" i="2"/>
  <c r="G67" i="2"/>
  <c r="E283" i="3"/>
  <c r="G98" i="2"/>
  <c r="G100" i="2"/>
  <c r="G60" i="2"/>
  <c r="G25" i="2"/>
  <c r="E281" i="3"/>
  <c r="G88" i="2"/>
  <c r="H88" i="2"/>
  <c r="G249" i="2"/>
  <c r="G196" i="2"/>
  <c r="G201" i="2"/>
  <c r="G74" i="2"/>
  <c r="G109" i="2"/>
  <c r="G122" i="2"/>
  <c r="G136" i="2"/>
  <c r="H42" i="2"/>
  <c r="G42" i="2"/>
  <c r="H29" i="2"/>
  <c r="G29" i="2"/>
  <c r="H26" i="2"/>
  <c r="I26" i="2"/>
  <c r="J26" i="2" s="1"/>
  <c r="G26" i="2"/>
  <c r="F33" i="2"/>
  <c r="I33" i="2"/>
  <c r="J33" i="2"/>
  <c r="G30" i="2"/>
  <c r="H30" i="2"/>
  <c r="F43" i="2"/>
  <c r="I43" i="2"/>
  <c r="J43" i="2" s="1"/>
  <c r="H51" i="2"/>
  <c r="G51" i="2"/>
  <c r="H34" i="2"/>
  <c r="G34" i="2"/>
  <c r="H44" i="2"/>
  <c r="G44" i="2"/>
  <c r="F46" i="2"/>
  <c r="H46" i="2" s="1"/>
  <c r="F21" i="2"/>
  <c r="G21" i="2" s="1"/>
  <c r="I21" i="2"/>
  <c r="J21" i="2" s="1"/>
  <c r="H52" i="2"/>
  <c r="G52" i="2"/>
  <c r="H38" i="2"/>
  <c r="G38" i="2"/>
  <c r="G32" i="2"/>
  <c r="H32" i="2"/>
  <c r="G36" i="2"/>
  <c r="F40" i="2"/>
  <c r="H33" i="2"/>
  <c r="G33" i="2"/>
  <c r="E18" i="2"/>
  <c r="G18" i="2"/>
  <c r="F18" i="2"/>
  <c r="J18" i="2"/>
  <c r="D18" i="2"/>
  <c r="I18" i="2"/>
  <c r="G418" i="1" l="1"/>
  <c r="K418" i="1" s="1"/>
  <c r="P418" i="1"/>
  <c r="F433" i="1"/>
  <c r="G433" i="1" s="1"/>
  <c r="K433" i="1" s="1"/>
  <c r="P446" i="1"/>
  <c r="G446" i="1"/>
  <c r="K446" i="1" s="1"/>
  <c r="P410" i="1"/>
  <c r="R410" i="1" s="1"/>
  <c r="G410" i="1"/>
  <c r="K410" i="1" s="1"/>
  <c r="F428" i="1"/>
  <c r="G428" i="1" s="1"/>
  <c r="K428" i="1" s="1"/>
  <c r="E288" i="3"/>
  <c r="E278" i="3"/>
  <c r="F388" i="1"/>
  <c r="G388" i="1" s="1"/>
  <c r="K388" i="1" s="1"/>
  <c r="E390" i="3"/>
  <c r="F387" i="1"/>
  <c r="E270" i="3"/>
  <c r="E20" i="3"/>
  <c r="F437" i="1"/>
  <c r="G437" i="1" s="1"/>
  <c r="K437" i="1" s="1"/>
  <c r="E408" i="3"/>
  <c r="E280" i="3"/>
  <c r="R204" i="1"/>
  <c r="F194" i="1"/>
  <c r="F185" i="1"/>
  <c r="G185" i="1" s="1"/>
  <c r="I185" i="1" s="1"/>
  <c r="F141" i="1"/>
  <c r="G141" i="1" s="1"/>
  <c r="I141" i="1" s="1"/>
  <c r="E84" i="3"/>
  <c r="E96" i="3"/>
  <c r="E119" i="3"/>
  <c r="E121" i="3"/>
  <c r="F306" i="1"/>
  <c r="G306" i="1" s="1"/>
  <c r="I306" i="1" s="1"/>
  <c r="E197" i="3"/>
  <c r="F303" i="1"/>
  <c r="G303" i="1" s="1"/>
  <c r="I303" i="1" s="1"/>
  <c r="E194" i="3"/>
  <c r="F265" i="1"/>
  <c r="G265" i="1" s="1"/>
  <c r="I265" i="1" s="1"/>
  <c r="F215" i="1"/>
  <c r="G215" i="1" s="1"/>
  <c r="I215" i="1" s="1"/>
  <c r="F203" i="1"/>
  <c r="G203" i="1" s="1"/>
  <c r="I203" i="1" s="1"/>
  <c r="F183" i="1"/>
  <c r="G183" i="1" s="1"/>
  <c r="I183" i="1" s="1"/>
  <c r="F176" i="1"/>
  <c r="G176" i="1" s="1"/>
  <c r="I176" i="1" s="1"/>
  <c r="E15" i="3"/>
  <c r="E59" i="3"/>
  <c r="E101" i="3"/>
  <c r="F350" i="1"/>
  <c r="G350" i="1" s="1"/>
  <c r="I350" i="1" s="1"/>
  <c r="E241" i="3"/>
  <c r="E404" i="1"/>
  <c r="F404" i="1" s="1"/>
  <c r="G404" i="1" s="1"/>
  <c r="K404" i="1" s="1"/>
  <c r="E406" i="1"/>
  <c r="E294" i="1"/>
  <c r="F294" i="1" s="1"/>
  <c r="G294" i="1" s="1"/>
  <c r="J294" i="1" s="1"/>
  <c r="E349" i="1"/>
  <c r="E323" i="1"/>
  <c r="E333" i="1"/>
  <c r="E336" i="1"/>
  <c r="E358" i="1"/>
  <c r="E362" i="1"/>
  <c r="E376" i="1"/>
  <c r="E297" i="1"/>
  <c r="E314" i="1"/>
  <c r="E317" i="1"/>
  <c r="E343" i="1"/>
  <c r="E301" i="1"/>
  <c r="E389" i="1"/>
  <c r="E21" i="1"/>
  <c r="E26" i="1"/>
  <c r="E29" i="1"/>
  <c r="E56" i="1"/>
  <c r="E66" i="1"/>
  <c r="E70" i="1"/>
  <c r="E75" i="1"/>
  <c r="E85" i="1"/>
  <c r="E93" i="1"/>
  <c r="E99" i="1"/>
  <c r="E117" i="1"/>
  <c r="E286" i="1"/>
  <c r="E407" i="1"/>
  <c r="E382" i="1"/>
  <c r="F382" i="1" s="1"/>
  <c r="G382" i="1" s="1"/>
  <c r="K382" i="1" s="1"/>
  <c r="E385" i="1"/>
  <c r="F385" i="1" s="1"/>
  <c r="G385" i="1" s="1"/>
  <c r="K385" i="1" s="1"/>
  <c r="E326" i="1"/>
  <c r="E329" i="1"/>
  <c r="E351" i="1"/>
  <c r="E354" i="1"/>
  <c r="E372" i="1"/>
  <c r="E377" i="1"/>
  <c r="E307" i="1"/>
  <c r="E311" i="1"/>
  <c r="E310" i="1"/>
  <c r="E340" i="1"/>
  <c r="E364" i="1"/>
  <c r="E394" i="1"/>
  <c r="E22" i="1"/>
  <c r="E34" i="1"/>
  <c r="E46" i="1"/>
  <c r="E52" i="1"/>
  <c r="E57" i="1"/>
  <c r="E62" i="1"/>
  <c r="E81" i="1"/>
  <c r="E89" i="1"/>
  <c r="E94" i="1"/>
  <c r="E104" i="1"/>
  <c r="E120" i="1"/>
  <c r="E281" i="1"/>
  <c r="E279" i="1"/>
  <c r="E277" i="1"/>
  <c r="E275" i="1"/>
  <c r="E273" i="1"/>
  <c r="E270" i="1"/>
  <c r="E268" i="1"/>
  <c r="E262" i="1"/>
  <c r="E257" i="1"/>
  <c r="E252" i="1"/>
  <c r="E247" i="1"/>
  <c r="E240" i="1"/>
  <c r="E222" i="1"/>
  <c r="F222" i="1" s="1"/>
  <c r="G222" i="1" s="1"/>
  <c r="I222" i="1" s="1"/>
  <c r="E217" i="1"/>
  <c r="E396" i="1"/>
  <c r="E290" i="1"/>
  <c r="F290" i="1" s="1"/>
  <c r="G290" i="1" s="1"/>
  <c r="J290" i="1" s="1"/>
  <c r="E359" i="1"/>
  <c r="E379" i="1"/>
  <c r="E337" i="1"/>
  <c r="E347" i="1"/>
  <c r="E363" i="1"/>
  <c r="E367" i="1"/>
  <c r="E298" i="1"/>
  <c r="E304" i="1"/>
  <c r="E318" i="1"/>
  <c r="E324" i="1"/>
  <c r="E369" i="1"/>
  <c r="E390" i="1"/>
  <c r="E399" i="1"/>
  <c r="E23" i="1"/>
  <c r="E30" i="1"/>
  <c r="E38" i="1"/>
  <c r="E42" i="1"/>
  <c r="E47" i="1"/>
  <c r="E53" i="1"/>
  <c r="E71" i="1"/>
  <c r="E76" i="1"/>
  <c r="E82" i="1"/>
  <c r="E90" i="1"/>
  <c r="E100" i="1"/>
  <c r="E105" i="1"/>
  <c r="E288" i="1"/>
  <c r="E283" i="1"/>
  <c r="E264" i="1"/>
  <c r="E400" i="1"/>
  <c r="F400" i="1" s="1"/>
  <c r="G400" i="1" s="1"/>
  <c r="K400" i="1" s="1"/>
  <c r="E293" i="1"/>
  <c r="F293" i="1" s="1"/>
  <c r="G293" i="1" s="1"/>
  <c r="J293" i="1" s="1"/>
  <c r="E381" i="1"/>
  <c r="F381" i="1" s="1"/>
  <c r="G381" i="1" s="1"/>
  <c r="K381" i="1" s="1"/>
  <c r="E302" i="1"/>
  <c r="E330" i="1"/>
  <c r="E334" i="1"/>
  <c r="E355" i="1"/>
  <c r="E356" i="1"/>
  <c r="E378" i="1"/>
  <c r="E295" i="1"/>
  <c r="E312" i="1"/>
  <c r="E315" i="1"/>
  <c r="E341" i="1"/>
  <c r="E344" i="1"/>
  <c r="E391" i="1"/>
  <c r="E24" i="1"/>
  <c r="E39" i="1"/>
  <c r="E43" i="1"/>
  <c r="E48" i="1"/>
  <c r="E58" i="1"/>
  <c r="E63" i="1"/>
  <c r="E67" i="1"/>
  <c r="E72" i="1"/>
  <c r="E77" i="1"/>
  <c r="E83" i="1"/>
  <c r="E86" i="1"/>
  <c r="E95" i="1"/>
  <c r="E101" i="1"/>
  <c r="E285" i="1"/>
  <c r="E259" i="1"/>
  <c r="E254" i="1"/>
  <c r="E151" i="3" s="1"/>
  <c r="E249" i="1"/>
  <c r="E397" i="1"/>
  <c r="E383" i="1"/>
  <c r="F383" i="1" s="1"/>
  <c r="G383" i="1" s="1"/>
  <c r="K383" i="1" s="1"/>
  <c r="E386" i="1"/>
  <c r="E327" i="1"/>
  <c r="E348" i="1"/>
  <c r="E352" i="1"/>
  <c r="E370" i="1"/>
  <c r="E373" i="1"/>
  <c r="E305" i="1"/>
  <c r="E308" i="1"/>
  <c r="E325" i="1"/>
  <c r="E321" i="1"/>
  <c r="E409" i="1"/>
  <c r="E27" i="1"/>
  <c r="E31" i="1"/>
  <c r="E35" i="1"/>
  <c r="E40" i="1"/>
  <c r="E44" i="1"/>
  <c r="E54" i="1"/>
  <c r="E59" i="1"/>
  <c r="E64" i="1"/>
  <c r="E84" i="1"/>
  <c r="E96" i="1"/>
  <c r="E102" i="1"/>
  <c r="E106" i="1"/>
  <c r="E408" i="1"/>
  <c r="E291" i="1"/>
  <c r="F291" i="1" s="1"/>
  <c r="G291" i="1" s="1"/>
  <c r="J291" i="1" s="1"/>
  <c r="E319" i="1"/>
  <c r="E361" i="1"/>
  <c r="E335" i="1"/>
  <c r="E338" i="1"/>
  <c r="E360" i="1"/>
  <c r="E365" i="1"/>
  <c r="E296" i="1"/>
  <c r="E299" i="1"/>
  <c r="E316" i="1"/>
  <c r="E320" i="1"/>
  <c r="E345" i="1"/>
  <c r="E380" i="1"/>
  <c r="E395" i="1"/>
  <c r="E392" i="1"/>
  <c r="E32" i="1"/>
  <c r="E36" i="1"/>
  <c r="E49" i="1"/>
  <c r="E60" i="1"/>
  <c r="E68" i="1"/>
  <c r="E73" i="1"/>
  <c r="E78" i="1"/>
  <c r="E87" i="1"/>
  <c r="E91" i="1"/>
  <c r="E112" i="1"/>
  <c r="E287" i="1"/>
  <c r="E282" i="1"/>
  <c r="E405" i="1"/>
  <c r="E398" i="1"/>
  <c r="E384" i="1"/>
  <c r="F384" i="1" s="1"/>
  <c r="G384" i="1" s="1"/>
  <c r="K384" i="1" s="1"/>
  <c r="E346" i="1"/>
  <c r="E328" i="1"/>
  <c r="E331" i="1"/>
  <c r="E353" i="1"/>
  <c r="E357" i="1"/>
  <c r="E374" i="1"/>
  <c r="E375" i="1"/>
  <c r="E309" i="1"/>
  <c r="E313" i="1"/>
  <c r="E332" i="1"/>
  <c r="E342" i="1"/>
  <c r="E393" i="1"/>
  <c r="E25" i="1"/>
  <c r="E45" i="1"/>
  <c r="E50" i="1"/>
  <c r="E61" i="1"/>
  <c r="E65" i="1"/>
  <c r="E79" i="1"/>
  <c r="E97" i="1"/>
  <c r="E284" i="1"/>
  <c r="E263" i="1"/>
  <c r="E258" i="1"/>
  <c r="E253" i="1"/>
  <c r="E248" i="1"/>
  <c r="E241" i="1"/>
  <c r="E138" i="3" s="1"/>
  <c r="E234" i="1"/>
  <c r="E232" i="1"/>
  <c r="F148" i="1"/>
  <c r="G148" i="1" s="1"/>
  <c r="I148" i="1" s="1"/>
  <c r="P121" i="1"/>
  <c r="R121" i="1" s="1"/>
  <c r="F244" i="1"/>
  <c r="G244" i="1" s="1"/>
  <c r="I244" i="1" s="1"/>
  <c r="F229" i="1"/>
  <c r="G229" i="1" s="1"/>
  <c r="I229" i="1" s="1"/>
  <c r="F182" i="1"/>
  <c r="G182" i="1" s="1"/>
  <c r="I182" i="1" s="1"/>
  <c r="F164" i="1"/>
  <c r="G164" i="1" s="1"/>
  <c r="I164" i="1" s="1"/>
  <c r="F139" i="1"/>
  <c r="G139" i="1" s="1"/>
  <c r="I139" i="1" s="1"/>
  <c r="F119" i="1"/>
  <c r="G119" i="1" s="1"/>
  <c r="I119" i="1" s="1"/>
  <c r="E356" i="3"/>
  <c r="F300" i="1"/>
  <c r="G300" i="1" s="1"/>
  <c r="I300" i="1" s="1"/>
  <c r="E191" i="3"/>
  <c r="F339" i="1"/>
  <c r="G339" i="1" s="1"/>
  <c r="I339" i="1" s="1"/>
  <c r="E230" i="3"/>
  <c r="P434" i="1"/>
  <c r="R434" i="1" s="1"/>
  <c r="E40" i="3"/>
  <c r="E289" i="3"/>
  <c r="F235" i="1"/>
  <c r="G235" i="1" s="1"/>
  <c r="I235" i="1" s="1"/>
  <c r="F199" i="1"/>
  <c r="G199" i="1" s="1"/>
  <c r="I199" i="1" s="1"/>
  <c r="F175" i="1"/>
  <c r="G175" i="1" s="1"/>
  <c r="I175" i="1" s="1"/>
  <c r="F169" i="1"/>
  <c r="G169" i="1" s="1"/>
  <c r="I169" i="1" s="1"/>
  <c r="F155" i="1"/>
  <c r="G155" i="1" s="1"/>
  <c r="I155" i="1" s="1"/>
  <c r="F145" i="1"/>
  <c r="G145" i="1" s="1"/>
  <c r="I145" i="1" s="1"/>
  <c r="F322" i="1"/>
  <c r="G322" i="1" s="1"/>
  <c r="I322" i="1" s="1"/>
  <c r="E213" i="3"/>
  <c r="F292" i="1"/>
  <c r="G292" i="1" s="1"/>
  <c r="K292" i="1" s="1"/>
  <c r="E185" i="3"/>
  <c r="F371" i="1"/>
  <c r="G371" i="1" s="1"/>
  <c r="I371" i="1" s="1"/>
  <c r="E260" i="3"/>
  <c r="R103" i="1"/>
  <c r="F227" i="1"/>
  <c r="G227" i="1" s="1"/>
  <c r="I227" i="1" s="1"/>
  <c r="F212" i="1"/>
  <c r="G212" i="1" s="1"/>
  <c r="I212" i="1" s="1"/>
  <c r="F205" i="1"/>
  <c r="G205" i="1" s="1"/>
  <c r="I205" i="1" s="1"/>
  <c r="F153" i="1"/>
  <c r="G153" i="1" s="1"/>
  <c r="I153" i="1" s="1"/>
  <c r="E317" i="3"/>
  <c r="F366" i="1"/>
  <c r="G366" i="1" s="1"/>
  <c r="I366" i="1" s="1"/>
  <c r="E256" i="3"/>
  <c r="E453" i="1"/>
  <c r="F453" i="1" s="1"/>
  <c r="G453" i="1" s="1"/>
  <c r="K453" i="1" s="1"/>
  <c r="E457" i="1"/>
  <c r="F457" i="1" s="1"/>
  <c r="E462" i="1"/>
  <c r="F462" i="1" s="1"/>
  <c r="E451" i="1"/>
  <c r="F451" i="1" s="1"/>
  <c r="G451" i="1" s="1"/>
  <c r="K451" i="1" s="1"/>
  <c r="E456" i="1"/>
  <c r="F456" i="1" s="1"/>
  <c r="G456" i="1" s="1"/>
  <c r="K456" i="1" s="1"/>
  <c r="E460" i="1"/>
  <c r="F460" i="1" s="1"/>
  <c r="G460" i="1" s="1"/>
  <c r="K460" i="1" s="1"/>
  <c r="E459" i="1"/>
  <c r="F459" i="1" s="1"/>
  <c r="G459" i="1" s="1"/>
  <c r="K459" i="1" s="1"/>
  <c r="E455" i="1"/>
  <c r="F455" i="1" s="1"/>
  <c r="G455" i="1" s="1"/>
  <c r="K455" i="1" s="1"/>
  <c r="F253" i="1"/>
  <c r="G253" i="1" s="1"/>
  <c r="I253" i="1" s="1"/>
  <c r="E150" i="3"/>
  <c r="G92" i="1"/>
  <c r="H92" i="1" s="1"/>
  <c r="P92" i="1"/>
  <c r="R92" i="1" s="1"/>
  <c r="F149" i="1"/>
  <c r="G149" i="1" s="1"/>
  <c r="I149" i="1" s="1"/>
  <c r="E45" i="3"/>
  <c r="P447" i="1"/>
  <c r="G447" i="1"/>
  <c r="K447" i="1" s="1"/>
  <c r="F142" i="1"/>
  <c r="G142" i="1" s="1"/>
  <c r="I142" i="1" s="1"/>
  <c r="E38" i="3"/>
  <c r="F132" i="1"/>
  <c r="G132" i="1" s="1"/>
  <c r="I132" i="1" s="1"/>
  <c r="E28" i="3"/>
  <c r="F216" i="1"/>
  <c r="G216" i="1" s="1"/>
  <c r="I216" i="1" s="1"/>
  <c r="E112" i="3"/>
  <c r="E111" i="3"/>
  <c r="R242" i="1"/>
  <c r="G403" i="1"/>
  <c r="K403" i="1" s="1"/>
  <c r="P403" i="1"/>
  <c r="F220" i="1"/>
  <c r="G220" i="1" s="1"/>
  <c r="I220" i="1" s="1"/>
  <c r="E117" i="3"/>
  <c r="P414" i="1"/>
  <c r="G414" i="1"/>
  <c r="I414" i="1" s="1"/>
  <c r="E277" i="3"/>
  <c r="G430" i="1"/>
  <c r="K430" i="1" s="1"/>
  <c r="P430" i="1"/>
  <c r="R452" i="1"/>
  <c r="P431" i="1"/>
  <c r="G431" i="1"/>
  <c r="K431" i="1" s="1"/>
  <c r="U423" i="1"/>
  <c r="P423" i="1"/>
  <c r="G411" i="1"/>
  <c r="K411" i="1" s="1"/>
  <c r="P411" i="1"/>
  <c r="F240" i="1"/>
  <c r="G240" i="1" s="1"/>
  <c r="I240" i="1" s="1"/>
  <c r="E137" i="3"/>
  <c r="E411" i="3"/>
  <c r="F435" i="1"/>
  <c r="E11" i="3"/>
  <c r="F107" i="1"/>
  <c r="G107" i="1" s="1"/>
  <c r="I107" i="1" s="1"/>
  <c r="P448" i="1"/>
  <c r="R448" i="1" s="1"/>
  <c r="G448" i="1"/>
  <c r="K448" i="1" s="1"/>
  <c r="P441" i="1"/>
  <c r="R441" i="1" s="1"/>
  <c r="E282" i="3"/>
  <c r="F421" i="1"/>
  <c r="G421" i="1" s="1"/>
  <c r="K421" i="1" s="1"/>
  <c r="P442" i="1"/>
  <c r="R442" i="1" s="1"/>
  <c r="E32" i="3"/>
  <c r="F136" i="1"/>
  <c r="G136" i="1" s="1"/>
  <c r="I136" i="1" s="1"/>
  <c r="F208" i="1"/>
  <c r="G208" i="1" s="1"/>
  <c r="I208" i="1" s="1"/>
  <c r="E103" i="3"/>
  <c r="F255" i="1"/>
  <c r="G255" i="1" s="1"/>
  <c r="I255" i="1" s="1"/>
  <c r="E152" i="3"/>
  <c r="E279" i="3"/>
  <c r="F426" i="1"/>
  <c r="G426" i="1" s="1"/>
  <c r="K426" i="1" s="1"/>
  <c r="F151" i="1"/>
  <c r="G151" i="1" s="1"/>
  <c r="I151" i="1" s="1"/>
  <c r="F241" i="1"/>
  <c r="G241" i="1" s="1"/>
  <c r="I241" i="1" s="1"/>
  <c r="E406" i="3"/>
  <c r="E407" i="3"/>
  <c r="F254" i="1"/>
  <c r="G254" i="1" s="1"/>
  <c r="I254" i="1" s="1"/>
  <c r="U422" i="1"/>
  <c r="R422" i="1" s="1"/>
  <c r="F427" i="1"/>
  <c r="E294" i="3"/>
  <c r="F239" i="1"/>
  <c r="G239" i="1" s="1"/>
  <c r="I239" i="1" s="1"/>
  <c r="E27" i="3"/>
  <c r="E118" i="3"/>
  <c r="R157" i="1"/>
  <c r="F364" i="1"/>
  <c r="G364" i="1" s="1"/>
  <c r="K364" i="1" s="1"/>
  <c r="E387" i="3"/>
  <c r="P459" i="1"/>
  <c r="G462" i="1"/>
  <c r="K462" i="1" s="1"/>
  <c r="P462" i="1"/>
  <c r="R462" i="1" s="1"/>
  <c r="G458" i="1"/>
  <c r="K458" i="1" s="1"/>
  <c r="P458" i="1"/>
  <c r="M3" i="2"/>
  <c r="M6" i="2"/>
  <c r="M5" i="2"/>
  <c r="H40" i="2"/>
  <c r="G40" i="2"/>
  <c r="G46" i="2"/>
  <c r="G43" i="2"/>
  <c r="H43" i="2"/>
  <c r="H21" i="2"/>
  <c r="G28" i="2"/>
  <c r="H28" i="2"/>
  <c r="P55" i="1"/>
  <c r="R55" i="1" s="1"/>
  <c r="P41" i="1"/>
  <c r="R41" i="1" s="1"/>
  <c r="P107" i="1"/>
  <c r="R107" i="1" s="1"/>
  <c r="P116" i="1"/>
  <c r="R116" i="1" s="1"/>
  <c r="P122" i="1"/>
  <c r="R122" i="1" s="1"/>
  <c r="P154" i="1"/>
  <c r="R154" i="1" s="1"/>
  <c r="P182" i="1"/>
  <c r="R182" i="1" s="1"/>
  <c r="P195" i="1"/>
  <c r="R195" i="1" s="1"/>
  <c r="P205" i="1"/>
  <c r="R205" i="1" s="1"/>
  <c r="P210" i="1"/>
  <c r="R210" i="1" s="1"/>
  <c r="P214" i="1"/>
  <c r="R214" i="1" s="1"/>
  <c r="P225" i="1"/>
  <c r="R225" i="1" s="1"/>
  <c r="P229" i="1"/>
  <c r="R229" i="1" s="1"/>
  <c r="P243" i="1"/>
  <c r="R243" i="1" s="1"/>
  <c r="P293" i="1"/>
  <c r="R293" i="1" s="1"/>
  <c r="P128" i="1"/>
  <c r="R128" i="1" s="1"/>
  <c r="P132" i="1"/>
  <c r="R132" i="1" s="1"/>
  <c r="P146" i="1"/>
  <c r="R146" i="1" s="1"/>
  <c r="P150" i="1"/>
  <c r="R150" i="1" s="1"/>
  <c r="P160" i="1"/>
  <c r="R160" i="1" s="1"/>
  <c r="P164" i="1"/>
  <c r="R164" i="1" s="1"/>
  <c r="P169" i="1"/>
  <c r="R169" i="1" s="1"/>
  <c r="P173" i="1"/>
  <c r="R173" i="1" s="1"/>
  <c r="P177" i="1"/>
  <c r="R177" i="1" s="1"/>
  <c r="P187" i="1"/>
  <c r="R187" i="1" s="1"/>
  <c r="P191" i="1"/>
  <c r="R191" i="1" s="1"/>
  <c r="P201" i="1"/>
  <c r="R201" i="1" s="1"/>
  <c r="P215" i="1"/>
  <c r="R215" i="1" s="1"/>
  <c r="P219" i="1"/>
  <c r="R219" i="1" s="1"/>
  <c r="P238" i="1"/>
  <c r="R238" i="1" s="1"/>
  <c r="P253" i="1"/>
  <c r="R253" i="1" s="1"/>
  <c r="P266" i="1"/>
  <c r="R266" i="1" s="1"/>
  <c r="P272" i="1"/>
  <c r="R272" i="1" s="1"/>
  <c r="P366" i="1"/>
  <c r="R366" i="1" s="1"/>
  <c r="P371" i="1"/>
  <c r="R371" i="1" s="1"/>
  <c r="P384" i="1"/>
  <c r="R384" i="1" s="1"/>
  <c r="P113" i="1"/>
  <c r="R113" i="1" s="1"/>
  <c r="P33" i="1"/>
  <c r="R33" i="1" s="1"/>
  <c r="P109" i="1"/>
  <c r="P404" i="1"/>
  <c r="R404" i="1" s="1"/>
  <c r="P111" i="1"/>
  <c r="R111" i="1" s="1"/>
  <c r="P118" i="1"/>
  <c r="R118" i="1" s="1"/>
  <c r="P123" i="1"/>
  <c r="R123" i="1" s="1"/>
  <c r="P137" i="1"/>
  <c r="R137" i="1" s="1"/>
  <c r="P155" i="1"/>
  <c r="R155" i="1" s="1"/>
  <c r="P183" i="1"/>
  <c r="R183" i="1" s="1"/>
  <c r="P196" i="1"/>
  <c r="R196" i="1" s="1"/>
  <c r="P202" i="1"/>
  <c r="R202" i="1" s="1"/>
  <c r="P207" i="1"/>
  <c r="R207" i="1" s="1"/>
  <c r="P211" i="1"/>
  <c r="R211" i="1" s="1"/>
  <c r="P220" i="1"/>
  <c r="R220" i="1" s="1"/>
  <c r="P226" i="1"/>
  <c r="R226" i="1" s="1"/>
  <c r="P230" i="1"/>
  <c r="R230" i="1" s="1"/>
  <c r="P244" i="1"/>
  <c r="R244" i="1" s="1"/>
  <c r="P69" i="1"/>
  <c r="R69" i="1" s="1"/>
  <c r="P51" i="1"/>
  <c r="R51" i="1" s="1"/>
  <c r="P28" i="1"/>
  <c r="R28" i="1" s="1"/>
  <c r="P222" i="1"/>
  <c r="R222" i="1" s="1"/>
  <c r="P124" i="1"/>
  <c r="R124" i="1" s="1"/>
  <c r="P129" i="1"/>
  <c r="R129" i="1" s="1"/>
  <c r="P133" i="1"/>
  <c r="R133" i="1" s="1"/>
  <c r="P142" i="1"/>
  <c r="R142" i="1" s="1"/>
  <c r="P147" i="1"/>
  <c r="R147" i="1" s="1"/>
  <c r="P151" i="1"/>
  <c r="R151" i="1" s="1"/>
  <c r="P161" i="1"/>
  <c r="R161" i="1" s="1"/>
  <c r="P166" i="1"/>
  <c r="R166" i="1" s="1"/>
  <c r="P170" i="1"/>
  <c r="R170" i="1" s="1"/>
  <c r="P174" i="1"/>
  <c r="R174" i="1" s="1"/>
  <c r="P179" i="1"/>
  <c r="R179" i="1" s="1"/>
  <c r="P184" i="1"/>
  <c r="R184" i="1" s="1"/>
  <c r="P188" i="1"/>
  <c r="R188" i="1" s="1"/>
  <c r="P192" i="1"/>
  <c r="R192" i="1" s="1"/>
  <c r="P216" i="1"/>
  <c r="R216" i="1" s="1"/>
  <c r="P221" i="1"/>
  <c r="P250" i="1"/>
  <c r="R250" i="1" s="1"/>
  <c r="P254" i="1"/>
  <c r="R254" i="1" s="1"/>
  <c r="P271" i="1"/>
  <c r="R271" i="1" s="1"/>
  <c r="P276" i="1"/>
  <c r="R276" i="1" s="1"/>
  <c r="P280" i="1"/>
  <c r="R280" i="1" s="1"/>
  <c r="P294" i="1"/>
  <c r="R294" i="1" s="1"/>
  <c r="P306" i="1"/>
  <c r="R306" i="1" s="1"/>
  <c r="P322" i="1"/>
  <c r="R322" i="1" s="1"/>
  <c r="P350" i="1"/>
  <c r="R350" i="1" s="1"/>
  <c r="P400" i="1"/>
  <c r="R400" i="1" s="1"/>
  <c r="P114" i="1"/>
  <c r="R114" i="1" s="1"/>
  <c r="P119" i="1"/>
  <c r="R119" i="1" s="1"/>
  <c r="P138" i="1"/>
  <c r="R138" i="1" s="1"/>
  <c r="P156" i="1"/>
  <c r="R156" i="1" s="1"/>
  <c r="P197" i="1"/>
  <c r="R197" i="1" s="1"/>
  <c r="P203" i="1"/>
  <c r="R203" i="1" s="1"/>
  <c r="P208" i="1"/>
  <c r="R208" i="1" s="1"/>
  <c r="P212" i="1"/>
  <c r="R212" i="1" s="1"/>
  <c r="P223" i="1"/>
  <c r="R223" i="1" s="1"/>
  <c r="P227" i="1"/>
  <c r="R227" i="1" s="1"/>
  <c r="P231" i="1"/>
  <c r="R231" i="1" s="1"/>
  <c r="P240" i="1"/>
  <c r="R240" i="1" s="1"/>
  <c r="P245" i="1"/>
  <c r="R245" i="1" s="1"/>
  <c r="P289" i="1"/>
  <c r="R289" i="1" s="1"/>
  <c r="P125" i="1"/>
  <c r="R125" i="1" s="1"/>
  <c r="P130" i="1"/>
  <c r="R130" i="1" s="1"/>
  <c r="P134" i="1"/>
  <c r="R134" i="1" s="1"/>
  <c r="P139" i="1"/>
  <c r="R139" i="1" s="1"/>
  <c r="P143" i="1"/>
  <c r="R143" i="1" s="1"/>
  <c r="P152" i="1"/>
  <c r="R152" i="1" s="1"/>
  <c r="P162" i="1"/>
  <c r="R162" i="1" s="1"/>
  <c r="P167" i="1"/>
  <c r="R167" i="1" s="1"/>
  <c r="P171" i="1"/>
  <c r="R171" i="1" s="1"/>
  <c r="P175" i="1"/>
  <c r="R175" i="1" s="1"/>
  <c r="P180" i="1"/>
  <c r="R180" i="1" s="1"/>
  <c r="P185" i="1"/>
  <c r="R185" i="1" s="1"/>
  <c r="P189" i="1"/>
  <c r="R189" i="1" s="1"/>
  <c r="P193" i="1"/>
  <c r="R193" i="1" s="1"/>
  <c r="P198" i="1"/>
  <c r="R198" i="1" s="1"/>
  <c r="P236" i="1"/>
  <c r="R236" i="1" s="1"/>
  <c r="P251" i="1"/>
  <c r="R251" i="1" s="1"/>
  <c r="P255" i="1"/>
  <c r="R255" i="1" s="1"/>
  <c r="P269" i="1"/>
  <c r="R269" i="1" s="1"/>
  <c r="P303" i="1"/>
  <c r="R303" i="1" s="1"/>
  <c r="P339" i="1"/>
  <c r="R339" i="1" s="1"/>
  <c r="P368" i="1"/>
  <c r="R368" i="1" s="1"/>
  <c r="P382" i="1"/>
  <c r="R382" i="1" s="1"/>
  <c r="P74" i="1"/>
  <c r="R74" i="1" s="1"/>
  <c r="P37" i="1"/>
  <c r="R37" i="1" s="1"/>
  <c r="P127" i="1"/>
  <c r="R127" i="1" s="1"/>
  <c r="P131" i="1"/>
  <c r="R131" i="1" s="1"/>
  <c r="P135" i="1"/>
  <c r="R135" i="1" s="1"/>
  <c r="P140" i="1"/>
  <c r="R140" i="1" s="1"/>
  <c r="P145" i="1"/>
  <c r="R145" i="1" s="1"/>
  <c r="P159" i="1"/>
  <c r="R159" i="1" s="1"/>
  <c r="P163" i="1"/>
  <c r="R163" i="1" s="1"/>
  <c r="P168" i="1"/>
  <c r="R168" i="1" s="1"/>
  <c r="P172" i="1"/>
  <c r="R172" i="1" s="1"/>
  <c r="P176" i="1"/>
  <c r="R176" i="1" s="1"/>
  <c r="P186" i="1"/>
  <c r="R186" i="1" s="1"/>
  <c r="P190" i="1"/>
  <c r="R190" i="1" s="1"/>
  <c r="P218" i="1"/>
  <c r="R218" i="1" s="1"/>
  <c r="P233" i="1"/>
  <c r="R233" i="1" s="1"/>
  <c r="P237" i="1"/>
  <c r="R237" i="1" s="1"/>
  <c r="P256" i="1"/>
  <c r="R256" i="1" s="1"/>
  <c r="P261" i="1"/>
  <c r="R261" i="1" s="1"/>
  <c r="P274" i="1"/>
  <c r="R274" i="1" s="1"/>
  <c r="P278" i="1"/>
  <c r="R278" i="1" s="1"/>
  <c r="P291" i="1"/>
  <c r="R291" i="1" s="1"/>
  <c r="P209" i="1"/>
  <c r="R209" i="1" s="1"/>
  <c r="P246" i="1"/>
  <c r="R246" i="1" s="1"/>
  <c r="P453" i="1"/>
  <c r="R453" i="1" s="1"/>
  <c r="P439" i="1"/>
  <c r="R439" i="1" s="1"/>
  <c r="P415" i="1"/>
  <c r="R415" i="1" s="1"/>
  <c r="P413" i="1"/>
  <c r="R413" i="1" s="1"/>
  <c r="P158" i="1"/>
  <c r="R158" i="1" s="1"/>
  <c r="P445" i="1"/>
  <c r="R445" i="1" s="1"/>
  <c r="P80" i="1"/>
  <c r="R80" i="1" s="1"/>
  <c r="P420" i="1"/>
  <c r="R420" i="1" s="1"/>
  <c r="P454" i="1"/>
  <c r="R454" i="1" s="1"/>
  <c r="P433" i="1"/>
  <c r="R433" i="1" s="1"/>
  <c r="P213" i="1"/>
  <c r="R213" i="1" s="1"/>
  <c r="P383" i="1"/>
  <c r="R383" i="1" s="1"/>
  <c r="P98" i="1"/>
  <c r="R98" i="1" s="1"/>
  <c r="P438" i="1"/>
  <c r="R438" i="1" s="1"/>
  <c r="P450" i="1"/>
  <c r="R450" i="1" s="1"/>
  <c r="P436" i="1"/>
  <c r="R436" i="1" s="1"/>
  <c r="P267" i="1"/>
  <c r="R267" i="1" s="1"/>
  <c r="P88" i="1"/>
  <c r="R88" i="1" s="1"/>
  <c r="P181" i="1"/>
  <c r="R181" i="1" s="1"/>
  <c r="P437" i="1"/>
  <c r="R437" i="1" s="1"/>
  <c r="P206" i="1"/>
  <c r="R206" i="1" s="1"/>
  <c r="P444" i="1"/>
  <c r="R444" i="1" s="1"/>
  <c r="P224" i="1"/>
  <c r="R224" i="1" s="1"/>
  <c r="P260" i="1"/>
  <c r="R260" i="1" s="1"/>
  <c r="P419" i="1"/>
  <c r="R419" i="1" s="1"/>
  <c r="P424" i="1"/>
  <c r="R424" i="1" s="1"/>
  <c r="P110" i="1"/>
  <c r="R110" i="1" s="1"/>
  <c r="P178" i="1"/>
  <c r="R178" i="1" s="1"/>
  <c r="P412" i="1"/>
  <c r="R412" i="1" s="1"/>
  <c r="P425" i="1"/>
  <c r="R425" i="1" s="1"/>
  <c r="P115" i="1"/>
  <c r="R115" i="1" s="1"/>
  <c r="P153" i="1"/>
  <c r="R153" i="1" s="1"/>
  <c r="P228" i="1"/>
  <c r="R228" i="1" s="1"/>
  <c r="P108" i="1"/>
  <c r="P451" i="1"/>
  <c r="R451" i="1" s="1"/>
  <c r="P432" i="1"/>
  <c r="R432" i="1" s="1"/>
  <c r="P126" i="1"/>
  <c r="R126" i="1" s="1"/>
  <c r="P401" i="1"/>
  <c r="R401" i="1" s="1"/>
  <c r="P440" i="1"/>
  <c r="R440" i="1" s="1"/>
  <c r="P443" i="1"/>
  <c r="R443" i="1" s="1"/>
  <c r="P381" i="1"/>
  <c r="R381" i="1" s="1"/>
  <c r="P388" i="1"/>
  <c r="R388" i="1" s="1"/>
  <c r="P449" i="1"/>
  <c r="R449" i="1" s="1"/>
  <c r="P429" i="1"/>
  <c r="R429" i="1" s="1"/>
  <c r="P416" i="1"/>
  <c r="R416" i="1" s="1"/>
  <c r="P417" i="1"/>
  <c r="R417" i="1" s="1"/>
  <c r="P455" i="1"/>
  <c r="R455" i="1" s="1"/>
  <c r="P200" i="1"/>
  <c r="R200" i="1" s="1"/>
  <c r="P402" i="1"/>
  <c r="R402" i="1" s="1"/>
  <c r="P144" i="1"/>
  <c r="R144" i="1" s="1"/>
  <c r="P428" i="1"/>
  <c r="R428" i="1" s="1"/>
  <c r="P461" i="1"/>
  <c r="R461" i="1" s="1"/>
  <c r="G45" i="2"/>
  <c r="F24" i="2"/>
  <c r="G41" i="2"/>
  <c r="H18" i="2"/>
  <c r="E301" i="3" l="1"/>
  <c r="F25" i="1"/>
  <c r="E177" i="3"/>
  <c r="F282" i="1"/>
  <c r="F64" i="1"/>
  <c r="E340" i="3"/>
  <c r="E239" i="3"/>
  <c r="F348" i="1"/>
  <c r="F341" i="1"/>
  <c r="E232" i="3"/>
  <c r="F318" i="1"/>
  <c r="E209" i="3"/>
  <c r="E154" i="3"/>
  <c r="F257" i="1"/>
  <c r="F52" i="1"/>
  <c r="E328" i="3"/>
  <c r="F75" i="1"/>
  <c r="E351" i="3"/>
  <c r="F301" i="1"/>
  <c r="E192" i="3"/>
  <c r="F336" i="1"/>
  <c r="E227" i="3"/>
  <c r="P421" i="1"/>
  <c r="R421" i="1" s="1"/>
  <c r="P290" i="1"/>
  <c r="R290" i="1" s="1"/>
  <c r="P292" i="1"/>
  <c r="R292" i="1" s="1"/>
  <c r="P141" i="1"/>
  <c r="R141" i="1" s="1"/>
  <c r="F258" i="1"/>
  <c r="E155" i="3"/>
  <c r="F45" i="1"/>
  <c r="E321" i="3"/>
  <c r="E263" i="3"/>
  <c r="F374" i="1"/>
  <c r="F405" i="1"/>
  <c r="E273" i="3"/>
  <c r="F68" i="1"/>
  <c r="E344" i="3"/>
  <c r="E236" i="3"/>
  <c r="F345" i="1"/>
  <c r="E226" i="3"/>
  <c r="F335" i="1"/>
  <c r="F84" i="1"/>
  <c r="E360" i="3"/>
  <c r="F27" i="1"/>
  <c r="E303" i="3"/>
  <c r="F352" i="1"/>
  <c r="E243" i="3"/>
  <c r="E156" i="3"/>
  <c r="F259" i="1"/>
  <c r="F67" i="1"/>
  <c r="E343" i="3"/>
  <c r="F344" i="1"/>
  <c r="E235" i="3"/>
  <c r="F334" i="1"/>
  <c r="E225" i="3"/>
  <c r="E183" i="3"/>
  <c r="F288" i="1"/>
  <c r="F47" i="1"/>
  <c r="E323" i="3"/>
  <c r="E215" i="3"/>
  <c r="F324" i="1"/>
  <c r="F379" i="1"/>
  <c r="E268" i="3"/>
  <c r="E149" i="3"/>
  <c r="F252" i="1"/>
  <c r="E174" i="3"/>
  <c r="F279" i="1"/>
  <c r="F57" i="1"/>
  <c r="E333" i="3"/>
  <c r="F310" i="1"/>
  <c r="E201" i="3"/>
  <c r="F326" i="1"/>
  <c r="E217" i="3"/>
  <c r="F85" i="1"/>
  <c r="E361" i="3"/>
  <c r="F389" i="1"/>
  <c r="E391" i="3"/>
  <c r="F358" i="1"/>
  <c r="E249" i="3"/>
  <c r="F320" i="1"/>
  <c r="E211" i="3"/>
  <c r="E221" i="3"/>
  <c r="F330" i="1"/>
  <c r="R414" i="1"/>
  <c r="E179" i="3"/>
  <c r="F284" i="1"/>
  <c r="E210" i="3"/>
  <c r="F319" i="1"/>
  <c r="F58" i="1"/>
  <c r="E334" i="3"/>
  <c r="F38" i="1"/>
  <c r="E314" i="3"/>
  <c r="F46" i="1"/>
  <c r="E322" i="3"/>
  <c r="E128" i="3"/>
  <c r="F232" i="1"/>
  <c r="F97" i="1"/>
  <c r="E373" i="3"/>
  <c r="E233" i="3"/>
  <c r="F342" i="1"/>
  <c r="E222" i="3"/>
  <c r="F331" i="1"/>
  <c r="F112" i="1"/>
  <c r="E383" i="3"/>
  <c r="F36" i="1"/>
  <c r="E312" i="3"/>
  <c r="E190" i="3"/>
  <c r="F299" i="1"/>
  <c r="F54" i="1"/>
  <c r="E330" i="3"/>
  <c r="F325" i="1"/>
  <c r="E216" i="3"/>
  <c r="E269" i="3"/>
  <c r="F386" i="1"/>
  <c r="F95" i="1"/>
  <c r="E371" i="3"/>
  <c r="F48" i="1"/>
  <c r="E324" i="3"/>
  <c r="F312" i="1"/>
  <c r="E203" i="3"/>
  <c r="F90" i="1"/>
  <c r="E366" i="3"/>
  <c r="F30" i="1"/>
  <c r="E306" i="3"/>
  <c r="E189" i="3"/>
  <c r="F298" i="1"/>
  <c r="F396" i="1"/>
  <c r="E398" i="3"/>
  <c r="E164" i="3"/>
  <c r="F268" i="1"/>
  <c r="F104" i="1"/>
  <c r="E380" i="3"/>
  <c r="F34" i="1"/>
  <c r="E310" i="3"/>
  <c r="F377" i="1"/>
  <c r="E266" i="3"/>
  <c r="E275" i="3"/>
  <c r="F407" i="1"/>
  <c r="F66" i="1"/>
  <c r="E342" i="3"/>
  <c r="F317" i="1"/>
  <c r="E208" i="3"/>
  <c r="F323" i="1"/>
  <c r="E214" i="3"/>
  <c r="G387" i="1"/>
  <c r="I387" i="1" s="1"/>
  <c r="P387" i="1"/>
  <c r="E160" i="3"/>
  <c r="F263" i="1"/>
  <c r="E252" i="3"/>
  <c r="F361" i="1"/>
  <c r="E180" i="3"/>
  <c r="F285" i="1"/>
  <c r="F42" i="1"/>
  <c r="E318" i="3"/>
  <c r="E176" i="3"/>
  <c r="F281" i="1"/>
  <c r="E182" i="3"/>
  <c r="F287" i="1"/>
  <c r="F59" i="1"/>
  <c r="E335" i="3"/>
  <c r="F101" i="1"/>
  <c r="E377" i="3"/>
  <c r="F302" i="1"/>
  <c r="E193" i="3"/>
  <c r="F304" i="1"/>
  <c r="E195" i="3"/>
  <c r="E159" i="3"/>
  <c r="F262" i="1"/>
  <c r="F307" i="1"/>
  <c r="E198" i="3"/>
  <c r="F343" i="1"/>
  <c r="E234" i="3"/>
  <c r="P456" i="1"/>
  <c r="R456" i="1" s="1"/>
  <c r="P148" i="1"/>
  <c r="R148" i="1" s="1"/>
  <c r="E130" i="3"/>
  <c r="F234" i="1"/>
  <c r="E131" i="3"/>
  <c r="F79" i="1"/>
  <c r="E355" i="3"/>
  <c r="E223" i="3"/>
  <c r="F332" i="1"/>
  <c r="E219" i="3"/>
  <c r="F328" i="1"/>
  <c r="F91" i="1"/>
  <c r="E367" i="3"/>
  <c r="F32" i="1"/>
  <c r="E308" i="3"/>
  <c r="F296" i="1"/>
  <c r="E187" i="3"/>
  <c r="F408" i="1"/>
  <c r="E276" i="3"/>
  <c r="F44" i="1"/>
  <c r="E320" i="3"/>
  <c r="E199" i="3"/>
  <c r="F308" i="1"/>
  <c r="F86" i="1"/>
  <c r="E362" i="3"/>
  <c r="F43" i="1"/>
  <c r="E319" i="3"/>
  <c r="E186" i="3"/>
  <c r="F295" i="1"/>
  <c r="F82" i="1"/>
  <c r="E358" i="3"/>
  <c r="F23" i="1"/>
  <c r="E299" i="3"/>
  <c r="E257" i="3"/>
  <c r="F367" i="1"/>
  <c r="E113" i="3"/>
  <c r="F217" i="1"/>
  <c r="E166" i="3"/>
  <c r="F270" i="1"/>
  <c r="F94" i="1"/>
  <c r="E370" i="3"/>
  <c r="F22" i="1"/>
  <c r="E298" i="3"/>
  <c r="F372" i="1"/>
  <c r="E261" i="3"/>
  <c r="E181" i="3"/>
  <c r="F286" i="1"/>
  <c r="F56" i="1"/>
  <c r="E332" i="3"/>
  <c r="E205" i="3"/>
  <c r="F314" i="1"/>
  <c r="F349" i="1"/>
  <c r="E240" i="3"/>
  <c r="G194" i="1"/>
  <c r="I194" i="1" s="1"/>
  <c r="P194" i="1"/>
  <c r="R194" i="1" s="1"/>
  <c r="R446" i="1"/>
  <c r="E244" i="3"/>
  <c r="F353" i="1"/>
  <c r="E207" i="3"/>
  <c r="F316" i="1"/>
  <c r="E218" i="3"/>
  <c r="F327" i="1"/>
  <c r="F120" i="1"/>
  <c r="E386" i="3"/>
  <c r="F70" i="1"/>
  <c r="E346" i="3"/>
  <c r="P199" i="1"/>
  <c r="R199" i="1" s="1"/>
  <c r="P149" i="1"/>
  <c r="R149" i="1" s="1"/>
  <c r="P364" i="1"/>
  <c r="R364" i="1" s="1"/>
  <c r="P136" i="1"/>
  <c r="R136" i="1" s="1"/>
  <c r="P460" i="1"/>
  <c r="R460" i="1" s="1"/>
  <c r="R403" i="1"/>
  <c r="G457" i="1"/>
  <c r="K457" i="1" s="1"/>
  <c r="P457" i="1"/>
  <c r="R457" i="1" s="1"/>
  <c r="E341" i="3"/>
  <c r="F65" i="1"/>
  <c r="E204" i="3"/>
  <c r="F313" i="1"/>
  <c r="E237" i="3"/>
  <c r="F346" i="1"/>
  <c r="F87" i="1"/>
  <c r="E363" i="3"/>
  <c r="F392" i="1"/>
  <c r="E394" i="3"/>
  <c r="E255" i="3"/>
  <c r="F365" i="1"/>
  <c r="F106" i="1"/>
  <c r="E382" i="3"/>
  <c r="F40" i="1"/>
  <c r="E316" i="3"/>
  <c r="E196" i="3"/>
  <c r="F305" i="1"/>
  <c r="F397" i="1"/>
  <c r="E271" i="3"/>
  <c r="F83" i="1"/>
  <c r="E359" i="3"/>
  <c r="F39" i="1"/>
  <c r="E315" i="3"/>
  <c r="E267" i="3"/>
  <c r="F378" i="1"/>
  <c r="F76" i="1"/>
  <c r="E352" i="3"/>
  <c r="E399" i="3"/>
  <c r="F399" i="1"/>
  <c r="F363" i="1"/>
  <c r="E254" i="3"/>
  <c r="F273" i="1"/>
  <c r="E168" i="3"/>
  <c r="F89" i="1"/>
  <c r="E365" i="3"/>
  <c r="E396" i="3"/>
  <c r="F394" i="1"/>
  <c r="E245" i="3"/>
  <c r="F354" i="1"/>
  <c r="F117" i="1"/>
  <c r="E385" i="3"/>
  <c r="F29" i="1"/>
  <c r="E305" i="3"/>
  <c r="F297" i="1"/>
  <c r="E188" i="3"/>
  <c r="E248" i="3"/>
  <c r="F357" i="1"/>
  <c r="F60" i="1"/>
  <c r="E336" i="3"/>
  <c r="F409" i="1"/>
  <c r="E405" i="3"/>
  <c r="F63" i="1"/>
  <c r="E339" i="3"/>
  <c r="F105" i="1"/>
  <c r="E381" i="3"/>
  <c r="E250" i="3"/>
  <c r="F359" i="1"/>
  <c r="E202" i="3"/>
  <c r="F311" i="1"/>
  <c r="E145" i="3"/>
  <c r="F248" i="1"/>
  <c r="F61" i="1"/>
  <c r="E337" i="3"/>
  <c r="F309" i="1"/>
  <c r="E200" i="3"/>
  <c r="F78" i="1"/>
  <c r="E354" i="3"/>
  <c r="E397" i="3"/>
  <c r="F395" i="1"/>
  <c r="F360" i="1"/>
  <c r="E251" i="3"/>
  <c r="F102" i="1"/>
  <c r="E378" i="3"/>
  <c r="E379" i="3"/>
  <c r="F35" i="1"/>
  <c r="E311" i="3"/>
  <c r="E262" i="3"/>
  <c r="F373" i="1"/>
  <c r="E146" i="3"/>
  <c r="F249" i="1"/>
  <c r="F77" i="1"/>
  <c r="E353" i="3"/>
  <c r="F24" i="1"/>
  <c r="E300" i="3"/>
  <c r="E247" i="3"/>
  <c r="F356" i="1"/>
  <c r="E161" i="3"/>
  <c r="F264" i="1"/>
  <c r="F71" i="1"/>
  <c r="E347" i="3"/>
  <c r="F390" i="1"/>
  <c r="E392" i="3"/>
  <c r="F347" i="1"/>
  <c r="E238" i="3"/>
  <c r="F275" i="1"/>
  <c r="E170" i="3"/>
  <c r="F81" i="1"/>
  <c r="E357" i="3"/>
  <c r="E242" i="3"/>
  <c r="F351" i="1"/>
  <c r="F99" i="1"/>
  <c r="E375" i="3"/>
  <c r="F26" i="1"/>
  <c r="E302" i="3"/>
  <c r="F376" i="1"/>
  <c r="E265" i="3"/>
  <c r="F406" i="1"/>
  <c r="E274" i="3"/>
  <c r="R418" i="1"/>
  <c r="E395" i="3"/>
  <c r="F393" i="1"/>
  <c r="F49" i="1"/>
  <c r="E325" i="3"/>
  <c r="E212" i="3"/>
  <c r="F321" i="1"/>
  <c r="F315" i="1"/>
  <c r="E206" i="3"/>
  <c r="F100" i="1"/>
  <c r="E376" i="3"/>
  <c r="F333" i="1"/>
  <c r="E224" i="3"/>
  <c r="P385" i="1"/>
  <c r="R385" i="1" s="1"/>
  <c r="P265" i="1"/>
  <c r="R265" i="1" s="1"/>
  <c r="P241" i="1"/>
  <c r="R241" i="1" s="1"/>
  <c r="P300" i="1"/>
  <c r="R300" i="1" s="1"/>
  <c r="P235" i="1"/>
  <c r="R235" i="1" s="1"/>
  <c r="F50" i="1"/>
  <c r="E326" i="3"/>
  <c r="E264" i="3"/>
  <c r="F375" i="1"/>
  <c r="E272" i="3"/>
  <c r="F398" i="1"/>
  <c r="F73" i="1"/>
  <c r="E349" i="3"/>
  <c r="E389" i="3"/>
  <c r="F380" i="1"/>
  <c r="E229" i="3"/>
  <c r="F338" i="1"/>
  <c r="F96" i="1"/>
  <c r="E372" i="3"/>
  <c r="F31" i="1"/>
  <c r="E307" i="3"/>
  <c r="E259" i="3"/>
  <c r="F370" i="1"/>
  <c r="F72" i="1"/>
  <c r="E348" i="3"/>
  <c r="E393" i="3"/>
  <c r="F391" i="1"/>
  <c r="F355" i="1"/>
  <c r="E246" i="3"/>
  <c r="E178" i="3"/>
  <c r="F283" i="1"/>
  <c r="F53" i="1"/>
  <c r="E329" i="3"/>
  <c r="F369" i="1"/>
  <c r="E388" i="3"/>
  <c r="F337" i="1"/>
  <c r="E228" i="3"/>
  <c r="E144" i="3"/>
  <c r="F247" i="1"/>
  <c r="E172" i="3"/>
  <c r="F277" i="1"/>
  <c r="F62" i="1"/>
  <c r="E338" i="3"/>
  <c r="F340" i="1"/>
  <c r="E231" i="3"/>
  <c r="F329" i="1"/>
  <c r="E220" i="3"/>
  <c r="F93" i="1"/>
  <c r="E369" i="3"/>
  <c r="F21" i="1"/>
  <c r="E297" i="3"/>
  <c r="E253" i="3"/>
  <c r="F362" i="1"/>
  <c r="P435" i="1"/>
  <c r="G435" i="1"/>
  <c r="R447" i="1"/>
  <c r="R458" i="1"/>
  <c r="R459" i="1"/>
  <c r="R431" i="1"/>
  <c r="G427" i="1"/>
  <c r="K427" i="1" s="1"/>
  <c r="P427" i="1"/>
  <c r="R427" i="1" s="1"/>
  <c r="P426" i="1"/>
  <c r="R426" i="1" s="1"/>
  <c r="R411" i="1"/>
  <c r="P239" i="1"/>
  <c r="R239" i="1" s="1"/>
  <c r="R423" i="1"/>
  <c r="R430" i="1"/>
  <c r="M4" i="2"/>
  <c r="M2" i="2"/>
  <c r="M1" i="2"/>
  <c r="O217" i="2"/>
  <c r="O223" i="2"/>
  <c r="O120" i="2"/>
  <c r="O171" i="2"/>
  <c r="O127" i="2"/>
  <c r="O247" i="2"/>
  <c r="O191" i="2"/>
  <c r="O36" i="2"/>
  <c r="O181" i="2"/>
  <c r="O224" i="2"/>
  <c r="O81" i="2"/>
  <c r="O33" i="2"/>
  <c r="O116" i="2"/>
  <c r="O162" i="2"/>
  <c r="O196" i="2"/>
  <c r="O100" i="2"/>
  <c r="O38" i="2"/>
  <c r="O52" i="2"/>
  <c r="O61" i="2"/>
  <c r="O221" i="2"/>
  <c r="O238" i="2"/>
  <c r="O53" i="2"/>
  <c r="O115" i="2"/>
  <c r="O169" i="2"/>
  <c r="O104" i="2"/>
  <c r="O26" i="2"/>
  <c r="O225" i="2"/>
  <c r="O194" i="2"/>
  <c r="O172" i="2"/>
  <c r="O94" i="2"/>
  <c r="O141" i="2"/>
  <c r="O244" i="2"/>
  <c r="O177" i="2"/>
  <c r="O174" i="2"/>
  <c r="O227" i="2"/>
  <c r="O123" i="2"/>
  <c r="O25" i="2"/>
  <c r="O76" i="2"/>
  <c r="O67" i="2"/>
  <c r="O65" i="2"/>
  <c r="O202" i="2"/>
  <c r="O246" i="2"/>
  <c r="O149" i="2"/>
  <c r="O175" i="2"/>
  <c r="O73" i="2"/>
  <c r="O168" i="2"/>
  <c r="O146" i="2"/>
  <c r="O250" i="2"/>
  <c r="O75" i="2"/>
  <c r="O195" i="2"/>
  <c r="O248" i="2"/>
  <c r="O34" i="2"/>
  <c r="O166" i="2"/>
  <c r="O95" i="2"/>
  <c r="O57" i="2"/>
  <c r="O46" i="2"/>
  <c r="O84" i="2"/>
  <c r="O68" i="2"/>
  <c r="O206" i="2"/>
  <c r="O129" i="2"/>
  <c r="O158" i="2"/>
  <c r="O32" i="2"/>
  <c r="O205" i="2"/>
  <c r="O153" i="2"/>
  <c r="O22" i="2"/>
  <c r="O124" i="2"/>
  <c r="O187" i="2"/>
  <c r="O136" i="2"/>
  <c r="O207" i="2"/>
  <c r="O108" i="2"/>
  <c r="O96" i="2"/>
  <c r="O41" i="2"/>
  <c r="O107" i="2"/>
  <c r="O119" i="2"/>
  <c r="O44" i="2"/>
  <c r="O199" i="2"/>
  <c r="O113" i="2"/>
  <c r="O109" i="2"/>
  <c r="O236" i="2"/>
  <c r="O218" i="2"/>
  <c r="O213" i="2"/>
  <c r="O253" i="2"/>
  <c r="O214" i="2"/>
  <c r="O197" i="2"/>
  <c r="O132" i="2"/>
  <c r="O137" i="2"/>
  <c r="O139" i="2"/>
  <c r="O219" i="2"/>
  <c r="O190" i="2"/>
  <c r="O156" i="2"/>
  <c r="O241" i="2"/>
  <c r="O209" i="2"/>
  <c r="O90" i="2"/>
  <c r="O161" i="2"/>
  <c r="O163" i="2"/>
  <c r="O99" i="2"/>
  <c r="O178" i="2"/>
  <c r="O47" i="2"/>
  <c r="O231" i="2"/>
  <c r="O66" i="2"/>
  <c r="O234" i="2"/>
  <c r="O59" i="2"/>
  <c r="O64" i="2"/>
  <c r="O49" i="2"/>
  <c r="O72" i="2"/>
  <c r="O71" i="2"/>
  <c r="O121" i="2"/>
  <c r="O216" i="2"/>
  <c r="O106" i="2"/>
  <c r="O212" i="2"/>
  <c r="O215" i="2"/>
  <c r="O35" i="2"/>
  <c r="O83" i="2"/>
  <c r="O160" i="2"/>
  <c r="O167" i="2"/>
  <c r="O74" i="2"/>
  <c r="O51" i="2"/>
  <c r="O237" i="2"/>
  <c r="O40" i="2"/>
  <c r="O118" i="2"/>
  <c r="O24" i="2"/>
  <c r="O134" i="2"/>
  <c r="O164" i="2"/>
  <c r="O111" i="2"/>
  <c r="O188" i="2"/>
  <c r="O93" i="2"/>
  <c r="O112" i="2"/>
  <c r="O147" i="2"/>
  <c r="O222" i="2"/>
  <c r="O154" i="2"/>
  <c r="O80" i="2"/>
  <c r="O183" i="2"/>
  <c r="O204" i="2"/>
  <c r="O29" i="2"/>
  <c r="O60" i="2"/>
  <c r="O39" i="2"/>
  <c r="O239" i="2"/>
  <c r="O62" i="2"/>
  <c r="O103" i="2"/>
  <c r="O78" i="2"/>
  <c r="O185" i="2"/>
  <c r="O145" i="2"/>
  <c r="O242" i="2"/>
  <c r="O101" i="2"/>
  <c r="O88" i="2"/>
  <c r="O252" i="2"/>
  <c r="O98" i="2"/>
  <c r="O31" i="2"/>
  <c r="O131" i="2"/>
  <c r="O27" i="2"/>
  <c r="O179" i="2"/>
  <c r="O170" i="2"/>
  <c r="O150" i="2"/>
  <c r="O92" i="2"/>
  <c r="O240" i="2"/>
  <c r="O159" i="2"/>
  <c r="O226" i="2"/>
  <c r="O110" i="2"/>
  <c r="O56" i="2"/>
  <c r="O180" i="2"/>
  <c r="O69" i="2"/>
  <c r="O210" i="2"/>
  <c r="O140" i="2"/>
  <c r="O220" i="2"/>
  <c r="O130" i="2"/>
  <c r="O43" i="2"/>
  <c r="O155" i="2"/>
  <c r="O114" i="2"/>
  <c r="O148" i="2"/>
  <c r="O128" i="2"/>
  <c r="O173" i="2"/>
  <c r="O228" i="2"/>
  <c r="O200" i="2"/>
  <c r="O55" i="2"/>
  <c r="O182" i="2"/>
  <c r="O165" i="2"/>
  <c r="O151" i="2"/>
  <c r="O30" i="2"/>
  <c r="O157" i="2"/>
  <c r="O89" i="2"/>
  <c r="O86" i="2"/>
  <c r="O184" i="2"/>
  <c r="O235" i="2"/>
  <c r="O50" i="2"/>
  <c r="O211" i="2"/>
  <c r="O23" i="2"/>
  <c r="O152" i="2"/>
  <c r="O143" i="2"/>
  <c r="O243" i="2"/>
  <c r="O82" i="2"/>
  <c r="O198" i="2"/>
  <c r="O63" i="2"/>
  <c r="O126" i="2"/>
  <c r="O97" i="2"/>
  <c r="O142" i="2"/>
  <c r="O45" i="2"/>
  <c r="O135" i="2"/>
  <c r="O144" i="2"/>
  <c r="O117" i="2"/>
  <c r="O105" i="2"/>
  <c r="O48" i="2"/>
  <c r="O77" i="2"/>
  <c r="O87" i="2"/>
  <c r="O186" i="2"/>
  <c r="O232" i="2"/>
  <c r="O176" i="2"/>
  <c r="O201" i="2"/>
  <c r="O229" i="2"/>
  <c r="O230" i="2"/>
  <c r="O91" i="2"/>
  <c r="O133" i="2"/>
  <c r="O192" i="2"/>
  <c r="O54" i="2"/>
  <c r="O193" i="2"/>
  <c r="O21" i="2"/>
  <c r="O189" i="2"/>
  <c r="O37" i="2"/>
  <c r="O249" i="2"/>
  <c r="O102" i="2"/>
  <c r="O125" i="2"/>
  <c r="O208" i="2"/>
  <c r="O203" i="2"/>
  <c r="O138" i="2"/>
  <c r="O245" i="2"/>
  <c r="O122" i="2"/>
  <c r="O42" i="2"/>
  <c r="O233" i="2"/>
  <c r="O58" i="2"/>
  <c r="O85" i="2"/>
  <c r="O28" i="2"/>
  <c r="O251" i="2"/>
  <c r="O79" i="2"/>
  <c r="O70" i="2"/>
  <c r="G24" i="2"/>
  <c r="H24" i="2"/>
  <c r="C12" i="1"/>
  <c r="C11" i="1"/>
  <c r="O18" i="2"/>
  <c r="G319" i="1" l="1"/>
  <c r="I319" i="1" s="1"/>
  <c r="P319" i="1"/>
  <c r="R319" i="1" s="1"/>
  <c r="G326" i="1"/>
  <c r="I326" i="1" s="1"/>
  <c r="P326" i="1"/>
  <c r="R326" i="1" s="1"/>
  <c r="G277" i="1"/>
  <c r="I277" i="1" s="1"/>
  <c r="P277" i="1"/>
  <c r="G338" i="1"/>
  <c r="I338" i="1" s="1"/>
  <c r="P338" i="1"/>
  <c r="R338" i="1" s="1"/>
  <c r="G375" i="1"/>
  <c r="I375" i="1" s="1"/>
  <c r="P375" i="1"/>
  <c r="R375" i="1" s="1"/>
  <c r="G78" i="1"/>
  <c r="H78" i="1" s="1"/>
  <c r="P78" i="1"/>
  <c r="R78" i="1" s="1"/>
  <c r="G409" i="1"/>
  <c r="K409" i="1" s="1"/>
  <c r="P409" i="1"/>
  <c r="G29" i="1"/>
  <c r="H29" i="1" s="1"/>
  <c r="P29" i="1"/>
  <c r="R29" i="1" s="1"/>
  <c r="G89" i="1"/>
  <c r="H89" i="1" s="1"/>
  <c r="P89" i="1"/>
  <c r="R89" i="1" s="1"/>
  <c r="G76" i="1"/>
  <c r="H76" i="1" s="1"/>
  <c r="P76" i="1"/>
  <c r="R76" i="1" s="1"/>
  <c r="G397" i="1"/>
  <c r="I397" i="1" s="1"/>
  <c r="P397" i="1"/>
  <c r="G217" i="1"/>
  <c r="I217" i="1" s="1"/>
  <c r="P217" i="1"/>
  <c r="R217" i="1" s="1"/>
  <c r="G295" i="1"/>
  <c r="I295" i="1" s="1"/>
  <c r="P295" i="1"/>
  <c r="R295" i="1" s="1"/>
  <c r="G307" i="1"/>
  <c r="I307" i="1" s="1"/>
  <c r="P307" i="1"/>
  <c r="R307" i="1" s="1"/>
  <c r="G101" i="1"/>
  <c r="I101" i="1" s="1"/>
  <c r="P101" i="1"/>
  <c r="G42" i="1"/>
  <c r="H42" i="1" s="1"/>
  <c r="P42" i="1"/>
  <c r="R42" i="1" s="1"/>
  <c r="G90" i="1"/>
  <c r="H90" i="1" s="1"/>
  <c r="D16" i="1"/>
  <c r="D19" i="1" s="1"/>
  <c r="P90" i="1"/>
  <c r="G36" i="1"/>
  <c r="H36" i="1" s="1"/>
  <c r="P36" i="1"/>
  <c r="G97" i="1"/>
  <c r="I97" i="1" s="1"/>
  <c r="P97" i="1"/>
  <c r="G58" i="1"/>
  <c r="H58" i="1" s="1"/>
  <c r="P58" i="1"/>
  <c r="R58" i="1" s="1"/>
  <c r="G252" i="1"/>
  <c r="I252" i="1" s="1"/>
  <c r="P252" i="1"/>
  <c r="G288" i="1"/>
  <c r="I288" i="1" s="1"/>
  <c r="P288" i="1"/>
  <c r="G259" i="1"/>
  <c r="I259" i="1" s="1"/>
  <c r="P259" i="1"/>
  <c r="G335" i="1"/>
  <c r="I335" i="1" s="1"/>
  <c r="P335" i="1"/>
  <c r="R335" i="1" s="1"/>
  <c r="G374" i="1"/>
  <c r="I374" i="1" s="1"/>
  <c r="P374" i="1"/>
  <c r="G348" i="1"/>
  <c r="I348" i="1" s="1"/>
  <c r="P348" i="1"/>
  <c r="G93" i="1"/>
  <c r="H93" i="1" s="1"/>
  <c r="P93" i="1"/>
  <c r="G72" i="1"/>
  <c r="H72" i="1" s="1"/>
  <c r="P72" i="1"/>
  <c r="R72" i="1" s="1"/>
  <c r="G376" i="1"/>
  <c r="I376" i="1" s="1"/>
  <c r="P376" i="1"/>
  <c r="G77" i="1"/>
  <c r="H77" i="1" s="1"/>
  <c r="P77" i="1"/>
  <c r="G378" i="1"/>
  <c r="I378" i="1" s="1"/>
  <c r="P378" i="1"/>
  <c r="G65" i="1"/>
  <c r="H65" i="1" s="1"/>
  <c r="P65" i="1"/>
  <c r="R65" i="1" s="1"/>
  <c r="G316" i="1"/>
  <c r="I316" i="1" s="1"/>
  <c r="P316" i="1"/>
  <c r="G372" i="1"/>
  <c r="I372" i="1" s="1"/>
  <c r="P372" i="1"/>
  <c r="G44" i="1"/>
  <c r="H44" i="1" s="1"/>
  <c r="P44" i="1"/>
  <c r="R44" i="1" s="1"/>
  <c r="G262" i="1"/>
  <c r="I262" i="1" s="1"/>
  <c r="P262" i="1"/>
  <c r="R262" i="1" s="1"/>
  <c r="G320" i="1"/>
  <c r="I320" i="1" s="1"/>
  <c r="P320" i="1"/>
  <c r="G52" i="1"/>
  <c r="H52" i="1" s="1"/>
  <c r="P52" i="1"/>
  <c r="G283" i="1"/>
  <c r="I283" i="1" s="1"/>
  <c r="P283" i="1"/>
  <c r="R283" i="1" s="1"/>
  <c r="G333" i="1"/>
  <c r="I333" i="1" s="1"/>
  <c r="P333" i="1"/>
  <c r="R333" i="1" s="1"/>
  <c r="G49" i="1"/>
  <c r="H49" i="1" s="1"/>
  <c r="P49" i="1"/>
  <c r="G264" i="1"/>
  <c r="I264" i="1" s="1"/>
  <c r="P264" i="1"/>
  <c r="G249" i="1"/>
  <c r="I249" i="1" s="1"/>
  <c r="P249" i="1"/>
  <c r="R249" i="1" s="1"/>
  <c r="G102" i="1"/>
  <c r="I102" i="1" s="1"/>
  <c r="P102" i="1"/>
  <c r="R102" i="1" s="1"/>
  <c r="G309" i="1"/>
  <c r="I309" i="1" s="1"/>
  <c r="P309" i="1"/>
  <c r="P60" i="1"/>
  <c r="R60" i="1" s="1"/>
  <c r="G60" i="1"/>
  <c r="H60" i="1" s="1"/>
  <c r="P117" i="1"/>
  <c r="R117" i="1" s="1"/>
  <c r="G117" i="1"/>
  <c r="I117" i="1" s="1"/>
  <c r="G273" i="1"/>
  <c r="I273" i="1" s="1"/>
  <c r="P273" i="1"/>
  <c r="R273" i="1" s="1"/>
  <c r="G392" i="1"/>
  <c r="K392" i="1" s="1"/>
  <c r="P392" i="1"/>
  <c r="G314" i="1"/>
  <c r="I314" i="1" s="1"/>
  <c r="P314" i="1"/>
  <c r="G367" i="1"/>
  <c r="I367" i="1" s="1"/>
  <c r="P367" i="1"/>
  <c r="R367" i="1" s="1"/>
  <c r="G328" i="1"/>
  <c r="I328" i="1" s="1"/>
  <c r="P328" i="1"/>
  <c r="R328" i="1" s="1"/>
  <c r="G59" i="1"/>
  <c r="H59" i="1" s="1"/>
  <c r="P59" i="1"/>
  <c r="G323" i="1"/>
  <c r="I323" i="1" s="1"/>
  <c r="P323" i="1"/>
  <c r="G377" i="1"/>
  <c r="I377" i="1" s="1"/>
  <c r="P377" i="1"/>
  <c r="R377" i="1" s="1"/>
  <c r="G396" i="1"/>
  <c r="K396" i="1" s="1"/>
  <c r="P396" i="1"/>
  <c r="R396" i="1" s="1"/>
  <c r="G312" i="1"/>
  <c r="I312" i="1" s="1"/>
  <c r="P312" i="1"/>
  <c r="G325" i="1"/>
  <c r="I325" i="1" s="1"/>
  <c r="P325" i="1"/>
  <c r="G112" i="1"/>
  <c r="I112" i="1" s="1"/>
  <c r="P112" i="1"/>
  <c r="R112" i="1" s="1"/>
  <c r="G345" i="1"/>
  <c r="I345" i="1" s="1"/>
  <c r="P345" i="1"/>
  <c r="R345" i="1" s="1"/>
  <c r="G257" i="1"/>
  <c r="I257" i="1" s="1"/>
  <c r="P257" i="1"/>
  <c r="G71" i="1"/>
  <c r="H71" i="1" s="1"/>
  <c r="P71" i="1"/>
  <c r="G359" i="1"/>
  <c r="I359" i="1" s="1"/>
  <c r="P359" i="1"/>
  <c r="R359" i="1" s="1"/>
  <c r="G349" i="1"/>
  <c r="I349" i="1" s="1"/>
  <c r="P349" i="1"/>
  <c r="R349" i="1" s="1"/>
  <c r="R435" i="1"/>
  <c r="G247" i="1"/>
  <c r="I247" i="1" s="1"/>
  <c r="P247" i="1"/>
  <c r="R247" i="1" s="1"/>
  <c r="G370" i="1"/>
  <c r="I370" i="1" s="1"/>
  <c r="P370" i="1"/>
  <c r="G380" i="1"/>
  <c r="K380" i="1" s="1"/>
  <c r="P380" i="1"/>
  <c r="D15" i="1"/>
  <c r="C19" i="1" s="1"/>
  <c r="G329" i="1"/>
  <c r="I329" i="1" s="1"/>
  <c r="P329" i="1"/>
  <c r="R329" i="1" s="1"/>
  <c r="G50" i="1"/>
  <c r="H50" i="1" s="1"/>
  <c r="P50" i="1"/>
  <c r="G393" i="1"/>
  <c r="I393" i="1" s="1"/>
  <c r="P393" i="1"/>
  <c r="G26" i="1"/>
  <c r="H26" i="1" s="1"/>
  <c r="P26" i="1"/>
  <c r="R26" i="1" s="1"/>
  <c r="G275" i="1"/>
  <c r="I275" i="1" s="1"/>
  <c r="P275" i="1"/>
  <c r="R275" i="1" s="1"/>
  <c r="G357" i="1"/>
  <c r="I357" i="1" s="1"/>
  <c r="P357" i="1"/>
  <c r="G354" i="1"/>
  <c r="I354" i="1" s="1"/>
  <c r="P354" i="1"/>
  <c r="G353" i="1"/>
  <c r="I353" i="1" s="1"/>
  <c r="P353" i="1"/>
  <c r="R353" i="1" s="1"/>
  <c r="G22" i="1"/>
  <c r="H22" i="1" s="1"/>
  <c r="P22" i="1"/>
  <c r="R22" i="1" s="1"/>
  <c r="G43" i="1"/>
  <c r="H43" i="1" s="1"/>
  <c r="P43" i="1"/>
  <c r="G408" i="1"/>
  <c r="I408" i="1" s="1"/>
  <c r="P408" i="1"/>
  <c r="G287" i="1"/>
  <c r="I287" i="1" s="1"/>
  <c r="P287" i="1"/>
  <c r="R287" i="1" s="1"/>
  <c r="G361" i="1"/>
  <c r="I361" i="1" s="1"/>
  <c r="P361" i="1"/>
  <c r="R361" i="1" s="1"/>
  <c r="G298" i="1"/>
  <c r="I298" i="1" s="1"/>
  <c r="P298" i="1"/>
  <c r="G331" i="1"/>
  <c r="I331" i="1" s="1"/>
  <c r="P331" i="1"/>
  <c r="G284" i="1"/>
  <c r="I284" i="1" s="1"/>
  <c r="P284" i="1"/>
  <c r="R284" i="1" s="1"/>
  <c r="G358" i="1"/>
  <c r="I358" i="1" s="1"/>
  <c r="P358" i="1"/>
  <c r="R358" i="1" s="1"/>
  <c r="G310" i="1"/>
  <c r="I310" i="1" s="1"/>
  <c r="P310" i="1"/>
  <c r="G379" i="1"/>
  <c r="I379" i="1" s="1"/>
  <c r="P379" i="1"/>
  <c r="G334" i="1"/>
  <c r="I334" i="1" s="1"/>
  <c r="P334" i="1"/>
  <c r="R334" i="1" s="1"/>
  <c r="G352" i="1"/>
  <c r="I352" i="1" s="1"/>
  <c r="P352" i="1"/>
  <c r="R352" i="1" s="1"/>
  <c r="G45" i="1"/>
  <c r="H45" i="1" s="1"/>
  <c r="P45" i="1"/>
  <c r="G336" i="1"/>
  <c r="I336" i="1" s="1"/>
  <c r="P336" i="1"/>
  <c r="G64" i="1"/>
  <c r="H64" i="1" s="1"/>
  <c r="P64" i="1"/>
  <c r="R64" i="1" s="1"/>
  <c r="G362" i="1"/>
  <c r="I362" i="1" s="1"/>
  <c r="P362" i="1"/>
  <c r="R362" i="1" s="1"/>
  <c r="G100" i="1"/>
  <c r="I100" i="1" s="1"/>
  <c r="P100" i="1"/>
  <c r="G356" i="1"/>
  <c r="I356" i="1" s="1"/>
  <c r="P356" i="1"/>
  <c r="G373" i="1"/>
  <c r="I373" i="1" s="1"/>
  <c r="P373" i="1"/>
  <c r="R373" i="1" s="1"/>
  <c r="P360" i="1"/>
  <c r="G360" i="1"/>
  <c r="I360" i="1" s="1"/>
  <c r="G61" i="1"/>
  <c r="H61" i="1" s="1"/>
  <c r="P61" i="1"/>
  <c r="G105" i="1"/>
  <c r="I105" i="1" s="1"/>
  <c r="P105" i="1"/>
  <c r="G363" i="1"/>
  <c r="I363" i="1" s="1"/>
  <c r="P363" i="1"/>
  <c r="R363" i="1" s="1"/>
  <c r="G39" i="1"/>
  <c r="H39" i="1" s="1"/>
  <c r="P39" i="1"/>
  <c r="R39" i="1" s="1"/>
  <c r="G40" i="1"/>
  <c r="H40" i="1" s="1"/>
  <c r="P40" i="1"/>
  <c r="G87" i="1"/>
  <c r="H87" i="1" s="1"/>
  <c r="P87" i="1"/>
  <c r="G70" i="1"/>
  <c r="H70" i="1" s="1"/>
  <c r="P70" i="1"/>
  <c r="R70" i="1" s="1"/>
  <c r="G332" i="1"/>
  <c r="I332" i="1" s="1"/>
  <c r="P332" i="1"/>
  <c r="R332" i="1" s="1"/>
  <c r="G304" i="1"/>
  <c r="I304" i="1" s="1"/>
  <c r="P304" i="1"/>
  <c r="G317" i="1"/>
  <c r="I317" i="1" s="1"/>
  <c r="P317" i="1"/>
  <c r="G34" i="1"/>
  <c r="H34" i="1" s="1"/>
  <c r="P34" i="1"/>
  <c r="R34" i="1" s="1"/>
  <c r="P48" i="1"/>
  <c r="G48" i="1"/>
  <c r="H48" i="1" s="1"/>
  <c r="G54" i="1"/>
  <c r="H54" i="1" s="1"/>
  <c r="P54" i="1"/>
  <c r="G46" i="1"/>
  <c r="H46" i="1" s="1"/>
  <c r="P46" i="1"/>
  <c r="G324" i="1"/>
  <c r="I324" i="1" s="1"/>
  <c r="P324" i="1"/>
  <c r="R324" i="1" s="1"/>
  <c r="G282" i="1"/>
  <c r="I282" i="1" s="1"/>
  <c r="P282" i="1"/>
  <c r="R282" i="1" s="1"/>
  <c r="G340" i="1"/>
  <c r="I340" i="1" s="1"/>
  <c r="P340" i="1"/>
  <c r="G337" i="1"/>
  <c r="I337" i="1" s="1"/>
  <c r="P337" i="1"/>
  <c r="G355" i="1"/>
  <c r="I355" i="1" s="1"/>
  <c r="P355" i="1"/>
  <c r="R355" i="1" s="1"/>
  <c r="G31" i="1"/>
  <c r="H31" i="1" s="1"/>
  <c r="P31" i="1"/>
  <c r="R31" i="1" s="1"/>
  <c r="G73" i="1"/>
  <c r="H73" i="1" s="1"/>
  <c r="P73" i="1"/>
  <c r="G99" i="1"/>
  <c r="I99" i="1" s="1"/>
  <c r="P99" i="1"/>
  <c r="G347" i="1"/>
  <c r="I347" i="1" s="1"/>
  <c r="P347" i="1"/>
  <c r="R347" i="1" s="1"/>
  <c r="G395" i="1"/>
  <c r="I395" i="1" s="1"/>
  <c r="P395" i="1"/>
  <c r="R395" i="1" s="1"/>
  <c r="G248" i="1"/>
  <c r="I248" i="1" s="1"/>
  <c r="P248" i="1"/>
  <c r="G394" i="1"/>
  <c r="I394" i="1" s="1"/>
  <c r="P394" i="1"/>
  <c r="G399" i="1"/>
  <c r="K399" i="1" s="1"/>
  <c r="P399" i="1"/>
  <c r="R399" i="1" s="1"/>
  <c r="G346" i="1"/>
  <c r="I346" i="1" s="1"/>
  <c r="P346" i="1"/>
  <c r="R346" i="1" s="1"/>
  <c r="G56" i="1"/>
  <c r="H56" i="1" s="1"/>
  <c r="P56" i="1"/>
  <c r="G94" i="1"/>
  <c r="H94" i="1" s="1"/>
  <c r="P94" i="1"/>
  <c r="G23" i="1"/>
  <c r="H23" i="1" s="1"/>
  <c r="P23" i="1"/>
  <c r="R23" i="1" s="1"/>
  <c r="G86" i="1"/>
  <c r="H86" i="1" s="1"/>
  <c r="P86" i="1"/>
  <c r="R86" i="1" s="1"/>
  <c r="G296" i="1"/>
  <c r="I296" i="1" s="1"/>
  <c r="P296" i="1"/>
  <c r="G281" i="1"/>
  <c r="I281" i="1" s="1"/>
  <c r="P281" i="1"/>
  <c r="G263" i="1"/>
  <c r="I263" i="1" s="1"/>
  <c r="P263" i="1"/>
  <c r="R263" i="1" s="1"/>
  <c r="G299" i="1"/>
  <c r="I299" i="1" s="1"/>
  <c r="P299" i="1"/>
  <c r="R299" i="1" s="1"/>
  <c r="G342" i="1"/>
  <c r="I342" i="1" s="1"/>
  <c r="P342" i="1"/>
  <c r="G389" i="1"/>
  <c r="I389" i="1" s="1"/>
  <c r="P389" i="1"/>
  <c r="G57" i="1"/>
  <c r="H57" i="1" s="1"/>
  <c r="P57" i="1"/>
  <c r="R57" i="1" s="1"/>
  <c r="G344" i="1"/>
  <c r="I344" i="1" s="1"/>
  <c r="P344" i="1"/>
  <c r="R344" i="1" s="1"/>
  <c r="G27" i="1"/>
  <c r="H27" i="1" s="1"/>
  <c r="P27" i="1"/>
  <c r="G68" i="1"/>
  <c r="H68" i="1" s="1"/>
  <c r="P68" i="1"/>
  <c r="G258" i="1"/>
  <c r="I258" i="1" s="1"/>
  <c r="P258" i="1"/>
  <c r="R258" i="1" s="1"/>
  <c r="G301" i="1"/>
  <c r="I301" i="1" s="1"/>
  <c r="P301" i="1"/>
  <c r="R301" i="1" s="1"/>
  <c r="G318" i="1"/>
  <c r="I318" i="1" s="1"/>
  <c r="P318" i="1"/>
  <c r="G391" i="1"/>
  <c r="I391" i="1" s="1"/>
  <c r="P391" i="1"/>
  <c r="G398" i="1"/>
  <c r="J398" i="1" s="1"/>
  <c r="P398" i="1"/>
  <c r="R398" i="1" s="1"/>
  <c r="G315" i="1"/>
  <c r="I315" i="1" s="1"/>
  <c r="P315" i="1"/>
  <c r="R315" i="1" s="1"/>
  <c r="G351" i="1"/>
  <c r="I351" i="1" s="1"/>
  <c r="P351" i="1"/>
  <c r="P63" i="1"/>
  <c r="R63" i="1" s="1"/>
  <c r="G63" i="1"/>
  <c r="H63" i="1" s="1"/>
  <c r="G297" i="1"/>
  <c r="I297" i="1" s="1"/>
  <c r="P297" i="1"/>
  <c r="R297" i="1" s="1"/>
  <c r="G83" i="1"/>
  <c r="H83" i="1" s="1"/>
  <c r="P83" i="1"/>
  <c r="R83" i="1" s="1"/>
  <c r="G106" i="1"/>
  <c r="I106" i="1" s="1"/>
  <c r="P106" i="1"/>
  <c r="G120" i="1"/>
  <c r="I120" i="1" s="1"/>
  <c r="P120" i="1"/>
  <c r="G286" i="1"/>
  <c r="I286" i="1" s="1"/>
  <c r="P286" i="1"/>
  <c r="R286" i="1" s="1"/>
  <c r="G270" i="1"/>
  <c r="I270" i="1" s="1"/>
  <c r="P270" i="1"/>
  <c r="R270" i="1" s="1"/>
  <c r="G308" i="1"/>
  <c r="I308" i="1" s="1"/>
  <c r="P308" i="1"/>
  <c r="G343" i="1"/>
  <c r="I343" i="1" s="1"/>
  <c r="P343" i="1"/>
  <c r="G302" i="1"/>
  <c r="I302" i="1" s="1"/>
  <c r="P302" i="1"/>
  <c r="R302" i="1" s="1"/>
  <c r="G66" i="1"/>
  <c r="H66" i="1" s="1"/>
  <c r="P66" i="1"/>
  <c r="R66" i="1" s="1"/>
  <c r="G104" i="1"/>
  <c r="I104" i="1" s="1"/>
  <c r="P104" i="1"/>
  <c r="G30" i="1"/>
  <c r="H30" i="1" s="1"/>
  <c r="P30" i="1"/>
  <c r="G95" i="1"/>
  <c r="I95" i="1" s="1"/>
  <c r="P95" i="1"/>
  <c r="R95" i="1" s="1"/>
  <c r="G38" i="1"/>
  <c r="H38" i="1" s="1"/>
  <c r="P38" i="1"/>
  <c r="R38" i="1" s="1"/>
  <c r="G330" i="1"/>
  <c r="I330" i="1" s="1"/>
  <c r="P330" i="1"/>
  <c r="G279" i="1"/>
  <c r="I279" i="1" s="1"/>
  <c r="P279" i="1"/>
  <c r="G25" i="1"/>
  <c r="H25" i="1" s="1"/>
  <c r="P25" i="1"/>
  <c r="R25" i="1" s="1"/>
  <c r="G53" i="1"/>
  <c r="H53" i="1" s="1"/>
  <c r="P53" i="1"/>
  <c r="R53" i="1" s="1"/>
  <c r="G81" i="1"/>
  <c r="H81" i="1" s="1"/>
  <c r="P81" i="1"/>
  <c r="G305" i="1"/>
  <c r="I305" i="1" s="1"/>
  <c r="P305" i="1"/>
  <c r="G91" i="1"/>
  <c r="H91" i="1" s="1"/>
  <c r="P91" i="1"/>
  <c r="R91" i="1" s="1"/>
  <c r="G234" i="1"/>
  <c r="I234" i="1" s="1"/>
  <c r="P234" i="1"/>
  <c r="R234" i="1" s="1"/>
  <c r="G285" i="1"/>
  <c r="I285" i="1" s="1"/>
  <c r="P285" i="1"/>
  <c r="G232" i="1"/>
  <c r="I232" i="1" s="1"/>
  <c r="P232" i="1"/>
  <c r="G21" i="1"/>
  <c r="H21" i="1" s="1"/>
  <c r="P21" i="1"/>
  <c r="R21" i="1" s="1"/>
  <c r="G62" i="1"/>
  <c r="H62" i="1" s="1"/>
  <c r="P62" i="1"/>
  <c r="R62" i="1" s="1"/>
  <c r="G369" i="1"/>
  <c r="K369" i="1" s="1"/>
  <c r="P369" i="1"/>
  <c r="G96" i="1"/>
  <c r="I96" i="1" s="1"/>
  <c r="P96" i="1"/>
  <c r="G321" i="1"/>
  <c r="I321" i="1" s="1"/>
  <c r="P321" i="1"/>
  <c r="R321" i="1" s="1"/>
  <c r="G406" i="1"/>
  <c r="K406" i="1" s="1"/>
  <c r="P406" i="1"/>
  <c r="R406" i="1" s="1"/>
  <c r="G390" i="1"/>
  <c r="I390" i="1" s="1"/>
  <c r="P390" i="1"/>
  <c r="G24" i="1"/>
  <c r="H24" i="1" s="1"/>
  <c r="P24" i="1"/>
  <c r="G35" i="1"/>
  <c r="H35" i="1" s="1"/>
  <c r="P35" i="1"/>
  <c r="R35" i="1" s="1"/>
  <c r="G311" i="1"/>
  <c r="I311" i="1" s="1"/>
  <c r="P311" i="1"/>
  <c r="R311" i="1" s="1"/>
  <c r="G365" i="1"/>
  <c r="I365" i="1" s="1"/>
  <c r="P365" i="1"/>
  <c r="G313" i="1"/>
  <c r="I313" i="1" s="1"/>
  <c r="P313" i="1"/>
  <c r="G327" i="1"/>
  <c r="I327" i="1" s="1"/>
  <c r="P327" i="1"/>
  <c r="R327" i="1" s="1"/>
  <c r="G82" i="1"/>
  <c r="H82" i="1" s="1"/>
  <c r="P82" i="1"/>
  <c r="R82" i="1" s="1"/>
  <c r="G32" i="1"/>
  <c r="H32" i="1" s="1"/>
  <c r="P32" i="1"/>
  <c r="G79" i="1"/>
  <c r="H79" i="1" s="1"/>
  <c r="P79" i="1"/>
  <c r="R387" i="1"/>
  <c r="G407" i="1"/>
  <c r="J407" i="1" s="1"/>
  <c r="P407" i="1"/>
  <c r="G268" i="1"/>
  <c r="I268" i="1" s="1"/>
  <c r="P268" i="1"/>
  <c r="G386" i="1"/>
  <c r="I386" i="1" s="1"/>
  <c r="P386" i="1"/>
  <c r="R386" i="1" s="1"/>
  <c r="G85" i="1"/>
  <c r="H85" i="1" s="1"/>
  <c r="P85" i="1"/>
  <c r="R85" i="1" s="1"/>
  <c r="G47" i="1"/>
  <c r="H47" i="1" s="1"/>
  <c r="P47" i="1"/>
  <c r="P67" i="1"/>
  <c r="R67" i="1" s="1"/>
  <c r="G67" i="1"/>
  <c r="H67" i="1" s="1"/>
  <c r="G84" i="1"/>
  <c r="H84" i="1" s="1"/>
  <c r="P84" i="1"/>
  <c r="R84" i="1" s="1"/>
  <c r="G405" i="1"/>
  <c r="K405" i="1" s="1"/>
  <c r="P405" i="1"/>
  <c r="R405" i="1" s="1"/>
  <c r="G75" i="1"/>
  <c r="H75" i="1" s="1"/>
  <c r="P75" i="1"/>
  <c r="G341" i="1"/>
  <c r="I341" i="1" s="1"/>
  <c r="P341" i="1"/>
  <c r="O109" i="1"/>
  <c r="O416" i="1"/>
  <c r="O338" i="1"/>
  <c r="O279" i="1"/>
  <c r="O201" i="1"/>
  <c r="O139" i="1"/>
  <c r="O400" i="1"/>
  <c r="O301" i="1"/>
  <c r="O112" i="1"/>
  <c r="O337" i="1"/>
  <c r="O233" i="1"/>
  <c r="O158" i="1"/>
  <c r="O263" i="1"/>
  <c r="O315" i="1"/>
  <c r="O412" i="1"/>
  <c r="O356" i="1"/>
  <c r="O207" i="1"/>
  <c r="O361" i="1"/>
  <c r="O289" i="1"/>
  <c r="O236" i="1"/>
  <c r="O324" i="1"/>
  <c r="O402" i="1"/>
  <c r="O220" i="1"/>
  <c r="O357" i="1"/>
  <c r="O349" i="1"/>
  <c r="O138" i="1"/>
  <c r="O219" i="1"/>
  <c r="O136" i="1"/>
  <c r="O177" i="1"/>
  <c r="O255" i="1"/>
  <c r="O145" i="1"/>
  <c r="O222" i="1"/>
  <c r="C15" i="1"/>
  <c r="O142" i="1"/>
  <c r="O164" i="1"/>
  <c r="O294" i="1"/>
  <c r="O418" i="1"/>
  <c r="O355" i="1"/>
  <c r="O175" i="1"/>
  <c r="O208" i="1"/>
  <c r="O223" i="1"/>
  <c r="O365" i="1"/>
  <c r="O427" i="1"/>
  <c r="O116" i="1"/>
  <c r="O462" i="1"/>
  <c r="O346" i="1"/>
  <c r="O245" i="1"/>
  <c r="O381" i="1"/>
  <c r="O351" i="1"/>
  <c r="O305" i="1"/>
  <c r="O434" i="1"/>
  <c r="O405" i="1"/>
  <c r="O265" i="1"/>
  <c r="O170" i="1"/>
  <c r="O332" i="1"/>
  <c r="O276" i="1"/>
  <c r="O257" i="1"/>
  <c r="O155" i="1"/>
  <c r="O358" i="1"/>
  <c r="O229" i="1"/>
  <c r="O240" i="1"/>
  <c r="O152" i="1"/>
  <c r="O197" i="1"/>
  <c r="O215" i="1"/>
  <c r="O426" i="1"/>
  <c r="O156" i="1"/>
  <c r="O413" i="1"/>
  <c r="O254" i="1"/>
  <c r="O347" i="1"/>
  <c r="O286" i="1"/>
  <c r="O293" i="1"/>
  <c r="O128" i="1"/>
  <c r="O151" i="1"/>
  <c r="O328" i="1"/>
  <c r="O329" i="1"/>
  <c r="O115" i="1"/>
  <c r="O119" i="1"/>
  <c r="O172" i="1"/>
  <c r="O322" i="1"/>
  <c r="O221" i="1"/>
  <c r="O372" i="1"/>
  <c r="O166" i="1"/>
  <c r="O251" i="1"/>
  <c r="O188" i="1"/>
  <c r="O216" i="1"/>
  <c r="O281" i="1"/>
  <c r="O195" i="1"/>
  <c r="O154" i="1"/>
  <c r="O171" i="1"/>
  <c r="O380" i="1"/>
  <c r="O178" i="1"/>
  <c r="O225" i="1"/>
  <c r="O435" i="1"/>
  <c r="O206" i="1"/>
  <c r="O312" i="1"/>
  <c r="O456" i="1"/>
  <c r="O296" i="1"/>
  <c r="O401" i="1"/>
  <c r="O442" i="1"/>
  <c r="O343" i="1"/>
  <c r="O269" i="1"/>
  <c r="O310" i="1"/>
  <c r="O129" i="1"/>
  <c r="O422" i="1"/>
  <c r="O186" i="1"/>
  <c r="O320" i="1"/>
  <c r="O353" i="1"/>
  <c r="O374" i="1"/>
  <c r="O280" i="1"/>
  <c r="O218" i="1"/>
  <c r="O252" i="1"/>
  <c r="O192" i="1"/>
  <c r="O127" i="1"/>
  <c r="O148" i="1"/>
  <c r="O359" i="1"/>
  <c r="O256" i="1"/>
  <c r="O160" i="1"/>
  <c r="O455" i="1"/>
  <c r="O438" i="1"/>
  <c r="O395" i="1"/>
  <c r="O452" i="1"/>
  <c r="O314" i="1"/>
  <c r="O326" i="1"/>
  <c r="O345" i="1"/>
  <c r="O450" i="1"/>
  <c r="O348" i="1"/>
  <c r="O287" i="1"/>
  <c r="O110" i="1"/>
  <c r="O431" i="1"/>
  <c r="O313" i="1"/>
  <c r="O214" i="1"/>
  <c r="O363" i="1"/>
  <c r="O137" i="1"/>
  <c r="O429" i="1"/>
  <c r="O243" i="1"/>
  <c r="O149" i="1"/>
  <c r="O122" i="1"/>
  <c r="O249" i="1"/>
  <c r="O388" i="1"/>
  <c r="O259" i="1"/>
  <c r="O398" i="1"/>
  <c r="O140" i="1"/>
  <c r="O366" i="1"/>
  <c r="O181" i="1"/>
  <c r="O277" i="1"/>
  <c r="O250" i="1"/>
  <c r="O285" i="1"/>
  <c r="O432" i="1"/>
  <c r="O331" i="1"/>
  <c r="O436" i="1"/>
  <c r="O244" i="1"/>
  <c r="O210" i="1"/>
  <c r="O417" i="1"/>
  <c r="O445" i="1"/>
  <c r="O458" i="1"/>
  <c r="O163" i="1"/>
  <c r="O246" i="1"/>
  <c r="O386" i="1"/>
  <c r="O368" i="1"/>
  <c r="O437" i="1"/>
  <c r="O428" i="1"/>
  <c r="O134" i="1"/>
  <c r="O421" i="1"/>
  <c r="O461" i="1"/>
  <c r="O111" i="1"/>
  <c r="O362" i="1"/>
  <c r="O403" i="1"/>
  <c r="O304" i="1"/>
  <c r="O319" i="1"/>
  <c r="O323" i="1"/>
  <c r="O185" i="1"/>
  <c r="O273" i="1"/>
  <c r="O411" i="1"/>
  <c r="O234" i="1"/>
  <c r="O396" i="1"/>
  <c r="O161" i="1"/>
  <c r="O162" i="1"/>
  <c r="O457" i="1"/>
  <c r="O309" i="1"/>
  <c r="O300" i="1"/>
  <c r="O295" i="1"/>
  <c r="O217" i="1"/>
  <c r="O335" i="1"/>
  <c r="O306" i="1"/>
  <c r="O373" i="1"/>
  <c r="O420" i="1"/>
  <c r="O339" i="1"/>
  <c r="O248" i="1"/>
  <c r="O266" i="1"/>
  <c r="O262" i="1"/>
  <c r="O227" i="1"/>
  <c r="O169" i="1"/>
  <c r="O311" i="1"/>
  <c r="O180" i="1"/>
  <c r="O282" i="1"/>
  <c r="O378" i="1"/>
  <c r="O141" i="1"/>
  <c r="O406" i="1"/>
  <c r="O393" i="1"/>
  <c r="O165" i="1"/>
  <c r="O307" i="1"/>
  <c r="O113" i="1"/>
  <c r="O283" i="1"/>
  <c r="O425" i="1"/>
  <c r="O336" i="1"/>
  <c r="O237" i="1"/>
  <c r="O125" i="1"/>
  <c r="O133" i="1"/>
  <c r="O459" i="1"/>
  <c r="O124" i="1"/>
  <c r="O168" i="1"/>
  <c r="O341" i="1"/>
  <c r="O274" i="1"/>
  <c r="O454" i="1"/>
  <c r="O239" i="1"/>
  <c r="O298" i="1"/>
  <c r="O446" i="1"/>
  <c r="O297" i="1"/>
  <c r="O187" i="1"/>
  <c r="O182" i="1"/>
  <c r="O157" i="1"/>
  <c r="O270" i="1"/>
  <c r="O292" i="1"/>
  <c r="O114" i="1"/>
  <c r="O354" i="1"/>
  <c r="O183" i="1"/>
  <c r="O153" i="1"/>
  <c r="O387" i="1"/>
  <c r="O144" i="1"/>
  <c r="O443" i="1"/>
  <c r="O200" i="1"/>
  <c r="O230" i="1"/>
  <c r="O268" i="1"/>
  <c r="O235" i="1"/>
  <c r="O213" i="1"/>
  <c r="O302" i="1"/>
  <c r="O367" i="1"/>
  <c r="O448" i="1"/>
  <c r="O334" i="1"/>
  <c r="O430" i="1"/>
  <c r="O238" i="1"/>
  <c r="O342" i="1"/>
  <c r="O253" i="1"/>
  <c r="O321" i="1"/>
  <c r="O226" i="1"/>
  <c r="O424" i="1"/>
  <c r="O260" i="1"/>
  <c r="O379" i="1"/>
  <c r="O204" i="1"/>
  <c r="O449" i="1"/>
  <c r="O189" i="1"/>
  <c r="O272" i="1"/>
  <c r="O327" i="1"/>
  <c r="O224" i="1"/>
  <c r="O267" i="1"/>
  <c r="O447" i="1"/>
  <c r="O394" i="1"/>
  <c r="O460" i="1"/>
  <c r="O350" i="1"/>
  <c r="O391" i="1"/>
  <c r="O258" i="1"/>
  <c r="O123" i="1"/>
  <c r="O176" i="1"/>
  <c r="O340" i="1"/>
  <c r="O423" i="1"/>
  <c r="O261" i="1"/>
  <c r="O228" i="1"/>
  <c r="O303" i="1"/>
  <c r="O146" i="1"/>
  <c r="O131" i="1"/>
  <c r="O382" i="1"/>
  <c r="O264" i="1"/>
  <c r="O439" i="1"/>
  <c r="O330" i="1"/>
  <c r="O184" i="1"/>
  <c r="O390" i="1"/>
  <c r="O121" i="1"/>
  <c r="O205" i="1"/>
  <c r="O143" i="1"/>
  <c r="O385" i="1"/>
  <c r="O377" i="1"/>
  <c r="O211" i="1"/>
  <c r="O410" i="1"/>
  <c r="O318" i="1"/>
  <c r="O414" i="1"/>
  <c r="O231" i="1"/>
  <c r="O190" i="1"/>
  <c r="O275" i="1"/>
  <c r="O278" i="1"/>
  <c r="O370" i="1"/>
  <c r="O308" i="1"/>
  <c r="O130" i="1"/>
  <c r="O384" i="1"/>
  <c r="O271" i="1"/>
  <c r="O360" i="1"/>
  <c r="O193" i="1"/>
  <c r="O209" i="1"/>
  <c r="O433" i="1"/>
  <c r="O453" i="1"/>
  <c r="O408" i="1"/>
  <c r="O167" i="1"/>
  <c r="O444" i="1"/>
  <c r="O199" i="1"/>
  <c r="O375" i="1"/>
  <c r="O196" i="1"/>
  <c r="O132" i="1"/>
  <c r="O440" i="1"/>
  <c r="O174" i="1"/>
  <c r="O135" i="1"/>
  <c r="O117" i="1"/>
  <c r="O159" i="1"/>
  <c r="O317" i="1"/>
  <c r="O198" i="1"/>
  <c r="O291" i="1"/>
  <c r="O179" i="1"/>
  <c r="O333" i="1"/>
  <c r="O241" i="1"/>
  <c r="O290" i="1"/>
  <c r="O118" i="1"/>
  <c r="O376" i="1"/>
  <c r="O284" i="1"/>
  <c r="O150" i="1"/>
  <c r="O364" i="1"/>
  <c r="O288" i="1"/>
  <c r="O441" i="1"/>
  <c r="O232" i="1"/>
  <c r="O407" i="1"/>
  <c r="O383" i="1"/>
  <c r="O415" i="1"/>
  <c r="O369" i="1"/>
  <c r="O191" i="1"/>
  <c r="O242" i="1"/>
  <c r="O316" i="1"/>
  <c r="O194" i="1"/>
  <c r="O399" i="1"/>
  <c r="O451" i="1"/>
  <c r="O126" i="1"/>
  <c r="O202" i="1"/>
  <c r="O409" i="1"/>
  <c r="O344" i="1"/>
  <c r="O419" i="1"/>
  <c r="O212" i="1"/>
  <c r="O352" i="1"/>
  <c r="O392" i="1"/>
  <c r="O203" i="1"/>
  <c r="O325" i="1"/>
  <c r="O247" i="1"/>
  <c r="O120" i="1"/>
  <c r="O404" i="1"/>
  <c r="O389" i="1"/>
  <c r="O173" i="1"/>
  <c r="O147" i="1"/>
  <c r="O371" i="1"/>
  <c r="O397" i="1"/>
  <c r="O299" i="1"/>
  <c r="C16" i="1"/>
  <c r="D18" i="1" s="1"/>
  <c r="K435" i="1"/>
  <c r="M116" i="2"/>
  <c r="M126" i="2"/>
  <c r="M122" i="2"/>
  <c r="M142" i="2"/>
  <c r="M95" i="2"/>
  <c r="M44" i="2"/>
  <c r="M196" i="2"/>
  <c r="M216" i="2"/>
  <c r="M184" i="2"/>
  <c r="M239" i="2"/>
  <c r="M117" i="2"/>
  <c r="M131" i="2"/>
  <c r="M32" i="2"/>
  <c r="M187" i="2"/>
  <c r="M176" i="2"/>
  <c r="M55" i="2"/>
  <c r="M60" i="2"/>
  <c r="M234" i="2"/>
  <c r="M136" i="2"/>
  <c r="M244" i="2"/>
  <c r="M80" i="2"/>
  <c r="M191" i="2"/>
  <c r="M96" i="2"/>
  <c r="M124" i="2"/>
  <c r="M169" i="2"/>
  <c r="M215" i="2"/>
  <c r="M68" i="2"/>
  <c r="M144" i="2"/>
  <c r="M222" i="2"/>
  <c r="M113" i="2"/>
  <c r="M217" i="2"/>
  <c r="M46" i="2"/>
  <c r="M192" i="2"/>
  <c r="M166" i="2"/>
  <c r="M201" i="2"/>
  <c r="M214" i="2"/>
  <c r="M103" i="2"/>
  <c r="M82" i="2"/>
  <c r="M47" i="2"/>
  <c r="M199" i="2"/>
  <c r="M212" i="2"/>
  <c r="M37" i="2"/>
  <c r="M221" i="2"/>
  <c r="M58" i="2"/>
  <c r="M125" i="2"/>
  <c r="M135" i="2"/>
  <c r="M101" i="2"/>
  <c r="M168" i="2"/>
  <c r="M156" i="2"/>
  <c r="M100" i="2"/>
  <c r="M105" i="2"/>
  <c r="M151" i="2"/>
  <c r="M180" i="2"/>
  <c r="M48" i="2"/>
  <c r="M88" i="2"/>
  <c r="M81" i="2"/>
  <c r="M129" i="2"/>
  <c r="M209" i="2"/>
  <c r="M211" i="2"/>
  <c r="M178" i="2"/>
  <c r="M195" i="2"/>
  <c r="M205" i="2"/>
  <c r="M183" i="2"/>
  <c r="M167" i="2"/>
  <c r="M154" i="2"/>
  <c r="M33" i="2"/>
  <c r="M206" i="2"/>
  <c r="M23" i="2"/>
  <c r="M54" i="2"/>
  <c r="M227" i="2"/>
  <c r="M128" i="2"/>
  <c r="M30" i="2"/>
  <c r="M59" i="2"/>
  <c r="M223" i="2"/>
  <c r="M181" i="2"/>
  <c r="M67" i="2"/>
  <c r="M213" i="2"/>
  <c r="M42" i="2"/>
  <c r="M57" i="2"/>
  <c r="M251" i="2"/>
  <c r="M53" i="2"/>
  <c r="M38" i="2"/>
  <c r="M134" i="2"/>
  <c r="M89" i="2"/>
  <c r="M130" i="2"/>
  <c r="M41" i="2"/>
  <c r="M61" i="2"/>
  <c r="M87" i="2"/>
  <c r="M85" i="2"/>
  <c r="M43" i="2"/>
  <c r="M65" i="2"/>
  <c r="M27" i="2"/>
  <c r="M121" i="2"/>
  <c r="M174" i="2"/>
  <c r="M40" i="2"/>
  <c r="M147" i="2"/>
  <c r="M137" i="2"/>
  <c r="M253" i="2"/>
  <c r="M141" i="2"/>
  <c r="M63" i="2"/>
  <c r="M39" i="2"/>
  <c r="M45" i="2"/>
  <c r="M163" i="2"/>
  <c r="M190" i="2"/>
  <c r="M52" i="2"/>
  <c r="M29" i="2"/>
  <c r="M182" i="2"/>
  <c r="M123" i="2"/>
  <c r="M193" i="2"/>
  <c r="M51" i="2"/>
  <c r="M140" i="2"/>
  <c r="M31" i="2"/>
  <c r="M186" i="2"/>
  <c r="M114" i="2"/>
  <c r="M242" i="2"/>
  <c r="M72" i="2"/>
  <c r="M157" i="2"/>
  <c r="M73" i="2"/>
  <c r="M93" i="2"/>
  <c r="M143" i="2"/>
  <c r="M110" i="2"/>
  <c r="M79" i="2"/>
  <c r="M232" i="2"/>
  <c r="M200" i="2"/>
  <c r="M26" i="2"/>
  <c r="M35" i="2"/>
  <c r="M207" i="2"/>
  <c r="M62" i="2"/>
  <c r="M246" i="2"/>
  <c r="M71" i="2"/>
  <c r="M118" i="2"/>
  <c r="M220" i="2"/>
  <c r="M102" i="2"/>
  <c r="M230" i="2"/>
  <c r="M99" i="2"/>
  <c r="M241" i="2"/>
  <c r="M172" i="2"/>
  <c r="M69" i="2"/>
  <c r="M70" i="2"/>
  <c r="M173" i="2"/>
  <c r="M159" i="2"/>
  <c r="M119" i="2"/>
  <c r="M148" i="2"/>
  <c r="M228" i="2"/>
  <c r="M165" i="2"/>
  <c r="M149" i="2"/>
  <c r="M50" i="2"/>
  <c r="M203" i="2"/>
  <c r="M64" i="2"/>
  <c r="M225" i="2"/>
  <c r="M236" i="2"/>
  <c r="M197" i="2"/>
  <c r="M21" i="2"/>
  <c r="M74" i="2"/>
  <c r="M252" i="2"/>
  <c r="M240" i="2"/>
  <c r="M162" i="2"/>
  <c r="M155" i="2"/>
  <c r="M243" i="2"/>
  <c r="M106" i="2"/>
  <c r="M152" i="2"/>
  <c r="M109" i="2"/>
  <c r="M158" i="2"/>
  <c r="M153" i="2"/>
  <c r="M245" i="2"/>
  <c r="M175" i="2"/>
  <c r="M208" i="2"/>
  <c r="M112" i="2"/>
  <c r="M22" i="2"/>
  <c r="M92" i="2"/>
  <c r="M229" i="2"/>
  <c r="M160" i="2"/>
  <c r="M249" i="2"/>
  <c r="M185" i="2"/>
  <c r="M179" i="2"/>
  <c r="M224" i="2"/>
  <c r="M226" i="2"/>
  <c r="M91" i="2"/>
  <c r="M150" i="2"/>
  <c r="M28" i="2"/>
  <c r="M218" i="2"/>
  <c r="M90" i="2"/>
  <c r="M111" i="2"/>
  <c r="M238" i="2"/>
  <c r="M75" i="2"/>
  <c r="M34" i="2"/>
  <c r="M204" i="2"/>
  <c r="M189" i="2"/>
  <c r="M198" i="2"/>
  <c r="M237" i="2"/>
  <c r="M36" i="2"/>
  <c r="M132" i="2"/>
  <c r="M98" i="2"/>
  <c r="M146" i="2"/>
  <c r="M25" i="2"/>
  <c r="M76" i="2"/>
  <c r="M171" i="2"/>
  <c r="M97" i="2"/>
  <c r="M84" i="2"/>
  <c r="M210" i="2"/>
  <c r="M127" i="2"/>
  <c r="M202" i="2"/>
  <c r="M77" i="2"/>
  <c r="M235" i="2"/>
  <c r="M7" i="2"/>
  <c r="E6" i="2" s="1"/>
  <c r="E9" i="2" s="1"/>
  <c r="M161" i="2"/>
  <c r="M164" i="2"/>
  <c r="M194" i="2"/>
  <c r="M170" i="2"/>
  <c r="M133" i="2"/>
  <c r="M248" i="2"/>
  <c r="M250" i="2"/>
  <c r="M83" i="2"/>
  <c r="M219" i="2"/>
  <c r="M94" i="2"/>
  <c r="M177" i="2"/>
  <c r="M78" i="2"/>
  <c r="M115" i="2"/>
  <c r="M108" i="2"/>
  <c r="M66" i="2"/>
  <c r="M145" i="2"/>
  <c r="M49" i="2"/>
  <c r="M24" i="2"/>
  <c r="M139" i="2"/>
  <c r="M231" i="2"/>
  <c r="M138" i="2"/>
  <c r="M56" i="2"/>
  <c r="M188" i="2"/>
  <c r="M120" i="2"/>
  <c r="M107" i="2"/>
  <c r="M233" i="2"/>
  <c r="M86" i="2"/>
  <c r="M247" i="2"/>
  <c r="M104" i="2"/>
  <c r="N137" i="2"/>
  <c r="N144" i="2"/>
  <c r="N211" i="2"/>
  <c r="N231" i="2"/>
  <c r="N210" i="2"/>
  <c r="N206" i="2"/>
  <c r="N164" i="2"/>
  <c r="N202" i="2"/>
  <c r="N60" i="2"/>
  <c r="N174" i="2"/>
  <c r="N108" i="2"/>
  <c r="N33" i="2"/>
  <c r="N171" i="2"/>
  <c r="N66" i="2"/>
  <c r="N186" i="2"/>
  <c r="N58" i="2"/>
  <c r="N63" i="2"/>
  <c r="N141" i="2"/>
  <c r="N135" i="2"/>
  <c r="N185" i="2"/>
  <c r="N142" i="2"/>
  <c r="N227" i="2"/>
  <c r="N134" i="2"/>
  <c r="N239" i="2"/>
  <c r="N42" i="2"/>
  <c r="N115" i="2"/>
  <c r="N253" i="2"/>
  <c r="N122" i="2"/>
  <c r="N85" i="2"/>
  <c r="N88" i="2"/>
  <c r="N96" i="2"/>
  <c r="N68" i="2"/>
  <c r="N155" i="2"/>
  <c r="N113" i="2"/>
  <c r="N117" i="2"/>
  <c r="N165" i="2"/>
  <c r="N81" i="2"/>
  <c r="N158" i="2"/>
  <c r="N201" i="2"/>
  <c r="N118" i="2"/>
  <c r="N100" i="2"/>
  <c r="N61" i="2"/>
  <c r="N198" i="2"/>
  <c r="N27" i="2"/>
  <c r="N190" i="2"/>
  <c r="N207" i="2"/>
  <c r="N32" i="2"/>
  <c r="N241" i="2"/>
  <c r="N187" i="2"/>
  <c r="N65" i="2"/>
  <c r="N182" i="2"/>
  <c r="N38" i="2"/>
  <c r="N124" i="2"/>
  <c r="N40" i="2"/>
  <c r="N167" i="2"/>
  <c r="N95" i="2"/>
  <c r="N102" i="2"/>
  <c r="N237" i="2"/>
  <c r="N191" i="2"/>
  <c r="N21" i="2"/>
  <c r="N143" i="2"/>
  <c r="N82" i="2"/>
  <c r="N26" i="2"/>
  <c r="N106" i="2"/>
  <c r="N195" i="2"/>
  <c r="N215" i="2"/>
  <c r="N140" i="2"/>
  <c r="N49" i="2"/>
  <c r="N170" i="2"/>
  <c r="N147" i="2"/>
  <c r="N45" i="2"/>
  <c r="N220" i="2"/>
  <c r="N57" i="2"/>
  <c r="N29" i="2"/>
  <c r="N235" i="2"/>
  <c r="N75" i="2"/>
  <c r="N97" i="2"/>
  <c r="N199" i="2"/>
  <c r="N249" i="2"/>
  <c r="N149" i="2"/>
  <c r="N222" i="2"/>
  <c r="N240" i="2"/>
  <c r="N252" i="2"/>
  <c r="N238" i="2"/>
  <c r="N247" i="2"/>
  <c r="N22" i="2"/>
  <c r="N145" i="2"/>
  <c r="N93" i="2"/>
  <c r="N70" i="2"/>
  <c r="N116" i="2"/>
  <c r="N219" i="2"/>
  <c r="N246" i="2"/>
  <c r="N229" i="2"/>
  <c r="N161" i="2"/>
  <c r="N121" i="2"/>
  <c r="N78" i="2"/>
  <c r="N83" i="2"/>
  <c r="N180" i="2"/>
  <c r="N47" i="2"/>
  <c r="N183" i="2"/>
  <c r="N162" i="2"/>
  <c r="N157" i="2"/>
  <c r="N204" i="2"/>
  <c r="N176" i="2"/>
  <c r="N179" i="2"/>
  <c r="N131" i="2"/>
  <c r="N123" i="2"/>
  <c r="N59" i="2"/>
  <c r="N120" i="2"/>
  <c r="N36" i="2"/>
  <c r="N119" i="2"/>
  <c r="N39" i="2"/>
  <c r="N48" i="2"/>
  <c r="N73" i="2"/>
  <c r="N151" i="2"/>
  <c r="N136" i="2"/>
  <c r="N194" i="2"/>
  <c r="N31" i="2"/>
  <c r="N225" i="2"/>
  <c r="N216" i="2"/>
  <c r="N169" i="2"/>
  <c r="N24" i="2"/>
  <c r="N69" i="2"/>
  <c r="N64" i="2"/>
  <c r="N54" i="2"/>
  <c r="N139" i="2"/>
  <c r="N251" i="2"/>
  <c r="N226" i="2"/>
  <c r="N55" i="2"/>
  <c r="N212" i="2"/>
  <c r="N34" i="2"/>
  <c r="N213" i="2"/>
  <c r="N234" i="2"/>
  <c r="N209" i="2"/>
  <c r="N89" i="2"/>
  <c r="N163" i="2"/>
  <c r="N25" i="2"/>
  <c r="N37" i="2"/>
  <c r="N197" i="2"/>
  <c r="N67" i="2"/>
  <c r="N43" i="2"/>
  <c r="N177" i="2"/>
  <c r="N76" i="2"/>
  <c r="N150" i="2"/>
  <c r="N127" i="2"/>
  <c r="N128" i="2"/>
  <c r="N92" i="2"/>
  <c r="N62" i="2"/>
  <c r="N203" i="2"/>
  <c r="N56" i="2"/>
  <c r="N99" i="2"/>
  <c r="N98" i="2"/>
  <c r="N112" i="2"/>
  <c r="N79" i="2"/>
  <c r="N175" i="2"/>
  <c r="N101" i="2"/>
  <c r="N86" i="2"/>
  <c r="N196" i="2"/>
  <c r="N107" i="2"/>
  <c r="N28" i="2"/>
  <c r="N87" i="2"/>
  <c r="N35" i="2"/>
  <c r="N224" i="2"/>
  <c r="N152" i="2"/>
  <c r="N133" i="2"/>
  <c r="N172" i="2"/>
  <c r="N156" i="2"/>
  <c r="N132" i="2"/>
  <c r="N228" i="2"/>
  <c r="N77" i="2"/>
  <c r="N105" i="2"/>
  <c r="N223" i="2"/>
  <c r="N130" i="2"/>
  <c r="N200" i="2"/>
  <c r="N168" i="2"/>
  <c r="N90" i="2"/>
  <c r="N244" i="2"/>
  <c r="N232" i="2"/>
  <c r="N44" i="2"/>
  <c r="N184" i="2"/>
  <c r="N181" i="2"/>
  <c r="N94" i="2"/>
  <c r="N125" i="2"/>
  <c r="N230" i="2"/>
  <c r="N109" i="2"/>
  <c r="N41" i="2"/>
  <c r="N110" i="2"/>
  <c r="N243" i="2"/>
  <c r="N221" i="2"/>
  <c r="N71" i="2"/>
  <c r="N148" i="2"/>
  <c r="N208" i="2"/>
  <c r="N233" i="2"/>
  <c r="N178" i="2"/>
  <c r="N72" i="2"/>
  <c r="N50" i="2"/>
  <c r="N248" i="2"/>
  <c r="N250" i="2"/>
  <c r="N52" i="2"/>
  <c r="N218" i="2"/>
  <c r="N91" i="2"/>
  <c r="N46" i="2"/>
  <c r="N154" i="2"/>
  <c r="N193" i="2"/>
  <c r="N217" i="2"/>
  <c r="N138" i="2"/>
  <c r="N205" i="2"/>
  <c r="N51" i="2"/>
  <c r="N189" i="2"/>
  <c r="N160" i="2"/>
  <c r="N192" i="2"/>
  <c r="N129" i="2"/>
  <c r="N111" i="2"/>
  <c r="N126" i="2"/>
  <c r="N214" i="2"/>
  <c r="N245" i="2"/>
  <c r="N80" i="2"/>
  <c r="N23" i="2"/>
  <c r="N173" i="2"/>
  <c r="N146" i="2"/>
  <c r="N188" i="2"/>
  <c r="N103" i="2"/>
  <c r="N153" i="2"/>
  <c r="N84" i="2"/>
  <c r="N53" i="2"/>
  <c r="N242" i="2"/>
  <c r="N74" i="2"/>
  <c r="N104" i="2"/>
  <c r="N236" i="2"/>
  <c r="N114" i="2"/>
  <c r="N166" i="2"/>
  <c r="N159" i="2"/>
  <c r="N30" i="2"/>
  <c r="E5" i="2"/>
  <c r="M18" i="2"/>
  <c r="N18" i="2"/>
  <c r="R79" i="1" l="1"/>
  <c r="R313" i="1"/>
  <c r="R24" i="1"/>
  <c r="R96" i="1"/>
  <c r="R232" i="1"/>
  <c r="R305" i="1"/>
  <c r="R279" i="1"/>
  <c r="R30" i="1"/>
  <c r="E14" i="1" s="1"/>
  <c r="R343" i="1"/>
  <c r="R120" i="1"/>
  <c r="R391" i="1"/>
  <c r="R68" i="1"/>
  <c r="R389" i="1"/>
  <c r="R281" i="1"/>
  <c r="R94" i="1"/>
  <c r="R394" i="1"/>
  <c r="R99" i="1"/>
  <c r="R337" i="1"/>
  <c r="R46" i="1"/>
  <c r="R317" i="1"/>
  <c r="R87" i="1"/>
  <c r="R105" i="1"/>
  <c r="R356" i="1"/>
  <c r="R336" i="1"/>
  <c r="R379" i="1"/>
  <c r="R331" i="1"/>
  <c r="R408" i="1"/>
  <c r="R354" i="1"/>
  <c r="R393" i="1"/>
  <c r="R380" i="1"/>
  <c r="R378" i="1"/>
  <c r="R93" i="1"/>
  <c r="R259" i="1"/>
  <c r="R97" i="1"/>
  <c r="R32" i="1"/>
  <c r="R365" i="1"/>
  <c r="R390" i="1"/>
  <c r="R369" i="1"/>
  <c r="R285" i="1"/>
  <c r="R81" i="1"/>
  <c r="R330" i="1"/>
  <c r="R104" i="1"/>
  <c r="R308" i="1"/>
  <c r="R106" i="1"/>
  <c r="R351" i="1"/>
  <c r="R318" i="1"/>
  <c r="R27" i="1"/>
  <c r="R342" i="1"/>
  <c r="R296" i="1"/>
  <c r="R56" i="1"/>
  <c r="R248" i="1"/>
  <c r="R73" i="1"/>
  <c r="R340" i="1"/>
  <c r="R54" i="1"/>
  <c r="R304" i="1"/>
  <c r="R40" i="1"/>
  <c r="R61" i="1"/>
  <c r="R100" i="1"/>
  <c r="R45" i="1"/>
  <c r="R310" i="1"/>
  <c r="R298" i="1"/>
  <c r="R43" i="1"/>
  <c r="R357" i="1"/>
  <c r="R50" i="1"/>
  <c r="R370" i="1"/>
  <c r="R101" i="1"/>
  <c r="R397" i="1"/>
  <c r="R409" i="1"/>
  <c r="R277" i="1"/>
  <c r="R341" i="1"/>
  <c r="R268" i="1"/>
  <c r="R71" i="1"/>
  <c r="R325" i="1"/>
  <c r="R323" i="1"/>
  <c r="R314" i="1"/>
  <c r="R264" i="1"/>
  <c r="R52" i="1"/>
  <c r="R372" i="1"/>
  <c r="R77" i="1"/>
  <c r="R348" i="1"/>
  <c r="R288" i="1"/>
  <c r="R36" i="1"/>
  <c r="R75" i="1"/>
  <c r="R47" i="1"/>
  <c r="R407" i="1"/>
  <c r="R48" i="1"/>
  <c r="R360" i="1"/>
  <c r="R257" i="1"/>
  <c r="R312" i="1"/>
  <c r="R59" i="1"/>
  <c r="R392" i="1"/>
  <c r="R309" i="1"/>
  <c r="R49" i="1"/>
  <c r="R320" i="1"/>
  <c r="R316" i="1"/>
  <c r="R376" i="1"/>
  <c r="R374" i="1"/>
  <c r="R252" i="1"/>
  <c r="R90" i="1"/>
  <c r="F18" i="1"/>
  <c r="F19" i="1" s="1"/>
  <c r="C18" i="1"/>
  <c r="E4" i="2"/>
  <c r="K142" i="2" s="1"/>
  <c r="K248" i="2" l="1"/>
  <c r="K246" i="2"/>
  <c r="L246" i="2" s="1"/>
  <c r="K211" i="2"/>
  <c r="P211" i="2" s="1"/>
  <c r="K90" i="2"/>
  <c r="K60" i="2"/>
  <c r="P60" i="2" s="1"/>
  <c r="K164" i="2"/>
  <c r="L164" i="2" s="1"/>
  <c r="K216" i="2"/>
  <c r="L216" i="2" s="1"/>
  <c r="K65" i="2"/>
  <c r="P65" i="2" s="1"/>
  <c r="K121" i="2"/>
  <c r="K127" i="2"/>
  <c r="L127" i="2" s="1"/>
  <c r="K21" i="2"/>
  <c r="K41" i="2"/>
  <c r="K50" i="2"/>
  <c r="L50" i="2" s="1"/>
  <c r="K224" i="2"/>
  <c r="P224" i="2" s="1"/>
  <c r="K74" i="2"/>
  <c r="L74" i="2" s="1"/>
  <c r="K171" i="2"/>
  <c r="P171" i="2" s="1"/>
  <c r="K178" i="2"/>
  <c r="K219" i="2"/>
  <c r="P219" i="2" s="1"/>
  <c r="K223" i="2"/>
  <c r="K133" i="2"/>
  <c r="K103" i="2"/>
  <c r="P103" i="2" s="1"/>
  <c r="K249" i="2"/>
  <c r="K210" i="2"/>
  <c r="P210" i="2" s="1"/>
  <c r="K202" i="2"/>
  <c r="P202" i="2" s="1"/>
  <c r="K101" i="2"/>
  <c r="K229" i="2"/>
  <c r="P229" i="2" s="1"/>
  <c r="K98" i="2"/>
  <c r="K42" i="2"/>
  <c r="K175" i="2"/>
  <c r="L175" i="2" s="1"/>
  <c r="K48" i="2"/>
  <c r="P48" i="2" s="1"/>
  <c r="K72" i="2"/>
  <c r="P72" i="2" s="1"/>
  <c r="K166" i="2"/>
  <c r="P166" i="2" s="1"/>
  <c r="K149" i="2"/>
  <c r="L149" i="2" s="1"/>
  <c r="K161" i="2"/>
  <c r="P161" i="2" s="1"/>
  <c r="K203" i="2"/>
  <c r="P203" i="2" s="1"/>
  <c r="K37" i="2"/>
  <c r="L37" i="2" s="1"/>
  <c r="K243" i="2"/>
  <c r="L243" i="2" s="1"/>
  <c r="K69" i="2"/>
  <c r="L69" i="2" s="1"/>
  <c r="K126" i="2"/>
  <c r="L126" i="2" s="1"/>
  <c r="K138" i="2"/>
  <c r="P138" i="2" s="1"/>
  <c r="K170" i="2"/>
  <c r="P170" i="2" s="1"/>
  <c r="K130" i="2"/>
  <c r="L130" i="2" s="1"/>
  <c r="K52" i="2"/>
  <c r="L52" i="2" s="1"/>
  <c r="K205" i="2"/>
  <c r="L205" i="2" s="1"/>
  <c r="K156" i="2"/>
  <c r="L156" i="2" s="1"/>
  <c r="K111" i="2"/>
  <c r="P111" i="2" s="1"/>
  <c r="K77" i="2"/>
  <c r="P77" i="2" s="1"/>
  <c r="K187" i="2"/>
  <c r="L187" i="2" s="1"/>
  <c r="K209" i="2"/>
  <c r="L209" i="2" s="1"/>
  <c r="K39" i="2"/>
  <c r="L39" i="2" s="1"/>
  <c r="K185" i="2"/>
  <c r="K47" i="2"/>
  <c r="L47" i="2" s="1"/>
  <c r="K213" i="2"/>
  <c r="L213" i="2" s="1"/>
  <c r="K212" i="2"/>
  <c r="P212" i="2" s="1"/>
  <c r="K123" i="2"/>
  <c r="L123" i="2" s="1"/>
  <c r="K61" i="2"/>
  <c r="L61" i="2" s="1"/>
  <c r="K173" i="2"/>
  <c r="L173" i="2" s="1"/>
  <c r="K188" i="2"/>
  <c r="L188" i="2" s="1"/>
  <c r="K137" i="2"/>
  <c r="P137" i="2" s="1"/>
  <c r="K76" i="2"/>
  <c r="P76" i="2" s="1"/>
  <c r="K154" i="2"/>
  <c r="P154" i="2" s="1"/>
  <c r="K100" i="2"/>
  <c r="L100" i="2" s="1"/>
  <c r="K78" i="2"/>
  <c r="P78" i="2" s="1"/>
  <c r="K73" i="2"/>
  <c r="L73" i="2" s="1"/>
  <c r="K158" i="2"/>
  <c r="P158" i="2" s="1"/>
  <c r="K207" i="2"/>
  <c r="L207" i="2" s="1"/>
  <c r="K234" i="2"/>
  <c r="K181" i="2"/>
  <c r="L181" i="2" s="1"/>
  <c r="K58" i="2"/>
  <c r="P58" i="2" s="1"/>
  <c r="K125" i="2"/>
  <c r="P125" i="2" s="1"/>
  <c r="K237" i="2"/>
  <c r="P237" i="2" s="1"/>
  <c r="K167" i="2"/>
  <c r="L167" i="2" s="1"/>
  <c r="K33" i="2"/>
  <c r="L33" i="2" s="1"/>
  <c r="K151" i="2"/>
  <c r="L151" i="2" s="1"/>
  <c r="K136" i="2"/>
  <c r="P136" i="2" s="1"/>
  <c r="K139" i="2"/>
  <c r="P139" i="2" s="1"/>
  <c r="K172" i="2"/>
  <c r="P172" i="2" s="1"/>
  <c r="K199" i="2"/>
  <c r="L199" i="2" s="1"/>
  <c r="K152" i="2"/>
  <c r="L152" i="2" s="1"/>
  <c r="K191" i="2"/>
  <c r="L191" i="2" s="1"/>
  <c r="K165" i="2"/>
  <c r="P165" i="2" s="1"/>
  <c r="K124" i="2"/>
  <c r="L124" i="2" s="1"/>
  <c r="K131" i="2"/>
  <c r="K220" i="2"/>
  <c r="K23" i="2"/>
  <c r="L23" i="2" s="1"/>
  <c r="K105" i="2"/>
  <c r="P105" i="2" s="1"/>
  <c r="K83" i="2"/>
  <c r="L83" i="2" s="1"/>
  <c r="K146" i="2"/>
  <c r="P146" i="2" s="1"/>
  <c r="K113" i="2"/>
  <c r="P113" i="2" s="1"/>
  <c r="K84" i="2"/>
  <c r="L84" i="2" s="1"/>
  <c r="K177" i="2"/>
  <c r="L177" i="2" s="1"/>
  <c r="K160" i="2"/>
  <c r="P160" i="2" s="1"/>
  <c r="K242" i="2"/>
  <c r="P242" i="2" s="1"/>
  <c r="K45" i="2"/>
  <c r="L45" i="2" s="1"/>
  <c r="K144" i="2"/>
  <c r="L144" i="2" s="1"/>
  <c r="K182" i="2"/>
  <c r="P182" i="2" s="1"/>
  <c r="K115" i="2"/>
  <c r="K196" i="2"/>
  <c r="L196" i="2" s="1"/>
  <c r="K221" i="2"/>
  <c r="K214" i="2"/>
  <c r="L214" i="2" s="1"/>
  <c r="K226" i="2"/>
  <c r="P226" i="2" s="1"/>
  <c r="K26" i="2"/>
  <c r="P26" i="2" s="1"/>
  <c r="K145" i="2"/>
  <c r="P145" i="2" s="1"/>
  <c r="K34" i="2"/>
  <c r="L34" i="2" s="1"/>
  <c r="K217" i="2"/>
  <c r="K201" i="2"/>
  <c r="P201" i="2" s="1"/>
  <c r="K235" i="2"/>
  <c r="K227" i="2"/>
  <c r="L227" i="2" s="1"/>
  <c r="K206" i="2"/>
  <c r="P206" i="2" s="1"/>
  <c r="K238" i="2"/>
  <c r="L238" i="2" s="1"/>
  <c r="K87" i="2"/>
  <c r="P87" i="2" s="1"/>
  <c r="K25" i="2"/>
  <c r="P25" i="2" s="1"/>
  <c r="K71" i="2"/>
  <c r="L71" i="2" s="1"/>
  <c r="K97" i="2"/>
  <c r="L97" i="2" s="1"/>
  <c r="K81" i="2"/>
  <c r="L81" i="2" s="1"/>
  <c r="K112" i="2"/>
  <c r="L112" i="2" s="1"/>
  <c r="K92" i="2"/>
  <c r="P92" i="2" s="1"/>
  <c r="K195" i="2"/>
  <c r="L195" i="2" s="1"/>
  <c r="K159" i="2"/>
  <c r="P159" i="2" s="1"/>
  <c r="K28" i="2"/>
  <c r="L28" i="2" s="1"/>
  <c r="K228" i="2"/>
  <c r="L228" i="2" s="1"/>
  <c r="K38" i="2"/>
  <c r="L38" i="2" s="1"/>
  <c r="K44" i="2"/>
  <c r="P44" i="2" s="1"/>
  <c r="K200" i="2"/>
  <c r="P200" i="2" s="1"/>
  <c r="K104" i="2"/>
  <c r="P104" i="2" s="1"/>
  <c r="K106" i="2"/>
  <c r="L106" i="2" s="1"/>
  <c r="K66" i="2"/>
  <c r="L66" i="2" s="1"/>
  <c r="K55" i="2"/>
  <c r="P55" i="2" s="1"/>
  <c r="K24" i="2"/>
  <c r="P24" i="2" s="1"/>
  <c r="K62" i="2"/>
  <c r="L62" i="2" s="1"/>
  <c r="K157" i="2"/>
  <c r="K180" i="2"/>
  <c r="K91" i="2"/>
  <c r="P91" i="2" s="1"/>
  <c r="K183" i="2"/>
  <c r="L183" i="2" s="1"/>
  <c r="K192" i="2"/>
  <c r="P192" i="2" s="1"/>
  <c r="K49" i="2"/>
  <c r="P49" i="2" s="1"/>
  <c r="K134" i="2"/>
  <c r="P134" i="2" s="1"/>
  <c r="K179" i="2"/>
  <c r="P179" i="2" s="1"/>
  <c r="K230" i="2"/>
  <c r="L230" i="2" s="1"/>
  <c r="K79" i="2"/>
  <c r="P79" i="2" s="1"/>
  <c r="K53" i="2"/>
  <c r="L53" i="2" s="1"/>
  <c r="K232" i="2"/>
  <c r="L232" i="2" s="1"/>
  <c r="K240" i="2"/>
  <c r="P240" i="2" s="1"/>
  <c r="K89" i="2"/>
  <c r="P89" i="2" s="1"/>
  <c r="K32" i="2"/>
  <c r="P32" i="2" s="1"/>
  <c r="K85" i="2"/>
  <c r="L85" i="2" s="1"/>
  <c r="K27" i="2"/>
  <c r="K253" i="2"/>
  <c r="P253" i="2" s="1"/>
  <c r="K252" i="2"/>
  <c r="L252" i="2" s="1"/>
  <c r="K245" i="2"/>
  <c r="L245" i="2" s="1"/>
  <c r="K250" i="2"/>
  <c r="L250" i="2" s="1"/>
  <c r="K143" i="2"/>
  <c r="P143" i="2" s="1"/>
  <c r="K56" i="2"/>
  <c r="L56" i="2" s="1"/>
  <c r="K57" i="2"/>
  <c r="P57" i="2" s="1"/>
  <c r="K35" i="2"/>
  <c r="K204" i="2"/>
  <c r="P204" i="2" s="1"/>
  <c r="K22" i="2"/>
  <c r="L22" i="2" s="1"/>
  <c r="K120" i="2"/>
  <c r="P120" i="2" s="1"/>
  <c r="K96" i="2"/>
  <c r="L96" i="2" s="1"/>
  <c r="K99" i="2"/>
  <c r="P99" i="2" s="1"/>
  <c r="K174" i="2"/>
  <c r="L174" i="2" s="1"/>
  <c r="K109" i="2"/>
  <c r="L109" i="2" s="1"/>
  <c r="K150" i="2"/>
  <c r="P150" i="2" s="1"/>
  <c r="K117" i="2"/>
  <c r="P117" i="2" s="1"/>
  <c r="K132" i="2"/>
  <c r="P132" i="2" s="1"/>
  <c r="K140" i="2"/>
  <c r="L140" i="2" s="1"/>
  <c r="K31" i="2"/>
  <c r="L31" i="2" s="1"/>
  <c r="K141" i="2"/>
  <c r="L141" i="2" s="1"/>
  <c r="K64" i="2"/>
  <c r="P64" i="2" s="1"/>
  <c r="K86" i="2"/>
  <c r="P86" i="2" s="1"/>
  <c r="K107" i="2"/>
  <c r="K95" i="2"/>
  <c r="P95" i="2" s="1"/>
  <c r="K118" i="2"/>
  <c r="L118" i="2" s="1"/>
  <c r="K176" i="2"/>
  <c r="P176" i="2" s="1"/>
  <c r="K75" i="2"/>
  <c r="L75" i="2" s="1"/>
  <c r="K108" i="2"/>
  <c r="P108" i="2" s="1"/>
  <c r="K59" i="2"/>
  <c r="P59" i="2" s="1"/>
  <c r="K169" i="2"/>
  <c r="P169" i="2" s="1"/>
  <c r="K162" i="2"/>
  <c r="P162" i="2" s="1"/>
  <c r="K208" i="2"/>
  <c r="L208" i="2" s="1"/>
  <c r="K153" i="2"/>
  <c r="P153" i="2" s="1"/>
  <c r="K147" i="2"/>
  <c r="P147" i="2" s="1"/>
  <c r="K43" i="2"/>
  <c r="P43" i="2" s="1"/>
  <c r="K94" i="2"/>
  <c r="L94" i="2" s="1"/>
  <c r="K40" i="2"/>
  <c r="L40" i="2" s="1"/>
  <c r="K184" i="2"/>
  <c r="L184" i="2" s="1"/>
  <c r="K222" i="2"/>
  <c r="P222" i="2" s="1"/>
  <c r="K241" i="2"/>
  <c r="P241" i="2" s="1"/>
  <c r="K63" i="2"/>
  <c r="P63" i="2" s="1"/>
  <c r="K67" i="2"/>
  <c r="L67" i="2" s="1"/>
  <c r="K122" i="2"/>
  <c r="L122" i="2" s="1"/>
  <c r="K54" i="2"/>
  <c r="L54" i="2" s="1"/>
  <c r="K135" i="2"/>
  <c r="L135" i="2" s="1"/>
  <c r="K110" i="2"/>
  <c r="L110" i="2" s="1"/>
  <c r="K30" i="2"/>
  <c r="K236" i="2"/>
  <c r="P236" i="2" s="1"/>
  <c r="K155" i="2"/>
  <c r="P155" i="2" s="1"/>
  <c r="K80" i="2"/>
  <c r="P80" i="2" s="1"/>
  <c r="K239" i="2"/>
  <c r="L239" i="2" s="1"/>
  <c r="K128" i="2"/>
  <c r="P128" i="2" s="1"/>
  <c r="K194" i="2"/>
  <c r="P194" i="2" s="1"/>
  <c r="K193" i="2"/>
  <c r="P193" i="2" s="1"/>
  <c r="K186" i="2"/>
  <c r="P186" i="2" s="1"/>
  <c r="K148" i="2"/>
  <c r="L148" i="2" s="1"/>
  <c r="K163" i="2"/>
  <c r="L163" i="2" s="1"/>
  <c r="K93" i="2"/>
  <c r="P93" i="2" s="1"/>
  <c r="K225" i="2"/>
  <c r="L225" i="2" s="1"/>
  <c r="K129" i="2"/>
  <c r="L129" i="2" s="1"/>
  <c r="K197" i="2"/>
  <c r="L197" i="2" s="1"/>
  <c r="K231" i="2"/>
  <c r="P231" i="2" s="1"/>
  <c r="K68" i="2"/>
  <c r="L68" i="2" s="1"/>
  <c r="K36" i="2"/>
  <c r="L36" i="2" s="1"/>
  <c r="K244" i="2"/>
  <c r="P244" i="2" s="1"/>
  <c r="K82" i="2"/>
  <c r="P82" i="2" s="1"/>
  <c r="K247" i="2"/>
  <c r="L247" i="2" s="1"/>
  <c r="K51" i="2"/>
  <c r="P51" i="2" s="1"/>
  <c r="K102" i="2"/>
  <c r="P102" i="2" s="1"/>
  <c r="K190" i="2"/>
  <c r="L190" i="2" s="1"/>
  <c r="K29" i="2"/>
  <c r="P29" i="2" s="1"/>
  <c r="K215" i="2"/>
  <c r="P215" i="2" s="1"/>
  <c r="K88" i="2"/>
  <c r="P88" i="2" s="1"/>
  <c r="K70" i="2"/>
  <c r="P70" i="2" s="1"/>
  <c r="K218" i="2"/>
  <c r="L218" i="2" s="1"/>
  <c r="K198" i="2"/>
  <c r="P198" i="2" s="1"/>
  <c r="K46" i="2"/>
  <c r="P46" i="2" s="1"/>
  <c r="K168" i="2"/>
  <c r="P168" i="2" s="1"/>
  <c r="K251" i="2"/>
  <c r="K116" i="2"/>
  <c r="P116" i="2" s="1"/>
  <c r="K189" i="2"/>
  <c r="L189" i="2" s="1"/>
  <c r="K233" i="2"/>
  <c r="P233" i="2" s="1"/>
  <c r="K114" i="2"/>
  <c r="P114" i="2" s="1"/>
  <c r="K119" i="2"/>
  <c r="P119" i="2" s="1"/>
  <c r="P149" i="2"/>
  <c r="L161" i="2"/>
  <c r="L203" i="2"/>
  <c r="L170" i="2"/>
  <c r="P130" i="2"/>
  <c r="P52" i="2"/>
  <c r="P209" i="2"/>
  <c r="P39" i="2"/>
  <c r="L185" i="2"/>
  <c r="P185" i="2"/>
  <c r="P173" i="2"/>
  <c r="P188" i="2"/>
  <c r="L137" i="2"/>
  <c r="L158" i="2"/>
  <c r="L234" i="2"/>
  <c r="P234" i="2"/>
  <c r="P33" i="2"/>
  <c r="L136" i="2"/>
  <c r="L165" i="2"/>
  <c r="L131" i="2"/>
  <c r="P131" i="2"/>
  <c r="L220" i="2"/>
  <c r="P220" i="2"/>
  <c r="P84" i="2"/>
  <c r="P177" i="2"/>
  <c r="L115" i="2"/>
  <c r="P115" i="2"/>
  <c r="L221" i="2"/>
  <c r="P221" i="2"/>
  <c r="P214" i="2"/>
  <c r="P217" i="2"/>
  <c r="L217" i="2"/>
  <c r="L201" i="2"/>
  <c r="P235" i="2"/>
  <c r="L235" i="2"/>
  <c r="P227" i="2"/>
  <c r="P81" i="2"/>
  <c r="L64" i="2"/>
  <c r="P107" i="2"/>
  <c r="L107" i="2"/>
  <c r="L169" i="2"/>
  <c r="L162" i="2"/>
  <c r="L222" i="2"/>
  <c r="P228" i="2"/>
  <c r="P135" i="2"/>
  <c r="P110" i="2"/>
  <c r="L44" i="2"/>
  <c r="P30" i="2"/>
  <c r="L30" i="2"/>
  <c r="L157" i="2"/>
  <c r="P157" i="2"/>
  <c r="P180" i="2"/>
  <c r="L180" i="2"/>
  <c r="L186" i="2"/>
  <c r="P230" i="2"/>
  <c r="L32" i="2"/>
  <c r="P27" i="2"/>
  <c r="L27" i="2"/>
  <c r="P56" i="2"/>
  <c r="L57" i="2"/>
  <c r="P35" i="2"/>
  <c r="L35" i="2"/>
  <c r="P174" i="2"/>
  <c r="L150" i="2"/>
  <c r="P68" i="2"/>
  <c r="L29" i="2"/>
  <c r="L46" i="2"/>
  <c r="L251" i="2"/>
  <c r="P251" i="2"/>
  <c r="P142" i="2"/>
  <c r="L142" i="2"/>
  <c r="L21" i="2"/>
  <c r="P21" i="2"/>
  <c r="L223" i="2"/>
  <c r="P223" i="2"/>
  <c r="L98" i="2"/>
  <c r="P98" i="2"/>
  <c r="P248" i="2"/>
  <c r="L248" i="2"/>
  <c r="L90" i="2"/>
  <c r="P90" i="2"/>
  <c r="L41" i="2"/>
  <c r="P41" i="2"/>
  <c r="P133" i="2"/>
  <c r="L133" i="2"/>
  <c r="P42" i="2"/>
  <c r="L42" i="2"/>
  <c r="P246" i="2"/>
  <c r="L60" i="2"/>
  <c r="P121" i="2"/>
  <c r="L121" i="2"/>
  <c r="P50" i="2"/>
  <c r="L178" i="2"/>
  <c r="P178" i="2"/>
  <c r="L103" i="2"/>
  <c r="L101" i="2"/>
  <c r="P101" i="2"/>
  <c r="P175" i="2"/>
  <c r="L211" i="2"/>
  <c r="P127" i="2"/>
  <c r="L249" i="2"/>
  <c r="P249" i="2"/>
  <c r="L229" i="2"/>
  <c r="F8" i="2"/>
  <c r="L18" i="2"/>
  <c r="L104" i="2" l="1"/>
  <c r="L95" i="2"/>
  <c r="L160" i="2"/>
  <c r="P140" i="2"/>
  <c r="P73" i="2"/>
  <c r="P69" i="2"/>
  <c r="L193" i="2"/>
  <c r="L215" i="2"/>
  <c r="P36" i="2"/>
  <c r="L116" i="2"/>
  <c r="P148" i="2"/>
  <c r="P112" i="2"/>
  <c r="P191" i="2"/>
  <c r="L55" i="2"/>
  <c r="P54" i="2"/>
  <c r="P141" i="2"/>
  <c r="P167" i="2"/>
  <c r="P61" i="2"/>
  <c r="L154" i="2"/>
  <c r="L102" i="2"/>
  <c r="L93" i="2"/>
  <c r="P232" i="2"/>
  <c r="P199" i="2"/>
  <c r="P100" i="2"/>
  <c r="P216" i="2"/>
  <c r="P247" i="2"/>
  <c r="P250" i="2"/>
  <c r="P75" i="2"/>
  <c r="L224" i="2"/>
  <c r="L82" i="2"/>
  <c r="L192" i="2"/>
  <c r="L159" i="2"/>
  <c r="L210" i="2"/>
  <c r="P239" i="2"/>
  <c r="L176" i="2"/>
  <c r="P144" i="2"/>
  <c r="L77" i="2"/>
  <c r="L114" i="2"/>
  <c r="P218" i="2"/>
  <c r="P96" i="2"/>
  <c r="P183" i="2"/>
  <c r="P66" i="2"/>
  <c r="L87" i="2"/>
  <c r="L145" i="2"/>
  <c r="L111" i="2"/>
  <c r="L72" i="2"/>
  <c r="P164" i="2"/>
  <c r="L240" i="2"/>
  <c r="L80" i="2"/>
  <c r="P238" i="2"/>
  <c r="P45" i="2"/>
  <c r="L105" i="2"/>
  <c r="L48" i="2"/>
  <c r="P74" i="2"/>
  <c r="L233" i="2"/>
  <c r="P225" i="2"/>
  <c r="P123" i="2"/>
  <c r="P109" i="2"/>
  <c r="L231" i="2"/>
  <c r="L179" i="2"/>
  <c r="P190" i="2"/>
  <c r="L168" i="2"/>
  <c r="P85" i="2"/>
  <c r="P62" i="2"/>
  <c r="P184" i="2"/>
  <c r="P97" i="2"/>
  <c r="L86" i="2"/>
  <c r="L171" i="2"/>
  <c r="L198" i="2"/>
  <c r="L99" i="2"/>
  <c r="L194" i="2"/>
  <c r="P40" i="2"/>
  <c r="L59" i="2"/>
  <c r="P34" i="2"/>
  <c r="P196" i="2"/>
  <c r="L125" i="2"/>
  <c r="L143" i="2"/>
  <c r="P28" i="2"/>
  <c r="P94" i="2"/>
  <c r="L108" i="2"/>
  <c r="P187" i="2"/>
  <c r="L51" i="2"/>
  <c r="L89" i="2"/>
  <c r="L138" i="2"/>
  <c r="L166" i="2"/>
  <c r="P197" i="2"/>
  <c r="L120" i="2"/>
  <c r="L134" i="2"/>
  <c r="L24" i="2"/>
  <c r="P38" i="2"/>
  <c r="P67" i="2"/>
  <c r="L147" i="2"/>
  <c r="P195" i="2"/>
  <c r="L182" i="2"/>
  <c r="P124" i="2"/>
  <c r="P151" i="2"/>
  <c r="P207" i="2"/>
  <c r="L212" i="2"/>
  <c r="L219" i="2"/>
  <c r="L202" i="2"/>
  <c r="L65" i="2"/>
  <c r="L70" i="2"/>
  <c r="P129" i="2"/>
  <c r="P245" i="2"/>
  <c r="L128" i="2"/>
  <c r="P106" i="2"/>
  <c r="P71" i="2"/>
  <c r="L26" i="2"/>
  <c r="L113" i="2"/>
  <c r="L119" i="2"/>
  <c r="L49" i="2"/>
  <c r="L25" i="2"/>
  <c r="L146" i="2"/>
  <c r="G9" i="2"/>
  <c r="P126" i="2"/>
  <c r="L43" i="2"/>
  <c r="L172" i="2"/>
  <c r="L58" i="2"/>
  <c r="L132" i="2"/>
  <c r="P22" i="2"/>
  <c r="P252" i="2"/>
  <c r="P53" i="2"/>
  <c r="L236" i="2"/>
  <c r="L63" i="2"/>
  <c r="L153" i="2"/>
  <c r="L92" i="2"/>
  <c r="P152" i="2"/>
  <c r="L139" i="2"/>
  <c r="P181" i="2"/>
  <c r="L76" i="2"/>
  <c r="P213" i="2"/>
  <c r="P156" i="2"/>
  <c r="P243" i="2"/>
  <c r="P23" i="2"/>
  <c r="P189" i="2"/>
  <c r="L88" i="2"/>
  <c r="L244" i="2"/>
  <c r="P163" i="2"/>
  <c r="L117" i="2"/>
  <c r="L204" i="2"/>
  <c r="L253" i="2"/>
  <c r="L79" i="2"/>
  <c r="L91" i="2"/>
  <c r="L200" i="2"/>
  <c r="P122" i="2"/>
  <c r="L241" i="2"/>
  <c r="P208" i="2"/>
  <c r="P118" i="2"/>
  <c r="P31" i="2"/>
  <c r="L206" i="2"/>
  <c r="L226" i="2"/>
  <c r="L242" i="2"/>
  <c r="P83" i="2"/>
  <c r="L237" i="2"/>
  <c r="L78" i="2"/>
  <c r="P47" i="2"/>
  <c r="P205" i="2"/>
  <c r="P37" i="2"/>
  <c r="L155" i="2"/>
  <c r="E7" i="2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<sst xmlns="http://schemas.openxmlformats.org/spreadsheetml/2006/main" count="4361" uniqueCount="1456">
  <si>
    <t>JAVSO..47..105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</si>
  <si>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</si>
  <si>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</si>
  <si>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</si>
  <si>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</si>
  <si>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</si>
  <si>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</si>
  <si>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</si>
  <si>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</si>
  <si>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</si>
  <si>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</si>
  <si>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</si>
  <si>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</si>
  <si>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</si>
  <si>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</si>
  <si>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</si>
  <si>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</si>
  <si>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</si>
  <si>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</si>
  <si>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</si>
  <si>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</si>
  <si>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</si>
  <si>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</si>
  <si>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</si>
  <si>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</si>
  <si>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</si>
  <si>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Diethelm R</t>
  </si>
  <si>
    <t>BBSAG Bull.19</t>
  </si>
  <si>
    <t>B</t>
  </si>
  <si>
    <t>Locher K</t>
  </si>
  <si>
    <t>BBSAG Bull.21</t>
  </si>
  <si>
    <t>BBSAG Bull.23</t>
  </si>
  <si>
    <t>BBSAG Bull.24</t>
  </si>
  <si>
    <t>BBSAG Bull.25</t>
  </si>
  <si>
    <t>BBSAG Bull.26</t>
  </si>
  <si>
    <t>BBSAG Bull.28</t>
  </si>
  <si>
    <t>BBSAG Bull.29</t>
  </si>
  <si>
    <t>BBSAG Bull.31</t>
  </si>
  <si>
    <t>v</t>
  </si>
  <si>
    <t>M. Baldwin</t>
  </si>
  <si>
    <t>AAVSO 5</t>
  </si>
  <si>
    <t>A</t>
  </si>
  <si>
    <t>BBSAG Bull.32</t>
  </si>
  <si>
    <t>BBSAG Bull.33</t>
  </si>
  <si>
    <t>BBSAG Bull.35</t>
  </si>
  <si>
    <t>BRNO 21</t>
  </si>
  <si>
    <t>K</t>
  </si>
  <si>
    <t>AN 302,54</t>
  </si>
  <si>
    <t>BBSAG Bull.36</t>
  </si>
  <si>
    <t>Peter H</t>
  </si>
  <si>
    <t>BBSAG Bull.37</t>
  </si>
  <si>
    <t>BBSAG Bull.38</t>
  </si>
  <si>
    <t>BBSAG Bull.39</t>
  </si>
  <si>
    <t>BBSAG Bull.45</t>
  </si>
  <si>
    <t>BBSAG Bull.46</t>
  </si>
  <si>
    <t>BBSAG Bull.56</t>
  </si>
  <si>
    <t>BBSAG Bull.48</t>
  </si>
  <si>
    <t>BRNO 23</t>
  </si>
  <si>
    <t>BBSAG Bull.49</t>
  </si>
  <si>
    <t>Stoikidis N</t>
  </si>
  <si>
    <t>BBSAG Bull.50</t>
  </si>
  <si>
    <t>BBSAG Bull.51</t>
  </si>
  <si>
    <t>BBSAG Bull.52</t>
  </si>
  <si>
    <t>BBSAG Bull.53</t>
  </si>
  <si>
    <t>BBSAG 56</t>
  </si>
  <si>
    <t>BBSAG Bull.57</t>
  </si>
  <si>
    <t>Germann R</t>
  </si>
  <si>
    <t>BBSAG Bull.60</t>
  </si>
  <si>
    <t>BBSAG Bull.61</t>
  </si>
  <si>
    <t>BBSAG Bull.62</t>
  </si>
  <si>
    <t>BBSAG 63</t>
  </si>
  <si>
    <t>BBSAG Bull.64</t>
  </si>
  <si>
    <t>Wils P</t>
  </si>
  <si>
    <t>BBSAG Bull.65</t>
  </si>
  <si>
    <t>S</t>
  </si>
  <si>
    <t>BBSAG Bull.68</t>
  </si>
  <si>
    <t>BBSAG Bull.67</t>
  </si>
  <si>
    <t>BBSAG 68</t>
  </si>
  <si>
    <t>Kohl M</t>
  </si>
  <si>
    <t>BBSAG Bull.69</t>
  </si>
  <si>
    <t>BBSAG Bull.70</t>
  </si>
  <si>
    <t>BBSAG Bull.71</t>
  </si>
  <si>
    <t>BBSAG Bull.72</t>
  </si>
  <si>
    <t>BRNO 27</t>
  </si>
  <si>
    <t>BBSAG Bull.74</t>
  </si>
  <si>
    <t>BBSAG Bull.75</t>
  </si>
  <si>
    <t>D. Williams</t>
  </si>
  <si>
    <t>P. Goodwin</t>
  </si>
  <si>
    <t>BBSAG Bull.76</t>
  </si>
  <si>
    <t>BBSAG Bull.78</t>
  </si>
  <si>
    <t>phe</t>
  </si>
  <si>
    <t>PASP 98,605,690</t>
  </si>
  <si>
    <t>BBSAG Bull.79</t>
  </si>
  <si>
    <t>BBSAG Bull.81</t>
  </si>
  <si>
    <t>BAV-M 46</t>
  </si>
  <si>
    <t>BBSAG Bull.82</t>
  </si>
  <si>
    <t>BBSAG Bull.83</t>
  </si>
  <si>
    <t>BBSAG Bull.84</t>
  </si>
  <si>
    <t>Mavrofridis G</t>
  </si>
  <si>
    <t>BBSAG Bull.86</t>
  </si>
  <si>
    <t>BBSAG Bull.85</t>
  </si>
  <si>
    <t>Blaettler E</t>
  </si>
  <si>
    <t>BBSAG Bull.88</t>
  </si>
  <si>
    <t>BBSAG Bull.87</t>
  </si>
  <si>
    <t>phe  B</t>
  </si>
  <si>
    <t>IBVS 3423</t>
  </si>
  <si>
    <t>phe  U</t>
  </si>
  <si>
    <t>phe  V</t>
  </si>
  <si>
    <t>BBSAG Bull.89</t>
  </si>
  <si>
    <t>BBSAG Bull.90</t>
  </si>
  <si>
    <t>BRNO 30</t>
  </si>
  <si>
    <t>BBSAG Bull.91</t>
  </si>
  <si>
    <t>BBSAG Bull.92</t>
  </si>
  <si>
    <t>BBSAG Bull.93</t>
  </si>
  <si>
    <t>BBSAG Bull.94</t>
  </si>
  <si>
    <t>BBSAG Bull.96</t>
  </si>
  <si>
    <t>BBSAG Bull.97</t>
  </si>
  <si>
    <t>BRNO 31</t>
  </si>
  <si>
    <t>BBSAG Bull.98</t>
  </si>
  <si>
    <t>BBSAG Bull.99</t>
  </si>
  <si>
    <t>BBSAG Bull.100</t>
  </si>
  <si>
    <t>BBSAG Bull.102</t>
  </si>
  <si>
    <t>BBSAG Bull.103</t>
  </si>
  <si>
    <t>BBSAG Bull.104</t>
  </si>
  <si>
    <t>BBSAG Bull.105</t>
  </si>
  <si>
    <t>BBSAG Bull.107</t>
  </si>
  <si>
    <t>BBSAG Bull.108</t>
  </si>
  <si>
    <t>BBSAG Bull.109</t>
  </si>
  <si>
    <t>BBSAG Bull.110</t>
  </si>
  <si>
    <t>BBSAG Bull.111</t>
  </si>
  <si>
    <t>ccd</t>
  </si>
  <si>
    <t>S. Cook</t>
  </si>
  <si>
    <t>G. Lubcke</t>
  </si>
  <si>
    <t>BBSAG Bull.113</t>
  </si>
  <si>
    <t>BBSAG Bull.114</t>
  </si>
  <si>
    <t>G. Samolyk</t>
  </si>
  <si>
    <t>BBSAG Bull.115</t>
  </si>
  <si>
    <t>BBSAG Bull.116</t>
  </si>
  <si>
    <t>BBSAG Bull.118</t>
  </si>
  <si>
    <t>BBSAG Bull.117</t>
  </si>
  <si>
    <t>K.Locher</t>
  </si>
  <si>
    <t>BBSAG 119</t>
  </si>
  <si>
    <t>M.Kohl</t>
  </si>
  <si>
    <t>Misc</t>
  </si>
  <si>
    <t>Diff^2</t>
  </si>
  <si>
    <t>Nelson</t>
  </si>
  <si>
    <t>Faulkner 1986</t>
  </si>
  <si>
    <t>Henzl 1990</t>
  </si>
  <si>
    <t>Galis 2001</t>
  </si>
  <si>
    <t>Galis 2001A&amp;A..373..950G</t>
  </si>
  <si>
    <t>IBVS 5493</t>
  </si>
  <si>
    <t>IBVS 5484</t>
  </si>
  <si>
    <t>IBVS 5643</t>
  </si>
  <si>
    <t>KW Per / gsc 3684-1084</t>
  </si>
  <si>
    <t>EB/SD</t>
  </si>
  <si>
    <t>IBVS 5694</t>
  </si>
  <si>
    <t>I</t>
  </si>
  <si>
    <t># of data points:</t>
  </si>
  <si>
    <t>IBVS 5731</t>
  </si>
  <si>
    <t>IBVS 5438</t>
  </si>
  <si>
    <t>Quadratic fit is likely not valid</t>
  </si>
  <si>
    <t>IBVS 5543</t>
  </si>
  <si>
    <t>IBVS 5761</t>
  </si>
  <si>
    <t>IBVS 5871</t>
  </si>
  <si>
    <t>II</t>
  </si>
  <si>
    <t>Start of linear fit (row #)</t>
  </si>
  <si>
    <t>IBVS 5875</t>
  </si>
  <si>
    <t>IBVS 5874</t>
  </si>
  <si>
    <t>OEJV 0074</t>
  </si>
  <si>
    <t>vis</t>
  </si>
  <si>
    <t>OEJV 0094</t>
  </si>
  <si>
    <t>OEJV 0107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</si>
  <si>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</si>
  <si>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</si>
  <si>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</si>
  <si>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</si>
  <si>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</si>
  <si>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</si>
  <si>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</si>
  <si>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</si>
  <si>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</si>
  <si>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</si>
  <si>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</si>
  <si>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</si>
  <si>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</si>
  <si>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</si>
  <si>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</si>
  <si>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</si>
  <si>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</si>
  <si>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</si>
  <si>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</si>
  <si>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</si>
  <si>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</si>
  <si>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</si>
  <si>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</si>
  <si>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</si>
  <si>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</si>
  <si>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</si>
  <si>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</si>
  <si>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</si>
  <si>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</si>
  <si>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</si>
  <si>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</si>
  <si>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</si>
  <si>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</si>
  <si>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</si>
  <si>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</si>
  <si>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</si>
  <si>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</si>
  <si>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</si>
  <si>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</si>
  <si>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</si>
  <si>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</si>
  <si>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</si>
  <si>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</si>
  <si>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</si>
  <si>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</si>
  <si>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</si>
  <si>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</si>
  <si>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</si>
  <si>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</si>
  <si>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</si>
  <si>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</si>
  <si>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</si>
  <si>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</si>
  <si>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</si>
  <si>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</si>
  <si>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</si>
  <si>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</si>
  <si>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</si>
  <si>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</si>
  <si>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</si>
  <si>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</si>
  <si>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</si>
  <si>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</si>
  <si>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</si>
  <si>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</si>
  <si>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</si>
  <si>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</si>
  <si>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</si>
  <si>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</si>
  <si>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</si>
  <si>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</si>
  <si>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</si>
  <si>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</si>
  <si>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</si>
  <si>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</si>
  <si>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5966</t>
  </si>
  <si>
    <t>IBVS 5820</t>
  </si>
  <si>
    <t>IBVS 5959</t>
  </si>
  <si>
    <t>IBVS 6011</t>
  </si>
  <si>
    <t>OEJV 0003</t>
  </si>
  <si>
    <t>JAVSO..36..171</t>
  </si>
  <si>
    <t>JAVSO..36..186</t>
  </si>
  <si>
    <t>JAVSO..38..183</t>
  </si>
  <si>
    <t>JAVSO..39..177</t>
  </si>
  <si>
    <t>OEJV 0160</t>
  </si>
  <si>
    <t>2013JAVSO..41..122</t>
  </si>
  <si>
    <t>2013JAVSO..41..328</t>
  </si>
  <si>
    <t>OEJV</t>
  </si>
  <si>
    <t>BAD?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</si>
  <si>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</si>
  <si>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</si>
  <si>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</si>
  <si>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</si>
  <si>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</si>
  <si>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</si>
  <si>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</si>
  <si>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</si>
  <si>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</si>
  <si>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</si>
  <si>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</si>
  <si>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2416811.523 </t>
  </si>
  <si>
    <t> 27.11.1904 00:33 </t>
  </si>
  <si>
    <t> 0.046 </t>
  </si>
  <si>
    <t>P </t>
  </si>
  <si>
    <t> H.Bauernfeind </t>
  </si>
  <si>
    <t> VB 7.72 </t>
  </si>
  <si>
    <t>2416836.620 </t>
  </si>
  <si>
    <t> 22.12.1904 02:52 </t>
  </si>
  <si>
    <t> -0.001 </t>
  </si>
  <si>
    <t>2417229.612 </t>
  </si>
  <si>
    <t> 19.01.1906 02:41 </t>
  </si>
  <si>
    <t> 0.000 </t>
  </si>
  <si>
    <t>2417525.730 </t>
  </si>
  <si>
    <t> 11.11.1906 05:31 </t>
  </si>
  <si>
    <t> -0.022 </t>
  </si>
  <si>
    <t>2417850.819 </t>
  </si>
  <si>
    <t> 02.10.1907 07:39 </t>
  </si>
  <si>
    <t> 0.058 </t>
  </si>
  <si>
    <t>2417864.720 </t>
  </si>
  <si>
    <t> 16.10.1907 05:16 </t>
  </si>
  <si>
    <t> -0.010 </t>
  </si>
  <si>
    <t>2418327.530 </t>
  </si>
  <si>
    <t> 21.01.1909 00:43 </t>
  </si>
  <si>
    <t> -0.036 </t>
  </si>
  <si>
    <t>2418553.843 </t>
  </si>
  <si>
    <t> 04.09.1909 08:13 </t>
  </si>
  <si>
    <t> -0.019 </t>
  </si>
  <si>
    <t>2418946.831 </t>
  </si>
  <si>
    <t> 02.10.1910 07:56 </t>
  </si>
  <si>
    <t>2419060.530 </t>
  </si>
  <si>
    <t> 24.01.1911 00:43 </t>
  </si>
  <si>
    <t> 0.063 </t>
  </si>
  <si>
    <t>2419790.610 </t>
  </si>
  <si>
    <t> 23.01.1913 02:38 </t>
  </si>
  <si>
    <t> 0.036 </t>
  </si>
  <si>
    <t>2420764.782 </t>
  </si>
  <si>
    <t> 24.09.1915 06:46 </t>
  </si>
  <si>
    <t> 0.112 </t>
  </si>
  <si>
    <t>2421184.654 </t>
  </si>
  <si>
    <t> 17.11.1916 03:41 </t>
  </si>
  <si>
    <t> -0.014 </t>
  </si>
  <si>
    <t>2421903.702 </t>
  </si>
  <si>
    <t> 06.11.1918 04:50 </t>
  </si>
  <si>
    <t> 0.102 </t>
  </si>
  <si>
    <t>2422364.578 </t>
  </si>
  <si>
    <t> 10.02.1920 01:52 </t>
  </si>
  <si>
    <t> 0.005 </t>
  </si>
  <si>
    <t>2422593.759 </t>
  </si>
  <si>
    <t> 26.09.1920 06:12 </t>
  </si>
  <si>
    <t> 0.096 </t>
  </si>
  <si>
    <t>2422661.620 </t>
  </si>
  <si>
    <t> 03.12.1920 02:52 </t>
  </si>
  <si>
    <t> -0.025 </t>
  </si>
  <si>
    <t>2422917.740 </t>
  </si>
  <si>
    <t> 16.08.1921 05:45 </t>
  </si>
  <si>
    <t>2422999.676 </t>
  </si>
  <si>
    <t> 06.11.1921 04:13 </t>
  </si>
  <si>
    <t> -0.016 </t>
  </si>
  <si>
    <t>2423310.783 </t>
  </si>
  <si>
    <t> 13.09.1922 06:47 </t>
  </si>
  <si>
    <t> 0.051 </t>
  </si>
  <si>
    <t>2423449.492 </t>
  </si>
  <si>
    <t> 29.01.1923 23:48 </t>
  </si>
  <si>
    <t> 0.002 </t>
  </si>
  <si>
    <t>2423461.639 </t>
  </si>
  <si>
    <t> 11.02.1923 03:20 </t>
  </si>
  <si>
    <t> 0.043 </t>
  </si>
  <si>
    <t>2423702.763 </t>
  </si>
  <si>
    <t> 10.10.1923 06:18 </t>
  </si>
  <si>
    <t> -0.029 </t>
  </si>
  <si>
    <t>2424815.631 </t>
  </si>
  <si>
    <t> 27.10.1926 03:08 </t>
  </si>
  <si>
    <t> -0.015 </t>
  </si>
  <si>
    <t>2424815.673 </t>
  </si>
  <si>
    <t> 27.10.1926 04:09 </t>
  </si>
  <si>
    <t> 0.027 </t>
  </si>
  <si>
    <t>2425208.671 </t>
  </si>
  <si>
    <t> 24.11.1927 04:06 </t>
  </si>
  <si>
    <t> 0.033 </t>
  </si>
  <si>
    <t>2425603.588 </t>
  </si>
  <si>
    <t> 23.12.1928 02:06 </t>
  </si>
  <si>
    <t> 0.097 </t>
  </si>
  <si>
    <t>2425843.787 </t>
  </si>
  <si>
    <t> 20.08.1929 06:53 </t>
  </si>
  <si>
    <t> 0.031 </t>
  </si>
  <si>
    <t>2425967.604 </t>
  </si>
  <si>
    <t> 22.12.1929 02:29 </t>
  </si>
  <si>
    <t> -0.009 </t>
  </si>
  <si>
    <t>2425981.600 </t>
  </si>
  <si>
    <t> 05.01.1930 02:24 </t>
  </si>
  <si>
    <t> 0.018 </t>
  </si>
  <si>
    <t>2426263.814 </t>
  </si>
  <si>
    <t> 14.10.1930 07:32 </t>
  </si>
  <si>
    <t> 0.060 </t>
  </si>
  <si>
    <t>2426276.790 </t>
  </si>
  <si>
    <t> 27.10.1930 06:57 </t>
  </si>
  <si>
    <t>2426295.433 </t>
  </si>
  <si>
    <t> 14.11.1930 22:23 </t>
  </si>
  <si>
    <t> 0.016 </t>
  </si>
  <si>
    <t> Strohmeier et al. </t>
  </si>
  <si>
    <t> VB 5.15 </t>
  </si>
  <si>
    <t>2426350.407 </t>
  </si>
  <si>
    <t> 08.01.1931 21:46 </t>
  </si>
  <si>
    <t>2426406.290 </t>
  </si>
  <si>
    <t> 05.03.1931 18:57 </t>
  </si>
  <si>
    <t> 0.054 </t>
  </si>
  <si>
    <t>2426614.799 </t>
  </si>
  <si>
    <t> 30.09.1931 07:10 </t>
  </si>
  <si>
    <t> -0.039 </t>
  </si>
  <si>
    <t>2426620.445 </t>
  </si>
  <si>
    <t> 05.10.1931 22:40 </t>
  </si>
  <si>
    <t> 0.019 </t>
  </si>
  <si>
    <t>2426671.676 </t>
  </si>
  <si>
    <t> 26.11.1931 04:13 </t>
  </si>
  <si>
    <t>2426718.265 </t>
  </si>
  <si>
    <t> 11.01.1932 18:21 </t>
  </si>
  <si>
    <t> 0.057 </t>
  </si>
  <si>
    <t>2426939.832 </t>
  </si>
  <si>
    <t> 20.08.1932 07:58 </t>
  </si>
  <si>
    <t>2426985.502 </t>
  </si>
  <si>
    <t> 05.10.1932 00:02 </t>
  </si>
  <si>
    <t> 0.023 </t>
  </si>
  <si>
    <t>2427030.208 </t>
  </si>
  <si>
    <t> 18.11.1932 16:59 </t>
  </si>
  <si>
    <t> 0.028 </t>
  </si>
  <si>
    <t>2427119.547 </t>
  </si>
  <si>
    <t> 16.02.1933 01:07 </t>
  </si>
  <si>
    <t> -0.034 </t>
  </si>
  <si>
    <t>2427365.445 </t>
  </si>
  <si>
    <t> 19.10.1933 22:40 </t>
  </si>
  <si>
    <t> 0.012 </t>
  </si>
  <si>
    <t>2427422.277 </t>
  </si>
  <si>
    <t> 15.12.1933 18:38 </t>
  </si>
  <si>
    <t> 0.037 </t>
  </si>
  <si>
    <t>2427659.792 </t>
  </si>
  <si>
    <t> 10.08.1934 07:00 </t>
  </si>
  <si>
    <t> 0.081 </t>
  </si>
  <si>
    <t>2427660.683 </t>
  </si>
  <si>
    <t> 11.08.1934 04:23 </t>
  </si>
  <si>
    <t> 0.041 </t>
  </si>
  <si>
    <t>2427686.809 </t>
  </si>
  <si>
    <t> 06.09.1934 07:24 </t>
  </si>
  <si>
    <t> 0.092 </t>
  </si>
  <si>
    <t>2427741.719 </t>
  </si>
  <si>
    <t> 31.10.1934 05:15 </t>
  </si>
  <si>
    <t>2428024.777 </t>
  </si>
  <si>
    <t> 10.08.1935 06:38 </t>
  </si>
  <si>
    <t> 0.013 </t>
  </si>
  <si>
    <t>2428078.787 </t>
  </si>
  <si>
    <t> 03.10.1935 06:53 </t>
  </si>
  <si>
    <t> 0.010 </t>
  </si>
  <si>
    <t>2428879.647 </t>
  </si>
  <si>
    <t> 12.12.1937 03:31 </t>
  </si>
  <si>
    <t> -0.013 </t>
  </si>
  <si>
    <t>2429166.494 </t>
  </si>
  <si>
    <t> 24.09.1938 23:51 </t>
  </si>
  <si>
    <t> 0.006 </t>
  </si>
  <si>
    <t>2429206.630 </t>
  </si>
  <si>
    <t> 04.11.1938 03:07 </t>
  </si>
  <si>
    <t> 0.098 </t>
  </si>
  <si>
    <t>2429528.756 </t>
  </si>
  <si>
    <t> 22.09.1939 06:08 </t>
  </si>
  <si>
    <t> 0.009 </t>
  </si>
  <si>
    <t>2429555.765 </t>
  </si>
  <si>
    <t> 19.10.1939 06:21 </t>
  </si>
  <si>
    <t> 0.011 </t>
  </si>
  <si>
    <t>2429556.665 </t>
  </si>
  <si>
    <t> 20.10.1939 03:57 </t>
  </si>
  <si>
    <t> -0.020 </t>
  </si>
  <si>
    <t>2429570.678 </t>
  </si>
  <si>
    <t> 03.11.1939 04:16 </t>
  </si>
  <si>
    <t> 0.024 </t>
  </si>
  <si>
    <t>2429866.840 </t>
  </si>
  <si>
    <t> 25.08.1940 08:09 </t>
  </si>
  <si>
    <t>2430288.703 </t>
  </si>
  <si>
    <t> 21.10.1941 04:52 </t>
  </si>
  <si>
    <t> 0.049 </t>
  </si>
  <si>
    <t>2430315.685 </t>
  </si>
  <si>
    <t> 17.11.1941 04:26 </t>
  </si>
  <si>
    <t>2430344.577 </t>
  </si>
  <si>
    <t> 16.12.1941 01:50 </t>
  </si>
  <si>
    <t> 0.047 </t>
  </si>
  <si>
    <t>2430682.587 </t>
  </si>
  <si>
    <t> 19.11.1942 02:05 </t>
  </si>
  <si>
    <t>2430682.660 </t>
  </si>
  <si>
    <t> 19.11.1942 03:50 </t>
  </si>
  <si>
    <t> 0.083 </t>
  </si>
  <si>
    <t>2431358.668 </t>
  </si>
  <si>
    <t> 25.09.1944 04:01 </t>
  </si>
  <si>
    <t>2432117.624 </t>
  </si>
  <si>
    <t> 24.10.1946 02:58 </t>
  </si>
  <si>
    <t> -0.023 </t>
  </si>
  <si>
    <t>2432440.762 </t>
  </si>
  <si>
    <t> 12.09.1947 06:17 </t>
  </si>
  <si>
    <t> -0.032 </t>
  </si>
  <si>
    <t>2434282.790 </t>
  </si>
  <si>
    <t> 27.09.1952 06:57 </t>
  </si>
  <si>
    <t>2434282.841 </t>
  </si>
  <si>
    <t> 27.09.1952 08:11 </t>
  </si>
  <si>
    <t> 0.017 </t>
  </si>
  <si>
    <t>2434283.718 </t>
  </si>
  <si>
    <t> 28.09.1952 05:13 </t>
  </si>
  <si>
    <t> -0.037 </t>
  </si>
  <si>
    <t>2434283.761 </t>
  </si>
  <si>
    <t> 28.09.1952 06:15 </t>
  </si>
  <si>
    <t>2436818.606 </t>
  </si>
  <si>
    <t> 07.09.1959 02:32 </t>
  </si>
  <si>
    <t> -0.035 </t>
  </si>
  <si>
    <t>2436847.510 </t>
  </si>
  <si>
    <t> 06.10.1959 00:14 </t>
  </si>
  <si>
    <t>2436903.373 </t>
  </si>
  <si>
    <t> 30.11.1959 20:57 </t>
  </si>
  <si>
    <t>2438595.427 </t>
  </si>
  <si>
    <t> 18.07.1964 22:14 </t>
  </si>
  <si>
    <t> -0.056 </t>
  </si>
  <si>
    <t>V </t>
  </si>
  <si>
    <t> A.Paschke </t>
  </si>
  <si>
    <t> BRNO 6 </t>
  </si>
  <si>
    <t>2439028.531 </t>
  </si>
  <si>
    <t> 25.09.1965 00:44 </t>
  </si>
  <si>
    <t> K.Häussler </t>
  </si>
  <si>
    <t> HABZ 89 </t>
  </si>
  <si>
    <t>2439029.464 </t>
  </si>
  <si>
    <t> 25.09.1965 23:08 </t>
  </si>
  <si>
    <t> 0.014 </t>
  </si>
  <si>
    <t>2439056.455 </t>
  </si>
  <si>
    <t> 22.10.1965 22:55 </t>
  </si>
  <si>
    <t>2439057.386 </t>
  </si>
  <si>
    <t> 23.10.1965 21:15 </t>
  </si>
  <si>
    <t> -0.002 </t>
  </si>
  <si>
    <t>2439465.271 </t>
  </si>
  <si>
    <t> 05.12.1966 18:30 </t>
  </si>
  <si>
    <t> -0.008 </t>
  </si>
  <si>
    <t>2439532.304 </t>
  </si>
  <si>
    <t> 10.02.1967 19:17 </t>
  </si>
  <si>
    <t> -0.026 </t>
  </si>
  <si>
    <t> J.Zidu </t>
  </si>
  <si>
    <t> BRNO 9 </t>
  </si>
  <si>
    <t>2440477.545 </t>
  </si>
  <si>
    <t> 13.09.1969 01:04 </t>
  </si>
  <si>
    <t> -0.012 </t>
  </si>
  <si>
    <t> M.Mrazek </t>
  </si>
  <si>
    <t> Z.Zemanek </t>
  </si>
  <si>
    <t>2440505.490 </t>
  </si>
  <si>
    <t> 10.10.1969 23:45 </t>
  </si>
  <si>
    <t> -0.005 </t>
  </si>
  <si>
    <t>2440505.492 </t>
  </si>
  <si>
    <t> 10.10.1969 23:48 </t>
  </si>
  <si>
    <t> J.Jurecka </t>
  </si>
  <si>
    <t>2441981.540 </t>
  </si>
  <si>
    <t> 26.10.1973 00:57 </t>
  </si>
  <si>
    <t> -0.000 </t>
  </si>
  <si>
    <t> R.Polloczek </t>
  </si>
  <si>
    <t> BRNO 17 </t>
  </si>
  <si>
    <t>2442403.393 </t>
  </si>
  <si>
    <t> 21.12.1974 21:25 </t>
  </si>
  <si>
    <t> R.Diethelm </t>
  </si>
  <si>
    <t> BBS 19 </t>
  </si>
  <si>
    <t>2442404.337 </t>
  </si>
  <si>
    <t> 22.12.1974 20:05 </t>
  </si>
  <si>
    <t> K.Locher </t>
  </si>
  <si>
    <t>2442405.262 </t>
  </si>
  <si>
    <t> 23.12.1974 18:17 </t>
  </si>
  <si>
    <t>2442405.264 </t>
  </si>
  <si>
    <t> 23.12.1974 18:20 </t>
  </si>
  <si>
    <t> 0.001 </t>
  </si>
  <si>
    <t>2442632.506 </t>
  </si>
  <si>
    <t> 08.08.1975 00:08 </t>
  </si>
  <si>
    <t> BBS 23 </t>
  </si>
  <si>
    <t>2442645.533 </t>
  </si>
  <si>
    <t> 21.08.1975 00:47 </t>
  </si>
  <si>
    <t>2442669.740 </t>
  </si>
  <si>
    <t> 14.09.1975 05:45 </t>
  </si>
  <si>
    <t> M.Baldwin </t>
  </si>
  <si>
    <t> AVSJ 7.39 </t>
  </si>
  <si>
    <t>2442717.244 </t>
  </si>
  <si>
    <t> 31.10.1975 17:51 </t>
  </si>
  <si>
    <t> BBS 24 </t>
  </si>
  <si>
    <t>2442729.346 </t>
  </si>
  <si>
    <t> 12.11.1975 20:18 </t>
  </si>
  <si>
    <t>2442739.577 </t>
  </si>
  <si>
    <t> 23.11.1975 01:50 </t>
  </si>
  <si>
    <t> C.Scovil </t>
  </si>
  <si>
    <t>2442758.216 </t>
  </si>
  <si>
    <t> 11.12.1975 17:11 </t>
  </si>
  <si>
    <t> BBS 25 </t>
  </si>
  <si>
    <t>2442768.453 </t>
  </si>
  <si>
    <t> 21.12.1975 22:52 </t>
  </si>
  <si>
    <t>2442782.408 </t>
  </si>
  <si>
    <t> 04.01.1976 21:47 </t>
  </si>
  <si>
    <t> BBS 26 </t>
  </si>
  <si>
    <t>2442782.429 </t>
  </si>
  <si>
    <t> 04.01.1976 22:17 </t>
  </si>
  <si>
    <t>2442796.393 </t>
  </si>
  <si>
    <t> 18.01.1976 21:25 </t>
  </si>
  <si>
    <t>2442838.297 </t>
  </si>
  <si>
    <t> 29.02.1976 19:07 </t>
  </si>
  <si>
    <t>2442956.563 </t>
  </si>
  <si>
    <t> 27.06.1976 01:30 </t>
  </si>
  <si>
    <t> BBS 28 </t>
  </si>
  <si>
    <t>2442970.538 </t>
  </si>
  <si>
    <t> 11.07.1976 00:54 </t>
  </si>
  <si>
    <t> BBS 29 </t>
  </si>
  <si>
    <t>2442971.471 </t>
  </si>
  <si>
    <t> 11.07.1976 23:18 </t>
  </si>
  <si>
    <t>2442997.545 </t>
  </si>
  <si>
    <t> 07.08.1976 01:04 </t>
  </si>
  <si>
    <t>2442998.472 </t>
  </si>
  <si>
    <t> 07.08.1976 23:19 </t>
  </si>
  <si>
    <t>2443090.671 </t>
  </si>
  <si>
    <t> 08.11.1976 04:06 </t>
  </si>
  <si>
    <t> BBS 31 </t>
  </si>
  <si>
    <t>2443103.712 </t>
  </si>
  <si>
    <t> 21.11.1976 05:05 </t>
  </si>
  <si>
    <t>2443131.651 </t>
  </si>
  <si>
    <t> 19.12.1976 03:37 </t>
  </si>
  <si>
    <t> AOEB 5 </t>
  </si>
  <si>
    <t>2443135.374 </t>
  </si>
  <si>
    <t> 22.12.1976 20:58 </t>
  </si>
  <si>
    <t> 0.004 </t>
  </si>
  <si>
    <t>2443161.448 </t>
  </si>
  <si>
    <t> 17.01.1977 22:45 </t>
  </si>
  <si>
    <t> 0.003 </t>
  </si>
  <si>
    <t> BBS 32 </t>
  </si>
  <si>
    <t>2443203.355 </t>
  </si>
  <si>
    <t> 28.02.1977 20:31 </t>
  </si>
  <si>
    <t>2443204.284 </t>
  </si>
  <si>
    <t> 01.03.1977 18:48 </t>
  </si>
  <si>
    <t> BBS 33 </t>
  </si>
  <si>
    <t>2443217.328 </t>
  </si>
  <si>
    <t> 14.03.1977 19:52 </t>
  </si>
  <si>
    <t> 0.007 </t>
  </si>
  <si>
    <t>2443281.582 </t>
  </si>
  <si>
    <t> 18.05.1977 01:58 </t>
  </si>
  <si>
    <t>2443373.773 </t>
  </si>
  <si>
    <t> 18.08.1977 06:33 </t>
  </si>
  <si>
    <t>2443393.332 </t>
  </si>
  <si>
    <t> 06.09.1977 19:58 </t>
  </si>
  <si>
    <t> BBS 35 </t>
  </si>
  <si>
    <t>2443420.340 </t>
  </si>
  <si>
    <t> 03.10.1977 20:09 </t>
  </si>
  <si>
    <t>2443432.436 </t>
  </si>
  <si>
    <t> 15.10.1977 22:27 </t>
  </si>
  <si>
    <t> -0.006 </t>
  </si>
  <si>
    <t> J.Dostal </t>
  </si>
  <si>
    <t> BRNO 21 </t>
  </si>
  <si>
    <t>2443432.437 </t>
  </si>
  <si>
    <t> 15.10.1977 22:29 </t>
  </si>
  <si>
    <t> P.Suchen </t>
  </si>
  <si>
    <t>2443433.388 </t>
  </si>
  <si>
    <t> 16.10.1977 21:18 </t>
  </si>
  <si>
    <t> 0.015 </t>
  </si>
  <si>
    <t> D.Lichtenknecker </t>
  </si>
  <si>
    <t>BAVM 31 </t>
  </si>
  <si>
    <t>2443514.392 </t>
  </si>
  <si>
    <t> 05.01.1978 21:24 </t>
  </si>
  <si>
    <t> BBS 36 </t>
  </si>
  <si>
    <t>2443514.405 </t>
  </si>
  <si>
    <t> 05.01.1978 21:43 </t>
  </si>
  <si>
    <t> H.Peter </t>
  </si>
  <si>
    <t>2443515.350 </t>
  </si>
  <si>
    <t> 06.01.1978 20:24 </t>
  </si>
  <si>
    <t> 0.026 </t>
  </si>
  <si>
    <t>2443660.595 </t>
  </si>
  <si>
    <t> 01.06.1978 02:16 </t>
  </si>
  <si>
    <t> BBS 37 </t>
  </si>
  <si>
    <t>2443715.542 </t>
  </si>
  <si>
    <t> 26.07.1978 01:00 </t>
  </si>
  <si>
    <t> BBS 38 </t>
  </si>
  <si>
    <t>2443717.409 </t>
  </si>
  <si>
    <t> 27.07.1978 21:48 </t>
  </si>
  <si>
    <t>2443741.620 </t>
  </si>
  <si>
    <t> 21.08.1978 02:52 </t>
  </si>
  <si>
    <t>2443754.662 </t>
  </si>
  <si>
    <t> 03.09.1978 03:53 </t>
  </si>
  <si>
    <t> BBS 39 </t>
  </si>
  <si>
    <t>2443795.635 </t>
  </si>
  <si>
    <t> 14.10.1978 03:14 </t>
  </si>
  <si>
    <t>2444121.571 </t>
  </si>
  <si>
    <t> 05.09.1979 01:42 </t>
  </si>
  <si>
    <t> BBS 45 </t>
  </si>
  <si>
    <t>2444122.510 </t>
  </si>
  <si>
    <t> 06.09.1979 00:14 </t>
  </si>
  <si>
    <t>2444124.374 </t>
  </si>
  <si>
    <t> 07.09.1979 20:58 </t>
  </si>
  <si>
    <t>2444164.415 </t>
  </si>
  <si>
    <t> 17.10.1979 21:57 </t>
  </si>
  <si>
    <t>2444165.344 </t>
  </si>
  <si>
    <t> 18.10.1979 20:15 </t>
  </si>
  <si>
    <t>2444166.274 </t>
  </si>
  <si>
    <t> 19.10.1979 18:34 </t>
  </si>
  <si>
    <t>2444206.318 </t>
  </si>
  <si>
    <t> 28.11.1979 19:37 </t>
  </si>
  <si>
    <t>2444218.432 </t>
  </si>
  <si>
    <t> 10.12.1979 22:22 </t>
  </si>
  <si>
    <t> 0.008 </t>
  </si>
  <si>
    <t> BBS 46 </t>
  </si>
  <si>
    <t>2444288.273 </t>
  </si>
  <si>
    <t> 18.02.1980 18:33 </t>
  </si>
  <si>
    <t>2444379.532 </t>
  </si>
  <si>
    <t> 20.05.1980 00:46 </t>
  </si>
  <si>
    <t> BBS 48 </t>
  </si>
  <si>
    <t>2444462.430 </t>
  </si>
  <si>
    <t> 10.08.1980 22:19 </t>
  </si>
  <si>
    <t> D.Brozman </t>
  </si>
  <si>
    <t> BRNO 23 </t>
  </si>
  <si>
    <t>2444462.435 </t>
  </si>
  <si>
    <t> 10.08.1980 22:26 </t>
  </si>
  <si>
    <t> 0.021 </t>
  </si>
  <si>
    <t> K.Vojtek </t>
  </si>
  <si>
    <t>2444476.387 </t>
  </si>
  <si>
    <t> 24.08.1980 21:17 </t>
  </si>
  <si>
    <t> BBS 49 </t>
  </si>
  <si>
    <t>2444489.424 </t>
  </si>
  <si>
    <t> 06.09.1980 22:10 </t>
  </si>
  <si>
    <t> N.Stoikidis </t>
  </si>
  <si>
    <t> BBS 50 </t>
  </si>
  <si>
    <t>2444489.426 </t>
  </si>
  <si>
    <t> 06.09.1980 22:13 </t>
  </si>
  <si>
    <t>2444490.350 </t>
  </si>
  <si>
    <t> 07.09.1980 20:24 </t>
  </si>
  <si>
    <t>2444490.357 </t>
  </si>
  <si>
    <t> 07.09.1980 20:34 </t>
  </si>
  <si>
    <t>2444499.669 </t>
  </si>
  <si>
    <t> 17.09.1980 04:03 </t>
  </si>
  <si>
    <t>2444503.393 </t>
  </si>
  <si>
    <t> 20.09.1980 21:25 </t>
  </si>
  <si>
    <t>2444504.319 </t>
  </si>
  <si>
    <t> 21.09.1980 19:39 </t>
  </si>
  <si>
    <t>2444516.426 </t>
  </si>
  <si>
    <t> 03.10.1980 22:13 </t>
  </si>
  <si>
    <t> BBS 51 </t>
  </si>
  <si>
    <t>2444517.357 </t>
  </si>
  <si>
    <t> 04.10.1980 20:34 </t>
  </si>
  <si>
    <t>2444545.311 </t>
  </si>
  <si>
    <t> 01.11.1980 19:27 </t>
  </si>
  <si>
    <t>2444556.467 </t>
  </si>
  <si>
    <t> 12.11.1980 23:12 </t>
  </si>
  <si>
    <t> -0.004 </t>
  </si>
  <si>
    <t>2444559.263 </t>
  </si>
  <si>
    <t> 15.11.1980 18:18 </t>
  </si>
  <si>
    <t> BBS 52 </t>
  </si>
  <si>
    <t>2444586.267 </t>
  </si>
  <si>
    <t> 12.12.1980 18:24 </t>
  </si>
  <si>
    <t>2444598.381 </t>
  </si>
  <si>
    <t> 24.12.1980 21:08 </t>
  </si>
  <si>
    <t>2444613.274 </t>
  </si>
  <si>
    <t> 08.01.1981 18:34 </t>
  </si>
  <si>
    <t>2444626.313 </t>
  </si>
  <si>
    <t> 21.01.1981 19:30 </t>
  </si>
  <si>
    <t>2444627.246 </t>
  </si>
  <si>
    <t> 22.01.1981 17:54 </t>
  </si>
  <si>
    <t>2444638.420 </t>
  </si>
  <si>
    <t> 02.02.1981 22:04 </t>
  </si>
  <si>
    <t> BBS 53 </t>
  </si>
  <si>
    <t>2444640.283 </t>
  </si>
  <si>
    <t> 04.02.1981 18:47 </t>
  </si>
  <si>
    <t>2444650.529 </t>
  </si>
  <si>
    <t> 15.02.1981 00:41 </t>
  </si>
  <si>
    <t>2444812.566 </t>
  </si>
  <si>
    <t> 27.07.1981 01:35 </t>
  </si>
  <si>
    <t> BBS 56 </t>
  </si>
  <si>
    <t>2444827.465 </t>
  </si>
  <si>
    <t> 10.08.1981 23:09 </t>
  </si>
  <si>
    <t>2444842.368 </t>
  </si>
  <si>
    <t> 25.08.1981 20:49 </t>
  </si>
  <si>
    <t>2444865.648 </t>
  </si>
  <si>
    <t> 18.09.1981 03:33 </t>
  </si>
  <si>
    <t>2444869.374 </t>
  </si>
  <si>
    <t> 21.09.1981 20:58 </t>
  </si>
  <si>
    <t> BBS 57 </t>
  </si>
  <si>
    <t>2444870.290 </t>
  </si>
  <si>
    <t> 22.09.1981 18:57 </t>
  </si>
  <si>
    <t>2444883.339 </t>
  </si>
  <si>
    <t> 05.10.1981 20:08 </t>
  </si>
  <si>
    <t> R.Germann </t>
  </si>
  <si>
    <t>2444883.342 </t>
  </si>
  <si>
    <t> 05.10.1981 20:12 </t>
  </si>
  <si>
    <t>2444883.344 </t>
  </si>
  <si>
    <t> 05.10.1981 20:15 </t>
  </si>
  <si>
    <t>2444884.283 </t>
  </si>
  <si>
    <t> 06.10.1981 18:47 </t>
  </si>
  <si>
    <t>2444895.449 </t>
  </si>
  <si>
    <t> 17.10.1981 22:46 </t>
  </si>
  <si>
    <t>2444897.312 </t>
  </si>
  <si>
    <t> 19.10.1981 19:29 </t>
  </si>
  <si>
    <t>2444906.636 </t>
  </si>
  <si>
    <t> 29.10.1981 03:15 </t>
  </si>
  <si>
    <t>2444910.342 </t>
  </si>
  <si>
    <t> 01.11.1981 20:12 </t>
  </si>
  <si>
    <t>2444911.272 </t>
  </si>
  <si>
    <t> 02.11.1981 18:31 </t>
  </si>
  <si>
    <t>2444925.258 </t>
  </si>
  <si>
    <t> 16.11.1981 18:11 </t>
  </si>
  <si>
    <t>2445111.506 </t>
  </si>
  <si>
    <t> 22.05.1982 00:08 </t>
  </si>
  <si>
    <t> BBS 60 </t>
  </si>
  <si>
    <t>2445138.510 </t>
  </si>
  <si>
    <t> 18.06.1982 00:14 </t>
  </si>
  <si>
    <t> BBS 61 </t>
  </si>
  <si>
    <t>2445192.522 </t>
  </si>
  <si>
    <t> 11.08.1982 00:31 </t>
  </si>
  <si>
    <t> BBS 62 </t>
  </si>
  <si>
    <t>2445193.456 </t>
  </si>
  <si>
    <t> 11.08.1982 22:56 </t>
  </si>
  <si>
    <t>2445231.629 </t>
  </si>
  <si>
    <t> 19.09.1982 03:05 </t>
  </si>
  <si>
    <t>2445263.297 </t>
  </si>
  <si>
    <t> 20.10.1982 19:07 </t>
  </si>
  <si>
    <t> BBS 63 </t>
  </si>
  <si>
    <t>2445263.303 </t>
  </si>
  <si>
    <t> 20.10.1982 19:16 </t>
  </si>
  <si>
    <t>2445275.404 </t>
  </si>
  <si>
    <t> 01.11.1982 21:41 </t>
  </si>
  <si>
    <t> BBS 64 </t>
  </si>
  <si>
    <t>2445288.436 </t>
  </si>
  <si>
    <t> 14.11.1982 22:27 </t>
  </si>
  <si>
    <t>2445330.347 </t>
  </si>
  <si>
    <t> 26.12.1982 20:19 </t>
  </si>
  <si>
    <t>2445342.451 </t>
  </si>
  <si>
    <t> 07.01.1983 22:49 </t>
  </si>
  <si>
    <t> I.Nikolaou </t>
  </si>
  <si>
    <t>2445357.349 </t>
  </si>
  <si>
    <t> 22.01.1983 20:22 </t>
  </si>
  <si>
    <t>2445384.362 </t>
  </si>
  <si>
    <t> 18.02.1983 20:41 </t>
  </si>
  <si>
    <t> BBS 65 </t>
  </si>
  <si>
    <t> P.Wils </t>
  </si>
  <si>
    <t>2445384.364 </t>
  </si>
  <si>
    <t> 18.02.1983 20:44 </t>
  </si>
  <si>
    <t>2445385.294 </t>
  </si>
  <si>
    <t> 19.02.1983 19:03 </t>
  </si>
  <si>
    <t>2445530.571 </t>
  </si>
  <si>
    <t> 15.07.1983 01:42 </t>
  </si>
  <si>
    <t> BBS 67 </t>
  </si>
  <si>
    <t>2445531.507 </t>
  </si>
  <si>
    <t> 16.07.1983 00:10 </t>
  </si>
  <si>
    <t>2445596.684 </t>
  </si>
  <si>
    <t> 19.09.1983 04:24 </t>
  </si>
  <si>
    <t> BBS 68 </t>
  </si>
  <si>
    <t>2445600.417 </t>
  </si>
  <si>
    <t> 22.09.1983 22:00 </t>
  </si>
  <si>
    <t>2445602.284 </t>
  </si>
  <si>
    <t> 24.09.1983 18:48 </t>
  </si>
  <si>
    <t>2445613.452 </t>
  </si>
  <si>
    <t> 05.10.1983 22:50 </t>
  </si>
  <si>
    <t> M.Kohl </t>
  </si>
  <si>
    <t> BBS 69 </t>
  </si>
  <si>
    <t>2445614.376 </t>
  </si>
  <si>
    <t> 06.10.1983 21:01 </t>
  </si>
  <si>
    <t>2445615.313 </t>
  </si>
  <si>
    <t> 07.10.1983 19:30 </t>
  </si>
  <si>
    <t>2445640.458 </t>
  </si>
  <si>
    <t> 01.11.1983 22:59 </t>
  </si>
  <si>
    <t>2445641.382 </t>
  </si>
  <si>
    <t> 02.11.1983 21:10 </t>
  </si>
  <si>
    <t>2445641.392 </t>
  </si>
  <si>
    <t> 02.11.1983 21:24 </t>
  </si>
  <si>
    <t>2445680.506 </t>
  </si>
  <si>
    <t> 12.12.1983 00:08 </t>
  </si>
  <si>
    <t> BBS 70 </t>
  </si>
  <si>
    <t>2445697.270 </t>
  </si>
  <si>
    <t> 28.12.1983 18:28 </t>
  </si>
  <si>
    <t>2445764.313 </t>
  </si>
  <si>
    <t> 04.03.1984 19:30 </t>
  </si>
  <si>
    <t> BBS 71 </t>
  </si>
  <si>
    <t>2445764.316 </t>
  </si>
  <si>
    <t> 04.03.1984 19:35 </t>
  </si>
  <si>
    <t>2445776.428 </t>
  </si>
  <si>
    <t> 16.03.1984 22:16 </t>
  </si>
  <si>
    <t>2445868.612 </t>
  </si>
  <si>
    <t> 17.06.1984 02:41 </t>
  </si>
  <si>
    <t> BBS 72 </t>
  </si>
  <si>
    <t>2445993.398 </t>
  </si>
  <si>
    <t> 19.10.1984 21:33 </t>
  </si>
  <si>
    <t> P.Lutcha </t>
  </si>
  <si>
    <t> BRNO 27 </t>
  </si>
  <si>
    <t>2445993.399 </t>
  </si>
  <si>
    <t> 19.10.1984 21:34 </t>
  </si>
  <si>
    <t> T.Graf </t>
  </si>
  <si>
    <t>2445993.406 </t>
  </si>
  <si>
    <t> 19.10.1984 21:44 </t>
  </si>
  <si>
    <t> D.Hanzl </t>
  </si>
  <si>
    <t>2445995.274 </t>
  </si>
  <si>
    <t> 21.10.1984 18:34 </t>
  </si>
  <si>
    <t> BBS 74 </t>
  </si>
  <si>
    <t>2446005.500 </t>
  </si>
  <si>
    <t> 01.11.1984 00:00 </t>
  </si>
  <si>
    <t>2446006.443 </t>
  </si>
  <si>
    <t> 01.11.1984 22:37 </t>
  </si>
  <si>
    <t>2446009.237 </t>
  </si>
  <si>
    <t> 04.11.1984 17:41 </t>
  </si>
  <si>
    <t>2446023.208 </t>
  </si>
  <si>
    <t> 18.11.1984 16:59 </t>
  </si>
  <si>
    <t>2446033.448 </t>
  </si>
  <si>
    <t> 28.11.1984 22:45 </t>
  </si>
  <si>
    <t>2446035.312 </t>
  </si>
  <si>
    <t> 30.11.1984 19:29 </t>
  </si>
  <si>
    <t> P.Hajek </t>
  </si>
  <si>
    <t>2446035.313 </t>
  </si>
  <si>
    <t> 30.11.1984 19:30 </t>
  </si>
  <si>
    <t> R.Krejci </t>
  </si>
  <si>
    <t>2446035.315 </t>
  </si>
  <si>
    <t> 30.11.1984 19:33 </t>
  </si>
  <si>
    <t> R.Pliska </t>
  </si>
  <si>
    <t>2446035.320 </t>
  </si>
  <si>
    <t> 30.11.1984 19:40 </t>
  </si>
  <si>
    <t> J.Bimka </t>
  </si>
  <si>
    <t>2446047.418 </t>
  </si>
  <si>
    <t> 12.12.1984 22:01 </t>
  </si>
  <si>
    <t> BBS 75/100 </t>
  </si>
  <si>
    <t>2446048.351 </t>
  </si>
  <si>
    <t> 13.12.1984 20:25 </t>
  </si>
  <si>
    <t> J.Silhan </t>
  </si>
  <si>
    <t>2446050.213 </t>
  </si>
  <si>
    <t> 15.12.1984 17:06 </t>
  </si>
  <si>
    <t> BBS 75 </t>
  </si>
  <si>
    <t>2446071.630 </t>
  </si>
  <si>
    <t> 06.01.1985 03:07 </t>
  </si>
  <si>
    <t> D.Williams </t>
  </si>
  <si>
    <t>2446071.645 </t>
  </si>
  <si>
    <t> 06.01.1985 03:28 </t>
  </si>
  <si>
    <t> P.Goodwin </t>
  </si>
  <si>
    <t>2446116.335 </t>
  </si>
  <si>
    <t> 19.02.1985 20:02 </t>
  </si>
  <si>
    <t> BBS 76 </t>
  </si>
  <si>
    <t>2446289.532 </t>
  </si>
  <si>
    <t> 12.08.1985 00:46 </t>
  </si>
  <si>
    <t> P.Svoboda </t>
  </si>
  <si>
    <t>2446291.405 </t>
  </si>
  <si>
    <t> 13.08.1985 21:43 </t>
  </si>
  <si>
    <t>2446291.409 </t>
  </si>
  <si>
    <t> 13.08.1985 21:48 </t>
  </si>
  <si>
    <t> BBS 78 </t>
  </si>
  <si>
    <t>2446315.623 </t>
  </si>
  <si>
    <t> 07.09.1985 02:57 </t>
  </si>
  <si>
    <t>2446319.346 </t>
  </si>
  <si>
    <t> 10.09.1985 20:18 </t>
  </si>
  <si>
    <t>2446331.449 </t>
  </si>
  <si>
    <t> 22.09.1985 22:46 </t>
  </si>
  <si>
    <t>2446346.348 </t>
  </si>
  <si>
    <t> 07.10.1985 20:21 </t>
  </si>
  <si>
    <t>2446355.664 </t>
  </si>
  <si>
    <t> 17.10.1985 03:56 </t>
  </si>
  <si>
    <t>2446355.6644 </t>
  </si>
  <si>
    <t> 0.0011 </t>
  </si>
  <si>
    <t>E </t>
  </si>
  <si>
    <t>?</t>
  </si>
  <si>
    <t> D.R.Faulkner </t>
  </si>
  <si>
    <t> PASP 98.691 </t>
  </si>
  <si>
    <t>2446359.389 </t>
  </si>
  <si>
    <t> 20.10.1985 21:20 </t>
  </si>
  <si>
    <t>2446373.359 </t>
  </si>
  <si>
    <t> 03.11.1985 20:36 </t>
  </si>
  <si>
    <t> BBS 79 </t>
  </si>
  <si>
    <t>2446438.545 </t>
  </si>
  <si>
    <t> 08.01.1986 01:04 </t>
  </si>
  <si>
    <t>2446438.5455 </t>
  </si>
  <si>
    <t> 08.01.1986 01:05 </t>
  </si>
  <si>
    <t> 0.0002 </t>
  </si>
  <si>
    <t>2446657.394 </t>
  </si>
  <si>
    <t> 14.08.1986 21:27 </t>
  </si>
  <si>
    <t> BBS 81 </t>
  </si>
  <si>
    <t>2446696.511 </t>
  </si>
  <si>
    <t> 23.09.1986 00:15 </t>
  </si>
  <si>
    <t>2446698.369 </t>
  </si>
  <si>
    <t> 24.09.1986 20:51 </t>
  </si>
  <si>
    <t> W.Braune </t>
  </si>
  <si>
    <t>BAVM 46 </t>
  </si>
  <si>
    <t>2446753.299 </t>
  </si>
  <si>
    <t> 18.11.1986 19:10 </t>
  </si>
  <si>
    <t> BBS 82 </t>
  </si>
  <si>
    <t>2446764.485 </t>
  </si>
  <si>
    <t> 29.11.1986 23:38 </t>
  </si>
  <si>
    <t>2446819.432 </t>
  </si>
  <si>
    <t> 23.01.1987 22:22 </t>
  </si>
  <si>
    <t> BBS 83 </t>
  </si>
  <si>
    <t>2446820.367 </t>
  </si>
  <si>
    <t> 24.01.1987 20:48 </t>
  </si>
  <si>
    <t>2446861.337 </t>
  </si>
  <si>
    <t> 06.03.1987 20:05 </t>
  </si>
  <si>
    <t>2447008.464 </t>
  </si>
  <si>
    <t> 31.07.1987 23:08 </t>
  </si>
  <si>
    <t> BBS 84 </t>
  </si>
  <si>
    <t>2447008.465 </t>
  </si>
  <si>
    <t> 31.07.1987 23:09 </t>
  </si>
  <si>
    <t> -0.011 </t>
  </si>
  <si>
    <t> G.Mavrofridis </t>
  </si>
  <si>
    <t> BBS 86 </t>
  </si>
  <si>
    <t>2447036.414 </t>
  </si>
  <si>
    <t> 28.08.1987 21:56 </t>
  </si>
  <si>
    <t> BBS 85 </t>
  </si>
  <si>
    <t>2447036.418 </t>
  </si>
  <si>
    <t> 28.08.1987 22:01 </t>
  </si>
  <si>
    <t>2447078.319 </t>
  </si>
  <si>
    <t> 09.10.1987 19:39 </t>
  </si>
  <si>
    <t>2447087.633 </t>
  </si>
  <si>
    <t> 19.10.1987 03:11 </t>
  </si>
  <si>
    <t>2447117.437 </t>
  </si>
  <si>
    <t> 17.11.1987 22:29 </t>
  </si>
  <si>
    <t>2447213.357 </t>
  </si>
  <si>
    <t> 21.02.1988 20:34 </t>
  </si>
  <si>
    <t> E.Blättler </t>
  </si>
  <si>
    <t> BBS 88 </t>
  </si>
  <si>
    <t>2447214.287 </t>
  </si>
  <si>
    <t> 22.02.1988 18:53 </t>
  </si>
  <si>
    <t> BBS 87 </t>
  </si>
  <si>
    <t>2447415.4412 </t>
  </si>
  <si>
    <t> 10.09.1988 22:35 </t>
  </si>
  <si>
    <t> 0.0054 </t>
  </si>
  <si>
    <t>IBVS 3423 </t>
  </si>
  <si>
    <t>2447415.448 </t>
  </si>
  <si>
    <t> 10.09.1988 22:45 </t>
  </si>
  <si>
    <t> BBS 89 </t>
  </si>
  <si>
    <t>2447456.415 </t>
  </si>
  <si>
    <t> 21.10.1988 21:57 </t>
  </si>
  <si>
    <t> BBS 90 </t>
  </si>
  <si>
    <t>2447456.417 </t>
  </si>
  <si>
    <t> 21.10.1988 22:00 </t>
  </si>
  <si>
    <t>2447470.376 </t>
  </si>
  <si>
    <t> 04.11.1988 21:01 </t>
  </si>
  <si>
    <t>2447471.308 </t>
  </si>
  <si>
    <t> 05.11.1988 19:23 </t>
  </si>
  <si>
    <t>2447471.312 </t>
  </si>
  <si>
    <t> 05.11.1988 19:29 </t>
  </si>
  <si>
    <t> V.Wagner </t>
  </si>
  <si>
    <t> BRNO 30 </t>
  </si>
  <si>
    <t>2447479.695 </t>
  </si>
  <si>
    <t> 14.11.1988 04:40 </t>
  </si>
  <si>
    <t>2447480.625 </t>
  </si>
  <si>
    <t> 15.11.1988 03:00 </t>
  </si>
  <si>
    <t>2447525.333 </t>
  </si>
  <si>
    <t> 29.12.1988 19:59 </t>
  </si>
  <si>
    <t>2447553.267 </t>
  </si>
  <si>
    <t> 26.01.1989 18:24 </t>
  </si>
  <si>
    <t> BBS 91 </t>
  </si>
  <si>
    <t>2447565.367 </t>
  </si>
  <si>
    <t> 07.02.1989 20:48 </t>
  </si>
  <si>
    <t>2447565.369 </t>
  </si>
  <si>
    <t> 07.02.1989 20:51 </t>
  </si>
  <si>
    <t>2447565.371 </t>
  </si>
  <si>
    <t> 07.02.1989 20:54 </t>
  </si>
  <si>
    <t>2447739.513 </t>
  </si>
  <si>
    <t> 01.08.1989 00:18 </t>
  </si>
  <si>
    <t> BBS 92 </t>
  </si>
  <si>
    <t>2447822.401 </t>
  </si>
  <si>
    <t> 22.10.1989 21:37 </t>
  </si>
  <si>
    <t> BBS 93 </t>
  </si>
  <si>
    <t>2447848.480 </t>
  </si>
  <si>
    <t> 17.11.1989 23:31 </t>
  </si>
  <si>
    <t> F.Hroch </t>
  </si>
  <si>
    <t>2447850.343 </t>
  </si>
  <si>
    <t> 19.11.1989 20:13 </t>
  </si>
  <si>
    <t> BBS 94 </t>
  </si>
  <si>
    <t>2447905.284 </t>
  </si>
  <si>
    <t> 13.01.1990 18:48 </t>
  </si>
  <si>
    <t>2447905.285 </t>
  </si>
  <si>
    <t> 13.01.1990 18:50 </t>
  </si>
  <si>
    <t>2447945.331 </t>
  </si>
  <si>
    <t> 22.02.1990 19:56 </t>
  </si>
  <si>
    <t>2448106.437 </t>
  </si>
  <si>
    <t> 02.08.1990 22:29 </t>
  </si>
  <si>
    <t> BBS 96 </t>
  </si>
  <si>
    <t>2448131.576 </t>
  </si>
  <si>
    <t> 28.08.1990 01:49 </t>
  </si>
  <si>
    <t>2448174.413 </t>
  </si>
  <si>
    <t> 09.10.1990 21:54 </t>
  </si>
  <si>
    <t>2448202.357 </t>
  </si>
  <si>
    <t> 06.11.1990 20:34 </t>
  </si>
  <si>
    <t> BBS 97 </t>
  </si>
  <si>
    <t>2448213.531 </t>
  </si>
  <si>
    <t> 18.11.1990 00:44 </t>
  </si>
  <si>
    <t>2448255.439 </t>
  </si>
  <si>
    <t> 29.12.1990 22:32 </t>
  </si>
  <si>
    <t>2448457.519 </t>
  </si>
  <si>
    <t> 20.07.1991 00:27 </t>
  </si>
  <si>
    <t> BRNO 31 </t>
  </si>
  <si>
    <t>2448484.526 </t>
  </si>
  <si>
    <t> 16.08.1991 00:37 </t>
  </si>
  <si>
    <t> BBS 98 </t>
  </si>
  <si>
    <t>2448537.610 </t>
  </si>
  <si>
    <t> 08.10.1991 02:38 </t>
  </si>
  <si>
    <t>2448539.471 </t>
  </si>
  <si>
    <t> 09.10.1991 23:18 </t>
  </si>
  <si>
    <t> BBS 99 </t>
  </si>
  <si>
    <t>2448619.558 </t>
  </si>
  <si>
    <t> 29.12.1991 01:23 </t>
  </si>
  <si>
    <t>2448621.418 </t>
  </si>
  <si>
    <t> 30.12.1991 22:01 </t>
  </si>
  <si>
    <t> BBS 100 </t>
  </si>
  <si>
    <t>2448623.293 </t>
  </si>
  <si>
    <t> 01.01.1992 19:01 </t>
  </si>
  <si>
    <t>2448636.323 </t>
  </si>
  <si>
    <t> 14.01.1992 19:45 </t>
  </si>
  <si>
    <t>2448677.301 </t>
  </si>
  <si>
    <t> 24.02.1992 19:13 </t>
  </si>
  <si>
    <t>2448836.540 </t>
  </si>
  <si>
    <t> 02.08.1992 00:57 </t>
  </si>
  <si>
    <t> BBS 102 </t>
  </si>
  <si>
    <t>2448892.419 </t>
  </si>
  <si>
    <t> 26.09.1992 22:03 </t>
  </si>
  <si>
    <t>2448893.342 </t>
  </si>
  <si>
    <t> 27.09.1992 20:12 </t>
  </si>
  <si>
    <t> P.Adamek </t>
  </si>
  <si>
    <t>2448934.328 </t>
  </si>
  <si>
    <t> 07.11.1992 19:52 </t>
  </si>
  <si>
    <t>2449001.369 </t>
  </si>
  <si>
    <t> 13.01.1993 20:51 </t>
  </si>
  <si>
    <t> BBS 103 </t>
  </si>
  <si>
    <t>2449002.305 </t>
  </si>
  <si>
    <t> 14.01.1993 19:19 </t>
  </si>
  <si>
    <t>2449175.510 </t>
  </si>
  <si>
    <t> 07.07.1993 00:14 </t>
  </si>
  <si>
    <t> BBS 104 </t>
  </si>
  <si>
    <t>2449216.499 </t>
  </si>
  <si>
    <t> 16.08.1993 23:58 </t>
  </si>
  <si>
    <t> BBS 105 </t>
  </si>
  <si>
    <t>2449217.431 </t>
  </si>
  <si>
    <t> 17.08.1993 22:20 </t>
  </si>
  <si>
    <t>2449313.352 </t>
  </si>
  <si>
    <t> 21.11.1993 20:26 </t>
  </si>
  <si>
    <t>2449542.429 </t>
  </si>
  <si>
    <t> 08.07.1994 22:17 </t>
  </si>
  <si>
    <t> P.Sobotka </t>
  </si>
  <si>
    <t>2449555.457 </t>
  </si>
  <si>
    <t> 21.07.1994 22:58 </t>
  </si>
  <si>
    <t> L.Brat </t>
  </si>
  <si>
    <t>2449555.466 </t>
  </si>
  <si>
    <t> 21.07.1994 23:11 </t>
  </si>
  <si>
    <t>2449569.427 </t>
  </si>
  <si>
    <t> 04.08.1994 22:14 </t>
  </si>
  <si>
    <t>2449569.431 </t>
  </si>
  <si>
    <t> 04.08.1994 22:20 </t>
  </si>
  <si>
    <t> -0.007 </t>
  </si>
  <si>
    <t>2449569.438 </t>
  </si>
  <si>
    <t> 04.08.1994 22:30 </t>
  </si>
  <si>
    <t>2449569.439 </t>
  </si>
  <si>
    <t> 04.08.1994 22:32 </t>
  </si>
  <si>
    <t> P.Stepan </t>
  </si>
  <si>
    <t>2449569.441 </t>
  </si>
  <si>
    <t> 04.08.1994 22:35 </t>
  </si>
  <si>
    <t> BBS 107 </t>
  </si>
  <si>
    <t>2449569.442 </t>
  </si>
  <si>
    <t> 04.08.1994 22:36 </t>
  </si>
  <si>
    <t>2449569.447 </t>
  </si>
  <si>
    <t> 04.08.1994 22:43 </t>
  </si>
  <si>
    <t> P.Skalak </t>
  </si>
  <si>
    <t>2449624.383 </t>
  </si>
  <si>
    <t> 28.09.1994 21:11 </t>
  </si>
  <si>
    <t>2449624.385 </t>
  </si>
  <si>
    <t> 28.09.1994 21:14 </t>
  </si>
  <si>
    <t>2449694.232 </t>
  </si>
  <si>
    <t> 07.12.1994 17:34 </t>
  </si>
  <si>
    <t> BBS 108 </t>
  </si>
  <si>
    <t>2449787.358 </t>
  </si>
  <si>
    <t> 10.03.1995 20:35 </t>
  </si>
  <si>
    <t>2449906.563 </t>
  </si>
  <si>
    <t> 08.07.1995 01:30 </t>
  </si>
  <si>
    <t> BBS 109 </t>
  </si>
  <si>
    <t>2449934.497 </t>
  </si>
  <si>
    <t> 04.08.1995 23:55 </t>
  </si>
  <si>
    <t> BBS 110 </t>
  </si>
  <si>
    <t>2449990.375 </t>
  </si>
  <si>
    <t> 29.09.1995 21:00 </t>
  </si>
  <si>
    <t> BBS 111 </t>
  </si>
  <si>
    <t>2449990.380 </t>
  </si>
  <si>
    <t> 29.09.1995 21:07 </t>
  </si>
  <si>
    <t>2450017.383 </t>
  </si>
  <si>
    <t> 26.10.1995 21:11 </t>
  </si>
  <si>
    <t>2450040.660 </t>
  </si>
  <si>
    <t> 19.11.1995 03:50 </t>
  </si>
  <si>
    <t>C </t>
  </si>
  <si>
    <t> S.Cook </t>
  </si>
  <si>
    <t>2450046.253 </t>
  </si>
  <si>
    <t> 24.11.1995 18:04 </t>
  </si>
  <si>
    <t>2450079.7720 </t>
  </si>
  <si>
    <t> 28.12.1995 06:31 </t>
  </si>
  <si>
    <t> 0.0046 </t>
  </si>
  <si>
    <t> G.Lubcke </t>
  </si>
  <si>
    <t>2450098.400 </t>
  </si>
  <si>
    <t> 15.01.1996 21:36 </t>
  </si>
  <si>
    <t>2450312.584 </t>
  </si>
  <si>
    <t> 17.08.1996 02:00 </t>
  </si>
  <si>
    <t> BBS 113 </t>
  </si>
  <si>
    <t>2450315.3818 </t>
  </si>
  <si>
    <t> 19.08.1996 21:09 </t>
  </si>
  <si>
    <t> 0.0060 </t>
  </si>
  <si>
    <t> BRNO 32 </t>
  </si>
  <si>
    <t>2450355.427 </t>
  </si>
  <si>
    <t> 28.09.1996 22:14 </t>
  </si>
  <si>
    <t>2450412.241 </t>
  </si>
  <si>
    <t> 24.11.1996 17:47 </t>
  </si>
  <si>
    <t> BBS 114 </t>
  </si>
  <si>
    <t>2450464.382 </t>
  </si>
  <si>
    <t> 15.01.1997 21:10 </t>
  </si>
  <si>
    <t>2450488.611 </t>
  </si>
  <si>
    <t> 09.02.1997 02:39 </t>
  </si>
  <si>
    <t> G.Samolyk </t>
  </si>
  <si>
    <t>2450491.3762 </t>
  </si>
  <si>
    <t> 11.02.1997 21:01 </t>
  </si>
  <si>
    <t> -0.0076 </t>
  </si>
  <si>
    <t>2450519.331 </t>
  </si>
  <si>
    <t> 11.03.1997 19:56 </t>
  </si>
  <si>
    <t>2450519.332 </t>
  </si>
  <si>
    <t> 11.03.1997 19:58 </t>
  </si>
  <si>
    <t>2450597.557 </t>
  </si>
  <si>
    <t> 29.05.1997 01:22 </t>
  </si>
  <si>
    <t> BBS 115 </t>
  </si>
  <si>
    <t>2450723.288 </t>
  </si>
  <si>
    <t> 01.10.1997 18:54 </t>
  </si>
  <si>
    <t> BBS 116 </t>
  </si>
  <si>
    <t>2450750.286 </t>
  </si>
  <si>
    <t> 28.10.1997 18:51 </t>
  </si>
  <si>
    <t>2450762.384 </t>
  </si>
  <si>
    <t> 09.11.1997 21:12 </t>
  </si>
  <si>
    <t> BBS 118 </t>
  </si>
  <si>
    <t>2450844.342 </t>
  </si>
  <si>
    <t> 30.01.1998 20:12 </t>
  </si>
  <si>
    <t>2450871.348 </t>
  </si>
  <si>
    <t> 26.02.1998 20:21 </t>
  </si>
  <si>
    <t> BBS 117 </t>
  </si>
  <si>
    <t>2450871.350 </t>
  </si>
  <si>
    <t> 26.02.1998 20:24 </t>
  </si>
  <si>
    <t>2451041.784 </t>
  </si>
  <si>
    <t> 16.08.1998 06:48 </t>
  </si>
  <si>
    <t>2451045.4901 </t>
  </si>
  <si>
    <t> 19.08.1998 23:45 </t>
  </si>
  <si>
    <t> 0.0073 </t>
  </si>
  <si>
    <t>2451171.222 </t>
  </si>
  <si>
    <t> 23.12.1998 17:19 </t>
  </si>
  <si>
    <t> BBS 119 </t>
  </si>
  <si>
    <t>2451196.356 </t>
  </si>
  <si>
    <t> 17.01.1999 20:32 </t>
  </si>
  <si>
    <t>2451210.3111 </t>
  </si>
  <si>
    <t> 31.01.1999 19:27 </t>
  </si>
  <si>
    <t> -0.0045 </t>
  </si>
  <si>
    <t> M.Netolicky </t>
  </si>
  <si>
    <t>2451478.524 </t>
  </si>
  <si>
    <t> 27.10.1999 00:34 </t>
  </si>
  <si>
    <t> BBS 121 </t>
  </si>
  <si>
    <t>2451549.298 </t>
  </si>
  <si>
    <t> 05.01.2000 19:09 </t>
  </si>
  <si>
    <t> BBS 122 </t>
  </si>
  <si>
    <t>2451815.643 </t>
  </si>
  <si>
    <t> 28.09.2000 03:25 </t>
  </si>
  <si>
    <t> BBS 124 </t>
  </si>
  <si>
    <t>2451937.6326 </t>
  </si>
  <si>
    <t> 28.01.2001 03:10 </t>
  </si>
  <si>
    <t> 0.0039 </t>
  </si>
  <si>
    <t>ns</t>
  </si>
  <si>
    <t> AOEB 12 </t>
  </si>
  <si>
    <t>2452212.361 </t>
  </si>
  <si>
    <t> 29.10.2001 20:39 </t>
  </si>
  <si>
    <t> BBS 126 </t>
  </si>
  <si>
    <t>2452279.404 </t>
  </si>
  <si>
    <t> 04.01.2002 21:41 </t>
  </si>
  <si>
    <t> BBS 127 </t>
  </si>
  <si>
    <t>2452495.462 </t>
  </si>
  <si>
    <t> 08.08.2002 23:05 </t>
  </si>
  <si>
    <t> BBS 128 </t>
  </si>
  <si>
    <t>2452569.9602 </t>
  </si>
  <si>
    <t> 22.10.2002 11:02 </t>
  </si>
  <si>
    <t> 0.0067 </t>
  </si>
  <si>
    <t> Nakajima </t>
  </si>
  <si>
    <t>VSB 40 </t>
  </si>
  <si>
    <t>2452577.412 </t>
  </si>
  <si>
    <t> 29.10.2002 21:53 </t>
  </si>
  <si>
    <t> BBS 129 </t>
  </si>
  <si>
    <t>2452618.3890 </t>
  </si>
  <si>
    <t> 09.12.2002 21:20 </t>
  </si>
  <si>
    <t> 0.0100 </t>
  </si>
  <si>
    <t>-I</t>
  </si>
  <si>
    <t> K.&amp; M.Rätz </t>
  </si>
  <si>
    <t>BAVM 158 </t>
  </si>
  <si>
    <t>2452628.6332 </t>
  </si>
  <si>
    <t> 20.12.2002 03:11 </t>
  </si>
  <si>
    <t>10979</t>
  </si>
  <si>
    <t> 0.0104 </t>
  </si>
  <si>
    <t> S.Dvorak </t>
  </si>
  <si>
    <t>2452848.399 </t>
  </si>
  <si>
    <t> 27.07.2003 21:34 </t>
  </si>
  <si>
    <t>11215</t>
  </si>
  <si>
    <t> I.Kurišcáková </t>
  </si>
  <si>
    <t>OEJV 0074 </t>
  </si>
  <si>
    <t>2452848.400 </t>
  </si>
  <si>
    <t> 27.07.2003 21:36 </t>
  </si>
  <si>
    <t> S.Parimucha </t>
  </si>
  <si>
    <t>2452848.403 </t>
  </si>
  <si>
    <t> 27.07.2003 21:40 </t>
  </si>
  <si>
    <t> T.Gerboc </t>
  </si>
  <si>
    <t>2452848.407 </t>
  </si>
  <si>
    <t> 27.07.2003 21:46 </t>
  </si>
  <si>
    <t> N.Mergová </t>
  </si>
  <si>
    <t>2452848.409 </t>
  </si>
  <si>
    <t> 27.07.2003 21:48 </t>
  </si>
  <si>
    <t> N.Makarivová </t>
  </si>
  <si>
    <t>2452876.8165 </t>
  </si>
  <si>
    <t> 25.08.2003 07:35 </t>
  </si>
  <si>
    <t>11245.5</t>
  </si>
  <si>
    <t> 0.0132 </t>
  </si>
  <si>
    <t> R.Nelson </t>
  </si>
  <si>
    <t>IBVS 5493 </t>
  </si>
  <si>
    <t>2452900.561 </t>
  </si>
  <si>
    <t> 18.09.2003 01:27 </t>
  </si>
  <si>
    <t>11271</t>
  </si>
  <si>
    <t> BBS 130 </t>
  </si>
  <si>
    <t>2452901.4946 </t>
  </si>
  <si>
    <t> 18.09.2003 23:52 </t>
  </si>
  <si>
    <t>11272</t>
  </si>
  <si>
    <t> 0.0130 </t>
  </si>
  <si>
    <t>o</t>
  </si>
  <si>
    <t> Moschner&amp;Frank </t>
  </si>
  <si>
    <t>BAVM 172 </t>
  </si>
  <si>
    <t>2453225.569 </t>
  </si>
  <si>
    <t> 08.08.2004 01:39 </t>
  </si>
  <si>
    <t>11620</t>
  </si>
  <si>
    <t>OEJV 0003 </t>
  </si>
  <si>
    <t>2453288.8991 </t>
  </si>
  <si>
    <t> 10.10.2004 09:34 </t>
  </si>
  <si>
    <t>11688</t>
  </si>
  <si>
    <t> 0.0138 </t>
  </si>
  <si>
    <t>2453304.7305 </t>
  </si>
  <si>
    <t> 26.10.2004 05:31 </t>
  </si>
  <si>
    <t>11705</t>
  </si>
  <si>
    <t>2453328.0122 </t>
  </si>
  <si>
    <t> 18.11.2004 12:17 </t>
  </si>
  <si>
    <t>11730</t>
  </si>
  <si>
    <t> 0.0140 </t>
  </si>
  <si>
    <t> C.-H.Kim et al. </t>
  </si>
  <si>
    <t>IBVS 5694 </t>
  </si>
  <si>
    <t>2453578.518 </t>
  </si>
  <si>
    <t> 27.07.2005 00:25 </t>
  </si>
  <si>
    <t>11999</t>
  </si>
  <si>
    <t>2453633.4634 </t>
  </si>
  <si>
    <t> 19.09.2005 23:07 </t>
  </si>
  <si>
    <t>12058</t>
  </si>
  <si>
    <t> 0.0123 </t>
  </si>
  <si>
    <t> W.Moschner </t>
  </si>
  <si>
    <t>BAVM 178 </t>
  </si>
  <si>
    <t>2453690.2701 </t>
  </si>
  <si>
    <t> 15.11.2005 18:28 </t>
  </si>
  <si>
    <t>12119</t>
  </si>
  <si>
    <t> 0.0122 </t>
  </si>
  <si>
    <t>2453994.7919 </t>
  </si>
  <si>
    <t> 16.09.2006 07:00 </t>
  </si>
  <si>
    <t>12446</t>
  </si>
  <si>
    <t> 0.0124 </t>
  </si>
  <si>
    <t>2454056.2537 </t>
  </si>
  <si>
    <t> 16.11.2006 18:05 </t>
  </si>
  <si>
    <t>12512</t>
  </si>
  <si>
    <t> 0.0111 </t>
  </si>
  <si>
    <t> F.Agerer </t>
  </si>
  <si>
    <t>BAVM 183 </t>
  </si>
  <si>
    <t>2454387.7810 </t>
  </si>
  <si>
    <t> 14.10.2007 06:44 </t>
  </si>
  <si>
    <t>12868</t>
  </si>
  <si>
    <t> 0.0102 </t>
  </si>
  <si>
    <t> J.Bialozynski </t>
  </si>
  <si>
    <t>JAAVSO 36(2);171 </t>
  </si>
  <si>
    <t>2454429.6882 </t>
  </si>
  <si>
    <t> 25.11.2007 04:31 </t>
  </si>
  <si>
    <t>12913</t>
  </si>
  <si>
    <t> 0.0108 </t>
  </si>
  <si>
    <t> R.Poklar </t>
  </si>
  <si>
    <t>2454443.673 </t>
  </si>
  <si>
    <t> 09.12.2007 04:09 </t>
  </si>
  <si>
    <t>12928</t>
  </si>
  <si>
    <t>IBVS 5820 </t>
  </si>
  <si>
    <t>2454508.4029 </t>
  </si>
  <si>
    <t> 11.02.2008 21:40 </t>
  </si>
  <si>
    <t>12997.5</t>
  </si>
  <si>
    <t> 0.0341 </t>
  </si>
  <si>
    <t> L.Urbancok </t>
  </si>
  <si>
    <t>OEJV 0094 </t>
  </si>
  <si>
    <t>2454514.4327 </t>
  </si>
  <si>
    <t> 17.02.2008 22:23 </t>
  </si>
  <si>
    <t>13004</t>
  </si>
  <si>
    <t> 0.0107 </t>
  </si>
  <si>
    <t>BAVM 201 </t>
  </si>
  <si>
    <t>2454524.6764 </t>
  </si>
  <si>
    <t> 28.02.2008 04:14 </t>
  </si>
  <si>
    <t>13015</t>
  </si>
  <si>
    <t> 0.0106 </t>
  </si>
  <si>
    <t>2454657.8475 </t>
  </si>
  <si>
    <t> 10.07.2008 08:20 </t>
  </si>
  <si>
    <t>13158</t>
  </si>
  <si>
    <t> 0.0117 </t>
  </si>
  <si>
    <t>JAAVSO 36(2);186 </t>
  </si>
  <si>
    <t>2454698.8224 </t>
  </si>
  <si>
    <t> 20.08.2008 07:44 </t>
  </si>
  <si>
    <t>13202</t>
  </si>
  <si>
    <t> 0.0112 </t>
  </si>
  <si>
    <t> K.Menzies </t>
  </si>
  <si>
    <t>2454802.6575 </t>
  </si>
  <si>
    <t> 02.12.2008 03:46 </t>
  </si>
  <si>
    <t>13313.5</t>
  </si>
  <si>
    <t> 0.0109 </t>
  </si>
  <si>
    <t>IBVS 5871 </t>
  </si>
  <si>
    <t>2454823.6113 </t>
  </si>
  <si>
    <t> 23.12.2008 02:40 </t>
  </si>
  <si>
    <t>13336</t>
  </si>
  <si>
    <t> 0.0114 </t>
  </si>
  <si>
    <t>IBVS 5875 </t>
  </si>
  <si>
    <t>2454835.2507 </t>
  </si>
  <si>
    <t> 03.01.2009 18:01 </t>
  </si>
  <si>
    <t>13348.5</t>
  </si>
  <si>
    <t> 0.0101 </t>
  </si>
  <si>
    <t> R.Ehrenberger </t>
  </si>
  <si>
    <t>OEJV 0107 </t>
  </si>
  <si>
    <t>2455163.5209 </t>
  </si>
  <si>
    <t> 28.11.2009 00:30 </t>
  </si>
  <si>
    <t>13701</t>
  </si>
  <si>
    <t> 0.0115 </t>
  </si>
  <si>
    <t> JAAVSO 38;120 </t>
  </si>
  <si>
    <t>2455192.3904 </t>
  </si>
  <si>
    <t> 26.12.2009 21:22 </t>
  </si>
  <si>
    <t>13732</t>
  </si>
  <si>
    <t> 0.0120 </t>
  </si>
  <si>
    <t> M.Wischnewski </t>
  </si>
  <si>
    <t>BAVM 214 </t>
  </si>
  <si>
    <t>2455521.5913 </t>
  </si>
  <si>
    <t> 21.11.2010 02:11 </t>
  </si>
  <si>
    <t>14085.5</t>
  </si>
  <si>
    <t> 0.0129 </t>
  </si>
  <si>
    <t>IBVS 5966 </t>
  </si>
  <si>
    <t>2455528.5748 </t>
  </si>
  <si>
    <t> 28.11.2010 01:47 </t>
  </si>
  <si>
    <t>14093</t>
  </si>
  <si>
    <t> JAAVSO 39;177 </t>
  </si>
  <si>
    <t>2455861.0357 </t>
  </si>
  <si>
    <t> 26.10.2011 12:51 </t>
  </si>
  <si>
    <t>14450</t>
  </si>
  <si>
    <t> 0.0135 </t>
  </si>
  <si>
    <t>Rc</t>
  </si>
  <si>
    <t> K.Shiokawa </t>
  </si>
  <si>
    <t>VSB 53 </t>
  </si>
  <si>
    <t>2455882.45452 </t>
  </si>
  <si>
    <t> 16.11.2011 22:54 </t>
  </si>
  <si>
    <t>14473</t>
  </si>
  <si>
    <t> 0.01333 </t>
  </si>
  <si>
    <t> F.Scaggiante </t>
  </si>
  <si>
    <t>OEJV 0160 </t>
  </si>
  <si>
    <t>2455905.7370 </t>
  </si>
  <si>
    <t> 10.12.2011 05:41 </t>
  </si>
  <si>
    <t>14498</t>
  </si>
  <si>
    <t> 0.0143 </t>
  </si>
  <si>
    <t>IBVS 6011 </t>
  </si>
  <si>
    <t>2456189.7718 </t>
  </si>
  <si>
    <t> 19.09.2012 06:31 </t>
  </si>
  <si>
    <t>14803</t>
  </si>
  <si>
    <t> 0.0152 </t>
  </si>
  <si>
    <t> JAAVSO 41;122 </t>
  </si>
  <si>
    <t>2456287.5545 </t>
  </si>
  <si>
    <t> 26.12.2012 01:18 </t>
  </si>
  <si>
    <t>14908</t>
  </si>
  <si>
    <t> 0.0157 </t>
  </si>
  <si>
    <t> JAAVSO 41;328 </t>
  </si>
  <si>
    <t>2456620.0154 </t>
  </si>
  <si>
    <t> 23.11.2013 12:22 </t>
  </si>
  <si>
    <t>15265</t>
  </si>
  <si>
    <t> 0.0172 </t>
  </si>
  <si>
    <t> H.Itoh </t>
  </si>
  <si>
    <t>VSB 56 </t>
  </si>
  <si>
    <t>wt</t>
  </si>
  <si>
    <t>Linear Eph.</t>
  </si>
  <si>
    <t>Quad. Eph.</t>
  </si>
  <si>
    <t>IBVS 6195</t>
  </si>
  <si>
    <t>IBVS 6196</t>
  </si>
  <si>
    <t>OEJV 0179</t>
  </si>
  <si>
    <t>IBVS 6209</t>
  </si>
  <si>
    <t>RHN 2018</t>
  </si>
  <si>
    <t>JAVSO..46…79 (2018)</t>
  </si>
  <si>
    <t>JAVSO..45..121</t>
  </si>
  <si>
    <t>JAVSO..43..238</t>
  </si>
  <si>
    <t>JAVSO..46..184</t>
  </si>
  <si>
    <t>JAVSO..47..263</t>
  </si>
  <si>
    <t>OEJV 0211</t>
  </si>
  <si>
    <t>RHN 2021</t>
  </si>
  <si>
    <t>WHAT a mess!!!!  Pg, vis observations are almost useless</t>
  </si>
  <si>
    <t>JAVSO 49, 108</t>
  </si>
  <si>
    <t>My time zone &gt;&gt;&gt;&gt;&gt;&gt;&gt;&gt;&gt;</t>
  </si>
  <si>
    <t>JBAV, 60</t>
  </si>
  <si>
    <t>JAVSO, 50, 133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</si>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</sst>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E+00"/>
    <numFmt numFmtId="177" formatCode="0.0%"/>
    <numFmt numFmtId="178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51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14" fillId="0" borderId="0"/>
    <xf numFmtId="0" fontId="14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5" xfId="0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5" fillId="0" borderId="16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 applyAlignment="1"/>
    <xf numFmtId="0" fontId="0" fillId="0" borderId="0" xfId="0" applyAlignment="1">
      <alignment horizontal="left"/>
    </xf>
    <xf numFmtId="0" fontId="0" fillId="0" borderId="16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7" xfId="0" applyFont="1" applyBorder="1">
      <alignment vertical="top"/>
    </xf>
    <xf numFmtId="0" fontId="18" fillId="0" borderId="18" xfId="0" applyFont="1" applyBorder="1">
      <alignment vertical="top"/>
    </xf>
    <xf numFmtId="0" fontId="10" fillId="0" borderId="11" xfId="0" applyFont="1" applyBorder="1">
      <alignment vertical="top"/>
    </xf>
    <xf numFmtId="176" fontId="10" fillId="0" borderId="11" xfId="0" applyNumberFormat="1" applyFont="1" applyBorder="1" applyAlignment="1">
      <alignment horizontal="center"/>
    </xf>
    <xf numFmtId="17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9" xfId="0" applyFont="1" applyBorder="1">
      <alignment vertical="top"/>
    </xf>
    <xf numFmtId="0" fontId="18" fillId="0" borderId="20" xfId="0" applyFont="1" applyBorder="1">
      <alignment vertical="top"/>
    </xf>
    <xf numFmtId="0" fontId="10" fillId="0" borderId="12" xfId="0" applyFont="1" applyBorder="1">
      <alignment vertical="top"/>
    </xf>
    <xf numFmtId="176" fontId="10" fillId="0" borderId="12" xfId="0" applyNumberFormat="1" applyFont="1" applyBorder="1" applyAlignment="1">
      <alignment horizontal="center"/>
    </xf>
    <xf numFmtId="0" fontId="7" fillId="0" borderId="21" xfId="0" applyFont="1" applyBorder="1">
      <alignment vertical="top"/>
    </xf>
    <xf numFmtId="0" fontId="18" fillId="0" borderId="22" xfId="0" applyFont="1" applyBorder="1">
      <alignment vertical="top"/>
    </xf>
    <xf numFmtId="0" fontId="10" fillId="0" borderId="13" xfId="0" applyFont="1" applyBorder="1">
      <alignment vertical="top"/>
    </xf>
    <xf numFmtId="176" fontId="10" fillId="0" borderId="13" xfId="0" applyNumberFormat="1" applyFont="1" applyBorder="1" applyAlignment="1">
      <alignment horizontal="center"/>
    </xf>
    <xf numFmtId="0" fontId="17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 applyFill="1" applyBorder="1">
      <alignment vertical="top"/>
    </xf>
    <xf numFmtId="0" fontId="18" fillId="0" borderId="0" xfId="0" applyFont="1">
      <alignment vertical="top"/>
    </xf>
    <xf numFmtId="176" fontId="10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14" fillId="0" borderId="0" xfId="0" applyNumberFormat="1" applyFont="1" applyFill="1" applyBorder="1">
      <alignment vertical="top"/>
    </xf>
    <xf numFmtId="0" fontId="19" fillId="0" borderId="0" xfId="0" applyFont="1">
      <alignment vertical="top"/>
    </xf>
    <xf numFmtId="177" fontId="19" fillId="0" borderId="0" xfId="0" applyNumberFormat="1" applyFont="1">
      <alignment vertical="top"/>
    </xf>
    <xf numFmtId="10" fontId="19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0" fillId="0" borderId="0" xfId="0" applyFont="1" applyFill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4" fillId="0" borderId="0" xfId="0" applyFont="1">
      <alignment vertical="top"/>
    </xf>
    <xf numFmtId="0" fontId="7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0" fillId="24" borderId="5" xfId="0" applyFont="1" applyFill="1" applyBorder="1">
      <alignment vertical="top"/>
    </xf>
    <xf numFmtId="0" fontId="10" fillId="0" borderId="23" xfId="0" applyFont="1" applyFill="1" applyBorder="1">
      <alignment vertical="top"/>
    </xf>
    <xf numFmtId="0" fontId="10" fillId="0" borderId="0" xfId="0" applyFont="1">
      <alignment vertical="top"/>
    </xf>
    <xf numFmtId="0" fontId="7" fillId="0" borderId="5" xfId="0" applyFont="1" applyFill="1" applyBorder="1">
      <alignment vertical="top"/>
    </xf>
    <xf numFmtId="0" fontId="5" fillId="0" borderId="5" xfId="0" applyFont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9" fillId="0" borderId="0" xfId="0" applyFont="1" applyAlignment="1"/>
    <xf numFmtId="0" fontId="5" fillId="0" borderId="0" xfId="0" applyFont="1" applyAlignment="1"/>
    <xf numFmtId="0" fontId="5" fillId="25" borderId="0" xfId="28" applyNumberFormat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9" fillId="0" borderId="0" xfId="0" applyFont="1" applyAlignment="1">
      <alignment vertical="top"/>
    </xf>
    <xf numFmtId="14" fontId="5" fillId="0" borderId="0" xfId="0" applyNumberFormat="1" applyFont="1" applyAlignment="1"/>
    <xf numFmtId="0" fontId="12" fillId="0" borderId="0" xfId="0" applyFont="1">
      <alignment vertical="top"/>
    </xf>
    <xf numFmtId="0" fontId="20" fillId="0" borderId="0" xfId="0" applyFont="1">
      <alignment vertical="top"/>
    </xf>
    <xf numFmtId="0" fontId="8" fillId="0" borderId="0" xfId="0" applyFont="1">
      <alignment vertical="top"/>
    </xf>
    <xf numFmtId="22" fontId="10" fillId="0" borderId="0" xfId="0" applyNumberFormat="1" applyFont="1">
      <alignment vertical="top"/>
    </xf>
    <xf numFmtId="0" fontId="23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24" fillId="0" borderId="0" xfId="39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6" borderId="24" xfId="0" applyFont="1" applyFill="1" applyBorder="1" applyAlignment="1">
      <alignment horizontal="left" vertical="top" wrapText="1" indent="1"/>
    </xf>
    <xf numFmtId="0" fontId="5" fillId="26" borderId="24" xfId="0" applyFont="1" applyFill="1" applyBorder="1" applyAlignment="1">
      <alignment horizontal="center" vertical="top" wrapText="1"/>
    </xf>
    <xf numFmtId="0" fontId="5" fillId="26" borderId="24" xfId="0" applyFont="1" applyFill="1" applyBorder="1" applyAlignment="1">
      <alignment horizontal="right" vertical="top" wrapText="1"/>
    </xf>
    <xf numFmtId="0" fontId="24" fillId="26" borderId="24" xfId="39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8" fillId="0" borderId="0" xfId="0" applyFont="1" applyAlignment="1"/>
    <xf numFmtId="0" fontId="0" fillId="0" borderId="10" xfId="0" applyBorder="1" applyAlignment="1"/>
    <xf numFmtId="0" fontId="0" fillId="0" borderId="10" xfId="0" applyBorder="1" applyAlignment="1">
      <alignment horizontal="left"/>
    </xf>
    <xf numFmtId="0" fontId="7" fillId="0" borderId="25" xfId="0" applyFont="1" applyBorder="1" applyAlignment="1"/>
    <xf numFmtId="0" fontId="7" fillId="0" borderId="26" xfId="0" applyFont="1" applyBorder="1" applyAlignment="1"/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4" applyFont="1"/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3" fillId="0" borderId="0" xfId="45" applyFont="1" applyAlignment="1">
      <alignment horizontal="left"/>
    </xf>
    <xf numFmtId="0" fontId="13" fillId="0" borderId="0" xfId="45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43" applyFont="1"/>
    <xf numFmtId="0" fontId="13" fillId="0" borderId="0" xfId="43" applyFont="1" applyAlignment="1">
      <alignment horizontal="center"/>
    </xf>
    <xf numFmtId="0" fontId="13" fillId="0" borderId="0" xfId="43" applyFont="1" applyAlignment="1">
      <alignment horizontal="left"/>
    </xf>
    <xf numFmtId="0" fontId="1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43" applyFont="1"/>
    <xf numFmtId="0" fontId="40" fillId="0" borderId="0" xfId="0" applyFont="1" applyAlignme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8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horizontal="left"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rmal_A_1" xfId="44"/>
    <cellStyle name="Normal_A_A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Per - O-C Diagr.</a:t>
            </a:r>
          </a:p>
        </c:rich>
      </c:tx>
      <c:layout>
        <c:manualLayout>
          <c:xMode val="edge"/>
          <c:yMode val="edge"/>
          <c:x val="0.38565085193947168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031968236127"/>
          <c:y val="0.14501531966242162"/>
          <c:w val="0.80867083664815231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0">
                  <c:v>4.6440879999863682E-2</c:v>
                </c:pt>
                <c:pt idx="1">
                  <c:v>-5.4780000209575519E-4</c:v>
                </c:pt>
                <c:pt idx="2">
                  <c:v>2.2171999808051623E-4</c:v>
                </c:pt>
                <c:pt idx="3">
                  <c:v>-2.2089400001277681E-2</c:v>
                </c:pt>
                <c:pt idx="4">
                  <c:v>5.7575439997890498E-2</c:v>
                </c:pt>
                <c:pt idx="5">
                  <c:v>-1.0307159998774296E-2</c:v>
                </c:pt>
                <c:pt idx="6">
                  <c:v>-3.5950640001829015E-2</c:v>
                </c:pt>
                <c:pt idx="7">
                  <c:v>-1.8848759998945752E-2</c:v>
                </c:pt>
                <c:pt idx="8">
                  <c:v>-2.2079240003222367E-2</c:v>
                </c:pt>
                <c:pt idx="9">
                  <c:v>6.3342279998323647E-2</c:v>
                </c:pt>
                <c:pt idx="10">
                  <c:v>3.6411720000614878E-2</c:v>
                </c:pt>
                <c:pt idx="11">
                  <c:v>0.11166507999951136</c:v>
                </c:pt>
                <c:pt idx="12">
                  <c:v>-1.4071760004298994E-2</c:v>
                </c:pt>
                <c:pt idx="13">
                  <c:v>0.10210376000031829</c:v>
                </c:pt>
                <c:pt idx="14">
                  <c:v>4.9779600012698211E-3</c:v>
                </c:pt>
                <c:pt idx="15">
                  <c:v>9.63033199950587E-2</c:v>
                </c:pt>
                <c:pt idx="16">
                  <c:v>-2.4592000001575798E-2</c:v>
                </c:pt>
                <c:pt idx="17">
                  <c:v>-7.7299999975366518E-4</c:v>
                </c:pt>
                <c:pt idx="18">
                  <c:v>-1.5550920001260238E-2</c:v>
                </c:pt>
                <c:pt idx="19">
                  <c:v>5.0996519996260758E-2</c:v>
                </c:pt>
                <c:pt idx="20">
                  <c:v>2.4293599963129964E-3</c:v>
                </c:pt>
                <c:pt idx="21">
                  <c:v>4.3064439996669535E-2</c:v>
                </c:pt>
                <c:pt idx="22">
                  <c:v>-2.8975120003451593E-2</c:v>
                </c:pt>
                <c:pt idx="23">
                  <c:v>-1.5288919999875361E-2</c:v>
                </c:pt>
                <c:pt idx="24">
                  <c:v>2.6711079997767229E-2</c:v>
                </c:pt>
                <c:pt idx="25">
                  <c:v>3.3480599995527882E-2</c:v>
                </c:pt>
                <c:pt idx="26">
                  <c:v>9.6732439997140318E-2</c:v>
                </c:pt>
                <c:pt idx="27">
                  <c:v>3.0951720000302885E-2</c:v>
                </c:pt>
                <c:pt idx="28">
                  <c:v>-9.4740000022284221E-3</c:v>
                </c:pt>
                <c:pt idx="29">
                  <c:v>1.7643399998632958E-2</c:v>
                </c:pt>
                <c:pt idx="30">
                  <c:v>6.0214879995328374E-2</c:v>
                </c:pt>
                <c:pt idx="31">
                  <c:v>-1.4088800016907044E-3</c:v>
                </c:pt>
                <c:pt idx="32">
                  <c:v>1.641431999814813E-2</c:v>
                </c:pt>
                <c:pt idx="33">
                  <c:v>4.6142759998474503E-2</c:v>
                </c:pt>
                <c:pt idx="34">
                  <c:v>5.361235999953351E-2</c:v>
                </c:pt>
                <c:pt idx="35">
                  <c:v>-3.9367800003674347E-2</c:v>
                </c:pt>
                <c:pt idx="36">
                  <c:v>1.9079159996181261E-2</c:v>
                </c:pt>
                <c:pt idx="37">
                  <c:v>3.0842959997244179E-2</c:v>
                </c:pt>
                <c:pt idx="38">
                  <c:v>5.6900960000348277E-2</c:v>
                </c:pt>
                <c:pt idx="39">
                  <c:v>-1.5702960005000932E-2</c:v>
                </c:pt>
                <c:pt idx="40">
                  <c:v>2.2613879998971242E-2</c:v>
                </c:pt>
                <c:pt idx="41">
                  <c:v>2.8189559998281766E-2</c:v>
                </c:pt>
                <c:pt idx="42">
                  <c:v>-3.365908000341733E-2</c:v>
                </c:pt>
                <c:pt idx="43">
                  <c:v>1.200715999584645E-2</c:v>
                </c:pt>
                <c:pt idx="44">
                  <c:v>3.7217919994873228E-2</c:v>
                </c:pt>
                <c:pt idx="45">
                  <c:v>8.1213719997322187E-2</c:v>
                </c:pt>
                <c:pt idx="46">
                  <c:v>4.0954879998025717E-2</c:v>
                </c:pt>
                <c:pt idx="47">
                  <c:v>9.1707359999418259E-2</c:v>
                </c:pt>
                <c:pt idx="48">
                  <c:v>5.7435799997620052E-2</c:v>
                </c:pt>
                <c:pt idx="49">
                  <c:v>1.2748439996357774E-2</c:v>
                </c:pt>
                <c:pt idx="50">
                  <c:v>9.7357199992984533E-3</c:v>
                </c:pt>
                <c:pt idx="51">
                  <c:v>-1.2866680001025088E-2</c:v>
                </c:pt>
                <c:pt idx="52">
                  <c:v>6.4105999990715645E-3</c:v>
                </c:pt>
                <c:pt idx="53">
                  <c:v>9.8280479996901704E-2</c:v>
                </c:pt>
                <c:pt idx="54">
                  <c:v>8.7218400003621355E-3</c:v>
                </c:pt>
                <c:pt idx="55">
                  <c:v>1.1215479997190414E-2</c:v>
                </c:pt>
                <c:pt idx="56">
                  <c:v>-2.0043360000272514E-2</c:v>
                </c:pt>
                <c:pt idx="57">
                  <c:v>2.4074039996776264E-2</c:v>
                </c:pt>
                <c:pt idx="58">
                  <c:v>4.5762919999106089E-2</c:v>
                </c:pt>
                <c:pt idx="59">
                  <c:v>4.8508399999263929E-2</c:v>
                </c:pt>
                <c:pt idx="60">
                  <c:v>2.4002039997867541E-2</c:v>
                </c:pt>
                <c:pt idx="61">
                  <c:v>4.6977999998489395E-2</c:v>
                </c:pt>
                <c:pt idx="62">
                  <c:v>1.0019080000347458E-2</c:v>
                </c:pt>
                <c:pt idx="63">
                  <c:v>8.30190800006676E-2</c:v>
                </c:pt>
                <c:pt idx="64">
                  <c:v>-2.8987599980609957E-3</c:v>
                </c:pt>
                <c:pt idx="65">
                  <c:v>-2.285336000204552E-2</c:v>
                </c:pt>
                <c:pt idx="66">
                  <c:v>-3.1670840002334444E-2</c:v>
                </c:pt>
                <c:pt idx="67">
                  <c:v>-3.365635999944061E-2</c:v>
                </c:pt>
                <c:pt idx="68">
                  <c:v>1.7343640000035521E-2</c:v>
                </c:pt>
                <c:pt idx="69">
                  <c:v>-3.6915199998475146E-2</c:v>
                </c:pt>
                <c:pt idx="70">
                  <c:v>6.084799999371171E-3</c:v>
                </c:pt>
                <c:pt idx="71">
                  <c:v>-3.5477680001349654E-2</c:v>
                </c:pt>
                <c:pt idx="72">
                  <c:v>-5.017200019210577E-4</c:v>
                </c:pt>
                <c:pt idx="73">
                  <c:v>-1.3032120004936587E-2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F-4BF6-A538-F913E0C731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74">
                  <c:v>-5.6344399999943562E-2</c:v>
                </c:pt>
                <c:pt idx="75">
                  <c:v>1.2295000000449363E-2</c:v>
                </c:pt>
                <c:pt idx="76">
                  <c:v>1.4036159998795483E-2</c:v>
                </c:pt>
                <c:pt idx="77">
                  <c:v>-1.4701999971293844E-3</c:v>
                </c:pt>
                <c:pt idx="78">
                  <c:v>-1.7290400064666755E-3</c:v>
                </c:pt>
                <c:pt idx="79">
                  <c:v>-8.1009600035031326E-3</c:v>
                </c:pt>
                <c:pt idx="80">
                  <c:v>-2.5737440002558287E-2</c:v>
                </c:pt>
                <c:pt idx="81">
                  <c:v>-1.2460040001315065E-2</c:v>
                </c:pt>
                <c:pt idx="82">
                  <c:v>-1.2460040001315065E-2</c:v>
                </c:pt>
                <c:pt idx="83">
                  <c:v>-5.2252400055294856E-3</c:v>
                </c:pt>
                <c:pt idx="84">
                  <c:v>-3.225240005122032E-3</c:v>
                </c:pt>
                <c:pt idx="85">
                  <c:v>-4.8663999768905342E-4</c:v>
                </c:pt>
                <c:pt idx="86">
                  <c:v>-7.7411600068444386E-3</c:v>
                </c:pt>
                <c:pt idx="90">
                  <c:v>4.9999999973806553E-3</c:v>
                </c:pt>
                <c:pt idx="91">
                  <c:v>-1.2588399986270815E-3</c:v>
                </c:pt>
                <c:pt idx="92">
                  <c:v>7.4116000178037211E-4</c:v>
                </c:pt>
                <c:pt idx="93">
                  <c:v>-9.0127200019196607E-3</c:v>
                </c:pt>
                <c:pt idx="94">
                  <c:v>1.5584200002194848E-2</c:v>
                </c:pt>
                <c:pt idx="95">
                  <c:v>4.9604399973759428E-3</c:v>
                </c:pt>
                <c:pt idx="96">
                  <c:v>-7.694000014453195E-4</c:v>
                </c:pt>
                <c:pt idx="97">
                  <c:v>9.0297599963378161E-3</c:v>
                </c:pt>
                <c:pt idx="98">
                  <c:v>4.6648399948026054E-3</c:v>
                </c:pt>
                <c:pt idx="99">
                  <c:v>-8.1824000080814585E-3</c:v>
                </c:pt>
                <c:pt idx="100">
                  <c:v>5.6407999945804477E-3</c:v>
                </c:pt>
                <c:pt idx="101">
                  <c:v>-1.2064399998052977E-3</c:v>
                </c:pt>
                <c:pt idx="102">
                  <c:v>-1.508903999638278E-2</c:v>
                </c:pt>
                <c:pt idx="103">
                  <c:v>5.9109599969815463E-3</c:v>
                </c:pt>
                <c:pt idx="104">
                  <c:v>1.0283599913236685E-3</c:v>
                </c:pt>
                <c:pt idx="105">
                  <c:v>-1.6194400013773702E-3</c:v>
                </c:pt>
                <c:pt idx="106">
                  <c:v>-5.4921199989621527E-3</c:v>
                </c:pt>
                <c:pt idx="107">
                  <c:v>6.2528000125894323E-4</c:v>
                </c:pt>
                <c:pt idx="108">
                  <c:v>2.3664399923291057E-3</c:v>
                </c:pt>
                <c:pt idx="109">
                  <c:v>1.1189199940417893E-3</c:v>
                </c:pt>
                <c:pt idx="110">
                  <c:v>-3.1399200015584938E-3</c:v>
                </c:pt>
                <c:pt idx="111">
                  <c:v>1.2349199969321489E-3</c:v>
                </c:pt>
                <c:pt idx="112">
                  <c:v>4.6111599949654192E-3</c:v>
                </c:pt>
                <c:pt idx="113">
                  <c:v>5.845959996804595E-3</c:v>
                </c:pt>
                <c:pt idx="114">
                  <c:v>3.8105999992694706E-3</c:v>
                </c:pt>
                <c:pt idx="115">
                  <c:v>2.5630799937061965E-3</c:v>
                </c:pt>
                <c:pt idx="116">
                  <c:v>2.9152799979783595E-3</c:v>
                </c:pt>
                <c:pt idx="117">
                  <c:v>6.5643999550957233E-4</c:v>
                </c:pt>
                <c:pt idx="118">
                  <c:v>7.0326799977920018E-3</c:v>
                </c:pt>
                <c:pt idx="119">
                  <c:v>4.1727200004970655E-3</c:v>
                </c:pt>
                <c:pt idx="120">
                  <c:v>5.4755999735789374E-4</c:v>
                </c:pt>
                <c:pt idx="121">
                  <c:v>3.1119199993554503E-3</c:v>
                </c:pt>
                <c:pt idx="122">
                  <c:v>4.605559995980002E-3</c:v>
                </c:pt>
                <c:pt idx="123">
                  <c:v>-5.759359999501612E-3</c:v>
                </c:pt>
                <c:pt idx="124">
                  <c:v>-4.759360002935864E-3</c:v>
                </c:pt>
                <c:pt idx="125">
                  <c:v>1.4981799999077339E-2</c:v>
                </c:pt>
                <c:pt idx="126">
                  <c:v>-5.3728000057162717E-4</c:v>
                </c:pt>
                <c:pt idx="127">
                  <c:v>1.2462719998438843E-2</c:v>
                </c:pt>
                <c:pt idx="128">
                  <c:v>2.6203879999229684E-2</c:v>
                </c:pt>
                <c:pt idx="129">
                  <c:v>-5.1751600040006451E-3</c:v>
                </c:pt>
                <c:pt idx="130">
                  <c:v>-2.44671999826096E-3</c:v>
                </c:pt>
                <c:pt idx="131">
                  <c:v>2.0355999949970283E-3</c:v>
                </c:pt>
                <c:pt idx="132">
                  <c:v>3.0575999699067324E-4</c:v>
                </c:pt>
                <c:pt idx="133">
                  <c:v>4.6819999915896915E-3</c:v>
                </c:pt>
                <c:pt idx="134">
                  <c:v>2.2930400009499863E-3</c:v>
                </c:pt>
                <c:pt idx="135">
                  <c:v>-2.3009599972283468E-3</c:v>
                </c:pt>
                <c:pt idx="136">
                  <c:v>5.4402000023401342E-3</c:v>
                </c:pt>
                <c:pt idx="137">
                  <c:v>6.9225199986249208E-3</c:v>
                </c:pt>
                <c:pt idx="138">
                  <c:v>3.7923999989288859E-3</c:v>
                </c:pt>
                <c:pt idx="139">
                  <c:v>1.5335599964600988E-3</c:v>
                </c:pt>
                <c:pt idx="140">
                  <c:v>2.7471999783301726E-4</c:v>
                </c:pt>
                <c:pt idx="141">
                  <c:v>1.4459999511018395E-4</c:v>
                </c:pt>
                <c:pt idx="142">
                  <c:v>7.779679996019695E-3</c:v>
                </c:pt>
                <c:pt idx="143">
                  <c:v>4.3666799974744208E-3</c:v>
                </c:pt>
                <c:pt idx="145">
                  <c:v>3.5999983083456755E-7</c:v>
                </c:pt>
                <c:pt idx="146">
                  <c:v>1.5963599995302502E-2</c:v>
                </c:pt>
                <c:pt idx="147">
                  <c:v>2.0963599992683157E-2</c:v>
                </c:pt>
                <c:pt idx="148">
                  <c:v>4.080999999132473E-3</c:v>
                </c:pt>
                <c:pt idx="149">
                  <c:v>3.457239996350836E-3</c:v>
                </c:pt>
                <c:pt idx="150">
                  <c:v>5.4572399967582896E-3</c:v>
                </c:pt>
                <c:pt idx="151">
                  <c:v>-1.8016000030911528E-3</c:v>
                </c:pt>
                <c:pt idx="152">
                  <c:v>5.1984000019729137E-3</c:v>
                </c:pt>
                <c:pt idx="153">
                  <c:v>4.6099999963189475E-3</c:v>
                </c:pt>
                <c:pt idx="154">
                  <c:v>3.5746399953495711E-3</c:v>
                </c:pt>
                <c:pt idx="155">
                  <c:v>-1.68419999681646E-3</c:v>
                </c:pt>
                <c:pt idx="156">
                  <c:v>-1.0491200009710155E-3</c:v>
                </c:pt>
                <c:pt idx="157">
                  <c:v>-1.3079599957563914E-3</c:v>
                </c:pt>
                <c:pt idx="158">
                  <c:v>1.492683999822475E-2</c:v>
                </c:pt>
                <c:pt idx="159">
                  <c:v>-4.1792400079430081E-3</c:v>
                </c:pt>
                <c:pt idx="160">
                  <c:v>-1.9557600026018918E-3</c:v>
                </c:pt>
                <c:pt idx="161">
                  <c:v>-4.4621199995162897E-3</c:v>
                </c:pt>
                <c:pt idx="162">
                  <c:v>3.1729600013932213E-3</c:v>
                </c:pt>
                <c:pt idx="163">
                  <c:v>-3.9684800067334436E-3</c:v>
                </c:pt>
                <c:pt idx="164">
                  <c:v>-2.5922400018316694E-3</c:v>
                </c:pt>
                <c:pt idx="165">
                  <c:v>-8.5108000348554924E-4</c:v>
                </c:pt>
                <c:pt idx="166">
                  <c:v>-1.9571600059862249E-3</c:v>
                </c:pt>
                <c:pt idx="167">
                  <c:v>-1.4748399989912286E-3</c:v>
                </c:pt>
                <c:pt idx="168">
                  <c:v>6.7791999754263088E-4</c:v>
                </c:pt>
                <c:pt idx="169">
                  <c:v>-1.3602400067611597E-3</c:v>
                </c:pt>
                <c:pt idx="170">
                  <c:v>-2.5016800063895062E-3</c:v>
                </c:pt>
                <c:pt idx="171">
                  <c:v>3.5688000207301229E-4</c:v>
                </c:pt>
                <c:pt idx="172">
                  <c:v>-1.1141200011479668E-3</c:v>
                </c:pt>
                <c:pt idx="173">
                  <c:v>-1.4948000170988962E-4</c:v>
                </c:pt>
                <c:pt idx="174">
                  <c:v>-1.5408320003189147E-2</c:v>
                </c:pt>
                <c:pt idx="175">
                  <c:v>-4.0320800035260618E-3</c:v>
                </c:pt>
                <c:pt idx="176">
                  <c:v>-1.0320800065528601E-3</c:v>
                </c:pt>
                <c:pt idx="177">
                  <c:v>9.6791999385459349E-4</c:v>
                </c:pt>
                <c:pt idx="178">
                  <c:v>8.7090800006990321E-3</c:v>
                </c:pt>
                <c:pt idx="179">
                  <c:v>-3.9700000343145803E-4</c:v>
                </c:pt>
                <c:pt idx="180">
                  <c:v>8.531999628758058E-5</c:v>
                </c:pt>
                <c:pt idx="181">
                  <c:v>1.1496919993078336E-2</c:v>
                </c:pt>
                <c:pt idx="182">
                  <c:v>-7.5384400042821653E-3</c:v>
                </c:pt>
                <c:pt idx="183">
                  <c:v>-8.7972800029092468E-3</c:v>
                </c:pt>
                <c:pt idx="184">
                  <c:v>8.3201200031908229E-3</c:v>
                </c:pt>
                <c:pt idx="185">
                  <c:v>4.5521200008806773E-3</c:v>
                </c:pt>
                <c:pt idx="186">
                  <c:v>2.0457599966903217E-3</c:v>
                </c:pt>
                <c:pt idx="187">
                  <c:v>1.0330399964004755E-3</c:v>
                </c:pt>
                <c:pt idx="188">
                  <c:v>3.7741999985883012E-3</c:v>
                </c:pt>
                <c:pt idx="189">
                  <c:v>-4.8382399982074276E-3</c:v>
                </c:pt>
                <c:pt idx="190">
                  <c:v>3.6119999276706949E-4</c:v>
                </c:pt>
                <c:pt idx="191">
                  <c:v>6.3611999939894304E-3</c:v>
                </c:pt>
                <c:pt idx="192">
                  <c:v>9.9628000316442922E-4</c:v>
                </c:pt>
                <c:pt idx="193">
                  <c:v>-4.6274799969978631E-3</c:v>
                </c:pt>
                <c:pt idx="194">
                  <c:v>-2.752799991867505E-4</c:v>
                </c:pt>
                <c:pt idx="195">
                  <c:v>-2.6402000003145076E-3</c:v>
                </c:pt>
                <c:pt idx="196">
                  <c:v>-4.7816400037845597E-3</c:v>
                </c:pt>
                <c:pt idx="197">
                  <c:v>1.7119999974966049E-3</c:v>
                </c:pt>
                <c:pt idx="198">
                  <c:v>3.7119999979040585E-3</c:v>
                </c:pt>
                <c:pt idx="199">
                  <c:v>2.453159999276977E-3</c:v>
                </c:pt>
                <c:pt idx="201">
                  <c:v>3.0741200025659055E-3</c:v>
                </c:pt>
                <c:pt idx="202">
                  <c:v>7.8152799978852272E-3</c:v>
                </c:pt>
                <c:pt idx="203">
                  <c:v>-3.3035200031008571E-3</c:v>
                </c:pt>
                <c:pt idx="204">
                  <c:v>4.6611200014012866E-3</c:v>
                </c:pt>
                <c:pt idx="205">
                  <c:v>9.1434399946592748E-3</c:v>
                </c:pt>
                <c:pt idx="206">
                  <c:v>2.0373599982121959E-3</c:v>
                </c:pt>
                <c:pt idx="207">
                  <c:v>-5.2214800089132041E-3</c:v>
                </c:pt>
                <c:pt idx="208">
                  <c:v>5.1967999752378091E-4</c:v>
                </c:pt>
                <c:pt idx="209">
                  <c:v>1.530999994429294E-3</c:v>
                </c:pt>
                <c:pt idx="210">
                  <c:v>-5.7278400054201484E-3</c:v>
                </c:pt>
                <c:pt idx="211">
                  <c:v>4.2721599966171198E-3</c:v>
                </c:pt>
                <c:pt idx="212">
                  <c:v>5.4008799997973256E-3</c:v>
                </c:pt>
                <c:pt idx="213">
                  <c:v>6.7417599930195138E-3</c:v>
                </c:pt>
                <c:pt idx="214">
                  <c:v>-8.947200039983727E-4</c:v>
                </c:pt>
                <c:pt idx="215">
                  <c:v>2.1052799929748289E-3</c:v>
                </c:pt>
                <c:pt idx="216">
                  <c:v>7.7403600007528439E-3</c:v>
                </c:pt>
                <c:pt idx="217">
                  <c:v>-2.8848000001744367E-3</c:v>
                </c:pt>
                <c:pt idx="218">
                  <c:v>-5.5693600006634369E-3</c:v>
                </c:pt>
                <c:pt idx="219">
                  <c:v>-4.5693600040976889E-3</c:v>
                </c:pt>
                <c:pt idx="220">
                  <c:v>2.4306400009663776E-3</c:v>
                </c:pt>
                <c:pt idx="221">
                  <c:v>7.9129599980660714E-3</c:v>
                </c:pt>
                <c:pt idx="222">
                  <c:v>-9.9342800021986477E-3</c:v>
                </c:pt>
                <c:pt idx="223">
                  <c:v>1.8068799981847405E-3</c:v>
                </c:pt>
                <c:pt idx="224">
                  <c:v>2.0303599958424456E-3</c:v>
                </c:pt>
                <c:pt idx="225">
                  <c:v>4.1477599952486344E-3</c:v>
                </c:pt>
                <c:pt idx="226">
                  <c:v>3.0051999056013301E-4</c:v>
                </c:pt>
                <c:pt idx="227">
                  <c:v>1.7828399941208772E-3</c:v>
                </c:pt>
                <c:pt idx="228">
                  <c:v>2.7828399979625829E-3</c:v>
                </c:pt>
                <c:pt idx="229">
                  <c:v>4.7828399983700365E-3</c:v>
                </c:pt>
                <c:pt idx="230">
                  <c:v>9.7828399957506917E-3</c:v>
                </c:pt>
                <c:pt idx="231">
                  <c:v>1.4179199934005737E-3</c:v>
                </c:pt>
                <c:pt idx="232">
                  <c:v>3.1590799990226515E-3</c:v>
                </c:pt>
                <c:pt idx="233">
                  <c:v>2.6414000021759421E-3</c:v>
                </c:pt>
                <c:pt idx="234">
                  <c:v>6.8807999195996672E-4</c:v>
                </c:pt>
                <c:pt idx="235">
                  <c:v>1.568807999137789E-2</c:v>
                </c:pt>
                <c:pt idx="236">
                  <c:v>5.263759994704742E-3</c:v>
                </c:pt>
                <c:pt idx="237">
                  <c:v>-1.1880480000399984E-2</c:v>
                </c:pt>
                <c:pt idx="238">
                  <c:v>-1.3981600059196353E-3</c:v>
                </c:pt>
                <c:pt idx="239">
                  <c:v>2.601839994895272E-3</c:v>
                </c:pt>
                <c:pt idx="240">
                  <c:v>3.8719999938621186E-3</c:v>
                </c:pt>
                <c:pt idx="241">
                  <c:v>1.8366399963269942E-3</c:v>
                </c:pt>
                <c:pt idx="242">
                  <c:v>-1.528280001366511E-3</c:v>
                </c:pt>
                <c:pt idx="243">
                  <c:v>-2.6697200009948574E-3</c:v>
                </c:pt>
                <c:pt idx="244">
                  <c:v>7.4187999416608363E-4</c:v>
                </c:pt>
                <c:pt idx="245">
                  <c:v>1.1418799986131489E-3</c:v>
                </c:pt>
                <c:pt idx="247">
                  <c:v>7.0651999703841284E-4</c:v>
                </c:pt>
                <c:pt idx="248">
                  <c:v>1.8239199926028959E-3</c:v>
                </c:pt>
                <c:pt idx="249">
                  <c:v>-2.9488000291166827E-4</c:v>
                </c:pt>
                <c:pt idx="250">
                  <c:v>2.0511999900918454E-4</c:v>
                </c:pt>
                <c:pt idx="252">
                  <c:v>2.8777199986507185E-3</c:v>
                </c:pt>
                <c:pt idx="253">
                  <c:v>7.0064399988041259E-3</c:v>
                </c:pt>
                <c:pt idx="254">
                  <c:v>2.4887599938665517E-3</c:v>
                </c:pt>
                <c:pt idx="255">
                  <c:v>-1.178280000021914E-2</c:v>
                </c:pt>
                <c:pt idx="256">
                  <c:v>-8.8888000027509406E-4</c:v>
                </c:pt>
                <c:pt idx="257">
                  <c:v>1.8395599981886335E-3</c:v>
                </c:pt>
                <c:pt idx="258">
                  <c:v>5.5807199969422072E-3</c:v>
                </c:pt>
                <c:pt idx="259">
                  <c:v>1.9175999477738515E-4</c:v>
                </c:pt>
                <c:pt idx="260">
                  <c:v>-1.1704960001225118E-2</c:v>
                </c:pt>
                <c:pt idx="261">
                  <c:v>-1.070496000465937E-2</c:v>
                </c:pt>
                <c:pt idx="262">
                  <c:v>5.2983999194111675E-4</c:v>
                </c:pt>
                <c:pt idx="263">
                  <c:v>4.529839992756024E-3</c:v>
                </c:pt>
                <c:pt idx="264">
                  <c:v>-1.1179599969182163E-3</c:v>
                </c:pt>
                <c:pt idx="265">
                  <c:v>2.9363999783527106E-4</c:v>
                </c:pt>
                <c:pt idx="266">
                  <c:v>4.0107599998009391E-3</c:v>
                </c:pt>
                <c:pt idx="267">
                  <c:v>4.3502400003490038E-3</c:v>
                </c:pt>
                <c:pt idx="268">
                  <c:v>3.0913999944459647E-3</c:v>
                </c:pt>
                <c:pt idx="274">
                  <c:v>1.2181959995359648E-2</c:v>
                </c:pt>
                <c:pt idx="275">
                  <c:v>3.7929999962216243E-3</c:v>
                </c:pt>
                <c:pt idx="276">
                  <c:v>5.7929999966290779E-3</c:v>
                </c:pt>
                <c:pt idx="277">
                  <c:v>-4.0896000064094551E-3</c:v>
                </c:pt>
                <c:pt idx="278">
                  <c:v>-3.348440004629083E-3</c:v>
                </c:pt>
                <c:pt idx="279">
                  <c:v>6.5155999618582428E-4</c:v>
                </c:pt>
                <c:pt idx="280">
                  <c:v>2.3220000002766028E-3</c:v>
                </c:pt>
                <c:pt idx="281">
                  <c:v>1.0631600016495213E-3</c:v>
                </c:pt>
                <c:pt idx="282">
                  <c:v>8.6388399940915406E-3</c:v>
                </c:pt>
                <c:pt idx="283">
                  <c:v>4.8736399985500611E-3</c:v>
                </c:pt>
                <c:pt idx="284">
                  <c:v>-1.4912800033926032E-3</c:v>
                </c:pt>
                <c:pt idx="285">
                  <c:v>5.0871999701485038E-4</c:v>
                </c:pt>
                <c:pt idx="286">
                  <c:v>2.508719997422304E-3</c:v>
                </c:pt>
                <c:pt idx="287">
                  <c:v>-8.9436000416753814E-4</c:v>
                </c:pt>
                <c:pt idx="288">
                  <c:v>5.0688799965428188E-3</c:v>
                </c:pt>
                <c:pt idx="289">
                  <c:v>8.8213600029121153E-3</c:v>
                </c:pt>
                <c:pt idx="290">
                  <c:v>9.3036799953551963E-3</c:v>
                </c:pt>
                <c:pt idx="291">
                  <c:v>6.0321199998725206E-3</c:v>
                </c:pt>
                <c:pt idx="292">
                  <c:v>7.0321200037142262E-3</c:v>
                </c:pt>
                <c:pt idx="293">
                  <c:v>8.9019999941228889E-3</c:v>
                </c:pt>
                <c:pt idx="294">
                  <c:v>7.1226799991563894E-3</c:v>
                </c:pt>
                <c:pt idx="295">
                  <c:v>2.1339999948395416E-3</c:v>
                </c:pt>
                <c:pt idx="296">
                  <c:v>1.227360000484623E-3</c:v>
                </c:pt>
                <c:pt idx="297">
                  <c:v>7.4621599997044541E-3</c:v>
                </c:pt>
                <c:pt idx="298">
                  <c:v>6.3560799972037785E-3</c:v>
                </c:pt>
                <c:pt idx="299">
                  <c:v>7.7082799980416894E-3</c:v>
                </c:pt>
                <c:pt idx="300">
                  <c:v>4.5399999944493175E-3</c:v>
                </c:pt>
                <c:pt idx="301">
                  <c:v>5.0336399945081212E-3</c:v>
                </c:pt>
                <c:pt idx="302">
                  <c:v>7.2797600005287677E-3</c:v>
                </c:pt>
                <c:pt idx="303">
                  <c:v>5.7620799925643951E-3</c:v>
                </c:pt>
                <c:pt idx="304">
                  <c:v>4.5018399978289381E-3</c:v>
                </c:pt>
                <c:pt idx="305">
                  <c:v>1.9841599932988174E-3</c:v>
                </c:pt>
                <c:pt idx="306">
                  <c:v>1.4466479995462578E-2</c:v>
                </c:pt>
                <c:pt idx="307">
                  <c:v>6.8427199948928319E-3</c:v>
                </c:pt>
                <c:pt idx="308">
                  <c:v>9.4537599943578243E-3</c:v>
                </c:pt>
                <c:pt idx="309">
                  <c:v>3.192119998857379E-3</c:v>
                </c:pt>
                <c:pt idx="310">
                  <c:v>6.6617199991014786E-3</c:v>
                </c:pt>
                <c:pt idx="311">
                  <c:v>-1.5971200045896694E-3</c:v>
                </c:pt>
                <c:pt idx="312">
                  <c:v>9.0139199965051375E-3</c:v>
                </c:pt>
                <c:pt idx="313">
                  <c:v>-6.2256000092020258E-4</c:v>
                </c:pt>
                <c:pt idx="314">
                  <c:v>4.1185999943991192E-3</c:v>
                </c:pt>
                <c:pt idx="315">
                  <c:v>-5.0256399990757927E-3</c:v>
                </c:pt>
                <c:pt idx="316">
                  <c:v>8.5853999989922158E-3</c:v>
                </c:pt>
                <c:pt idx="317">
                  <c:v>9.3265599934966303E-3</c:v>
                </c:pt>
                <c:pt idx="318">
                  <c:v>1.0666039997886401E-2</c:v>
                </c:pt>
                <c:pt idx="319">
                  <c:v>-2.0086000076844357E-3</c:v>
                </c:pt>
                <c:pt idx="320">
                  <c:v>-1.1632360001385678E-2</c:v>
                </c:pt>
                <c:pt idx="321">
                  <c:v>-2.6323600031901151E-3</c:v>
                </c:pt>
                <c:pt idx="322">
                  <c:v>-1.0514959998545237E-2</c:v>
                </c:pt>
                <c:pt idx="323">
                  <c:v>-6.5149600050062872E-3</c:v>
                </c:pt>
                <c:pt idx="324">
                  <c:v>4.8504000005777925E-4</c:v>
                </c:pt>
                <c:pt idx="325">
                  <c:v>1.4850399966235273E-3</c:v>
                </c:pt>
                <c:pt idx="326">
                  <c:v>3.4850399970309809E-3</c:v>
                </c:pt>
                <c:pt idx="327">
                  <c:v>4.4850400008726865E-3</c:v>
                </c:pt>
                <c:pt idx="328">
                  <c:v>9.4850399982533418E-3</c:v>
                </c:pt>
                <c:pt idx="329">
                  <c:v>1.2134799981140532E-3</c:v>
                </c:pt>
                <c:pt idx="330">
                  <c:v>3.2134799985215068E-3</c:v>
                </c:pt>
                <c:pt idx="331">
                  <c:v>5.8004800011985935E-3</c:v>
                </c:pt>
                <c:pt idx="332">
                  <c:v>5.9164799968129955E-3</c:v>
                </c:pt>
                <c:pt idx="333">
                  <c:v>9.784959998796694E-3</c:v>
                </c:pt>
                <c:pt idx="334">
                  <c:v>6.0197600032552145E-3</c:v>
                </c:pt>
                <c:pt idx="335">
                  <c:v>8.4893599996576086E-3</c:v>
                </c:pt>
                <c:pt idx="336">
                  <c:v>1.3489359997038264E-2</c:v>
                </c:pt>
                <c:pt idx="337">
                  <c:v>9.9829999962821603E-3</c:v>
                </c:pt>
                <c:pt idx="338">
                  <c:v>5.5120000033639371E-3</c:v>
                </c:pt>
                <c:pt idx="339">
                  <c:v>1.0958959996060003E-2</c:v>
                </c:pt>
                <c:pt idx="340">
                  <c:v>4.6407199988607317E-3</c:v>
                </c:pt>
                <c:pt idx="341">
                  <c:v>7.4639199956436642E-3</c:v>
                </c:pt>
                <c:pt idx="342">
                  <c:v>1.9307199981994927E-3</c:v>
                </c:pt>
                <c:pt idx="344">
                  <c:v>7.0240799977909774E-3</c:v>
                </c:pt>
                <c:pt idx="345">
                  <c:v>1.4234839996788651E-2</c:v>
                </c:pt>
                <c:pt idx="346">
                  <c:v>4.7397999951499514E-3</c:v>
                </c:pt>
                <c:pt idx="347">
                  <c:v>2.1009959993534721E-2</c:v>
                </c:pt>
                <c:pt idx="349">
                  <c:v>9.4682399940211326E-3</c:v>
                </c:pt>
                <c:pt idx="350">
                  <c:v>1.0468239997862838E-2</c:v>
                </c:pt>
                <c:pt idx="351">
                  <c:v>9.7256799999740906E-3</c:v>
                </c:pt>
                <c:pt idx="352">
                  <c:v>2.0782280000275932E-2</c:v>
                </c:pt>
                <c:pt idx="353">
                  <c:v>1.2275919994863216E-2</c:v>
                </c:pt>
                <c:pt idx="354">
                  <c:v>3.9109999997890554E-3</c:v>
                </c:pt>
                <c:pt idx="355">
                  <c:v>1.1133079991850536E-2</c:v>
                </c:pt>
                <c:pt idx="356">
                  <c:v>1.0626719995343592E-2</c:v>
                </c:pt>
                <c:pt idx="357">
                  <c:v>1.2626719995751046E-2</c:v>
                </c:pt>
                <c:pt idx="358">
                  <c:v>2.6258999998390209E-2</c:v>
                </c:pt>
                <c:pt idx="365">
                  <c:v>1.9280239997897297E-2</c:v>
                </c:pt>
                <c:pt idx="366">
                  <c:v>9.2915599961997941E-3</c:v>
                </c:pt>
                <c:pt idx="368">
                  <c:v>5.8630399944377132E-3</c:v>
                </c:pt>
                <c:pt idx="369">
                  <c:v>4.1912000015145168E-3</c:v>
                </c:pt>
                <c:pt idx="370">
                  <c:v>9.162959991954267E-3</c:v>
                </c:pt>
                <c:pt idx="372">
                  <c:v>1.0897119995206594E-2</c:v>
                </c:pt>
                <c:pt idx="373">
                  <c:v>3.260639998188708E-3</c:v>
                </c:pt>
                <c:pt idx="374">
                  <c:v>9.2097599990665913E-3</c:v>
                </c:pt>
                <c:pt idx="376">
                  <c:v>8.4318399967742153E-3</c:v>
                </c:pt>
                <c:pt idx="387">
                  <c:v>9.2791999995824881E-3</c:v>
                </c:pt>
                <c:pt idx="393">
                  <c:v>1.1178839995409362E-2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F-4BF6-A538-F913E0C731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269">
                  <c:v>5.1819599975715391E-3</c:v>
                </c:pt>
                <c:pt idx="270">
                  <c:v>5.1819599975715391E-3</c:v>
                </c:pt>
                <c:pt idx="272">
                  <c:v>5.8819600017159246E-3</c:v>
                </c:pt>
                <c:pt idx="273">
                  <c:v>5.8819600017159246E-3</c:v>
                </c:pt>
                <c:pt idx="377">
                  <c:v>1.004287999967346E-2</c:v>
                </c:pt>
                <c:pt idx="386">
                  <c:v>1.2955519996467046E-2</c:v>
                </c:pt>
                <c:pt idx="394">
                  <c:v>1.2307279997912701E-2</c:v>
                </c:pt>
                <c:pt idx="398">
                  <c:v>1.1093919994891621E-2</c:v>
                </c:pt>
                <c:pt idx="403">
                  <c:v>1.0744639992481098E-2</c:v>
                </c:pt>
                <c:pt idx="411">
                  <c:v>1.2009119993308559E-2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FF-4BF6-A538-F913E0C731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246">
                  <c:v>1.1418799986131489E-3</c:v>
                </c:pt>
                <c:pt idx="251">
                  <c:v>2.0511999900918454E-4</c:v>
                </c:pt>
                <c:pt idx="271">
                  <c:v>5.3819599997950718E-3</c:v>
                </c:pt>
                <c:pt idx="343">
                  <c:v>5.95420000172453E-3</c:v>
                </c:pt>
                <c:pt idx="348">
                  <c:v>-7.566560001578182E-3</c:v>
                </c:pt>
                <c:pt idx="359">
                  <c:v>7.323639998503495E-3</c:v>
                </c:pt>
                <c:pt idx="360">
                  <c:v>4.1284599938080646E-3</c:v>
                </c:pt>
                <c:pt idx="361">
                  <c:v>6.4696199988247827E-3</c:v>
                </c:pt>
                <c:pt idx="362">
                  <c:v>9.2107799937366508E-3</c:v>
                </c:pt>
                <c:pt idx="363">
                  <c:v>7.0042799998191185E-3</c:v>
                </c:pt>
                <c:pt idx="364">
                  <c:v>8.1454399987705983E-3</c:v>
                </c:pt>
                <c:pt idx="367">
                  <c:v>-4.491040002903901E-3</c:v>
                </c:pt>
                <c:pt idx="371">
                  <c:v>3.8549199962290004E-3</c:v>
                </c:pt>
                <c:pt idx="375">
                  <c:v>6.7025600001215935E-3</c:v>
                </c:pt>
                <c:pt idx="378">
                  <c:v>1.0395639998023398E-2</c:v>
                </c:pt>
                <c:pt idx="379">
                  <c:v>-3.5060000664088875E-4</c:v>
                </c:pt>
                <c:pt idx="380">
                  <c:v>1.0393999982625246E-3</c:v>
                </c:pt>
                <c:pt idx="381">
                  <c:v>3.1293999927584082E-3</c:v>
                </c:pt>
                <c:pt idx="382">
                  <c:v>7.2893999968073331E-3</c:v>
                </c:pt>
                <c:pt idx="383">
                  <c:v>1.0069399992062245E-2</c:v>
                </c:pt>
                <c:pt idx="384">
                  <c:v>1.3214779995905701E-2</c:v>
                </c:pt>
                <c:pt idx="385">
                  <c:v>1.0614359998726286E-2</c:v>
                </c:pt>
                <c:pt idx="388">
                  <c:v>1.3778079999610782E-2</c:v>
                </c:pt>
                <c:pt idx="389">
                  <c:v>1.3777799998933915E-2</c:v>
                </c:pt>
                <c:pt idx="390">
                  <c:v>1.4006799996423069E-2</c:v>
                </c:pt>
                <c:pt idx="391">
                  <c:v>1.4036799999303184E-2</c:v>
                </c:pt>
                <c:pt idx="392">
                  <c:v>1.4036799999303184E-2</c:v>
                </c:pt>
                <c:pt idx="395">
                  <c:v>1.2218039999424946E-2</c:v>
                </c:pt>
                <c:pt idx="396">
                  <c:v>1.2218039999424946E-2</c:v>
                </c:pt>
                <c:pt idx="397">
                  <c:v>1.2377359991660342E-2</c:v>
                </c:pt>
                <c:pt idx="399">
                  <c:v>1.0246880003251135E-2</c:v>
                </c:pt>
                <c:pt idx="400">
                  <c:v>1.0799079995194916E-2</c:v>
                </c:pt>
                <c:pt idx="401">
                  <c:v>0</c:v>
                </c:pt>
                <c:pt idx="402">
                  <c:v>0</c:v>
                </c:pt>
                <c:pt idx="404">
                  <c:v>1.0597399996186141E-2</c:v>
                </c:pt>
                <c:pt idx="405">
                  <c:v>1.168327999766916E-2</c:v>
                </c:pt>
                <c:pt idx="406">
                  <c:v>1.1194319995411206E-2</c:v>
                </c:pt>
                <c:pt idx="407">
                  <c:v>1.0933659999864176E-2</c:v>
                </c:pt>
                <c:pt idx="408">
                  <c:v>1.140975999442162E-2</c:v>
                </c:pt>
                <c:pt idx="409">
                  <c:v>1.0134260002814699E-2</c:v>
                </c:pt>
                <c:pt idx="410">
                  <c:v>1.1533160002727527E-2</c:v>
                </c:pt>
                <c:pt idx="412">
                  <c:v>1.2909179997222964E-2</c:v>
                </c:pt>
                <c:pt idx="413">
                  <c:v>1.1967879996518604E-2</c:v>
                </c:pt>
                <c:pt idx="414">
                  <c:v>1.3461999995342921E-2</c:v>
                </c:pt>
                <c:pt idx="415">
                  <c:v>1.332867999735754E-2</c:v>
                </c:pt>
                <c:pt idx="416">
                  <c:v>1.433767999697011E-2</c:v>
                </c:pt>
                <c:pt idx="417">
                  <c:v>1.51914800007944E-2</c:v>
                </c:pt>
                <c:pt idx="418">
                  <c:v>1.5291479998268187E-2</c:v>
                </c:pt>
                <c:pt idx="419">
                  <c:v>1.5713279994088225E-2</c:v>
                </c:pt>
                <c:pt idx="420">
                  <c:v>1.7207399992912542E-2</c:v>
                </c:pt>
                <c:pt idx="421">
                  <c:v>1.5343159997428302E-2</c:v>
                </c:pt>
                <c:pt idx="422">
                  <c:v>1.6125199996167794E-2</c:v>
                </c:pt>
                <c:pt idx="423">
                  <c:v>1.587796000239905E-2</c:v>
                </c:pt>
                <c:pt idx="424">
                  <c:v>1.9143679994158447E-2</c:v>
                </c:pt>
                <c:pt idx="425">
                  <c:v>1.6812239999126177E-2</c:v>
                </c:pt>
                <c:pt idx="426">
                  <c:v>1.69822799944086E-2</c:v>
                </c:pt>
                <c:pt idx="427">
                  <c:v>1.6545079895877279E-2</c:v>
                </c:pt>
                <c:pt idx="428">
                  <c:v>1.7482199997175485E-2</c:v>
                </c:pt>
                <c:pt idx="429">
                  <c:v>1.8234399998618755E-2</c:v>
                </c:pt>
                <c:pt idx="430">
                  <c:v>1.7580239997187164E-2</c:v>
                </c:pt>
                <c:pt idx="431">
                  <c:v>1.9081839993305039E-2</c:v>
                </c:pt>
                <c:pt idx="432">
                  <c:v>1.9109999993816018E-2</c:v>
                </c:pt>
                <c:pt idx="433">
                  <c:v>2.0411879995663185E-2</c:v>
                </c:pt>
                <c:pt idx="434">
                  <c:v>2.0481399995333049E-2</c:v>
                </c:pt>
                <c:pt idx="435">
                  <c:v>2.1357359990361147E-2</c:v>
                </c:pt>
                <c:pt idx="436">
                  <c:v>1.9474760003504343E-2</c:v>
                </c:pt>
                <c:pt idx="437">
                  <c:v>3.2650499997544102E-2</c:v>
                </c:pt>
                <c:pt idx="438">
                  <c:v>2.0103399998333771E-2</c:v>
                </c:pt>
                <c:pt idx="439">
                  <c:v>1.2173839997558389E-2</c:v>
                </c:pt>
                <c:pt idx="440">
                  <c:v>2.0526739994238596E-2</c:v>
                </c:pt>
                <c:pt idx="441">
                  <c:v>1.9613599994045217E-2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FF-4BF6-A538-F913E0C731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FF-4BF6-A538-F913E0C73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FF-4BF6-A538-F913E0C73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FF-4BF6-A538-F913E0C73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Active!$O$21:$O$974</c:f>
              <c:numCache>
                <c:formatCode>General</c:formatCode>
                <c:ptCount val="954"/>
                <c:pt idx="88">
                  <c:v>-1.2509040033099744E-2</c:v>
                </c:pt>
                <c:pt idx="89">
                  <c:v>-1.2509040033099744E-2</c:v>
                </c:pt>
                <c:pt idx="90">
                  <c:v>-1.2509040033099744E-2</c:v>
                </c:pt>
                <c:pt idx="91">
                  <c:v>-1.25072149190773E-2</c:v>
                </c:pt>
                <c:pt idx="92">
                  <c:v>-1.25072149190773E-2</c:v>
                </c:pt>
                <c:pt idx="93">
                  <c:v>-1.2403183419797998E-2</c:v>
                </c:pt>
                <c:pt idx="94">
                  <c:v>-1.2061887097600992E-2</c:v>
                </c:pt>
                <c:pt idx="95">
                  <c:v>-1.2036335501286778E-2</c:v>
                </c:pt>
                <c:pt idx="96">
                  <c:v>-1.1988882536703237E-2</c:v>
                </c:pt>
                <c:pt idx="97">
                  <c:v>-1.1895801721558599E-2</c:v>
                </c:pt>
                <c:pt idx="98">
                  <c:v>-1.1872075239266828E-2</c:v>
                </c:pt>
                <c:pt idx="99">
                  <c:v>-1.1851998985019945E-2</c:v>
                </c:pt>
                <c:pt idx="100">
                  <c:v>-1.1815496704571066E-2</c:v>
                </c:pt>
                <c:pt idx="101">
                  <c:v>-1.1795420450324185E-2</c:v>
                </c:pt>
                <c:pt idx="102">
                  <c:v>-1.1768043739987527E-2</c:v>
                </c:pt>
                <c:pt idx="103">
                  <c:v>-1.1768043739987527E-2</c:v>
                </c:pt>
                <c:pt idx="104">
                  <c:v>-1.1740667029650868E-2</c:v>
                </c:pt>
                <c:pt idx="105">
                  <c:v>-1.1658536898640893E-2</c:v>
                </c:pt>
                <c:pt idx="106">
                  <c:v>-1.1426747417790518E-2</c:v>
                </c:pt>
                <c:pt idx="107">
                  <c:v>-1.1399370707453862E-2</c:v>
                </c:pt>
                <c:pt idx="108">
                  <c:v>-1.1397545593431417E-2</c:v>
                </c:pt>
                <c:pt idx="109">
                  <c:v>-1.1346442400802988E-2</c:v>
                </c:pt>
                <c:pt idx="110">
                  <c:v>-1.1344617286780545E-2</c:v>
                </c:pt>
                <c:pt idx="111">
                  <c:v>-1.1163930998558599E-2</c:v>
                </c:pt>
                <c:pt idx="112">
                  <c:v>-1.1138379402244386E-2</c:v>
                </c:pt>
                <c:pt idx="113">
                  <c:v>-1.1083625981571069E-2</c:v>
                </c:pt>
                <c:pt idx="114">
                  <c:v>-1.1076325525481292E-2</c:v>
                </c:pt>
                <c:pt idx="115">
                  <c:v>-1.1025222332852865E-2</c:v>
                </c:pt>
                <c:pt idx="116">
                  <c:v>-1.0943092201842889E-2</c:v>
                </c:pt>
                <c:pt idx="117">
                  <c:v>-1.0941267087820445E-2</c:v>
                </c:pt>
                <c:pt idx="118">
                  <c:v>-1.0915715491506231E-2</c:v>
                </c:pt>
                <c:pt idx="119">
                  <c:v>-1.0789782623957602E-2</c:v>
                </c:pt>
                <c:pt idx="120">
                  <c:v>-1.0609096335735658E-2</c:v>
                </c:pt>
                <c:pt idx="121">
                  <c:v>-1.0570768941264337E-2</c:v>
                </c:pt>
                <c:pt idx="122">
                  <c:v>-1.0517840634613463E-2</c:v>
                </c:pt>
                <c:pt idx="123">
                  <c:v>-1.0494114152321692E-2</c:v>
                </c:pt>
                <c:pt idx="124">
                  <c:v>-1.0494114152321692E-2</c:v>
                </c:pt>
                <c:pt idx="125">
                  <c:v>-1.0492289038299249E-2</c:v>
                </c:pt>
                <c:pt idx="126">
                  <c:v>-1.0333504118346631E-2</c:v>
                </c:pt>
                <c:pt idx="127">
                  <c:v>-1.0333504118346631E-2</c:v>
                </c:pt>
                <c:pt idx="128">
                  <c:v>-1.0331679004324187E-2</c:v>
                </c:pt>
                <c:pt idx="129">
                  <c:v>-1.004696121682294E-2</c:v>
                </c:pt>
                <c:pt idx="130">
                  <c:v>-9.9392794894987511E-3</c:v>
                </c:pt>
                <c:pt idx="131">
                  <c:v>-9.9356292614538634E-3</c:v>
                </c:pt>
                <c:pt idx="132">
                  <c:v>-9.888176296870322E-3</c:v>
                </c:pt>
                <c:pt idx="133">
                  <c:v>-9.8626247005561083E-3</c:v>
                </c:pt>
                <c:pt idx="134">
                  <c:v>-9.7823196835685779E-3</c:v>
                </c:pt>
                <c:pt idx="135">
                  <c:v>-9.1435297757132168E-3</c:v>
                </c:pt>
                <c:pt idx="136">
                  <c:v>-9.1417046616907721E-3</c:v>
                </c:pt>
                <c:pt idx="137">
                  <c:v>-9.1380544336458844E-3</c:v>
                </c:pt>
                <c:pt idx="138">
                  <c:v>-9.059574530680797E-3</c:v>
                </c:pt>
                <c:pt idx="139">
                  <c:v>-9.057749416658354E-3</c:v>
                </c:pt>
                <c:pt idx="140">
                  <c:v>-9.0559243026359093E-3</c:v>
                </c:pt>
                <c:pt idx="141">
                  <c:v>-8.9774443996708218E-3</c:v>
                </c:pt>
                <c:pt idx="142">
                  <c:v>-8.9537179173790511E-3</c:v>
                </c:pt>
                <c:pt idx="143">
                  <c:v>-8.816834365695761E-3</c:v>
                </c:pt>
                <c:pt idx="144">
                  <c:v>-8.7109777523940151E-3</c:v>
                </c:pt>
                <c:pt idx="145">
                  <c:v>-8.63797319149626E-3</c:v>
                </c:pt>
                <c:pt idx="146">
                  <c:v>-8.4755380434987544E-3</c:v>
                </c:pt>
                <c:pt idx="147">
                  <c:v>-8.4755380434987544E-3</c:v>
                </c:pt>
                <c:pt idx="148">
                  <c:v>-8.4481613331620943E-3</c:v>
                </c:pt>
                <c:pt idx="149">
                  <c:v>-8.4226097368478806E-3</c:v>
                </c:pt>
                <c:pt idx="150">
                  <c:v>-8.4226097368478806E-3</c:v>
                </c:pt>
                <c:pt idx="151">
                  <c:v>-8.4207846228254377E-3</c:v>
                </c:pt>
                <c:pt idx="152">
                  <c:v>-8.4207846228254377E-3</c:v>
                </c:pt>
                <c:pt idx="153">
                  <c:v>-8.4025334826009976E-3</c:v>
                </c:pt>
                <c:pt idx="154">
                  <c:v>-8.3952330265112222E-3</c:v>
                </c:pt>
                <c:pt idx="155">
                  <c:v>-8.3934079124887775E-3</c:v>
                </c:pt>
                <c:pt idx="156">
                  <c:v>-8.3696814301970086E-3</c:v>
                </c:pt>
                <c:pt idx="157">
                  <c:v>-8.3678563161745656E-3</c:v>
                </c:pt>
                <c:pt idx="158">
                  <c:v>-8.3131028955012488E-3</c:v>
                </c:pt>
                <c:pt idx="159">
                  <c:v>-8.2912015272319211E-3</c:v>
                </c:pt>
                <c:pt idx="160">
                  <c:v>-8.2857261851645887E-3</c:v>
                </c:pt>
                <c:pt idx="161">
                  <c:v>-8.2327978785137167E-3</c:v>
                </c:pt>
                <c:pt idx="162">
                  <c:v>-8.209071396221946E-3</c:v>
                </c:pt>
                <c:pt idx="163">
                  <c:v>-8.1798695718628446E-3</c:v>
                </c:pt>
                <c:pt idx="164">
                  <c:v>-8.1543179755486292E-3</c:v>
                </c:pt>
                <c:pt idx="165">
                  <c:v>-8.1524928615261845E-3</c:v>
                </c:pt>
                <c:pt idx="166">
                  <c:v>-8.1305914932568585E-3</c:v>
                </c:pt>
                <c:pt idx="167">
                  <c:v>-8.1269412652119708E-3</c:v>
                </c:pt>
                <c:pt idx="168">
                  <c:v>-8.1068650109650878E-3</c:v>
                </c:pt>
                <c:pt idx="169">
                  <c:v>-7.7892951710598519E-3</c:v>
                </c:pt>
                <c:pt idx="170">
                  <c:v>-7.7600933467007497E-3</c:v>
                </c:pt>
                <c:pt idx="171">
                  <c:v>-7.7308915223416475E-3</c:v>
                </c:pt>
                <c:pt idx="172">
                  <c:v>-7.6852636717805508E-3</c:v>
                </c:pt>
                <c:pt idx="173">
                  <c:v>-7.6779632156907746E-3</c:v>
                </c:pt>
                <c:pt idx="174">
                  <c:v>-7.6761381016683308E-3</c:v>
                </c:pt>
                <c:pt idx="175">
                  <c:v>-7.6505865053541171E-3</c:v>
                </c:pt>
                <c:pt idx="176">
                  <c:v>-7.6505865053541171E-3</c:v>
                </c:pt>
                <c:pt idx="177">
                  <c:v>-7.6505865053541171E-3</c:v>
                </c:pt>
                <c:pt idx="178">
                  <c:v>-7.6487613913316724E-3</c:v>
                </c:pt>
                <c:pt idx="179">
                  <c:v>-7.6268600230623464E-3</c:v>
                </c:pt>
                <c:pt idx="180">
                  <c:v>-7.6232097950174587E-3</c:v>
                </c:pt>
                <c:pt idx="181">
                  <c:v>-7.6049586547930195E-3</c:v>
                </c:pt>
                <c:pt idx="182">
                  <c:v>-7.5976581987032442E-3</c:v>
                </c:pt>
                <c:pt idx="183">
                  <c:v>-7.5958330846808003E-3</c:v>
                </c:pt>
                <c:pt idx="184">
                  <c:v>-7.5684563743441419E-3</c:v>
                </c:pt>
                <c:pt idx="185">
                  <c:v>-7.2034335698553647E-3</c:v>
                </c:pt>
                <c:pt idx="186">
                  <c:v>-7.1505052632044918E-3</c:v>
                </c:pt>
                <c:pt idx="187">
                  <c:v>-7.0446486499027459E-3</c:v>
                </c:pt>
                <c:pt idx="188">
                  <c:v>-7.0428235358803021E-3</c:v>
                </c:pt>
                <c:pt idx="189">
                  <c:v>-6.9679938609601031E-3</c:v>
                </c:pt>
                <c:pt idx="190">
                  <c:v>-6.905939984197011E-3</c:v>
                </c:pt>
                <c:pt idx="191">
                  <c:v>-6.905939984197011E-3</c:v>
                </c:pt>
                <c:pt idx="192">
                  <c:v>-6.8822135019052403E-3</c:v>
                </c:pt>
                <c:pt idx="193">
                  <c:v>-6.8566619055910258E-3</c:v>
                </c:pt>
                <c:pt idx="194">
                  <c:v>-6.7745317745810506E-3</c:v>
                </c:pt>
                <c:pt idx="195">
                  <c:v>-6.7508052922892799E-3</c:v>
                </c:pt>
                <c:pt idx="196">
                  <c:v>-6.7216034679301777E-3</c:v>
                </c:pt>
                <c:pt idx="197">
                  <c:v>-6.6686751612793057E-3</c:v>
                </c:pt>
                <c:pt idx="198">
                  <c:v>-6.6686751612793057E-3</c:v>
                </c:pt>
                <c:pt idx="199">
                  <c:v>-6.6668500472568618E-3</c:v>
                </c:pt>
                <c:pt idx="200">
                  <c:v>-6.4286726673279341E-3</c:v>
                </c:pt>
                <c:pt idx="201">
                  <c:v>-6.382132259755615E-3</c:v>
                </c:pt>
                <c:pt idx="202">
                  <c:v>-6.3803071457331712E-3</c:v>
                </c:pt>
                <c:pt idx="203">
                  <c:v>-6.2525491641620993E-3</c:v>
                </c:pt>
                <c:pt idx="204">
                  <c:v>-6.245248708072324E-3</c:v>
                </c:pt>
                <c:pt idx="205">
                  <c:v>-6.2415984800274354E-3</c:v>
                </c:pt>
                <c:pt idx="206">
                  <c:v>-6.2196971117581094E-3</c:v>
                </c:pt>
                <c:pt idx="207">
                  <c:v>-6.2178719977356656E-3</c:v>
                </c:pt>
                <c:pt idx="208">
                  <c:v>-6.2160468837132218E-3</c:v>
                </c:pt>
                <c:pt idx="209">
                  <c:v>-6.1667688051072365E-3</c:v>
                </c:pt>
                <c:pt idx="210">
                  <c:v>-6.1649436910847927E-3</c:v>
                </c:pt>
                <c:pt idx="211">
                  <c:v>-6.1649436910847927E-3</c:v>
                </c:pt>
                <c:pt idx="212">
                  <c:v>-6.088288902142149E-3</c:v>
                </c:pt>
                <c:pt idx="213">
                  <c:v>-6.0554368497381592E-3</c:v>
                </c:pt>
                <c:pt idx="214">
                  <c:v>-5.9240286401221996E-3</c:v>
                </c:pt>
                <c:pt idx="215">
                  <c:v>-5.9240286401221996E-3</c:v>
                </c:pt>
                <c:pt idx="216">
                  <c:v>-5.9003021578304289E-3</c:v>
                </c:pt>
                <c:pt idx="217">
                  <c:v>-5.7196158696084841E-3</c:v>
                </c:pt>
                <c:pt idx="218">
                  <c:v>-5.4750505906010034E-3</c:v>
                </c:pt>
                <c:pt idx="219">
                  <c:v>-5.4750505906010034E-3</c:v>
                </c:pt>
                <c:pt idx="220">
                  <c:v>-5.4750505906010034E-3</c:v>
                </c:pt>
                <c:pt idx="221">
                  <c:v>-5.4714003625561157E-3</c:v>
                </c:pt>
                <c:pt idx="222">
                  <c:v>-5.4513241083092327E-3</c:v>
                </c:pt>
                <c:pt idx="223">
                  <c:v>-5.4494989942867889E-3</c:v>
                </c:pt>
                <c:pt idx="224">
                  <c:v>-5.4440236522194574E-3</c:v>
                </c:pt>
                <c:pt idx="225">
                  <c:v>-5.416646941882799E-3</c:v>
                </c:pt>
                <c:pt idx="226">
                  <c:v>-5.3965706876359159E-3</c:v>
                </c:pt>
                <c:pt idx="227">
                  <c:v>-5.3929204595910283E-3</c:v>
                </c:pt>
                <c:pt idx="228">
                  <c:v>-5.3929204595910283E-3</c:v>
                </c:pt>
                <c:pt idx="229">
                  <c:v>-5.3929204595910283E-3</c:v>
                </c:pt>
                <c:pt idx="230">
                  <c:v>-5.3929204595910283E-3</c:v>
                </c:pt>
                <c:pt idx="231">
                  <c:v>-5.3691939772992575E-3</c:v>
                </c:pt>
                <c:pt idx="232">
                  <c:v>-5.3673688632768137E-3</c:v>
                </c:pt>
                <c:pt idx="233">
                  <c:v>-5.363718635231926E-3</c:v>
                </c:pt>
                <c:pt idx="234">
                  <c:v>-5.321741012715717E-3</c:v>
                </c:pt>
                <c:pt idx="235">
                  <c:v>-5.321741012715717E-3</c:v>
                </c:pt>
                <c:pt idx="236">
                  <c:v>-5.2341355396384103E-3</c:v>
                </c:pt>
                <c:pt idx="237">
                  <c:v>-4.8946643314638468E-3</c:v>
                </c:pt>
                <c:pt idx="238">
                  <c:v>-4.8910141034189591E-3</c:v>
                </c:pt>
                <c:pt idx="239">
                  <c:v>-4.8910141034189591E-3</c:v>
                </c:pt>
                <c:pt idx="240">
                  <c:v>-4.8435611388354186E-3</c:v>
                </c:pt>
                <c:pt idx="241">
                  <c:v>-4.8362606827456424E-3</c:v>
                </c:pt>
                <c:pt idx="242">
                  <c:v>-4.8125342004538725E-3</c:v>
                </c:pt>
                <c:pt idx="243">
                  <c:v>-4.7833323760947703E-3</c:v>
                </c:pt>
                <c:pt idx="244">
                  <c:v>-4.7650812358703311E-3</c:v>
                </c:pt>
                <c:pt idx="245">
                  <c:v>-4.7650812358703311E-3</c:v>
                </c:pt>
                <c:pt idx="246">
                  <c:v>-4.7650812358703311E-3</c:v>
                </c:pt>
                <c:pt idx="247">
                  <c:v>-4.7577807797805557E-3</c:v>
                </c:pt>
                <c:pt idx="248">
                  <c:v>-4.7304040694438974E-3</c:v>
                </c:pt>
                <c:pt idx="249">
                  <c:v>-4.6026460878728255E-3</c:v>
                </c:pt>
                <c:pt idx="250">
                  <c:v>-4.6026460878728255E-3</c:v>
                </c:pt>
                <c:pt idx="251">
                  <c:v>-4.6026460878728255E-3</c:v>
                </c:pt>
                <c:pt idx="252">
                  <c:v>-4.1737442925985115E-3</c:v>
                </c:pt>
                <c:pt idx="253">
                  <c:v>-4.0970895036558687E-3</c:v>
                </c:pt>
                <c:pt idx="254">
                  <c:v>-4.093439275610981E-3</c:v>
                </c:pt>
                <c:pt idx="255">
                  <c:v>-3.9857575482867905E-3</c:v>
                </c:pt>
                <c:pt idx="256">
                  <c:v>-3.9638561800174645E-3</c:v>
                </c:pt>
                <c:pt idx="257">
                  <c:v>-3.8561744526932756E-3</c:v>
                </c:pt>
                <c:pt idx="258">
                  <c:v>-3.8543493386708309E-3</c:v>
                </c:pt>
                <c:pt idx="259">
                  <c:v>-3.7740443216833005E-3</c:v>
                </c:pt>
                <c:pt idx="260">
                  <c:v>-3.485676306137166E-3</c:v>
                </c:pt>
                <c:pt idx="261">
                  <c:v>-3.485676306137166E-3</c:v>
                </c:pt>
                <c:pt idx="262">
                  <c:v>-3.4309228854638493E-3</c:v>
                </c:pt>
                <c:pt idx="263">
                  <c:v>-3.4309228854638493E-3</c:v>
                </c:pt>
                <c:pt idx="264">
                  <c:v>-3.3487927544538741E-3</c:v>
                </c:pt>
                <c:pt idx="265">
                  <c:v>-3.3305416142294358E-3</c:v>
                </c:pt>
                <c:pt idx="266">
                  <c:v>-3.2721379655112313E-3</c:v>
                </c:pt>
                <c:pt idx="267">
                  <c:v>-3.0841512211995104E-3</c:v>
                </c:pt>
                <c:pt idx="268">
                  <c:v>-3.0823261071770674E-3</c:v>
                </c:pt>
                <c:pt idx="269">
                  <c:v>-2.6881014783291871E-3</c:v>
                </c:pt>
                <c:pt idx="270">
                  <c:v>-2.6881014783291871E-3</c:v>
                </c:pt>
                <c:pt idx="271">
                  <c:v>-2.6881014783291871E-3</c:v>
                </c:pt>
                <c:pt idx="272">
                  <c:v>-2.6881014783291871E-3</c:v>
                </c:pt>
                <c:pt idx="273">
                  <c:v>-2.6881014783291871E-3</c:v>
                </c:pt>
                <c:pt idx="274">
                  <c:v>-2.6881014783291871E-3</c:v>
                </c:pt>
                <c:pt idx="275">
                  <c:v>-2.6077964613416566E-3</c:v>
                </c:pt>
                <c:pt idx="276">
                  <c:v>-2.6077964613416566E-3</c:v>
                </c:pt>
                <c:pt idx="277">
                  <c:v>-2.5804197510049982E-3</c:v>
                </c:pt>
                <c:pt idx="278">
                  <c:v>-2.5785946369825535E-3</c:v>
                </c:pt>
                <c:pt idx="279">
                  <c:v>-2.5785946369825535E-3</c:v>
                </c:pt>
                <c:pt idx="280">
                  <c:v>-2.5621686107805599E-3</c:v>
                </c:pt>
                <c:pt idx="281">
                  <c:v>-2.5603434967581152E-3</c:v>
                </c:pt>
                <c:pt idx="282">
                  <c:v>-2.4727380236808094E-3</c:v>
                </c:pt>
                <c:pt idx="283">
                  <c:v>-2.4179846030074927E-3</c:v>
                </c:pt>
                <c:pt idx="284">
                  <c:v>-2.3942581207157219E-3</c:v>
                </c:pt>
                <c:pt idx="285">
                  <c:v>-2.3942581207157219E-3</c:v>
                </c:pt>
                <c:pt idx="286">
                  <c:v>-2.3942581207157219E-3</c:v>
                </c:pt>
                <c:pt idx="287">
                  <c:v>-2.0529617985187154E-3</c:v>
                </c:pt>
                <c:pt idx="288">
                  <c:v>-1.8905266505212081E-3</c:v>
                </c:pt>
                <c:pt idx="289">
                  <c:v>-1.8394234578927807E-3</c:v>
                </c:pt>
                <c:pt idx="290">
                  <c:v>-1.8357732298478931E-3</c:v>
                </c:pt>
                <c:pt idx="291">
                  <c:v>-1.7280915025237025E-3</c:v>
                </c:pt>
                <c:pt idx="292">
                  <c:v>-1.7280915025237025E-3</c:v>
                </c:pt>
                <c:pt idx="293">
                  <c:v>-1.649611599558615E-3</c:v>
                </c:pt>
                <c:pt idx="294">
                  <c:v>-1.3338668736758239E-3</c:v>
                </c:pt>
                <c:pt idx="295">
                  <c:v>-1.2845887950698378E-3</c:v>
                </c:pt>
                <c:pt idx="296">
                  <c:v>-1.2006335500374197E-3</c:v>
                </c:pt>
                <c:pt idx="297">
                  <c:v>-1.1458801293641029E-3</c:v>
                </c:pt>
                <c:pt idx="298">
                  <c:v>-1.1239787610947769E-3</c:v>
                </c:pt>
                <c:pt idx="299">
                  <c:v>-1.0418486300848018E-3</c:v>
                </c:pt>
                <c:pt idx="300">
                  <c:v>-6.4579888721447848E-4</c:v>
                </c:pt>
                <c:pt idx="301">
                  <c:v>-5.9287058056360468E-4</c:v>
                </c:pt>
                <c:pt idx="302">
                  <c:v>-4.8883908128430353E-4</c:v>
                </c:pt>
                <c:pt idx="303">
                  <c:v>-4.8518885323941587E-4</c:v>
                </c:pt>
                <c:pt idx="304">
                  <c:v>-3.2822904730924092E-4</c:v>
                </c:pt>
                <c:pt idx="305">
                  <c:v>-3.2457881926435325E-4</c:v>
                </c:pt>
                <c:pt idx="306">
                  <c:v>-3.2092859121946558E-4</c:v>
                </c:pt>
                <c:pt idx="307">
                  <c:v>-2.9537699490525191E-4</c:v>
                </c:pt>
                <c:pt idx="308">
                  <c:v>-2.1507197791771973E-4</c:v>
                </c:pt>
                <c:pt idx="309">
                  <c:v>9.7022519920183722E-5</c:v>
                </c:pt>
                <c:pt idx="310">
                  <c:v>2.0652936126681724E-4</c:v>
                </c:pt>
                <c:pt idx="311">
                  <c:v>2.0835447528926195E-4</c:v>
                </c:pt>
                <c:pt idx="312">
                  <c:v>2.8865949227679238E-4</c:v>
                </c:pt>
                <c:pt idx="313">
                  <c:v>4.2006770189275192E-4</c:v>
                </c:pt>
                <c:pt idx="314">
                  <c:v>4.2189281591519662E-4</c:v>
                </c:pt>
                <c:pt idx="315">
                  <c:v>7.6136402408975845E-4</c:v>
                </c:pt>
                <c:pt idx="316">
                  <c:v>8.4166904107729063E-4</c:v>
                </c:pt>
                <c:pt idx="317">
                  <c:v>8.4349415509973359E-4</c:v>
                </c:pt>
                <c:pt idx="318">
                  <c:v>1.0314808994114546E-3</c:v>
                </c:pt>
                <c:pt idx="319">
                  <c:v>1.4804589489326499E-3</c:v>
                </c:pt>
                <c:pt idx="320">
                  <c:v>1.5060105452468654E-3</c:v>
                </c:pt>
                <c:pt idx="321">
                  <c:v>1.5060105452468654E-3</c:v>
                </c:pt>
                <c:pt idx="322">
                  <c:v>1.5333872555835237E-3</c:v>
                </c:pt>
                <c:pt idx="323">
                  <c:v>1.5333872555835237E-3</c:v>
                </c:pt>
                <c:pt idx="324">
                  <c:v>1.5333872555835237E-3</c:v>
                </c:pt>
                <c:pt idx="325">
                  <c:v>1.5333872555835237E-3</c:v>
                </c:pt>
                <c:pt idx="326">
                  <c:v>1.5333872555835237E-3</c:v>
                </c:pt>
                <c:pt idx="327">
                  <c:v>1.5333872555835237E-3</c:v>
                </c:pt>
                <c:pt idx="328">
                  <c:v>1.5333872555835237E-3</c:v>
                </c:pt>
                <c:pt idx="329">
                  <c:v>1.6410689829077126E-3</c:v>
                </c:pt>
                <c:pt idx="330">
                  <c:v>1.6410689829077126E-3</c:v>
                </c:pt>
                <c:pt idx="331">
                  <c:v>1.7779525345910045E-3</c:v>
                </c:pt>
                <c:pt idx="332">
                  <c:v>1.9604639368353931E-3</c:v>
                </c:pt>
                <c:pt idx="333">
                  <c:v>2.1940785317082108E-3</c:v>
                </c:pt>
                <c:pt idx="334">
                  <c:v>2.2488319523815276E-3</c:v>
                </c:pt>
                <c:pt idx="335">
                  <c:v>2.3583387937281611E-3</c:v>
                </c:pt>
                <c:pt idx="336">
                  <c:v>2.3583387937281611E-3</c:v>
                </c:pt>
                <c:pt idx="337">
                  <c:v>2.4112671003790331E-3</c:v>
                </c:pt>
                <c:pt idx="338">
                  <c:v>2.4568949509401299E-3</c:v>
                </c:pt>
                <c:pt idx="339">
                  <c:v>2.4678456350747929E-3</c:v>
                </c:pt>
                <c:pt idx="340">
                  <c:v>2.5335497398827744E-3</c:v>
                </c:pt>
                <c:pt idx="341">
                  <c:v>2.570052020331651E-3</c:v>
                </c:pt>
                <c:pt idx="342">
                  <c:v>2.9898282454937451E-3</c:v>
                </c:pt>
                <c:pt idx="343">
                  <c:v>2.9953035875610774E-3</c:v>
                </c:pt>
                <c:pt idx="344">
                  <c:v>3.0737834905261649E-3</c:v>
                </c:pt>
                <c:pt idx="345">
                  <c:v>3.1851154458952396E-3</c:v>
                </c:pt>
                <c:pt idx="346">
                  <c:v>3.2873218311520978E-3</c:v>
                </c:pt>
                <c:pt idx="347">
                  <c:v>3.3347747957356393E-3</c:v>
                </c:pt>
                <c:pt idx="348">
                  <c:v>3.3402501378029734E-3</c:v>
                </c:pt>
                <c:pt idx="349">
                  <c:v>3.3950035584762867E-3</c:v>
                </c:pt>
                <c:pt idx="350">
                  <c:v>3.3950035584762867E-3</c:v>
                </c:pt>
                <c:pt idx="351">
                  <c:v>3.5483131363615757E-3</c:v>
                </c:pt>
                <c:pt idx="352">
                  <c:v>3.7947035293914994E-3</c:v>
                </c:pt>
                <c:pt idx="353">
                  <c:v>3.8476318360423714E-3</c:v>
                </c:pt>
                <c:pt idx="354">
                  <c:v>3.8713583183341421E-3</c:v>
                </c:pt>
                <c:pt idx="355">
                  <c:v>4.0319683523092065E-3</c:v>
                </c:pt>
                <c:pt idx="356">
                  <c:v>4.0848966589600785E-3</c:v>
                </c:pt>
                <c:pt idx="357">
                  <c:v>4.0848966589600785E-3</c:v>
                </c:pt>
                <c:pt idx="358">
                  <c:v>4.4188925250673097E-3</c:v>
                </c:pt>
                <c:pt idx="359">
                  <c:v>4.4261929811570851E-3</c:v>
                </c:pt>
                <c:pt idx="360">
                  <c:v>4.5439128356047145E-3</c:v>
                </c:pt>
                <c:pt idx="361">
                  <c:v>4.5457379496271592E-3</c:v>
                </c:pt>
                <c:pt idx="362">
                  <c:v>4.5475630636496039E-3</c:v>
                </c:pt>
                <c:pt idx="363">
                  <c:v>4.6160048394912473E-3</c:v>
                </c:pt>
                <c:pt idx="364">
                  <c:v>4.617829953513692E-3</c:v>
                </c:pt>
                <c:pt idx="365">
                  <c:v>4.6725833741870088E-3</c:v>
                </c:pt>
                <c:pt idx="366">
                  <c:v>4.7218614527929949E-3</c:v>
                </c:pt>
                <c:pt idx="367">
                  <c:v>4.7492381631296515E-3</c:v>
                </c:pt>
                <c:pt idx="368">
                  <c:v>5.2748710015934931E-3</c:v>
                </c:pt>
                <c:pt idx="369">
                  <c:v>5.413579667299228E-3</c:v>
                </c:pt>
                <c:pt idx="370">
                  <c:v>5.9355622777181802E-3</c:v>
                </c:pt>
                <c:pt idx="371">
                  <c:v>6.1746522146583285E-3</c:v>
                </c:pt>
                <c:pt idx="372">
                  <c:v>6.7130608512792761E-3</c:v>
                </c:pt>
                <c:pt idx="373">
                  <c:v>6.8444690608952356E-3</c:v>
                </c:pt>
                <c:pt idx="374">
                  <c:v>7.2678955141022156E-3</c:v>
                </c:pt>
                <c:pt idx="375">
                  <c:v>7.4139046358977292E-3</c:v>
                </c:pt>
                <c:pt idx="376">
                  <c:v>7.4285055480772799E-3</c:v>
                </c:pt>
                <c:pt idx="377">
                  <c:v>7.5088105650648086E-3</c:v>
                </c:pt>
                <c:pt idx="378">
                  <c:v>7.5288868193116934E-3</c:v>
                </c:pt>
                <c:pt idx="379">
                  <c:v>7.9596137286084487E-3</c:v>
                </c:pt>
                <c:pt idx="380">
                  <c:v>7.9596137286084487E-3</c:v>
                </c:pt>
                <c:pt idx="381">
                  <c:v>7.9596137286084487E-3</c:v>
                </c:pt>
                <c:pt idx="382">
                  <c:v>7.9596137286084487E-3</c:v>
                </c:pt>
                <c:pt idx="383">
                  <c:v>7.9596137286084487E-3</c:v>
                </c:pt>
                <c:pt idx="384">
                  <c:v>8.0152797062929895E-3</c:v>
                </c:pt>
                <c:pt idx="385">
                  <c:v>8.0618201138653069E-3</c:v>
                </c:pt>
                <c:pt idx="386">
                  <c:v>8.0636452278877516E-3</c:v>
                </c:pt>
                <c:pt idx="387">
                  <c:v>8.6987849076982232E-3</c:v>
                </c:pt>
                <c:pt idx="388">
                  <c:v>8.8228926612244074E-3</c:v>
                </c:pt>
                <c:pt idx="389">
                  <c:v>8.8539195996059535E-3</c:v>
                </c:pt>
                <c:pt idx="390">
                  <c:v>8.8995474501670502E-3</c:v>
                </c:pt>
                <c:pt idx="391">
                  <c:v>8.8995474501670502E-3</c:v>
                </c:pt>
                <c:pt idx="392">
                  <c:v>8.8995474501670502E-3</c:v>
                </c:pt>
                <c:pt idx="393">
                  <c:v>9.3905031222044563E-3</c:v>
                </c:pt>
                <c:pt idx="394">
                  <c:v>9.4981848495286451E-3</c:v>
                </c:pt>
                <c:pt idx="395">
                  <c:v>9.6095168048977234E-3</c:v>
                </c:pt>
                <c:pt idx="396">
                  <c:v>9.6095168048977234E-3</c:v>
                </c:pt>
                <c:pt idx="397">
                  <c:v>1.0206329090236874E-2</c:v>
                </c:pt>
                <c:pt idx="398">
                  <c:v>1.0326786615718172E-2</c:v>
                </c:pt>
                <c:pt idx="399">
                  <c:v>1.0976527207708194E-2</c:v>
                </c:pt>
                <c:pt idx="400">
                  <c:v>1.1058657338718171E-2</c:v>
                </c:pt>
                <c:pt idx="401">
                  <c:v>1.1086034049054828E-2</c:v>
                </c:pt>
                <c:pt idx="402">
                  <c:v>1.1212879473614677E-2</c:v>
                </c:pt>
                <c:pt idx="403">
                  <c:v>1.1224742714760563E-2</c:v>
                </c:pt>
                <c:pt idx="404">
                  <c:v>1.1244818969007447E-2</c:v>
                </c:pt>
                <c:pt idx="405">
                  <c:v>1.1505810274216922E-2</c:v>
                </c:pt>
                <c:pt idx="406">
                  <c:v>1.1586115291204454E-2</c:v>
                </c:pt>
                <c:pt idx="407">
                  <c:v>1.1789615504706946E-2</c:v>
                </c:pt>
                <c:pt idx="408">
                  <c:v>1.1830680570211933E-2</c:v>
                </c:pt>
                <c:pt idx="409">
                  <c:v>1.1853494495492483E-2</c:v>
                </c:pt>
                <c:pt idx="410">
                  <c:v>1.2496847188403954E-2</c:v>
                </c:pt>
                <c:pt idx="411">
                  <c:v>1.2553425723099716E-2</c:v>
                </c:pt>
                <c:pt idx="412">
                  <c:v>1.3198603530033628E-2</c:v>
                </c:pt>
                <c:pt idx="413">
                  <c:v>1.3212291885201958E-2</c:v>
                </c:pt>
                <c:pt idx="414">
                  <c:v>1.3863857591214425E-2</c:v>
                </c:pt>
                <c:pt idx="415">
                  <c:v>1.3905835213730636E-2</c:v>
                </c:pt>
                <c:pt idx="416">
                  <c:v>1.3951463064291732E-2</c:v>
                </c:pt>
                <c:pt idx="417">
                  <c:v>1.4508122841137117E-2</c:v>
                </c:pt>
                <c:pt idx="418">
                  <c:v>1.4508122841137117E-2</c:v>
                </c:pt>
                <c:pt idx="419">
                  <c:v>1.4699759813493724E-2</c:v>
                </c:pt>
                <c:pt idx="420">
                  <c:v>1.5351325519506194E-2</c:v>
                </c:pt>
                <c:pt idx="421">
                  <c:v>1.6603353738902701E-2</c:v>
                </c:pt>
                <c:pt idx="422">
                  <c:v>1.6638030905329133E-2</c:v>
                </c:pt>
                <c:pt idx="423">
                  <c:v>1.6658107159576017E-2</c:v>
                </c:pt>
                <c:pt idx="424">
                  <c:v>1.7327924005812921E-2</c:v>
                </c:pt>
                <c:pt idx="425">
                  <c:v>1.7357125830172026E-2</c:v>
                </c:pt>
                <c:pt idx="426">
                  <c:v>1.7483058697720651E-2</c:v>
                </c:pt>
                <c:pt idx="427">
                  <c:v>1.7629067819516165E-2</c:v>
                </c:pt>
                <c:pt idx="428">
                  <c:v>1.8143749973845342E-2</c:v>
                </c:pt>
                <c:pt idx="429">
                  <c:v>1.8225880104855315E-2</c:v>
                </c:pt>
                <c:pt idx="430">
                  <c:v>1.8360938542516164E-2</c:v>
                </c:pt>
                <c:pt idx="431">
                  <c:v>1.8835468188351571E-2</c:v>
                </c:pt>
                <c:pt idx="432">
                  <c:v>1.8974176854057306E-2</c:v>
                </c:pt>
                <c:pt idx="433">
                  <c:v>1.9417679561511171E-2</c:v>
                </c:pt>
                <c:pt idx="434">
                  <c:v>2.0187877678982495E-2</c:v>
                </c:pt>
                <c:pt idx="435">
                  <c:v>2.0244456213678257E-2</c:v>
                </c:pt>
                <c:pt idx="436">
                  <c:v>2.027183292401491E-2</c:v>
                </c:pt>
                <c:pt idx="437">
                  <c:v>2.1004616204026133E-2</c:v>
                </c:pt>
                <c:pt idx="438">
                  <c:v>2.1009178989082243E-2</c:v>
                </c:pt>
                <c:pt idx="439">
                  <c:v>2.1025605015284235E-2</c:v>
                </c:pt>
                <c:pt idx="440">
                  <c:v>2.1030167800340345E-2</c:v>
                </c:pt>
                <c:pt idx="441">
                  <c:v>2.118256482121441E-2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FF-4BF6-A538-F913E0C7316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Active!$P$21:$P$974</c:f>
              <c:numCache>
                <c:formatCode>General</c:formatCode>
                <c:ptCount val="954"/>
                <c:pt idx="0">
                  <c:v>3.5802132146998511E-2</c:v>
                </c:pt>
                <c:pt idx="1">
                  <c:v>3.5735113749413384E-2</c:v>
                </c:pt>
                <c:pt idx="2">
                  <c:v>3.4696334149958208E-2</c:v>
                </c:pt>
                <c:pt idx="3">
                  <c:v>3.3924353441530532E-2</c:v>
                </c:pt>
                <c:pt idx="4">
                  <c:v>3.3087796691816974E-2</c:v>
                </c:pt>
                <c:pt idx="5">
                  <c:v>3.3052092032069533E-2</c:v>
                </c:pt>
                <c:pt idx="6">
                  <c:v>3.1880752289667309E-2</c:v>
                </c:pt>
                <c:pt idx="7">
                  <c:v>3.1316294960825254E-2</c:v>
                </c:pt>
                <c:pt idx="8">
                  <c:v>3.0348919092187461E-2</c:v>
                </c:pt>
                <c:pt idx="9">
                  <c:v>3.0072296109730889E-2</c:v>
                </c:pt>
                <c:pt idx="10">
                  <c:v>2.8327241644384604E-2</c:v>
                </c:pt>
                <c:pt idx="11">
                  <c:v>2.6086839859093949E-2</c:v>
                </c:pt>
                <c:pt idx="12">
                  <c:v>2.515182932909199E-2</c:v>
                </c:pt>
                <c:pt idx="13">
                  <c:v>2.3594640791408727E-2</c:v>
                </c:pt>
                <c:pt idx="14">
                  <c:v>2.2624958351765416E-2</c:v>
                </c:pt>
                <c:pt idx="15">
                  <c:v>2.215141873224942E-2</c:v>
                </c:pt>
                <c:pt idx="16">
                  <c:v>2.2011965205759994E-2</c:v>
                </c:pt>
                <c:pt idx="17">
                  <c:v>2.1491017235243836E-2</c:v>
                </c:pt>
                <c:pt idx="18">
                  <c:v>2.1325779455594732E-2</c:v>
                </c:pt>
                <c:pt idx="19">
                  <c:v>2.0705093580602921E-2</c:v>
                </c:pt>
                <c:pt idx="20">
                  <c:v>2.0431502581426123E-2</c:v>
                </c:pt>
                <c:pt idx="21">
                  <c:v>2.0407728847767613E-2</c:v>
                </c:pt>
                <c:pt idx="22">
                  <c:v>1.9937315033905664E-2</c:v>
                </c:pt>
                <c:pt idx="23">
                  <c:v>1.7846589718959718E-2</c:v>
                </c:pt>
                <c:pt idx="24">
                  <c:v>1.7846589718959718E-2</c:v>
                </c:pt>
                <c:pt idx="25">
                  <c:v>1.713958190130678E-2</c:v>
                </c:pt>
                <c:pt idx="26">
                  <c:v>1.6445680452841543E-2</c:v>
                </c:pt>
                <c:pt idx="27">
                  <c:v>1.6031520719885235E-2</c:v>
                </c:pt>
                <c:pt idx="28">
                  <c:v>1.582040563767631E-2</c:v>
                </c:pt>
                <c:pt idx="29">
                  <c:v>1.5796697518222304E-2</c:v>
                </c:pt>
                <c:pt idx="30">
                  <c:v>1.5322214167036002E-2</c:v>
                </c:pt>
                <c:pt idx="31">
                  <c:v>1.5300494456567506E-2</c:v>
                </c:pt>
                <c:pt idx="32">
                  <c:v>1.5269497496733798E-2</c:v>
                </c:pt>
                <c:pt idx="33">
                  <c:v>1.5178270309014735E-2</c:v>
                </c:pt>
                <c:pt idx="34">
                  <c:v>1.5085824476548514E-2</c:v>
                </c:pt>
                <c:pt idx="35">
                  <c:v>1.4743612031315384E-2</c:v>
                </c:pt>
                <c:pt idx="36">
                  <c:v>1.4734508940076812E-2</c:v>
                </c:pt>
                <c:pt idx="37">
                  <c:v>1.4651217862376609E-2</c:v>
                </c:pt>
                <c:pt idx="38">
                  <c:v>1.4575739567576193E-2</c:v>
                </c:pt>
                <c:pt idx="39">
                  <c:v>1.4219607640551826E-2</c:v>
                </c:pt>
                <c:pt idx="40">
                  <c:v>1.4146931563180106E-2</c:v>
                </c:pt>
                <c:pt idx="41">
                  <c:v>1.4075952285454349E-2</c:v>
                </c:pt>
                <c:pt idx="42">
                  <c:v>1.3934627966552536E-2</c:v>
                </c:pt>
                <c:pt idx="43">
                  <c:v>1.3550346465851763E-2</c:v>
                </c:pt>
                <c:pt idx="44">
                  <c:v>1.3462463708111301E-2</c:v>
                </c:pt>
                <c:pt idx="45">
                  <c:v>1.3098781927181037E-2</c:v>
                </c:pt>
                <c:pt idx="46">
                  <c:v>1.3097367469239857E-2</c:v>
                </c:pt>
                <c:pt idx="47">
                  <c:v>1.3057799900943388E-2</c:v>
                </c:pt>
                <c:pt idx="48">
                  <c:v>1.2974660880890729E-2</c:v>
                </c:pt>
                <c:pt idx="49">
                  <c:v>1.2551346438575989E-2</c:v>
                </c:pt>
                <c:pt idx="50">
                  <c:v>1.2471545782387201E-2</c:v>
                </c:pt>
                <c:pt idx="51">
                  <c:v>1.1324515526336763E-2</c:v>
                </c:pt>
                <c:pt idx="52">
                  <c:v>1.0930223475631209E-2</c:v>
                </c:pt>
                <c:pt idx="53">
                  <c:v>1.0875868666294905E-2</c:v>
                </c:pt>
                <c:pt idx="54">
                  <c:v>1.0444677150215067E-2</c:v>
                </c:pt>
                <c:pt idx="55">
                  <c:v>1.040903575909061E-2</c:v>
                </c:pt>
                <c:pt idx="56">
                  <c:v>1.0407808121984963E-2</c:v>
                </c:pt>
                <c:pt idx="57">
                  <c:v>1.038940457645144E-2</c:v>
                </c:pt>
                <c:pt idx="58">
                  <c:v>1.000410776221093E-2</c:v>
                </c:pt>
                <c:pt idx="59">
                  <c:v>9.471265515610193E-3</c:v>
                </c:pt>
                <c:pt idx="60">
                  <c:v>9.4377955037843742E-3</c:v>
                </c:pt>
                <c:pt idx="61">
                  <c:v>9.4021025509277954E-3</c:v>
                </c:pt>
                <c:pt idx="62">
                  <c:v>8.9907113475253871E-3</c:v>
                </c:pt>
                <c:pt idx="63">
                  <c:v>8.9907113475253871E-3</c:v>
                </c:pt>
                <c:pt idx="64">
                  <c:v>8.2042018208932678E-3</c:v>
                </c:pt>
                <c:pt idx="65">
                  <c:v>7.3788950613148325E-3</c:v>
                </c:pt>
                <c:pt idx="66">
                  <c:v>7.0460059928816069E-3</c:v>
                </c:pt>
                <c:pt idx="67">
                  <c:v>5.3594347562702536E-3</c:v>
                </c:pt>
                <c:pt idx="68">
                  <c:v>5.3594347562702536E-3</c:v>
                </c:pt>
                <c:pt idx="69">
                  <c:v>5.3586728866307932E-3</c:v>
                </c:pt>
                <c:pt idx="70">
                  <c:v>5.3586728866307932E-3</c:v>
                </c:pt>
                <c:pt idx="71">
                  <c:v>3.6249219681689492E-3</c:v>
                </c:pt>
                <c:pt idx="72">
                  <c:v>3.6090923093841255E-3</c:v>
                </c:pt>
                <c:pt idx="73">
                  <c:v>3.5787047615382069E-3</c:v>
                </c:pt>
                <c:pt idx="74">
                  <c:v>2.8149405594860228E-3</c:v>
                </c:pt>
                <c:pt idx="75">
                  <c:v>2.6681648025220933E-3</c:v>
                </c:pt>
                <c:pt idx="76">
                  <c:v>2.6678705355240228E-3</c:v>
                </c:pt>
                <c:pt idx="77">
                  <c:v>2.6593767076406277E-3</c:v>
                </c:pt>
                <c:pt idx="78">
                  <c:v>2.6590851934053601E-3</c:v>
                </c:pt>
                <c:pt idx="79">
                  <c:v>2.540223737311457E-3</c:v>
                </c:pt>
                <c:pt idx="80">
                  <c:v>2.5223695586517191E-3</c:v>
                </c:pt>
                <c:pt idx="81">
                  <c:v>2.3212941838876115E-3</c:v>
                </c:pt>
                <c:pt idx="82">
                  <c:v>2.3212941838876115E-3</c:v>
                </c:pt>
                <c:pt idx="83">
                  <c:v>2.3167893879268873E-3</c:v>
                </c:pt>
                <c:pt idx="84">
                  <c:v>2.3167893879268873E-3</c:v>
                </c:pt>
                <c:pt idx="85">
                  <c:v>2.1962268913828641E-3</c:v>
                </c:pt>
                <c:pt idx="86">
                  <c:v>2.2041260833842108E-3</c:v>
                </c:pt>
                <c:pt idx="87">
                  <c:v>2.2041643501326865E-3</c:v>
                </c:pt>
                <c:pt idx="88">
                  <c:v>2.2041643501326865E-3</c:v>
                </c:pt>
                <c:pt idx="89">
                  <c:v>2.2041643501326865E-3</c:v>
                </c:pt>
                <c:pt idx="90">
                  <c:v>2.2041643501326865E-3</c:v>
                </c:pt>
                <c:pt idx="91">
                  <c:v>2.2042027086399225E-3</c:v>
                </c:pt>
                <c:pt idx="92">
                  <c:v>2.2042027086399225E-3</c:v>
                </c:pt>
                <c:pt idx="93">
                  <c:v>2.2065408207827941E-3</c:v>
                </c:pt>
                <c:pt idx="94">
                  <c:v>2.2163048537444299E-3</c:v>
                </c:pt>
                <c:pt idx="95">
                  <c:v>2.2171649554399908E-3</c:v>
                </c:pt>
                <c:pt idx="96">
                  <c:v>2.2188100017155625E-3</c:v>
                </c:pt>
                <c:pt idx="97">
                  <c:v>2.2222169915815334E-3</c:v>
                </c:pt>
                <c:pt idx="98">
                  <c:v>2.2231236116229368E-3</c:v>
                </c:pt>
                <c:pt idx="99">
                  <c:v>2.2239028638143016E-3</c:v>
                </c:pt>
                <c:pt idx="100">
                  <c:v>2.2253481311960456E-3</c:v>
                </c:pt>
                <c:pt idx="101">
                  <c:v>2.2261586731245992E-3</c:v>
                </c:pt>
                <c:pt idx="102">
                  <c:v>2.227281850530843E-3</c:v>
                </c:pt>
                <c:pt idx="103">
                  <c:v>2.227281850530843E-3</c:v>
                </c:pt>
                <c:pt idx="104">
                  <c:v>2.2284256736581063E-3</c:v>
                </c:pt>
                <c:pt idx="105">
                  <c:v>2.2319810173660089E-3</c:v>
                </c:pt>
                <c:pt idx="106">
                  <c:v>2.2430171765637332E-3</c:v>
                </c:pt>
                <c:pt idx="107">
                  <c:v>2.2444183830130329E-3</c:v>
                </c:pt>
                <c:pt idx="108">
                  <c:v>2.2445125308464004E-3</c:v>
                </c:pt>
                <c:pt idx="109">
                  <c:v>2.2471859242372801E-3</c:v>
                </c:pt>
                <c:pt idx="110">
                  <c:v>2.2472827330746897E-3</c:v>
                </c:pt>
                <c:pt idx="111">
                  <c:v>2.2573210138406761E-3</c:v>
                </c:pt>
                <c:pt idx="112">
                  <c:v>2.2588131498756988E-3</c:v>
                </c:pt>
                <c:pt idx="113">
                  <c:v>2.2620711450181174E-3</c:v>
                </c:pt>
                <c:pt idx="114">
                  <c:v>2.262511783966126E-3</c:v>
                </c:pt>
                <c:pt idx="115">
                  <c:v>2.2656373645267018E-3</c:v>
                </c:pt>
                <c:pt idx="116">
                  <c:v>2.270811332762494E-3</c:v>
                </c:pt>
                <c:pt idx="117">
                  <c:v>2.2709284202858827E-3</c:v>
                </c:pt>
                <c:pt idx="118">
                  <c:v>2.2725772802831292E-3</c:v>
                </c:pt>
                <c:pt idx="119">
                  <c:v>2.2809665557647772E-3</c:v>
                </c:pt>
                <c:pt idx="120">
                  <c:v>2.2937664081742648E-3</c:v>
                </c:pt>
                <c:pt idx="121">
                  <c:v>2.2965971444200437E-3</c:v>
                </c:pt>
                <c:pt idx="122">
                  <c:v>2.3005727814795628E-3</c:v>
                </c:pt>
                <c:pt idx="123">
                  <c:v>2.3023800137511943E-3</c:v>
                </c:pt>
                <c:pt idx="124">
                  <c:v>2.3023800137511943E-3</c:v>
                </c:pt>
                <c:pt idx="125">
                  <c:v>2.3025196739295639E-3</c:v>
                </c:pt>
                <c:pt idx="126">
                  <c:v>2.3150213619812883E-3</c:v>
                </c:pt>
                <c:pt idx="127">
                  <c:v>2.3150213619812883E-3</c:v>
                </c:pt>
                <c:pt idx="128">
                  <c:v>2.3151690969305454E-3</c:v>
                </c:pt>
                <c:pt idx="129">
                  <c:v>2.3393394267905748E-3</c:v>
                </c:pt>
                <c:pt idx="130">
                  <c:v>2.3490627494298835E-3</c:v>
                </c:pt>
                <c:pt idx="131">
                  <c:v>2.3493979508715131E-3</c:v>
                </c:pt>
                <c:pt idx="132">
                  <c:v>2.3537889698013719E-3</c:v>
                </c:pt>
                <c:pt idx="133">
                  <c:v>2.3561790570625811E-3</c:v>
                </c:pt>
                <c:pt idx="134">
                  <c:v>2.3638078440613914E-3</c:v>
                </c:pt>
                <c:pt idx="135">
                  <c:v>2.4308181435142968E-3</c:v>
                </c:pt>
                <c:pt idx="136">
                  <c:v>2.4310257051751282E-3</c:v>
                </c:pt>
                <c:pt idx="137">
                  <c:v>2.4314411037730721E-3</c:v>
                </c:pt>
                <c:pt idx="138">
                  <c:v>2.4404609502292418E-3</c:v>
                </c:pt>
                <c:pt idx="139">
                  <c:v>2.4406727327930373E-3</c:v>
                </c:pt>
                <c:pt idx="140">
                  <c:v>2.440884607115593E-3</c:v>
                </c:pt>
                <c:pt idx="141">
                  <c:v>2.4500820067725262E-3</c:v>
                </c:pt>
                <c:pt idx="142">
                  <c:v>2.4528960161598044E-3</c:v>
                </c:pt>
                <c:pt idx="143">
                  <c:v>2.4694334896100743E-3</c:v>
                </c:pt>
                <c:pt idx="144">
                  <c:v>2.4825763826159288E-3</c:v>
                </c:pt>
                <c:pt idx="145">
                  <c:v>2.4918202939276622E-3</c:v>
                </c:pt>
                <c:pt idx="146">
                  <c:v>2.5129147377585346E-3</c:v>
                </c:pt>
                <c:pt idx="147">
                  <c:v>2.5129147377585346E-3</c:v>
                </c:pt>
                <c:pt idx="148">
                  <c:v>2.5165415529336825E-3</c:v>
                </c:pt>
                <c:pt idx="149">
                  <c:v>2.5199452074587845E-3</c:v>
                </c:pt>
                <c:pt idx="150">
                  <c:v>2.5199452074587845E-3</c:v>
                </c:pt>
                <c:pt idx="151">
                  <c:v>2.5201890138298491E-3</c:v>
                </c:pt>
                <c:pt idx="152">
                  <c:v>2.5201890138298491E-3</c:v>
                </c:pt>
                <c:pt idx="153">
                  <c:v>2.5226321242723046E-3</c:v>
                </c:pt>
                <c:pt idx="154">
                  <c:v>2.523611937694569E-3</c:v>
                </c:pt>
                <c:pt idx="155">
                  <c:v>2.5238571204470352E-3</c:v>
                </c:pt>
                <c:pt idx="156">
                  <c:v>2.5270528462762645E-3</c:v>
                </c:pt>
                <c:pt idx="157">
                  <c:v>2.5272993136513724E-3</c:v>
                </c:pt>
                <c:pt idx="158">
                  <c:v>2.5347360027280362E-3</c:v>
                </c:pt>
                <c:pt idx="159">
                  <c:v>2.5377338015662434E-3</c:v>
                </c:pt>
                <c:pt idx="160">
                  <c:v>2.5384853158478965E-3</c:v>
                </c:pt>
                <c:pt idx="161">
                  <c:v>2.5457925299685606E-3</c:v>
                </c:pt>
                <c:pt idx="162">
                  <c:v>2.5490932278193269E-3</c:v>
                </c:pt>
                <c:pt idx="163">
                  <c:v>2.5531769132064561E-3</c:v>
                </c:pt>
                <c:pt idx="164">
                  <c:v>2.5567694072598113E-3</c:v>
                </c:pt>
                <c:pt idx="165">
                  <c:v>2.5570267021686084E-3</c:v>
                </c:pt>
                <c:pt idx="166">
                  <c:v>2.560121398257465E-3</c:v>
                </c:pt>
                <c:pt idx="167">
                  <c:v>2.560638465561582E-3</c:v>
                </c:pt>
                <c:pt idx="168">
                  <c:v>2.5634888964855725E-3</c:v>
                </c:pt>
                <c:pt idx="169">
                  <c:v>2.6100543883449817E-3</c:v>
                </c:pt>
                <c:pt idx="170">
                  <c:v>2.6144757459692215E-3</c:v>
                </c:pt>
                <c:pt idx="171">
                  <c:v>2.6189205938360431E-3</c:v>
                </c:pt>
                <c:pt idx="172">
                  <c:v>2.6259126949924939E-3</c:v>
                </c:pt>
                <c:pt idx="173">
                  <c:v>2.6270367531856112E-3</c:v>
                </c:pt>
                <c:pt idx="174">
                  <c:v>2.6273179971307904E-3</c:v>
                </c:pt>
                <c:pt idx="175">
                  <c:v>2.6312650470331125E-3</c:v>
                </c:pt>
                <c:pt idx="176">
                  <c:v>2.6312650470331125E-3</c:v>
                </c:pt>
                <c:pt idx="177">
                  <c:v>2.6312650470331125E-3</c:v>
                </c:pt>
                <c:pt idx="178">
                  <c:v>2.6315476673596928E-3</c:v>
                </c:pt>
                <c:pt idx="179">
                  <c:v>2.6349462684619488E-3</c:v>
                </c:pt>
                <c:pt idx="180">
                  <c:v>2.6355139866016328E-3</c:v>
                </c:pt>
                <c:pt idx="181">
                  <c:v>2.6383580828256569E-3</c:v>
                </c:pt>
                <c:pt idx="182">
                  <c:v>2.6394982905605488E-3</c:v>
                </c:pt>
                <c:pt idx="183">
                  <c:v>2.6397835718911717E-3</c:v>
                </c:pt>
                <c:pt idx="184">
                  <c:v>2.6440738029017302E-3</c:v>
                </c:pt>
                <c:pt idx="185">
                  <c:v>2.7032496963843213E-3</c:v>
                </c:pt>
                <c:pt idx="186">
                  <c:v>2.7121348859021569E-3</c:v>
                </c:pt>
                <c:pt idx="187">
                  <c:v>2.7301367722895225E-3</c:v>
                </c:pt>
                <c:pt idx="188">
                  <c:v>2.7304498565244514E-3</c:v>
                </c:pt>
                <c:pt idx="189">
                  <c:v>2.743365314448964E-3</c:v>
                </c:pt>
                <c:pt idx="190">
                  <c:v>2.754192686610351E-3</c:v>
                </c:pt>
                <c:pt idx="191">
                  <c:v>2.754192686610351E-3</c:v>
                </c:pt>
                <c:pt idx="192">
                  <c:v>2.758360596502675E-3</c:v>
                </c:pt>
                <c:pt idx="193">
                  <c:v>2.7628664572539111E-3</c:v>
                </c:pt>
                <c:pt idx="194">
                  <c:v>2.7774713908511814E-3</c:v>
                </c:pt>
                <c:pt idx="195">
                  <c:v>2.7817251869429443E-3</c:v>
                </c:pt>
                <c:pt idx="196">
                  <c:v>2.7869819163189929E-3</c:v>
                </c:pt>
                <c:pt idx="197">
                  <c:v>2.7965696109040353E-3</c:v>
                </c:pt>
                <c:pt idx="198">
                  <c:v>2.7965696109040353E-3</c:v>
                </c:pt>
                <c:pt idx="199">
                  <c:v>2.7969015974435413E-3</c:v>
                </c:pt>
                <c:pt idx="200">
                  <c:v>2.8410131654201575E-3</c:v>
                </c:pt>
                <c:pt idx="201">
                  <c:v>2.8498151753824997E-3</c:v>
                </c:pt>
                <c:pt idx="202">
                  <c:v>2.8501615680473387E-3</c:v>
                </c:pt>
                <c:pt idx="203">
                  <c:v>2.874637075104909E-3</c:v>
                </c:pt>
                <c:pt idx="204">
                  <c:v>2.8760492558046915E-3</c:v>
                </c:pt>
                <c:pt idx="205">
                  <c:v>2.8767558967071429E-3</c:v>
                </c:pt>
                <c:pt idx="206">
                  <c:v>2.8810034498576997E-3</c:v>
                </c:pt>
                <c:pt idx="207">
                  <c:v>2.8813580090521866E-3</c:v>
                </c:pt>
                <c:pt idx="208">
                  <c:v>2.8817126600054338E-3</c:v>
                </c:pt>
                <c:pt idx="209">
                  <c:v>2.8913229205544157E-3</c:v>
                </c:pt>
                <c:pt idx="210">
                  <c:v>2.8916801407529451E-3</c:v>
                </c:pt>
                <c:pt idx="211">
                  <c:v>2.8916801407529451E-3</c:v>
                </c:pt>
                <c:pt idx="212">
                  <c:v>2.9067662472515359E-3</c:v>
                </c:pt>
                <c:pt idx="213">
                  <c:v>2.9132812711956638E-3</c:v>
                </c:pt>
                <c:pt idx="214">
                  <c:v>2.9396386653548468E-3</c:v>
                </c:pt>
                <c:pt idx="215">
                  <c:v>2.9396386653548468E-3</c:v>
                </c:pt>
                <c:pt idx="216">
                  <c:v>2.9444483360152019E-3</c:v>
                </c:pt>
                <c:pt idx="217">
                  <c:v>2.9815845385330422E-3</c:v>
                </c:pt>
                <c:pt idx="218">
                  <c:v>3.0332821475406654E-3</c:v>
                </c:pt>
                <c:pt idx="219">
                  <c:v>3.0332821475406654E-3</c:v>
                </c:pt>
                <c:pt idx="220">
                  <c:v>3.0332821475406654E-3</c:v>
                </c:pt>
                <c:pt idx="221">
                  <c:v>3.0340662328366286E-3</c:v>
                </c:pt>
                <c:pt idx="222">
                  <c:v>3.0383852627157708E-3</c:v>
                </c:pt>
                <c:pt idx="223">
                  <c:v>3.0387784523482533E-3</c:v>
                </c:pt>
                <c:pt idx="224">
                  <c:v>3.0399585717982612E-3</c:v>
                </c:pt>
                <c:pt idx="225">
                  <c:v>3.0458715564809125E-3</c:v>
                </c:pt>
                <c:pt idx="226">
                  <c:v>3.0502208667508822E-3</c:v>
                </c:pt>
                <c:pt idx="227">
                  <c:v>3.0510128433002123E-3</c:v>
                </c:pt>
                <c:pt idx="228">
                  <c:v>3.0510128433002123E-3</c:v>
                </c:pt>
                <c:pt idx="229">
                  <c:v>3.0510128433002123E-3</c:v>
                </c:pt>
                <c:pt idx="230">
                  <c:v>3.0510128433002123E-3</c:v>
                </c:pt>
                <c:pt idx="231">
                  <c:v>3.0561696373499663E-3</c:v>
                </c:pt>
                <c:pt idx="232">
                  <c:v>3.0565669561266528E-3</c:v>
                </c:pt>
                <c:pt idx="233">
                  <c:v>3.0573618689563055E-3</c:v>
                </c:pt>
                <c:pt idx="234">
                  <c:v>3.0665297471408376E-3</c:v>
                </c:pt>
                <c:pt idx="235">
                  <c:v>3.0665297471408376E-3</c:v>
                </c:pt>
                <c:pt idx="236">
                  <c:v>3.0858190672357405E-3</c:v>
                </c:pt>
                <c:pt idx="237">
                  <c:v>3.162562036740446E-3</c:v>
                </c:pt>
                <c:pt idx="238">
                  <c:v>3.1634044806078229E-3</c:v>
                </c:pt>
                <c:pt idx="239">
                  <c:v>3.1634044806078229E-3</c:v>
                </c:pt>
                <c:pt idx="240">
                  <c:v>3.1743896510723893E-3</c:v>
                </c:pt>
                <c:pt idx="241">
                  <c:v>3.1760851828233124E-3</c:v>
                </c:pt>
                <c:pt idx="242">
                  <c:v>3.1816058003568009E-3</c:v>
                </c:pt>
                <c:pt idx="243">
                  <c:v>3.1884216945842038E-3</c:v>
                </c:pt>
                <c:pt idx="244">
                  <c:v>3.1926935571151417E-3</c:v>
                </c:pt>
                <c:pt idx="245">
                  <c:v>3.1926935571151417E-3</c:v>
                </c:pt>
                <c:pt idx="246">
                  <c:v>3.1926935571151417E-3</c:v>
                </c:pt>
                <c:pt idx="247">
                  <c:v>3.1944048713727991E-3</c:v>
                </c:pt>
                <c:pt idx="248">
                  <c:v>3.200835375462327E-3</c:v>
                </c:pt>
                <c:pt idx="249">
                  <c:v>3.2311173768580399E-3</c:v>
                </c:pt>
                <c:pt idx="250">
                  <c:v>3.2311173768580399E-3</c:v>
                </c:pt>
                <c:pt idx="251">
                  <c:v>3.2311173768580399E-3</c:v>
                </c:pt>
                <c:pt idx="252">
                  <c:v>3.3360667861081742E-3</c:v>
                </c:pt>
                <c:pt idx="253">
                  <c:v>3.3553574625113541E-3</c:v>
                </c:pt>
                <c:pt idx="254">
                  <c:v>3.3562801035350439E-3</c:v>
                </c:pt>
                <c:pt idx="255">
                  <c:v>3.3836631336226827E-3</c:v>
                </c:pt>
                <c:pt idx="256">
                  <c:v>3.3892716527028112E-3</c:v>
                </c:pt>
                <c:pt idx="257">
                  <c:v>3.4170390602364428E-3</c:v>
                </c:pt>
                <c:pt idx="258">
                  <c:v>3.4175124470252395E-3</c:v>
                </c:pt>
                <c:pt idx="259">
                  <c:v>3.4384323069047594E-3</c:v>
                </c:pt>
                <c:pt idx="260">
                  <c:v>3.5150179082201012E-3</c:v>
                </c:pt>
                <c:pt idx="261">
                  <c:v>3.5150179082201012E-3</c:v>
                </c:pt>
                <c:pt idx="262">
                  <c:v>3.5298182377935406E-3</c:v>
                </c:pt>
                <c:pt idx="263">
                  <c:v>3.5298182377935406E-3</c:v>
                </c:pt>
                <c:pt idx="264">
                  <c:v>3.5521735750613428E-3</c:v>
                </c:pt>
                <c:pt idx="265">
                  <c:v>3.5571666614465439E-3</c:v>
                </c:pt>
                <c:pt idx="266">
                  <c:v>3.5732061997659653E-3</c:v>
                </c:pt>
                <c:pt idx="267">
                  <c:v>3.6254714165110894E-3</c:v>
                </c:pt>
                <c:pt idx="268">
                  <c:v>3.6259836172554015E-3</c:v>
                </c:pt>
                <c:pt idx="269">
                  <c:v>3.7387694363281328E-3</c:v>
                </c:pt>
                <c:pt idx="270">
                  <c:v>3.7387694363281328E-3</c:v>
                </c:pt>
                <c:pt idx="271">
                  <c:v>3.7387694363281328E-3</c:v>
                </c:pt>
                <c:pt idx="272">
                  <c:v>3.7387694363281328E-3</c:v>
                </c:pt>
                <c:pt idx="273">
                  <c:v>3.7387694363281328E-3</c:v>
                </c:pt>
                <c:pt idx="274">
                  <c:v>3.7387694363281328E-3</c:v>
                </c:pt>
                <c:pt idx="275">
                  <c:v>3.7622691855061872E-3</c:v>
                </c:pt>
                <c:pt idx="276">
                  <c:v>3.7622691855061872E-3</c:v>
                </c:pt>
                <c:pt idx="277">
                  <c:v>3.7703210668864067E-3</c:v>
                </c:pt>
                <c:pt idx="278">
                  <c:v>3.770858593048502E-3</c:v>
                </c:pt>
                <c:pt idx="279">
                  <c:v>3.770858593048502E-3</c:v>
                </c:pt>
                <c:pt idx="280">
                  <c:v>3.7757004576515637E-3</c:v>
                </c:pt>
                <c:pt idx="281">
                  <c:v>3.7762389014012595E-3</c:v>
                </c:pt>
                <c:pt idx="282">
                  <c:v>3.8021921096885345E-3</c:v>
                </c:pt>
                <c:pt idx="283">
                  <c:v>3.81852022261738E-3</c:v>
                </c:pt>
                <c:pt idx="284">
                  <c:v>3.825621384793323E-3</c:v>
                </c:pt>
                <c:pt idx="285">
                  <c:v>3.825621384793323E-3</c:v>
                </c:pt>
                <c:pt idx="286">
                  <c:v>3.825621384793323E-3</c:v>
                </c:pt>
                <c:pt idx="287">
                  <c:v>3.9294847602916244E-3</c:v>
                </c:pt>
                <c:pt idx="288">
                  <c:v>3.9800440430907292E-3</c:v>
                </c:pt>
                <c:pt idx="289">
                  <c:v>3.996100635157443E-3</c:v>
                </c:pt>
                <c:pt idx="290">
                  <c:v>3.9972502873535827E-3</c:v>
                </c:pt>
                <c:pt idx="291">
                  <c:v>4.0313301470284628E-3</c:v>
                </c:pt>
                <c:pt idx="292">
                  <c:v>4.0313301470284628E-3</c:v>
                </c:pt>
                <c:pt idx="293">
                  <c:v>4.0563692378201722E-3</c:v>
                </c:pt>
                <c:pt idx="294">
                  <c:v>4.1588223260974463E-3</c:v>
                </c:pt>
                <c:pt idx="295">
                  <c:v>4.1750598630935264E-3</c:v>
                </c:pt>
                <c:pt idx="296">
                  <c:v>4.2028778779709553E-3</c:v>
                </c:pt>
                <c:pt idx="297">
                  <c:v>4.2211246665731662E-3</c:v>
                </c:pt>
                <c:pt idx="298">
                  <c:v>4.2284465052215923E-3</c:v>
                </c:pt>
                <c:pt idx="299">
                  <c:v>4.2560210807629966E-3</c:v>
                </c:pt>
                <c:pt idx="300">
                  <c:v>4.3916002379800218E-3</c:v>
                </c:pt>
                <c:pt idx="301">
                  <c:v>4.4100464150223758E-3</c:v>
                </c:pt>
                <c:pt idx="302">
                  <c:v>4.4465275947576238E-3</c:v>
                </c:pt>
                <c:pt idx="303">
                  <c:v>4.4478130499186874E-3</c:v>
                </c:pt>
                <c:pt idx="304">
                  <c:v>4.5034348369926095E-3</c:v>
                </c:pt>
                <c:pt idx="305">
                  <c:v>4.5047364416954481E-3</c:v>
                </c:pt>
                <c:pt idx="306">
                  <c:v>4.5060384134333279E-3</c:v>
                </c:pt>
                <c:pt idx="307">
                  <c:v>4.5151624925796122E-3</c:v>
                </c:pt>
                <c:pt idx="308">
                  <c:v>4.5439552540743776E-3</c:v>
                </c:pt>
                <c:pt idx="309">
                  <c:v>4.6575411507453739E-3</c:v>
                </c:pt>
                <c:pt idx="310">
                  <c:v>4.6980317395390733E-3</c:v>
                </c:pt>
                <c:pt idx="311">
                  <c:v>4.6987093813278171E-3</c:v>
                </c:pt>
                <c:pt idx="312">
                  <c:v>4.7286164612050478E-3</c:v>
                </c:pt>
                <c:pt idx="313">
                  <c:v>4.7779385037680817E-3</c:v>
                </c:pt>
                <c:pt idx="314">
                  <c:v>4.7786268813317561E-3</c:v>
                </c:pt>
                <c:pt idx="315">
                  <c:v>4.9082608847717691E-3</c:v>
                </c:pt>
                <c:pt idx="316">
                  <c:v>4.9393912924384446E-3</c:v>
                </c:pt>
                <c:pt idx="317">
                  <c:v>4.9401008662756981E-3</c:v>
                </c:pt>
                <c:pt idx="318">
                  <c:v>5.0136784314318335E-3</c:v>
                </c:pt>
                <c:pt idx="319">
                  <c:v>5.1933463017493683E-3</c:v>
                </c:pt>
                <c:pt idx="320">
                  <c:v>5.2037383034424997E-3</c:v>
                </c:pt>
                <c:pt idx="321">
                  <c:v>5.2037383034424997E-3</c:v>
                </c:pt>
                <c:pt idx="322">
                  <c:v>5.2148925485011738E-3</c:v>
                </c:pt>
                <c:pt idx="323">
                  <c:v>5.2148925485011738E-3</c:v>
                </c:pt>
                <c:pt idx="324">
                  <c:v>5.2148925485011738E-3</c:v>
                </c:pt>
                <c:pt idx="325">
                  <c:v>5.2148925485011738E-3</c:v>
                </c:pt>
                <c:pt idx="326">
                  <c:v>5.2148925485011738E-3</c:v>
                </c:pt>
                <c:pt idx="327">
                  <c:v>5.2148925485011738E-3</c:v>
                </c:pt>
                <c:pt idx="328">
                  <c:v>5.2148925485011738E-3</c:v>
                </c:pt>
                <c:pt idx="329">
                  <c:v>5.2589662217718902E-3</c:v>
                </c:pt>
                <c:pt idx="330">
                  <c:v>5.2589662217718902E-3</c:v>
                </c:pt>
                <c:pt idx="331">
                  <c:v>5.3154531653939185E-3</c:v>
                </c:pt>
                <c:pt idx="332">
                  <c:v>5.3915719793740302E-3</c:v>
                </c:pt>
                <c:pt idx="333">
                  <c:v>5.4903430050957241E-3</c:v>
                </c:pt>
                <c:pt idx="334">
                  <c:v>5.5137099325106463E-3</c:v>
                </c:pt>
                <c:pt idx="335">
                  <c:v>5.5606915359927185E-3</c:v>
                </c:pt>
                <c:pt idx="336">
                  <c:v>5.5606915359927185E-3</c:v>
                </c:pt>
                <c:pt idx="337">
                  <c:v>5.5835177256889426E-3</c:v>
                </c:pt>
                <c:pt idx="338">
                  <c:v>5.6032574125901239E-3</c:v>
                </c:pt>
                <c:pt idx="339">
                  <c:v>5.608003471011095E-3</c:v>
                </c:pt>
                <c:pt idx="340">
                  <c:v>5.6365491911595468E-3</c:v>
                </c:pt>
                <c:pt idx="341">
                  <c:v>5.6524593094810002E-3</c:v>
                </c:pt>
                <c:pt idx="342">
                  <c:v>5.838063734530146E-3</c:v>
                </c:pt>
                <c:pt idx="343">
                  <c:v>5.840516731500045E-3</c:v>
                </c:pt>
                <c:pt idx="344">
                  <c:v>5.875767104148992E-3</c:v>
                </c:pt>
                <c:pt idx="345">
                  <c:v>5.9260645055309955E-3</c:v>
                </c:pt>
                <c:pt idx="346">
                  <c:v>5.9725397707928391E-3</c:v>
                </c:pt>
                <c:pt idx="347">
                  <c:v>5.994215387359802E-3</c:v>
                </c:pt>
                <c:pt idx="348">
                  <c:v>5.9967204115466688E-3</c:v>
                </c:pt>
                <c:pt idx="349">
                  <c:v>6.0218160740015819E-3</c:v>
                </c:pt>
                <c:pt idx="350">
                  <c:v>6.0218160740015819E-3</c:v>
                </c:pt>
                <c:pt idx="351">
                  <c:v>6.092523269818623E-3</c:v>
                </c:pt>
                <c:pt idx="352">
                  <c:v>6.2075162583955287E-3</c:v>
                </c:pt>
                <c:pt idx="353">
                  <c:v>6.2324366582731591E-3</c:v>
                </c:pt>
                <c:pt idx="354">
                  <c:v>6.2436329221529103E-3</c:v>
                </c:pt>
                <c:pt idx="355">
                  <c:v>6.3198307920379667E-3</c:v>
                </c:pt>
                <c:pt idx="356">
                  <c:v>6.3450971224411155E-3</c:v>
                </c:pt>
                <c:pt idx="357">
                  <c:v>6.3450971224411155E-3</c:v>
                </c:pt>
                <c:pt idx="358">
                  <c:v>6.5063163162408302E-3</c:v>
                </c:pt>
                <c:pt idx="359">
                  <c:v>6.5098745508214671E-3</c:v>
                </c:pt>
                <c:pt idx="360">
                  <c:v>6.5674537900051091E-3</c:v>
                </c:pt>
                <c:pt idx="361">
                  <c:v>6.5683494964871936E-3</c:v>
                </c:pt>
                <c:pt idx="362">
                  <c:v>6.5692452947280384E-3</c:v>
                </c:pt>
                <c:pt idx="363">
                  <c:v>6.6029039671146612E-3</c:v>
                </c:pt>
                <c:pt idx="364">
                  <c:v>6.6038032980677685E-3</c:v>
                </c:pt>
                <c:pt idx="365">
                  <c:v>6.6308258944844552E-3</c:v>
                </c:pt>
                <c:pt idx="366">
                  <c:v>6.6552168396253573E-3</c:v>
                </c:pt>
                <c:pt idx="367">
                  <c:v>6.6687962687130634E-3</c:v>
                </c:pt>
                <c:pt idx="368">
                  <c:v>6.9335249254170155E-3</c:v>
                </c:pt>
                <c:pt idx="369">
                  <c:v>7.0046530836611574E-3</c:v>
                </c:pt>
                <c:pt idx="370">
                  <c:v>7.2770695578702228E-3</c:v>
                </c:pt>
                <c:pt idx="371">
                  <c:v>7.4043539860133966E-3</c:v>
                </c:pt>
                <c:pt idx="372">
                  <c:v>7.6967525202394542E-3</c:v>
                </c:pt>
                <c:pt idx="373">
                  <c:v>7.7693299029582864E-3</c:v>
                </c:pt>
                <c:pt idx="374">
                  <c:v>8.0064261393012551E-3</c:v>
                </c:pt>
                <c:pt idx="375">
                  <c:v>8.0893286115039931E-3</c:v>
                </c:pt>
                <c:pt idx="376">
                  <c:v>8.0976511578078163E-3</c:v>
                </c:pt>
                <c:pt idx="377">
                  <c:v>8.1435301345003826E-3</c:v>
                </c:pt>
                <c:pt idx="378">
                  <c:v>8.1550276356984509E-3</c:v>
                </c:pt>
                <c:pt idx="379">
                  <c:v>8.4043756985874955E-3</c:v>
                </c:pt>
                <c:pt idx="380">
                  <c:v>8.4043756985874955E-3</c:v>
                </c:pt>
                <c:pt idx="381">
                  <c:v>8.4043756985874955E-3</c:v>
                </c:pt>
                <c:pt idx="382">
                  <c:v>8.4043756985874955E-3</c:v>
                </c:pt>
                <c:pt idx="383">
                  <c:v>8.4043756985874955E-3</c:v>
                </c:pt>
                <c:pt idx="384">
                  <c:v>8.4369736851079655E-3</c:v>
                </c:pt>
                <c:pt idx="385">
                  <c:v>8.4642932551666668E-3</c:v>
                </c:pt>
                <c:pt idx="386">
                  <c:v>8.4653658266588151E-3</c:v>
                </c:pt>
                <c:pt idx="387">
                  <c:v>8.8441928483910769E-3</c:v>
                </c:pt>
                <c:pt idx="388">
                  <c:v>8.9195143552069124E-3</c:v>
                </c:pt>
                <c:pt idx="389">
                  <c:v>8.9384110276150321E-3</c:v>
                </c:pt>
                <c:pt idx="390">
                  <c:v>8.9662484250936647E-3</c:v>
                </c:pt>
                <c:pt idx="391">
                  <c:v>8.9662484250936647E-3</c:v>
                </c:pt>
                <c:pt idx="392">
                  <c:v>8.9662484250936647E-3</c:v>
                </c:pt>
                <c:pt idx="393">
                  <c:v>9.2694072386137645E-3</c:v>
                </c:pt>
                <c:pt idx="394">
                  <c:v>9.3367871781521259E-3</c:v>
                </c:pt>
                <c:pt idx="395">
                  <c:v>9.4067870204994596E-3</c:v>
                </c:pt>
                <c:pt idx="396">
                  <c:v>9.4067870204994596E-3</c:v>
                </c:pt>
                <c:pt idx="397">
                  <c:v>9.7878530692393668E-3</c:v>
                </c:pt>
                <c:pt idx="398">
                  <c:v>9.8659555021060399E-3</c:v>
                </c:pt>
                <c:pt idx="399">
                  <c:v>1.0294127842530594E-2</c:v>
                </c:pt>
                <c:pt idx="400">
                  <c:v>1.0349078644143188E-2</c:v>
                </c:pt>
                <c:pt idx="401">
                  <c:v>1.0367436869456091E-2</c:v>
                </c:pt>
                <c:pt idx="402">
                  <c:v>1.0452766084868351E-2</c:v>
                </c:pt>
                <c:pt idx="403">
                  <c:v>1.0460769179500505E-2</c:v>
                </c:pt>
                <c:pt idx="404">
                  <c:v>1.0474321709889423E-2</c:v>
                </c:pt>
                <c:pt idx="405">
                  <c:v>1.0651514960652649E-2</c:v>
                </c:pt>
                <c:pt idx="406">
                  <c:v>1.0706413456426473E-2</c:v>
                </c:pt>
                <c:pt idx="407">
                  <c:v>1.0846326703650707E-2</c:v>
                </c:pt>
                <c:pt idx="408">
                  <c:v>1.0874698644892256E-2</c:v>
                </c:pt>
                <c:pt idx="409">
                  <c:v>1.0890480906699661E-2</c:v>
                </c:pt>
                <c:pt idx="410">
                  <c:v>1.1341443645403187E-2</c:v>
                </c:pt>
                <c:pt idx="411">
                  <c:v>1.1381648216880364E-2</c:v>
                </c:pt>
                <c:pt idx="412">
                  <c:v>1.1846345983631101E-2</c:v>
                </c:pt>
                <c:pt idx="413">
                  <c:v>1.1856329419168917E-2</c:v>
                </c:pt>
                <c:pt idx="414">
                  <c:v>1.2337511073916046E-2</c:v>
                </c:pt>
                <c:pt idx="415">
                  <c:v>1.2368912558462838E-2</c:v>
                </c:pt>
                <c:pt idx="416">
                  <c:v>1.2403099662139313E-2</c:v>
                </c:pt>
                <c:pt idx="417">
                  <c:v>1.2824800086593554E-2</c:v>
                </c:pt>
                <c:pt idx="418">
                  <c:v>1.2824800086593554E-2</c:v>
                </c:pt>
                <c:pt idx="419">
                  <c:v>1.2971950749864031E-2</c:v>
                </c:pt>
                <c:pt idx="420">
                  <c:v>1.3479830074651526E-2</c:v>
                </c:pt>
                <c:pt idx="421">
                  <c:v>1.4488581656355613E-2</c:v>
                </c:pt>
                <c:pt idx="422">
                  <c:v>1.4517135394401099E-2</c:v>
                </c:pt>
                <c:pt idx="423">
                  <c:v>1.4533681646096534E-2</c:v>
                </c:pt>
                <c:pt idx="424">
                  <c:v>1.5092089433719889E-2</c:v>
                </c:pt>
                <c:pt idx="425">
                  <c:v>1.5116715336244641E-2</c:v>
                </c:pt>
                <c:pt idx="426">
                  <c:v>1.5223183623446575E-2</c:v>
                </c:pt>
                <c:pt idx="427">
                  <c:v>1.5347171998064719E-2</c:v>
                </c:pt>
                <c:pt idx="428">
                  <c:v>1.5788914569225907E-2</c:v>
                </c:pt>
                <c:pt idx="429">
                  <c:v>1.5860080520126822E-2</c:v>
                </c:pt>
                <c:pt idx="430">
                  <c:v>1.5977512986540092E-2</c:v>
                </c:pt>
                <c:pt idx="431">
                  <c:v>1.6394097709571197E-2</c:v>
                </c:pt>
                <c:pt idx="432">
                  <c:v>1.6517040204459814E-2</c:v>
                </c:pt>
                <c:pt idx="433">
                  <c:v>1.6913689087124841E-2</c:v>
                </c:pt>
                <c:pt idx="434">
                  <c:v>1.7615394787441733E-2</c:v>
                </c:pt>
                <c:pt idx="435">
                  <c:v>1.7667586172783779E-2</c:v>
                </c:pt>
                <c:pt idx="436">
                  <c:v>1.7692871725689258E-2</c:v>
                </c:pt>
                <c:pt idx="437">
                  <c:v>1.8377353859650242E-2</c:v>
                </c:pt>
                <c:pt idx="438">
                  <c:v>1.8381662228546133E-2</c:v>
                </c:pt>
                <c:pt idx="439">
                  <c:v>1.8397177105087176E-2</c:v>
                </c:pt>
                <c:pt idx="440">
                  <c:v>1.8401488112047417E-2</c:v>
                </c:pt>
                <c:pt idx="441">
                  <c:v>1.8545805204347635E-2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FF-4BF6-A538-F913E0C7316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Active!$U$21:$U$974</c:f>
              <c:numCache>
                <c:formatCode>General</c:formatCode>
                <c:ptCount val="954"/>
                <c:pt idx="87">
                  <c:v>-6.9999999999708962E-2</c:v>
                </c:pt>
                <c:pt idx="88">
                  <c:v>-6.7999999999301508E-2</c:v>
                </c:pt>
                <c:pt idx="144">
                  <c:v>8.6353960003179964E-2</c:v>
                </c:pt>
                <c:pt idx="200">
                  <c:v>-0.13682546000200091</c:v>
                </c:pt>
                <c:pt idx="401">
                  <c:v>2.6716480002505705E-2</c:v>
                </c:pt>
                <c:pt idx="402">
                  <c:v>3.4217100001114886E-2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FF-4BF6-A538-F913E0C7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0744"/>
        <c:axId val="1"/>
      </c:scatterChart>
      <c:valAx>
        <c:axId val="86128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159230096238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8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59208518217733"/>
          <c:y val="0.92145141978098655"/>
          <c:w val="0.85949303422274004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Per - O-C Diagr.</a:t>
            </a:r>
          </a:p>
        </c:rich>
      </c:tx>
      <c:layout>
        <c:manualLayout>
          <c:xMode val="edge"/>
          <c:yMode val="edge"/>
          <c:x val="0.38507494025933325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3591770341482"/>
          <c:y val="0.14457831325301204"/>
          <c:w val="0.81940358223791854"/>
          <c:h val="0.66566265060240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Active!$H$21:$H$974</c:f>
              <c:numCache>
                <c:formatCode>General</c:formatCode>
                <c:ptCount val="954"/>
                <c:pt idx="0">
                  <c:v>4.6440879999863682E-2</c:v>
                </c:pt>
                <c:pt idx="1">
                  <c:v>-5.4780000209575519E-4</c:v>
                </c:pt>
                <c:pt idx="2">
                  <c:v>2.2171999808051623E-4</c:v>
                </c:pt>
                <c:pt idx="3">
                  <c:v>-2.2089400001277681E-2</c:v>
                </c:pt>
                <c:pt idx="4">
                  <c:v>5.7575439997890498E-2</c:v>
                </c:pt>
                <c:pt idx="5">
                  <c:v>-1.0307159998774296E-2</c:v>
                </c:pt>
                <c:pt idx="6">
                  <c:v>-3.5950640001829015E-2</c:v>
                </c:pt>
                <c:pt idx="7">
                  <c:v>-1.8848759998945752E-2</c:v>
                </c:pt>
                <c:pt idx="8">
                  <c:v>-2.2079240003222367E-2</c:v>
                </c:pt>
                <c:pt idx="9">
                  <c:v>6.3342279998323647E-2</c:v>
                </c:pt>
                <c:pt idx="10">
                  <c:v>3.6411720000614878E-2</c:v>
                </c:pt>
                <c:pt idx="11">
                  <c:v>0.11166507999951136</c:v>
                </c:pt>
                <c:pt idx="12">
                  <c:v>-1.4071760004298994E-2</c:v>
                </c:pt>
                <c:pt idx="13">
                  <c:v>0.10210376000031829</c:v>
                </c:pt>
                <c:pt idx="14">
                  <c:v>4.9779600012698211E-3</c:v>
                </c:pt>
                <c:pt idx="15">
                  <c:v>9.63033199950587E-2</c:v>
                </c:pt>
                <c:pt idx="16">
                  <c:v>-2.4592000001575798E-2</c:v>
                </c:pt>
                <c:pt idx="17">
                  <c:v>-7.7299999975366518E-4</c:v>
                </c:pt>
                <c:pt idx="18">
                  <c:v>-1.5550920001260238E-2</c:v>
                </c:pt>
                <c:pt idx="19">
                  <c:v>5.0996519996260758E-2</c:v>
                </c:pt>
                <c:pt idx="20">
                  <c:v>2.4293599963129964E-3</c:v>
                </c:pt>
                <c:pt idx="21">
                  <c:v>4.3064439996669535E-2</c:v>
                </c:pt>
                <c:pt idx="22">
                  <c:v>-2.8975120003451593E-2</c:v>
                </c:pt>
                <c:pt idx="23">
                  <c:v>-1.5288919999875361E-2</c:v>
                </c:pt>
                <c:pt idx="24">
                  <c:v>2.6711079997767229E-2</c:v>
                </c:pt>
                <c:pt idx="25">
                  <c:v>3.3480599995527882E-2</c:v>
                </c:pt>
                <c:pt idx="26">
                  <c:v>9.6732439997140318E-2</c:v>
                </c:pt>
                <c:pt idx="27">
                  <c:v>3.0951720000302885E-2</c:v>
                </c:pt>
                <c:pt idx="28">
                  <c:v>-9.4740000022284221E-3</c:v>
                </c:pt>
                <c:pt idx="29">
                  <c:v>1.7643399998632958E-2</c:v>
                </c:pt>
                <c:pt idx="30">
                  <c:v>6.0214879995328374E-2</c:v>
                </c:pt>
                <c:pt idx="31">
                  <c:v>-1.4088800016907044E-3</c:v>
                </c:pt>
                <c:pt idx="32">
                  <c:v>1.641431999814813E-2</c:v>
                </c:pt>
                <c:pt idx="33">
                  <c:v>4.6142759998474503E-2</c:v>
                </c:pt>
                <c:pt idx="34">
                  <c:v>5.361235999953351E-2</c:v>
                </c:pt>
                <c:pt idx="35">
                  <c:v>-3.9367800003674347E-2</c:v>
                </c:pt>
                <c:pt idx="36">
                  <c:v>1.9079159996181261E-2</c:v>
                </c:pt>
                <c:pt idx="37">
                  <c:v>3.0842959997244179E-2</c:v>
                </c:pt>
                <c:pt idx="38">
                  <c:v>5.6900960000348277E-2</c:v>
                </c:pt>
                <c:pt idx="39">
                  <c:v>-1.5702960005000932E-2</c:v>
                </c:pt>
                <c:pt idx="40">
                  <c:v>2.2613879998971242E-2</c:v>
                </c:pt>
                <c:pt idx="41">
                  <c:v>2.8189559998281766E-2</c:v>
                </c:pt>
                <c:pt idx="42">
                  <c:v>-3.365908000341733E-2</c:v>
                </c:pt>
                <c:pt idx="43">
                  <c:v>1.200715999584645E-2</c:v>
                </c:pt>
                <c:pt idx="44">
                  <c:v>3.7217919994873228E-2</c:v>
                </c:pt>
                <c:pt idx="45">
                  <c:v>8.1213719997322187E-2</c:v>
                </c:pt>
                <c:pt idx="46">
                  <c:v>4.0954879998025717E-2</c:v>
                </c:pt>
                <c:pt idx="47">
                  <c:v>9.1707359999418259E-2</c:v>
                </c:pt>
                <c:pt idx="48">
                  <c:v>5.7435799997620052E-2</c:v>
                </c:pt>
                <c:pt idx="49">
                  <c:v>1.2748439996357774E-2</c:v>
                </c:pt>
                <c:pt idx="50">
                  <c:v>9.7357199992984533E-3</c:v>
                </c:pt>
                <c:pt idx="51">
                  <c:v>-1.2866680001025088E-2</c:v>
                </c:pt>
                <c:pt idx="52">
                  <c:v>6.4105999990715645E-3</c:v>
                </c:pt>
                <c:pt idx="53">
                  <c:v>9.8280479996901704E-2</c:v>
                </c:pt>
                <c:pt idx="54">
                  <c:v>8.7218400003621355E-3</c:v>
                </c:pt>
                <c:pt idx="55">
                  <c:v>1.1215479997190414E-2</c:v>
                </c:pt>
                <c:pt idx="56">
                  <c:v>-2.0043360000272514E-2</c:v>
                </c:pt>
                <c:pt idx="57">
                  <c:v>2.4074039996776264E-2</c:v>
                </c:pt>
                <c:pt idx="58">
                  <c:v>4.5762919999106089E-2</c:v>
                </c:pt>
                <c:pt idx="59">
                  <c:v>4.8508399999263929E-2</c:v>
                </c:pt>
                <c:pt idx="60">
                  <c:v>2.4002039997867541E-2</c:v>
                </c:pt>
                <c:pt idx="61">
                  <c:v>4.6977999998489395E-2</c:v>
                </c:pt>
                <c:pt idx="62">
                  <c:v>1.0019080000347458E-2</c:v>
                </c:pt>
                <c:pt idx="63">
                  <c:v>8.30190800006676E-2</c:v>
                </c:pt>
                <c:pt idx="64">
                  <c:v>-2.8987599980609957E-3</c:v>
                </c:pt>
                <c:pt idx="65">
                  <c:v>-2.285336000204552E-2</c:v>
                </c:pt>
                <c:pt idx="66">
                  <c:v>-3.1670840002334444E-2</c:v>
                </c:pt>
                <c:pt idx="67">
                  <c:v>-3.365635999944061E-2</c:v>
                </c:pt>
                <c:pt idx="68">
                  <c:v>1.7343640000035521E-2</c:v>
                </c:pt>
                <c:pt idx="69">
                  <c:v>-3.6915199998475146E-2</c:v>
                </c:pt>
                <c:pt idx="70">
                  <c:v>6.084799999371171E-3</c:v>
                </c:pt>
                <c:pt idx="71">
                  <c:v>-3.5477680001349654E-2</c:v>
                </c:pt>
                <c:pt idx="72">
                  <c:v>-5.017200019210577E-4</c:v>
                </c:pt>
                <c:pt idx="73">
                  <c:v>-1.3032120004936587E-2</c:v>
                </c:pt>
                <c:pt idx="8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A1-42D8-9963-87B8F71BC3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Active!$I$21:$I$974</c:f>
              <c:numCache>
                <c:formatCode>General</c:formatCode>
                <c:ptCount val="954"/>
                <c:pt idx="74">
                  <c:v>-5.6344399999943562E-2</c:v>
                </c:pt>
                <c:pt idx="75">
                  <c:v>1.2295000000449363E-2</c:v>
                </c:pt>
                <c:pt idx="76">
                  <c:v>1.4036159998795483E-2</c:v>
                </c:pt>
                <c:pt idx="77">
                  <c:v>-1.4701999971293844E-3</c:v>
                </c:pt>
                <c:pt idx="78">
                  <c:v>-1.7290400064666755E-3</c:v>
                </c:pt>
                <c:pt idx="79">
                  <c:v>-8.1009600035031326E-3</c:v>
                </c:pt>
                <c:pt idx="80">
                  <c:v>-2.5737440002558287E-2</c:v>
                </c:pt>
                <c:pt idx="81">
                  <c:v>-1.2460040001315065E-2</c:v>
                </c:pt>
                <c:pt idx="82">
                  <c:v>-1.2460040001315065E-2</c:v>
                </c:pt>
                <c:pt idx="83">
                  <c:v>-5.2252400055294856E-3</c:v>
                </c:pt>
                <c:pt idx="84">
                  <c:v>-3.225240005122032E-3</c:v>
                </c:pt>
                <c:pt idx="85">
                  <c:v>-4.8663999768905342E-4</c:v>
                </c:pt>
                <c:pt idx="86">
                  <c:v>-7.7411600068444386E-3</c:v>
                </c:pt>
                <c:pt idx="90">
                  <c:v>4.9999999973806553E-3</c:v>
                </c:pt>
                <c:pt idx="91">
                  <c:v>-1.2588399986270815E-3</c:v>
                </c:pt>
                <c:pt idx="92">
                  <c:v>7.4116000178037211E-4</c:v>
                </c:pt>
                <c:pt idx="93">
                  <c:v>-9.0127200019196607E-3</c:v>
                </c:pt>
                <c:pt idx="94">
                  <c:v>1.5584200002194848E-2</c:v>
                </c:pt>
                <c:pt idx="95">
                  <c:v>4.9604399973759428E-3</c:v>
                </c:pt>
                <c:pt idx="96">
                  <c:v>-7.694000014453195E-4</c:v>
                </c:pt>
                <c:pt idx="97">
                  <c:v>9.0297599963378161E-3</c:v>
                </c:pt>
                <c:pt idx="98">
                  <c:v>4.6648399948026054E-3</c:v>
                </c:pt>
                <c:pt idx="99">
                  <c:v>-8.1824000080814585E-3</c:v>
                </c:pt>
                <c:pt idx="100">
                  <c:v>5.6407999945804477E-3</c:v>
                </c:pt>
                <c:pt idx="101">
                  <c:v>-1.2064399998052977E-3</c:v>
                </c:pt>
                <c:pt idx="102">
                  <c:v>-1.508903999638278E-2</c:v>
                </c:pt>
                <c:pt idx="103">
                  <c:v>5.9109599969815463E-3</c:v>
                </c:pt>
                <c:pt idx="104">
                  <c:v>1.0283599913236685E-3</c:v>
                </c:pt>
                <c:pt idx="105">
                  <c:v>-1.6194400013773702E-3</c:v>
                </c:pt>
                <c:pt idx="106">
                  <c:v>-5.4921199989621527E-3</c:v>
                </c:pt>
                <c:pt idx="107">
                  <c:v>6.2528000125894323E-4</c:v>
                </c:pt>
                <c:pt idx="108">
                  <c:v>2.3664399923291057E-3</c:v>
                </c:pt>
                <c:pt idx="109">
                  <c:v>1.1189199940417893E-3</c:v>
                </c:pt>
                <c:pt idx="110">
                  <c:v>-3.1399200015584938E-3</c:v>
                </c:pt>
                <c:pt idx="111">
                  <c:v>1.2349199969321489E-3</c:v>
                </c:pt>
                <c:pt idx="112">
                  <c:v>4.6111599949654192E-3</c:v>
                </c:pt>
                <c:pt idx="113">
                  <c:v>5.845959996804595E-3</c:v>
                </c:pt>
                <c:pt idx="114">
                  <c:v>3.8105999992694706E-3</c:v>
                </c:pt>
                <c:pt idx="115">
                  <c:v>2.5630799937061965E-3</c:v>
                </c:pt>
                <c:pt idx="116">
                  <c:v>2.9152799979783595E-3</c:v>
                </c:pt>
                <c:pt idx="117">
                  <c:v>6.5643999550957233E-4</c:v>
                </c:pt>
                <c:pt idx="118">
                  <c:v>7.0326799977920018E-3</c:v>
                </c:pt>
                <c:pt idx="119">
                  <c:v>4.1727200004970655E-3</c:v>
                </c:pt>
                <c:pt idx="120">
                  <c:v>5.4755999735789374E-4</c:v>
                </c:pt>
                <c:pt idx="121">
                  <c:v>3.1119199993554503E-3</c:v>
                </c:pt>
                <c:pt idx="122">
                  <c:v>4.605559995980002E-3</c:v>
                </c:pt>
                <c:pt idx="123">
                  <c:v>-5.759359999501612E-3</c:v>
                </c:pt>
                <c:pt idx="124">
                  <c:v>-4.759360002935864E-3</c:v>
                </c:pt>
                <c:pt idx="125">
                  <c:v>1.4981799999077339E-2</c:v>
                </c:pt>
                <c:pt idx="126">
                  <c:v>-5.3728000057162717E-4</c:v>
                </c:pt>
                <c:pt idx="127">
                  <c:v>1.2462719998438843E-2</c:v>
                </c:pt>
                <c:pt idx="128">
                  <c:v>2.6203879999229684E-2</c:v>
                </c:pt>
                <c:pt idx="129">
                  <c:v>-5.1751600040006451E-3</c:v>
                </c:pt>
                <c:pt idx="130">
                  <c:v>-2.44671999826096E-3</c:v>
                </c:pt>
                <c:pt idx="131">
                  <c:v>2.0355999949970283E-3</c:v>
                </c:pt>
                <c:pt idx="132">
                  <c:v>3.0575999699067324E-4</c:v>
                </c:pt>
                <c:pt idx="133">
                  <c:v>4.6819999915896915E-3</c:v>
                </c:pt>
                <c:pt idx="134">
                  <c:v>2.2930400009499863E-3</c:v>
                </c:pt>
                <c:pt idx="135">
                  <c:v>-2.3009599972283468E-3</c:v>
                </c:pt>
                <c:pt idx="136">
                  <c:v>5.4402000023401342E-3</c:v>
                </c:pt>
                <c:pt idx="137">
                  <c:v>6.9225199986249208E-3</c:v>
                </c:pt>
                <c:pt idx="138">
                  <c:v>3.7923999989288859E-3</c:v>
                </c:pt>
                <c:pt idx="139">
                  <c:v>1.5335599964600988E-3</c:v>
                </c:pt>
                <c:pt idx="140">
                  <c:v>2.7471999783301726E-4</c:v>
                </c:pt>
                <c:pt idx="141">
                  <c:v>1.4459999511018395E-4</c:v>
                </c:pt>
                <c:pt idx="142">
                  <c:v>7.779679996019695E-3</c:v>
                </c:pt>
                <c:pt idx="143">
                  <c:v>4.3666799974744208E-3</c:v>
                </c:pt>
                <c:pt idx="145">
                  <c:v>3.5999983083456755E-7</c:v>
                </c:pt>
                <c:pt idx="146">
                  <c:v>1.5963599995302502E-2</c:v>
                </c:pt>
                <c:pt idx="147">
                  <c:v>2.0963599992683157E-2</c:v>
                </c:pt>
                <c:pt idx="148">
                  <c:v>4.080999999132473E-3</c:v>
                </c:pt>
                <c:pt idx="149">
                  <c:v>3.457239996350836E-3</c:v>
                </c:pt>
                <c:pt idx="150">
                  <c:v>5.4572399967582896E-3</c:v>
                </c:pt>
                <c:pt idx="151">
                  <c:v>-1.8016000030911528E-3</c:v>
                </c:pt>
                <c:pt idx="152">
                  <c:v>5.1984000019729137E-3</c:v>
                </c:pt>
                <c:pt idx="153">
                  <c:v>4.6099999963189475E-3</c:v>
                </c:pt>
                <c:pt idx="154">
                  <c:v>3.5746399953495711E-3</c:v>
                </c:pt>
                <c:pt idx="155">
                  <c:v>-1.68419999681646E-3</c:v>
                </c:pt>
                <c:pt idx="156">
                  <c:v>-1.0491200009710155E-3</c:v>
                </c:pt>
                <c:pt idx="157">
                  <c:v>-1.3079599957563914E-3</c:v>
                </c:pt>
                <c:pt idx="158">
                  <c:v>1.492683999822475E-2</c:v>
                </c:pt>
                <c:pt idx="159">
                  <c:v>-4.1792400079430081E-3</c:v>
                </c:pt>
                <c:pt idx="160">
                  <c:v>-1.9557600026018918E-3</c:v>
                </c:pt>
                <c:pt idx="161">
                  <c:v>-4.4621199995162897E-3</c:v>
                </c:pt>
                <c:pt idx="162">
                  <c:v>3.1729600013932213E-3</c:v>
                </c:pt>
                <c:pt idx="163">
                  <c:v>-3.9684800067334436E-3</c:v>
                </c:pt>
                <c:pt idx="164">
                  <c:v>-2.5922400018316694E-3</c:v>
                </c:pt>
                <c:pt idx="165">
                  <c:v>-8.5108000348554924E-4</c:v>
                </c:pt>
                <c:pt idx="166">
                  <c:v>-1.9571600059862249E-3</c:v>
                </c:pt>
                <c:pt idx="167">
                  <c:v>-1.4748399989912286E-3</c:v>
                </c:pt>
                <c:pt idx="168">
                  <c:v>6.7791999754263088E-4</c:v>
                </c:pt>
                <c:pt idx="169">
                  <c:v>-1.3602400067611597E-3</c:v>
                </c:pt>
                <c:pt idx="170">
                  <c:v>-2.5016800063895062E-3</c:v>
                </c:pt>
                <c:pt idx="171">
                  <c:v>3.5688000207301229E-4</c:v>
                </c:pt>
                <c:pt idx="172">
                  <c:v>-1.1141200011479668E-3</c:v>
                </c:pt>
                <c:pt idx="173">
                  <c:v>-1.4948000170988962E-4</c:v>
                </c:pt>
                <c:pt idx="174">
                  <c:v>-1.5408320003189147E-2</c:v>
                </c:pt>
                <c:pt idx="175">
                  <c:v>-4.0320800035260618E-3</c:v>
                </c:pt>
                <c:pt idx="176">
                  <c:v>-1.0320800065528601E-3</c:v>
                </c:pt>
                <c:pt idx="177">
                  <c:v>9.6791999385459349E-4</c:v>
                </c:pt>
                <c:pt idx="178">
                  <c:v>8.7090800006990321E-3</c:v>
                </c:pt>
                <c:pt idx="179">
                  <c:v>-3.9700000343145803E-4</c:v>
                </c:pt>
                <c:pt idx="180">
                  <c:v>8.531999628758058E-5</c:v>
                </c:pt>
                <c:pt idx="181">
                  <c:v>1.1496919993078336E-2</c:v>
                </c:pt>
                <c:pt idx="182">
                  <c:v>-7.5384400042821653E-3</c:v>
                </c:pt>
                <c:pt idx="183">
                  <c:v>-8.7972800029092468E-3</c:v>
                </c:pt>
                <c:pt idx="184">
                  <c:v>8.3201200031908229E-3</c:v>
                </c:pt>
                <c:pt idx="185">
                  <c:v>4.5521200008806773E-3</c:v>
                </c:pt>
                <c:pt idx="186">
                  <c:v>2.0457599966903217E-3</c:v>
                </c:pt>
                <c:pt idx="187">
                  <c:v>1.0330399964004755E-3</c:v>
                </c:pt>
                <c:pt idx="188">
                  <c:v>3.7741999985883012E-3</c:v>
                </c:pt>
                <c:pt idx="189">
                  <c:v>-4.8382399982074276E-3</c:v>
                </c:pt>
                <c:pt idx="190">
                  <c:v>3.6119999276706949E-4</c:v>
                </c:pt>
                <c:pt idx="191">
                  <c:v>6.3611999939894304E-3</c:v>
                </c:pt>
                <c:pt idx="192">
                  <c:v>9.9628000316442922E-4</c:v>
                </c:pt>
                <c:pt idx="193">
                  <c:v>-4.6274799969978631E-3</c:v>
                </c:pt>
                <c:pt idx="194">
                  <c:v>-2.752799991867505E-4</c:v>
                </c:pt>
                <c:pt idx="195">
                  <c:v>-2.6402000003145076E-3</c:v>
                </c:pt>
                <c:pt idx="196">
                  <c:v>-4.7816400037845597E-3</c:v>
                </c:pt>
                <c:pt idx="197">
                  <c:v>1.7119999974966049E-3</c:v>
                </c:pt>
                <c:pt idx="198">
                  <c:v>3.7119999979040585E-3</c:v>
                </c:pt>
                <c:pt idx="199">
                  <c:v>2.453159999276977E-3</c:v>
                </c:pt>
                <c:pt idx="201">
                  <c:v>3.0741200025659055E-3</c:v>
                </c:pt>
                <c:pt idx="202">
                  <c:v>7.8152799978852272E-3</c:v>
                </c:pt>
                <c:pt idx="203">
                  <c:v>-3.3035200031008571E-3</c:v>
                </c:pt>
                <c:pt idx="204">
                  <c:v>4.6611200014012866E-3</c:v>
                </c:pt>
                <c:pt idx="205">
                  <c:v>9.1434399946592748E-3</c:v>
                </c:pt>
                <c:pt idx="206">
                  <c:v>2.0373599982121959E-3</c:v>
                </c:pt>
                <c:pt idx="207">
                  <c:v>-5.2214800089132041E-3</c:v>
                </c:pt>
                <c:pt idx="208">
                  <c:v>5.1967999752378091E-4</c:v>
                </c:pt>
                <c:pt idx="209">
                  <c:v>1.530999994429294E-3</c:v>
                </c:pt>
                <c:pt idx="210">
                  <c:v>-5.7278400054201484E-3</c:v>
                </c:pt>
                <c:pt idx="211">
                  <c:v>4.2721599966171198E-3</c:v>
                </c:pt>
                <c:pt idx="212">
                  <c:v>5.4008799997973256E-3</c:v>
                </c:pt>
                <c:pt idx="213">
                  <c:v>6.7417599930195138E-3</c:v>
                </c:pt>
                <c:pt idx="214">
                  <c:v>-8.947200039983727E-4</c:v>
                </c:pt>
                <c:pt idx="215">
                  <c:v>2.1052799929748289E-3</c:v>
                </c:pt>
                <c:pt idx="216">
                  <c:v>7.7403600007528439E-3</c:v>
                </c:pt>
                <c:pt idx="217">
                  <c:v>-2.8848000001744367E-3</c:v>
                </c:pt>
                <c:pt idx="218">
                  <c:v>-5.5693600006634369E-3</c:v>
                </c:pt>
                <c:pt idx="219">
                  <c:v>-4.5693600040976889E-3</c:v>
                </c:pt>
                <c:pt idx="220">
                  <c:v>2.4306400009663776E-3</c:v>
                </c:pt>
                <c:pt idx="221">
                  <c:v>7.9129599980660714E-3</c:v>
                </c:pt>
                <c:pt idx="222">
                  <c:v>-9.9342800021986477E-3</c:v>
                </c:pt>
                <c:pt idx="223">
                  <c:v>1.8068799981847405E-3</c:v>
                </c:pt>
                <c:pt idx="224">
                  <c:v>2.0303599958424456E-3</c:v>
                </c:pt>
                <c:pt idx="225">
                  <c:v>4.1477599952486344E-3</c:v>
                </c:pt>
                <c:pt idx="226">
                  <c:v>3.0051999056013301E-4</c:v>
                </c:pt>
                <c:pt idx="227">
                  <c:v>1.7828399941208772E-3</c:v>
                </c:pt>
                <c:pt idx="228">
                  <c:v>2.7828399979625829E-3</c:v>
                </c:pt>
                <c:pt idx="229">
                  <c:v>4.7828399983700365E-3</c:v>
                </c:pt>
                <c:pt idx="230">
                  <c:v>9.7828399957506917E-3</c:v>
                </c:pt>
                <c:pt idx="231">
                  <c:v>1.4179199934005737E-3</c:v>
                </c:pt>
                <c:pt idx="232">
                  <c:v>3.1590799990226515E-3</c:v>
                </c:pt>
                <c:pt idx="233">
                  <c:v>2.6414000021759421E-3</c:v>
                </c:pt>
                <c:pt idx="234">
                  <c:v>6.8807999195996672E-4</c:v>
                </c:pt>
                <c:pt idx="235">
                  <c:v>1.568807999137789E-2</c:v>
                </c:pt>
                <c:pt idx="236">
                  <c:v>5.263759994704742E-3</c:v>
                </c:pt>
                <c:pt idx="237">
                  <c:v>-1.1880480000399984E-2</c:v>
                </c:pt>
                <c:pt idx="238">
                  <c:v>-1.3981600059196353E-3</c:v>
                </c:pt>
                <c:pt idx="239">
                  <c:v>2.601839994895272E-3</c:v>
                </c:pt>
                <c:pt idx="240">
                  <c:v>3.8719999938621186E-3</c:v>
                </c:pt>
                <c:pt idx="241">
                  <c:v>1.8366399963269942E-3</c:v>
                </c:pt>
                <c:pt idx="242">
                  <c:v>-1.528280001366511E-3</c:v>
                </c:pt>
                <c:pt idx="243">
                  <c:v>-2.6697200009948574E-3</c:v>
                </c:pt>
                <c:pt idx="244">
                  <c:v>7.4187999416608363E-4</c:v>
                </c:pt>
                <c:pt idx="245">
                  <c:v>1.1418799986131489E-3</c:v>
                </c:pt>
                <c:pt idx="247">
                  <c:v>7.0651999703841284E-4</c:v>
                </c:pt>
                <c:pt idx="248">
                  <c:v>1.8239199926028959E-3</c:v>
                </c:pt>
                <c:pt idx="249">
                  <c:v>-2.9488000291166827E-4</c:v>
                </c:pt>
                <c:pt idx="250">
                  <c:v>2.0511999900918454E-4</c:v>
                </c:pt>
                <c:pt idx="252">
                  <c:v>2.8777199986507185E-3</c:v>
                </c:pt>
                <c:pt idx="253">
                  <c:v>7.0064399988041259E-3</c:v>
                </c:pt>
                <c:pt idx="254">
                  <c:v>2.4887599938665517E-3</c:v>
                </c:pt>
                <c:pt idx="255">
                  <c:v>-1.178280000021914E-2</c:v>
                </c:pt>
                <c:pt idx="256">
                  <c:v>-8.8888000027509406E-4</c:v>
                </c:pt>
                <c:pt idx="257">
                  <c:v>1.8395599981886335E-3</c:v>
                </c:pt>
                <c:pt idx="258">
                  <c:v>5.5807199969422072E-3</c:v>
                </c:pt>
                <c:pt idx="259">
                  <c:v>1.9175999477738515E-4</c:v>
                </c:pt>
                <c:pt idx="260">
                  <c:v>-1.1704960001225118E-2</c:v>
                </c:pt>
                <c:pt idx="261">
                  <c:v>-1.070496000465937E-2</c:v>
                </c:pt>
                <c:pt idx="262">
                  <c:v>5.2983999194111675E-4</c:v>
                </c:pt>
                <c:pt idx="263">
                  <c:v>4.529839992756024E-3</c:v>
                </c:pt>
                <c:pt idx="264">
                  <c:v>-1.1179599969182163E-3</c:v>
                </c:pt>
                <c:pt idx="265">
                  <c:v>2.9363999783527106E-4</c:v>
                </c:pt>
                <c:pt idx="266">
                  <c:v>4.0107599998009391E-3</c:v>
                </c:pt>
                <c:pt idx="267">
                  <c:v>4.3502400003490038E-3</c:v>
                </c:pt>
                <c:pt idx="268">
                  <c:v>3.0913999944459647E-3</c:v>
                </c:pt>
                <c:pt idx="274">
                  <c:v>1.2181959995359648E-2</c:v>
                </c:pt>
                <c:pt idx="275">
                  <c:v>3.7929999962216243E-3</c:v>
                </c:pt>
                <c:pt idx="276">
                  <c:v>5.7929999966290779E-3</c:v>
                </c:pt>
                <c:pt idx="277">
                  <c:v>-4.0896000064094551E-3</c:v>
                </c:pt>
                <c:pt idx="278">
                  <c:v>-3.348440004629083E-3</c:v>
                </c:pt>
                <c:pt idx="279">
                  <c:v>6.5155999618582428E-4</c:v>
                </c:pt>
                <c:pt idx="280">
                  <c:v>2.3220000002766028E-3</c:v>
                </c:pt>
                <c:pt idx="281">
                  <c:v>1.0631600016495213E-3</c:v>
                </c:pt>
                <c:pt idx="282">
                  <c:v>8.6388399940915406E-3</c:v>
                </c:pt>
                <c:pt idx="283">
                  <c:v>4.8736399985500611E-3</c:v>
                </c:pt>
                <c:pt idx="284">
                  <c:v>-1.4912800033926032E-3</c:v>
                </c:pt>
                <c:pt idx="285">
                  <c:v>5.0871999701485038E-4</c:v>
                </c:pt>
                <c:pt idx="286">
                  <c:v>2.508719997422304E-3</c:v>
                </c:pt>
                <c:pt idx="287">
                  <c:v>-8.9436000416753814E-4</c:v>
                </c:pt>
                <c:pt idx="288">
                  <c:v>5.0688799965428188E-3</c:v>
                </c:pt>
                <c:pt idx="289">
                  <c:v>8.8213600029121153E-3</c:v>
                </c:pt>
                <c:pt idx="290">
                  <c:v>9.3036799953551963E-3</c:v>
                </c:pt>
                <c:pt idx="291">
                  <c:v>6.0321199998725206E-3</c:v>
                </c:pt>
                <c:pt idx="292">
                  <c:v>7.0321200037142262E-3</c:v>
                </c:pt>
                <c:pt idx="293">
                  <c:v>8.9019999941228889E-3</c:v>
                </c:pt>
                <c:pt idx="294">
                  <c:v>7.1226799991563894E-3</c:v>
                </c:pt>
                <c:pt idx="295">
                  <c:v>2.1339999948395416E-3</c:v>
                </c:pt>
                <c:pt idx="296">
                  <c:v>1.227360000484623E-3</c:v>
                </c:pt>
                <c:pt idx="297">
                  <c:v>7.4621599997044541E-3</c:v>
                </c:pt>
                <c:pt idx="298">
                  <c:v>6.3560799972037785E-3</c:v>
                </c:pt>
                <c:pt idx="299">
                  <c:v>7.7082799980416894E-3</c:v>
                </c:pt>
                <c:pt idx="300">
                  <c:v>4.5399999944493175E-3</c:v>
                </c:pt>
                <c:pt idx="301">
                  <c:v>5.0336399945081212E-3</c:v>
                </c:pt>
                <c:pt idx="302">
                  <c:v>7.2797600005287677E-3</c:v>
                </c:pt>
                <c:pt idx="303">
                  <c:v>5.7620799925643951E-3</c:v>
                </c:pt>
                <c:pt idx="304">
                  <c:v>4.5018399978289381E-3</c:v>
                </c:pt>
                <c:pt idx="305">
                  <c:v>1.9841599932988174E-3</c:v>
                </c:pt>
                <c:pt idx="306">
                  <c:v>1.4466479995462578E-2</c:v>
                </c:pt>
                <c:pt idx="307">
                  <c:v>6.8427199948928319E-3</c:v>
                </c:pt>
                <c:pt idx="308">
                  <c:v>9.4537599943578243E-3</c:v>
                </c:pt>
                <c:pt idx="309">
                  <c:v>3.192119998857379E-3</c:v>
                </c:pt>
                <c:pt idx="310">
                  <c:v>6.6617199991014786E-3</c:v>
                </c:pt>
                <c:pt idx="311">
                  <c:v>-1.5971200045896694E-3</c:v>
                </c:pt>
                <c:pt idx="312">
                  <c:v>9.0139199965051375E-3</c:v>
                </c:pt>
                <c:pt idx="313">
                  <c:v>-6.2256000092020258E-4</c:v>
                </c:pt>
                <c:pt idx="314">
                  <c:v>4.1185999943991192E-3</c:v>
                </c:pt>
                <c:pt idx="315">
                  <c:v>-5.0256399990757927E-3</c:v>
                </c:pt>
                <c:pt idx="316">
                  <c:v>8.5853999989922158E-3</c:v>
                </c:pt>
                <c:pt idx="317">
                  <c:v>9.3265599934966303E-3</c:v>
                </c:pt>
                <c:pt idx="318">
                  <c:v>1.0666039997886401E-2</c:v>
                </c:pt>
                <c:pt idx="319">
                  <c:v>-2.0086000076844357E-3</c:v>
                </c:pt>
                <c:pt idx="320">
                  <c:v>-1.1632360001385678E-2</c:v>
                </c:pt>
                <c:pt idx="321">
                  <c:v>-2.6323600031901151E-3</c:v>
                </c:pt>
                <c:pt idx="322">
                  <c:v>-1.0514959998545237E-2</c:v>
                </c:pt>
                <c:pt idx="323">
                  <c:v>-6.5149600050062872E-3</c:v>
                </c:pt>
                <c:pt idx="324">
                  <c:v>4.8504000005777925E-4</c:v>
                </c:pt>
                <c:pt idx="325">
                  <c:v>1.4850399966235273E-3</c:v>
                </c:pt>
                <c:pt idx="326">
                  <c:v>3.4850399970309809E-3</c:v>
                </c:pt>
                <c:pt idx="327">
                  <c:v>4.4850400008726865E-3</c:v>
                </c:pt>
                <c:pt idx="328">
                  <c:v>9.4850399982533418E-3</c:v>
                </c:pt>
                <c:pt idx="329">
                  <c:v>1.2134799981140532E-3</c:v>
                </c:pt>
                <c:pt idx="330">
                  <c:v>3.2134799985215068E-3</c:v>
                </c:pt>
                <c:pt idx="331">
                  <c:v>5.8004800011985935E-3</c:v>
                </c:pt>
                <c:pt idx="332">
                  <c:v>5.9164799968129955E-3</c:v>
                </c:pt>
                <c:pt idx="333">
                  <c:v>9.784959998796694E-3</c:v>
                </c:pt>
                <c:pt idx="334">
                  <c:v>6.0197600032552145E-3</c:v>
                </c:pt>
                <c:pt idx="335">
                  <c:v>8.4893599996576086E-3</c:v>
                </c:pt>
                <c:pt idx="336">
                  <c:v>1.3489359997038264E-2</c:v>
                </c:pt>
                <c:pt idx="337">
                  <c:v>9.9829999962821603E-3</c:v>
                </c:pt>
                <c:pt idx="338">
                  <c:v>5.5120000033639371E-3</c:v>
                </c:pt>
                <c:pt idx="339">
                  <c:v>1.0958959996060003E-2</c:v>
                </c:pt>
                <c:pt idx="340">
                  <c:v>4.6407199988607317E-3</c:v>
                </c:pt>
                <c:pt idx="341">
                  <c:v>7.4639199956436642E-3</c:v>
                </c:pt>
                <c:pt idx="342">
                  <c:v>1.9307199981994927E-3</c:v>
                </c:pt>
                <c:pt idx="344">
                  <c:v>7.0240799977909774E-3</c:v>
                </c:pt>
                <c:pt idx="345">
                  <c:v>1.4234839996788651E-2</c:v>
                </c:pt>
                <c:pt idx="346">
                  <c:v>4.7397999951499514E-3</c:v>
                </c:pt>
                <c:pt idx="347">
                  <c:v>2.1009959993534721E-2</c:v>
                </c:pt>
                <c:pt idx="349">
                  <c:v>9.4682399940211326E-3</c:v>
                </c:pt>
                <c:pt idx="350">
                  <c:v>1.0468239997862838E-2</c:v>
                </c:pt>
                <c:pt idx="351">
                  <c:v>9.7256799999740906E-3</c:v>
                </c:pt>
                <c:pt idx="352">
                  <c:v>2.0782280000275932E-2</c:v>
                </c:pt>
                <c:pt idx="353">
                  <c:v>1.2275919994863216E-2</c:v>
                </c:pt>
                <c:pt idx="354">
                  <c:v>3.9109999997890554E-3</c:v>
                </c:pt>
                <c:pt idx="355">
                  <c:v>1.1133079991850536E-2</c:v>
                </c:pt>
                <c:pt idx="356">
                  <c:v>1.0626719995343592E-2</c:v>
                </c:pt>
                <c:pt idx="357">
                  <c:v>1.2626719995751046E-2</c:v>
                </c:pt>
                <c:pt idx="358">
                  <c:v>2.6258999998390209E-2</c:v>
                </c:pt>
                <c:pt idx="365">
                  <c:v>1.9280239997897297E-2</c:v>
                </c:pt>
                <c:pt idx="366">
                  <c:v>9.2915599961997941E-3</c:v>
                </c:pt>
                <c:pt idx="368">
                  <c:v>5.8630399944377132E-3</c:v>
                </c:pt>
                <c:pt idx="369">
                  <c:v>4.1912000015145168E-3</c:v>
                </c:pt>
                <c:pt idx="370">
                  <c:v>9.162959991954267E-3</c:v>
                </c:pt>
                <c:pt idx="372">
                  <c:v>1.0897119995206594E-2</c:v>
                </c:pt>
                <c:pt idx="373">
                  <c:v>3.260639998188708E-3</c:v>
                </c:pt>
                <c:pt idx="374">
                  <c:v>9.2097599990665913E-3</c:v>
                </c:pt>
                <c:pt idx="376">
                  <c:v>8.4318399967742153E-3</c:v>
                </c:pt>
                <c:pt idx="387">
                  <c:v>9.2791999995824881E-3</c:v>
                </c:pt>
                <c:pt idx="393">
                  <c:v>1.1178839995409362E-2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A1-42D8-9963-87B8F71BC3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Active!$J$21:$J$974</c:f>
              <c:numCache>
                <c:formatCode>General</c:formatCode>
                <c:ptCount val="954"/>
                <c:pt idx="269">
                  <c:v>5.1819599975715391E-3</c:v>
                </c:pt>
                <c:pt idx="270">
                  <c:v>5.1819599975715391E-3</c:v>
                </c:pt>
                <c:pt idx="272">
                  <c:v>5.8819600017159246E-3</c:v>
                </c:pt>
                <c:pt idx="273">
                  <c:v>5.8819600017159246E-3</c:v>
                </c:pt>
                <c:pt idx="377">
                  <c:v>1.004287999967346E-2</c:v>
                </c:pt>
                <c:pt idx="386">
                  <c:v>1.2955519996467046E-2</c:v>
                </c:pt>
                <c:pt idx="394">
                  <c:v>1.2307279997912701E-2</c:v>
                </c:pt>
                <c:pt idx="398">
                  <c:v>1.1093919994891621E-2</c:v>
                </c:pt>
                <c:pt idx="403">
                  <c:v>1.0744639992481098E-2</c:v>
                </c:pt>
                <c:pt idx="411">
                  <c:v>1.2009119993308559E-2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A1-42D8-9963-87B8F71BC3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Active!$K$21:$K$974</c:f>
              <c:numCache>
                <c:formatCode>General</c:formatCode>
                <c:ptCount val="954"/>
                <c:pt idx="246">
                  <c:v>1.1418799986131489E-3</c:v>
                </c:pt>
                <c:pt idx="251">
                  <c:v>2.0511999900918454E-4</c:v>
                </c:pt>
                <c:pt idx="271">
                  <c:v>5.3819599997950718E-3</c:v>
                </c:pt>
                <c:pt idx="343">
                  <c:v>5.95420000172453E-3</c:v>
                </c:pt>
                <c:pt idx="348">
                  <c:v>-7.566560001578182E-3</c:v>
                </c:pt>
                <c:pt idx="359">
                  <c:v>7.323639998503495E-3</c:v>
                </c:pt>
                <c:pt idx="360">
                  <c:v>4.1284599938080646E-3</c:v>
                </c:pt>
                <c:pt idx="361">
                  <c:v>6.4696199988247827E-3</c:v>
                </c:pt>
                <c:pt idx="362">
                  <c:v>9.2107799937366508E-3</c:v>
                </c:pt>
                <c:pt idx="363">
                  <c:v>7.0042799998191185E-3</c:v>
                </c:pt>
                <c:pt idx="364">
                  <c:v>8.1454399987705983E-3</c:v>
                </c:pt>
                <c:pt idx="367">
                  <c:v>-4.491040002903901E-3</c:v>
                </c:pt>
                <c:pt idx="371">
                  <c:v>3.8549199962290004E-3</c:v>
                </c:pt>
                <c:pt idx="375">
                  <c:v>6.7025600001215935E-3</c:v>
                </c:pt>
                <c:pt idx="378">
                  <c:v>1.0395639998023398E-2</c:v>
                </c:pt>
                <c:pt idx="379">
                  <c:v>-3.5060000664088875E-4</c:v>
                </c:pt>
                <c:pt idx="380">
                  <c:v>1.0393999982625246E-3</c:v>
                </c:pt>
                <c:pt idx="381">
                  <c:v>3.1293999927584082E-3</c:v>
                </c:pt>
                <c:pt idx="382">
                  <c:v>7.2893999968073331E-3</c:v>
                </c:pt>
                <c:pt idx="383">
                  <c:v>1.0069399992062245E-2</c:v>
                </c:pt>
                <c:pt idx="384">
                  <c:v>1.3214779995905701E-2</c:v>
                </c:pt>
                <c:pt idx="385">
                  <c:v>1.0614359998726286E-2</c:v>
                </c:pt>
                <c:pt idx="388">
                  <c:v>1.3778079999610782E-2</c:v>
                </c:pt>
                <c:pt idx="389">
                  <c:v>1.3777799998933915E-2</c:v>
                </c:pt>
                <c:pt idx="390">
                  <c:v>1.4006799996423069E-2</c:v>
                </c:pt>
                <c:pt idx="391">
                  <c:v>1.4036799999303184E-2</c:v>
                </c:pt>
                <c:pt idx="392">
                  <c:v>1.4036799999303184E-2</c:v>
                </c:pt>
                <c:pt idx="395">
                  <c:v>1.2218039999424946E-2</c:v>
                </c:pt>
                <c:pt idx="396">
                  <c:v>1.2218039999424946E-2</c:v>
                </c:pt>
                <c:pt idx="397">
                  <c:v>1.2377359991660342E-2</c:v>
                </c:pt>
                <c:pt idx="399">
                  <c:v>1.0246880003251135E-2</c:v>
                </c:pt>
                <c:pt idx="400">
                  <c:v>1.0799079995194916E-2</c:v>
                </c:pt>
                <c:pt idx="401">
                  <c:v>0</c:v>
                </c:pt>
                <c:pt idx="402">
                  <c:v>0</c:v>
                </c:pt>
                <c:pt idx="404">
                  <c:v>1.0597399996186141E-2</c:v>
                </c:pt>
                <c:pt idx="405">
                  <c:v>1.168327999766916E-2</c:v>
                </c:pt>
                <c:pt idx="406">
                  <c:v>1.1194319995411206E-2</c:v>
                </c:pt>
                <c:pt idx="407">
                  <c:v>1.0933659999864176E-2</c:v>
                </c:pt>
                <c:pt idx="408">
                  <c:v>1.140975999442162E-2</c:v>
                </c:pt>
                <c:pt idx="409">
                  <c:v>1.0134260002814699E-2</c:v>
                </c:pt>
                <c:pt idx="410">
                  <c:v>1.1533160002727527E-2</c:v>
                </c:pt>
                <c:pt idx="412">
                  <c:v>1.2909179997222964E-2</c:v>
                </c:pt>
                <c:pt idx="413">
                  <c:v>1.1967879996518604E-2</c:v>
                </c:pt>
                <c:pt idx="414">
                  <c:v>1.3461999995342921E-2</c:v>
                </c:pt>
                <c:pt idx="415">
                  <c:v>1.332867999735754E-2</c:v>
                </c:pt>
                <c:pt idx="416">
                  <c:v>1.433767999697011E-2</c:v>
                </c:pt>
                <c:pt idx="417">
                  <c:v>1.51914800007944E-2</c:v>
                </c:pt>
                <c:pt idx="418">
                  <c:v>1.5291479998268187E-2</c:v>
                </c:pt>
                <c:pt idx="419">
                  <c:v>1.5713279994088225E-2</c:v>
                </c:pt>
                <c:pt idx="420">
                  <c:v>1.7207399992912542E-2</c:v>
                </c:pt>
                <c:pt idx="421">
                  <c:v>1.5343159997428302E-2</c:v>
                </c:pt>
                <c:pt idx="422">
                  <c:v>1.6125199996167794E-2</c:v>
                </c:pt>
                <c:pt idx="423">
                  <c:v>1.587796000239905E-2</c:v>
                </c:pt>
                <c:pt idx="424">
                  <c:v>1.9143679994158447E-2</c:v>
                </c:pt>
                <c:pt idx="425">
                  <c:v>1.6812239999126177E-2</c:v>
                </c:pt>
                <c:pt idx="426">
                  <c:v>1.69822799944086E-2</c:v>
                </c:pt>
                <c:pt idx="427">
                  <c:v>1.6545079895877279E-2</c:v>
                </c:pt>
                <c:pt idx="428">
                  <c:v>1.7482199997175485E-2</c:v>
                </c:pt>
                <c:pt idx="429">
                  <c:v>1.8234399998618755E-2</c:v>
                </c:pt>
                <c:pt idx="430">
                  <c:v>1.7580239997187164E-2</c:v>
                </c:pt>
                <c:pt idx="431">
                  <c:v>1.9081839993305039E-2</c:v>
                </c:pt>
                <c:pt idx="432">
                  <c:v>1.9109999993816018E-2</c:v>
                </c:pt>
                <c:pt idx="433">
                  <c:v>2.0411879995663185E-2</c:v>
                </c:pt>
                <c:pt idx="434">
                  <c:v>2.0481399995333049E-2</c:v>
                </c:pt>
                <c:pt idx="435">
                  <c:v>2.1357359990361147E-2</c:v>
                </c:pt>
                <c:pt idx="436">
                  <c:v>1.9474760003504343E-2</c:v>
                </c:pt>
                <c:pt idx="437">
                  <c:v>3.2650499997544102E-2</c:v>
                </c:pt>
                <c:pt idx="438">
                  <c:v>2.0103399998333771E-2</c:v>
                </c:pt>
                <c:pt idx="439">
                  <c:v>1.2173839997558389E-2</c:v>
                </c:pt>
                <c:pt idx="440">
                  <c:v>2.0526739994238596E-2</c:v>
                </c:pt>
                <c:pt idx="441">
                  <c:v>1.9613599994045217E-2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A1-42D8-9963-87B8F71BC3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Active!$L$21:$L$974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A1-42D8-9963-87B8F71BC3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Active!$M$21:$M$974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A1-42D8-9963-87B8F71BC3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Active!$N$21:$N$974</c:f>
              <c:numCache>
                <c:formatCode>General</c:formatCode>
                <c:ptCount val="9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A1-42D8-9963-87B8F71BC3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Active!$O$21:$O$974</c:f>
              <c:numCache>
                <c:formatCode>General</c:formatCode>
                <c:ptCount val="954"/>
                <c:pt idx="88">
                  <c:v>-1.2509040033099744E-2</c:v>
                </c:pt>
                <c:pt idx="89">
                  <c:v>-1.2509040033099744E-2</c:v>
                </c:pt>
                <c:pt idx="90">
                  <c:v>-1.2509040033099744E-2</c:v>
                </c:pt>
                <c:pt idx="91">
                  <c:v>-1.25072149190773E-2</c:v>
                </c:pt>
                <c:pt idx="92">
                  <c:v>-1.25072149190773E-2</c:v>
                </c:pt>
                <c:pt idx="93">
                  <c:v>-1.2403183419797998E-2</c:v>
                </c:pt>
                <c:pt idx="94">
                  <c:v>-1.2061887097600992E-2</c:v>
                </c:pt>
                <c:pt idx="95">
                  <c:v>-1.2036335501286778E-2</c:v>
                </c:pt>
                <c:pt idx="96">
                  <c:v>-1.1988882536703237E-2</c:v>
                </c:pt>
                <c:pt idx="97">
                  <c:v>-1.1895801721558599E-2</c:v>
                </c:pt>
                <c:pt idx="98">
                  <c:v>-1.1872075239266828E-2</c:v>
                </c:pt>
                <c:pt idx="99">
                  <c:v>-1.1851998985019945E-2</c:v>
                </c:pt>
                <c:pt idx="100">
                  <c:v>-1.1815496704571066E-2</c:v>
                </c:pt>
                <c:pt idx="101">
                  <c:v>-1.1795420450324185E-2</c:v>
                </c:pt>
                <c:pt idx="102">
                  <c:v>-1.1768043739987527E-2</c:v>
                </c:pt>
                <c:pt idx="103">
                  <c:v>-1.1768043739987527E-2</c:v>
                </c:pt>
                <c:pt idx="104">
                  <c:v>-1.1740667029650868E-2</c:v>
                </c:pt>
                <c:pt idx="105">
                  <c:v>-1.1658536898640893E-2</c:v>
                </c:pt>
                <c:pt idx="106">
                  <c:v>-1.1426747417790518E-2</c:v>
                </c:pt>
                <c:pt idx="107">
                  <c:v>-1.1399370707453862E-2</c:v>
                </c:pt>
                <c:pt idx="108">
                  <c:v>-1.1397545593431417E-2</c:v>
                </c:pt>
                <c:pt idx="109">
                  <c:v>-1.1346442400802988E-2</c:v>
                </c:pt>
                <c:pt idx="110">
                  <c:v>-1.1344617286780545E-2</c:v>
                </c:pt>
                <c:pt idx="111">
                  <c:v>-1.1163930998558599E-2</c:v>
                </c:pt>
                <c:pt idx="112">
                  <c:v>-1.1138379402244386E-2</c:v>
                </c:pt>
                <c:pt idx="113">
                  <c:v>-1.1083625981571069E-2</c:v>
                </c:pt>
                <c:pt idx="114">
                  <c:v>-1.1076325525481292E-2</c:v>
                </c:pt>
                <c:pt idx="115">
                  <c:v>-1.1025222332852865E-2</c:v>
                </c:pt>
                <c:pt idx="116">
                  <c:v>-1.0943092201842889E-2</c:v>
                </c:pt>
                <c:pt idx="117">
                  <c:v>-1.0941267087820445E-2</c:v>
                </c:pt>
                <c:pt idx="118">
                  <c:v>-1.0915715491506231E-2</c:v>
                </c:pt>
                <c:pt idx="119">
                  <c:v>-1.0789782623957602E-2</c:v>
                </c:pt>
                <c:pt idx="120">
                  <c:v>-1.0609096335735658E-2</c:v>
                </c:pt>
                <c:pt idx="121">
                  <c:v>-1.0570768941264337E-2</c:v>
                </c:pt>
                <c:pt idx="122">
                  <c:v>-1.0517840634613463E-2</c:v>
                </c:pt>
                <c:pt idx="123">
                  <c:v>-1.0494114152321692E-2</c:v>
                </c:pt>
                <c:pt idx="124">
                  <c:v>-1.0494114152321692E-2</c:v>
                </c:pt>
                <c:pt idx="125">
                  <c:v>-1.0492289038299249E-2</c:v>
                </c:pt>
                <c:pt idx="126">
                  <c:v>-1.0333504118346631E-2</c:v>
                </c:pt>
                <c:pt idx="127">
                  <c:v>-1.0333504118346631E-2</c:v>
                </c:pt>
                <c:pt idx="128">
                  <c:v>-1.0331679004324187E-2</c:v>
                </c:pt>
                <c:pt idx="129">
                  <c:v>-1.004696121682294E-2</c:v>
                </c:pt>
                <c:pt idx="130">
                  <c:v>-9.9392794894987511E-3</c:v>
                </c:pt>
                <c:pt idx="131">
                  <c:v>-9.9356292614538634E-3</c:v>
                </c:pt>
                <c:pt idx="132">
                  <c:v>-9.888176296870322E-3</c:v>
                </c:pt>
                <c:pt idx="133">
                  <c:v>-9.8626247005561083E-3</c:v>
                </c:pt>
                <c:pt idx="134">
                  <c:v>-9.7823196835685779E-3</c:v>
                </c:pt>
                <c:pt idx="135">
                  <c:v>-9.1435297757132168E-3</c:v>
                </c:pt>
                <c:pt idx="136">
                  <c:v>-9.1417046616907721E-3</c:v>
                </c:pt>
                <c:pt idx="137">
                  <c:v>-9.1380544336458844E-3</c:v>
                </c:pt>
                <c:pt idx="138">
                  <c:v>-9.059574530680797E-3</c:v>
                </c:pt>
                <c:pt idx="139">
                  <c:v>-9.057749416658354E-3</c:v>
                </c:pt>
                <c:pt idx="140">
                  <c:v>-9.0559243026359093E-3</c:v>
                </c:pt>
                <c:pt idx="141">
                  <c:v>-8.9774443996708218E-3</c:v>
                </c:pt>
                <c:pt idx="142">
                  <c:v>-8.9537179173790511E-3</c:v>
                </c:pt>
                <c:pt idx="143">
                  <c:v>-8.816834365695761E-3</c:v>
                </c:pt>
                <c:pt idx="144">
                  <c:v>-8.7109777523940151E-3</c:v>
                </c:pt>
                <c:pt idx="145">
                  <c:v>-8.63797319149626E-3</c:v>
                </c:pt>
                <c:pt idx="146">
                  <c:v>-8.4755380434987544E-3</c:v>
                </c:pt>
                <c:pt idx="147">
                  <c:v>-8.4755380434987544E-3</c:v>
                </c:pt>
                <c:pt idx="148">
                  <c:v>-8.4481613331620943E-3</c:v>
                </c:pt>
                <c:pt idx="149">
                  <c:v>-8.4226097368478806E-3</c:v>
                </c:pt>
                <c:pt idx="150">
                  <c:v>-8.4226097368478806E-3</c:v>
                </c:pt>
                <c:pt idx="151">
                  <c:v>-8.4207846228254377E-3</c:v>
                </c:pt>
                <c:pt idx="152">
                  <c:v>-8.4207846228254377E-3</c:v>
                </c:pt>
                <c:pt idx="153">
                  <c:v>-8.4025334826009976E-3</c:v>
                </c:pt>
                <c:pt idx="154">
                  <c:v>-8.3952330265112222E-3</c:v>
                </c:pt>
                <c:pt idx="155">
                  <c:v>-8.3934079124887775E-3</c:v>
                </c:pt>
                <c:pt idx="156">
                  <c:v>-8.3696814301970086E-3</c:v>
                </c:pt>
                <c:pt idx="157">
                  <c:v>-8.3678563161745656E-3</c:v>
                </c:pt>
                <c:pt idx="158">
                  <c:v>-8.3131028955012488E-3</c:v>
                </c:pt>
                <c:pt idx="159">
                  <c:v>-8.2912015272319211E-3</c:v>
                </c:pt>
                <c:pt idx="160">
                  <c:v>-8.2857261851645887E-3</c:v>
                </c:pt>
                <c:pt idx="161">
                  <c:v>-8.2327978785137167E-3</c:v>
                </c:pt>
                <c:pt idx="162">
                  <c:v>-8.209071396221946E-3</c:v>
                </c:pt>
                <c:pt idx="163">
                  <c:v>-8.1798695718628446E-3</c:v>
                </c:pt>
                <c:pt idx="164">
                  <c:v>-8.1543179755486292E-3</c:v>
                </c:pt>
                <c:pt idx="165">
                  <c:v>-8.1524928615261845E-3</c:v>
                </c:pt>
                <c:pt idx="166">
                  <c:v>-8.1305914932568585E-3</c:v>
                </c:pt>
                <c:pt idx="167">
                  <c:v>-8.1269412652119708E-3</c:v>
                </c:pt>
                <c:pt idx="168">
                  <c:v>-8.1068650109650878E-3</c:v>
                </c:pt>
                <c:pt idx="169">
                  <c:v>-7.7892951710598519E-3</c:v>
                </c:pt>
                <c:pt idx="170">
                  <c:v>-7.7600933467007497E-3</c:v>
                </c:pt>
                <c:pt idx="171">
                  <c:v>-7.7308915223416475E-3</c:v>
                </c:pt>
                <c:pt idx="172">
                  <c:v>-7.6852636717805508E-3</c:v>
                </c:pt>
                <c:pt idx="173">
                  <c:v>-7.6779632156907746E-3</c:v>
                </c:pt>
                <c:pt idx="174">
                  <c:v>-7.6761381016683308E-3</c:v>
                </c:pt>
                <c:pt idx="175">
                  <c:v>-7.6505865053541171E-3</c:v>
                </c:pt>
                <c:pt idx="176">
                  <c:v>-7.6505865053541171E-3</c:v>
                </c:pt>
                <c:pt idx="177">
                  <c:v>-7.6505865053541171E-3</c:v>
                </c:pt>
                <c:pt idx="178">
                  <c:v>-7.6487613913316724E-3</c:v>
                </c:pt>
                <c:pt idx="179">
                  <c:v>-7.6268600230623464E-3</c:v>
                </c:pt>
                <c:pt idx="180">
                  <c:v>-7.6232097950174587E-3</c:v>
                </c:pt>
                <c:pt idx="181">
                  <c:v>-7.6049586547930195E-3</c:v>
                </c:pt>
                <c:pt idx="182">
                  <c:v>-7.5976581987032442E-3</c:v>
                </c:pt>
                <c:pt idx="183">
                  <c:v>-7.5958330846808003E-3</c:v>
                </c:pt>
                <c:pt idx="184">
                  <c:v>-7.5684563743441419E-3</c:v>
                </c:pt>
                <c:pt idx="185">
                  <c:v>-7.2034335698553647E-3</c:v>
                </c:pt>
                <c:pt idx="186">
                  <c:v>-7.1505052632044918E-3</c:v>
                </c:pt>
                <c:pt idx="187">
                  <c:v>-7.0446486499027459E-3</c:v>
                </c:pt>
                <c:pt idx="188">
                  <c:v>-7.0428235358803021E-3</c:v>
                </c:pt>
                <c:pt idx="189">
                  <c:v>-6.9679938609601031E-3</c:v>
                </c:pt>
                <c:pt idx="190">
                  <c:v>-6.905939984197011E-3</c:v>
                </c:pt>
                <c:pt idx="191">
                  <c:v>-6.905939984197011E-3</c:v>
                </c:pt>
                <c:pt idx="192">
                  <c:v>-6.8822135019052403E-3</c:v>
                </c:pt>
                <c:pt idx="193">
                  <c:v>-6.8566619055910258E-3</c:v>
                </c:pt>
                <c:pt idx="194">
                  <c:v>-6.7745317745810506E-3</c:v>
                </c:pt>
                <c:pt idx="195">
                  <c:v>-6.7508052922892799E-3</c:v>
                </c:pt>
                <c:pt idx="196">
                  <c:v>-6.7216034679301777E-3</c:v>
                </c:pt>
                <c:pt idx="197">
                  <c:v>-6.6686751612793057E-3</c:v>
                </c:pt>
                <c:pt idx="198">
                  <c:v>-6.6686751612793057E-3</c:v>
                </c:pt>
                <c:pt idx="199">
                  <c:v>-6.6668500472568618E-3</c:v>
                </c:pt>
                <c:pt idx="200">
                  <c:v>-6.4286726673279341E-3</c:v>
                </c:pt>
                <c:pt idx="201">
                  <c:v>-6.382132259755615E-3</c:v>
                </c:pt>
                <c:pt idx="202">
                  <c:v>-6.3803071457331712E-3</c:v>
                </c:pt>
                <c:pt idx="203">
                  <c:v>-6.2525491641620993E-3</c:v>
                </c:pt>
                <c:pt idx="204">
                  <c:v>-6.245248708072324E-3</c:v>
                </c:pt>
                <c:pt idx="205">
                  <c:v>-6.2415984800274354E-3</c:v>
                </c:pt>
                <c:pt idx="206">
                  <c:v>-6.2196971117581094E-3</c:v>
                </c:pt>
                <c:pt idx="207">
                  <c:v>-6.2178719977356656E-3</c:v>
                </c:pt>
                <c:pt idx="208">
                  <c:v>-6.2160468837132218E-3</c:v>
                </c:pt>
                <c:pt idx="209">
                  <c:v>-6.1667688051072365E-3</c:v>
                </c:pt>
                <c:pt idx="210">
                  <c:v>-6.1649436910847927E-3</c:v>
                </c:pt>
                <c:pt idx="211">
                  <c:v>-6.1649436910847927E-3</c:v>
                </c:pt>
                <c:pt idx="212">
                  <c:v>-6.088288902142149E-3</c:v>
                </c:pt>
                <c:pt idx="213">
                  <c:v>-6.0554368497381592E-3</c:v>
                </c:pt>
                <c:pt idx="214">
                  <c:v>-5.9240286401221996E-3</c:v>
                </c:pt>
                <c:pt idx="215">
                  <c:v>-5.9240286401221996E-3</c:v>
                </c:pt>
                <c:pt idx="216">
                  <c:v>-5.9003021578304289E-3</c:v>
                </c:pt>
                <c:pt idx="217">
                  <c:v>-5.7196158696084841E-3</c:v>
                </c:pt>
                <c:pt idx="218">
                  <c:v>-5.4750505906010034E-3</c:v>
                </c:pt>
                <c:pt idx="219">
                  <c:v>-5.4750505906010034E-3</c:v>
                </c:pt>
                <c:pt idx="220">
                  <c:v>-5.4750505906010034E-3</c:v>
                </c:pt>
                <c:pt idx="221">
                  <c:v>-5.4714003625561157E-3</c:v>
                </c:pt>
                <c:pt idx="222">
                  <c:v>-5.4513241083092327E-3</c:v>
                </c:pt>
                <c:pt idx="223">
                  <c:v>-5.4494989942867889E-3</c:v>
                </c:pt>
                <c:pt idx="224">
                  <c:v>-5.4440236522194574E-3</c:v>
                </c:pt>
                <c:pt idx="225">
                  <c:v>-5.416646941882799E-3</c:v>
                </c:pt>
                <c:pt idx="226">
                  <c:v>-5.3965706876359159E-3</c:v>
                </c:pt>
                <c:pt idx="227">
                  <c:v>-5.3929204595910283E-3</c:v>
                </c:pt>
                <c:pt idx="228">
                  <c:v>-5.3929204595910283E-3</c:v>
                </c:pt>
                <c:pt idx="229">
                  <c:v>-5.3929204595910283E-3</c:v>
                </c:pt>
                <c:pt idx="230">
                  <c:v>-5.3929204595910283E-3</c:v>
                </c:pt>
                <c:pt idx="231">
                  <c:v>-5.3691939772992575E-3</c:v>
                </c:pt>
                <c:pt idx="232">
                  <c:v>-5.3673688632768137E-3</c:v>
                </c:pt>
                <c:pt idx="233">
                  <c:v>-5.363718635231926E-3</c:v>
                </c:pt>
                <c:pt idx="234">
                  <c:v>-5.321741012715717E-3</c:v>
                </c:pt>
                <c:pt idx="235">
                  <c:v>-5.321741012715717E-3</c:v>
                </c:pt>
                <c:pt idx="236">
                  <c:v>-5.2341355396384103E-3</c:v>
                </c:pt>
                <c:pt idx="237">
                  <c:v>-4.8946643314638468E-3</c:v>
                </c:pt>
                <c:pt idx="238">
                  <c:v>-4.8910141034189591E-3</c:v>
                </c:pt>
                <c:pt idx="239">
                  <c:v>-4.8910141034189591E-3</c:v>
                </c:pt>
                <c:pt idx="240">
                  <c:v>-4.8435611388354186E-3</c:v>
                </c:pt>
                <c:pt idx="241">
                  <c:v>-4.8362606827456424E-3</c:v>
                </c:pt>
                <c:pt idx="242">
                  <c:v>-4.8125342004538725E-3</c:v>
                </c:pt>
                <c:pt idx="243">
                  <c:v>-4.7833323760947703E-3</c:v>
                </c:pt>
                <c:pt idx="244">
                  <c:v>-4.7650812358703311E-3</c:v>
                </c:pt>
                <c:pt idx="245">
                  <c:v>-4.7650812358703311E-3</c:v>
                </c:pt>
                <c:pt idx="246">
                  <c:v>-4.7650812358703311E-3</c:v>
                </c:pt>
                <c:pt idx="247">
                  <c:v>-4.7577807797805557E-3</c:v>
                </c:pt>
                <c:pt idx="248">
                  <c:v>-4.7304040694438974E-3</c:v>
                </c:pt>
                <c:pt idx="249">
                  <c:v>-4.6026460878728255E-3</c:v>
                </c:pt>
                <c:pt idx="250">
                  <c:v>-4.6026460878728255E-3</c:v>
                </c:pt>
                <c:pt idx="251">
                  <c:v>-4.6026460878728255E-3</c:v>
                </c:pt>
                <c:pt idx="252">
                  <c:v>-4.1737442925985115E-3</c:v>
                </c:pt>
                <c:pt idx="253">
                  <c:v>-4.0970895036558687E-3</c:v>
                </c:pt>
                <c:pt idx="254">
                  <c:v>-4.093439275610981E-3</c:v>
                </c:pt>
                <c:pt idx="255">
                  <c:v>-3.9857575482867905E-3</c:v>
                </c:pt>
                <c:pt idx="256">
                  <c:v>-3.9638561800174645E-3</c:v>
                </c:pt>
                <c:pt idx="257">
                  <c:v>-3.8561744526932756E-3</c:v>
                </c:pt>
                <c:pt idx="258">
                  <c:v>-3.8543493386708309E-3</c:v>
                </c:pt>
                <c:pt idx="259">
                  <c:v>-3.7740443216833005E-3</c:v>
                </c:pt>
                <c:pt idx="260">
                  <c:v>-3.485676306137166E-3</c:v>
                </c:pt>
                <c:pt idx="261">
                  <c:v>-3.485676306137166E-3</c:v>
                </c:pt>
                <c:pt idx="262">
                  <c:v>-3.4309228854638493E-3</c:v>
                </c:pt>
                <c:pt idx="263">
                  <c:v>-3.4309228854638493E-3</c:v>
                </c:pt>
                <c:pt idx="264">
                  <c:v>-3.3487927544538741E-3</c:v>
                </c:pt>
                <c:pt idx="265">
                  <c:v>-3.3305416142294358E-3</c:v>
                </c:pt>
                <c:pt idx="266">
                  <c:v>-3.2721379655112313E-3</c:v>
                </c:pt>
                <c:pt idx="267">
                  <c:v>-3.0841512211995104E-3</c:v>
                </c:pt>
                <c:pt idx="268">
                  <c:v>-3.0823261071770674E-3</c:v>
                </c:pt>
                <c:pt idx="269">
                  <c:v>-2.6881014783291871E-3</c:v>
                </c:pt>
                <c:pt idx="270">
                  <c:v>-2.6881014783291871E-3</c:v>
                </c:pt>
                <c:pt idx="271">
                  <c:v>-2.6881014783291871E-3</c:v>
                </c:pt>
                <c:pt idx="272">
                  <c:v>-2.6881014783291871E-3</c:v>
                </c:pt>
                <c:pt idx="273">
                  <c:v>-2.6881014783291871E-3</c:v>
                </c:pt>
                <c:pt idx="274">
                  <c:v>-2.6881014783291871E-3</c:v>
                </c:pt>
                <c:pt idx="275">
                  <c:v>-2.6077964613416566E-3</c:v>
                </c:pt>
                <c:pt idx="276">
                  <c:v>-2.6077964613416566E-3</c:v>
                </c:pt>
                <c:pt idx="277">
                  <c:v>-2.5804197510049982E-3</c:v>
                </c:pt>
                <c:pt idx="278">
                  <c:v>-2.5785946369825535E-3</c:v>
                </c:pt>
                <c:pt idx="279">
                  <c:v>-2.5785946369825535E-3</c:v>
                </c:pt>
                <c:pt idx="280">
                  <c:v>-2.5621686107805599E-3</c:v>
                </c:pt>
                <c:pt idx="281">
                  <c:v>-2.5603434967581152E-3</c:v>
                </c:pt>
                <c:pt idx="282">
                  <c:v>-2.4727380236808094E-3</c:v>
                </c:pt>
                <c:pt idx="283">
                  <c:v>-2.4179846030074927E-3</c:v>
                </c:pt>
                <c:pt idx="284">
                  <c:v>-2.3942581207157219E-3</c:v>
                </c:pt>
                <c:pt idx="285">
                  <c:v>-2.3942581207157219E-3</c:v>
                </c:pt>
                <c:pt idx="286">
                  <c:v>-2.3942581207157219E-3</c:v>
                </c:pt>
                <c:pt idx="287">
                  <c:v>-2.0529617985187154E-3</c:v>
                </c:pt>
                <c:pt idx="288">
                  <c:v>-1.8905266505212081E-3</c:v>
                </c:pt>
                <c:pt idx="289">
                  <c:v>-1.8394234578927807E-3</c:v>
                </c:pt>
                <c:pt idx="290">
                  <c:v>-1.8357732298478931E-3</c:v>
                </c:pt>
                <c:pt idx="291">
                  <c:v>-1.7280915025237025E-3</c:v>
                </c:pt>
                <c:pt idx="292">
                  <c:v>-1.7280915025237025E-3</c:v>
                </c:pt>
                <c:pt idx="293">
                  <c:v>-1.649611599558615E-3</c:v>
                </c:pt>
                <c:pt idx="294">
                  <c:v>-1.3338668736758239E-3</c:v>
                </c:pt>
                <c:pt idx="295">
                  <c:v>-1.2845887950698378E-3</c:v>
                </c:pt>
                <c:pt idx="296">
                  <c:v>-1.2006335500374197E-3</c:v>
                </c:pt>
                <c:pt idx="297">
                  <c:v>-1.1458801293641029E-3</c:v>
                </c:pt>
                <c:pt idx="298">
                  <c:v>-1.1239787610947769E-3</c:v>
                </c:pt>
                <c:pt idx="299">
                  <c:v>-1.0418486300848018E-3</c:v>
                </c:pt>
                <c:pt idx="300">
                  <c:v>-6.4579888721447848E-4</c:v>
                </c:pt>
                <c:pt idx="301">
                  <c:v>-5.9287058056360468E-4</c:v>
                </c:pt>
                <c:pt idx="302">
                  <c:v>-4.8883908128430353E-4</c:v>
                </c:pt>
                <c:pt idx="303">
                  <c:v>-4.8518885323941587E-4</c:v>
                </c:pt>
                <c:pt idx="304">
                  <c:v>-3.2822904730924092E-4</c:v>
                </c:pt>
                <c:pt idx="305">
                  <c:v>-3.2457881926435325E-4</c:v>
                </c:pt>
                <c:pt idx="306">
                  <c:v>-3.2092859121946558E-4</c:v>
                </c:pt>
                <c:pt idx="307">
                  <c:v>-2.9537699490525191E-4</c:v>
                </c:pt>
                <c:pt idx="308">
                  <c:v>-2.1507197791771973E-4</c:v>
                </c:pt>
                <c:pt idx="309">
                  <c:v>9.7022519920183722E-5</c:v>
                </c:pt>
                <c:pt idx="310">
                  <c:v>2.0652936126681724E-4</c:v>
                </c:pt>
                <c:pt idx="311">
                  <c:v>2.0835447528926195E-4</c:v>
                </c:pt>
                <c:pt idx="312">
                  <c:v>2.8865949227679238E-4</c:v>
                </c:pt>
                <c:pt idx="313">
                  <c:v>4.2006770189275192E-4</c:v>
                </c:pt>
                <c:pt idx="314">
                  <c:v>4.2189281591519662E-4</c:v>
                </c:pt>
                <c:pt idx="315">
                  <c:v>7.6136402408975845E-4</c:v>
                </c:pt>
                <c:pt idx="316">
                  <c:v>8.4166904107729063E-4</c:v>
                </c:pt>
                <c:pt idx="317">
                  <c:v>8.4349415509973359E-4</c:v>
                </c:pt>
                <c:pt idx="318">
                  <c:v>1.0314808994114546E-3</c:v>
                </c:pt>
                <c:pt idx="319">
                  <c:v>1.4804589489326499E-3</c:v>
                </c:pt>
                <c:pt idx="320">
                  <c:v>1.5060105452468654E-3</c:v>
                </c:pt>
                <c:pt idx="321">
                  <c:v>1.5060105452468654E-3</c:v>
                </c:pt>
                <c:pt idx="322">
                  <c:v>1.5333872555835237E-3</c:v>
                </c:pt>
                <c:pt idx="323">
                  <c:v>1.5333872555835237E-3</c:v>
                </c:pt>
                <c:pt idx="324">
                  <c:v>1.5333872555835237E-3</c:v>
                </c:pt>
                <c:pt idx="325">
                  <c:v>1.5333872555835237E-3</c:v>
                </c:pt>
                <c:pt idx="326">
                  <c:v>1.5333872555835237E-3</c:v>
                </c:pt>
                <c:pt idx="327">
                  <c:v>1.5333872555835237E-3</c:v>
                </c:pt>
                <c:pt idx="328">
                  <c:v>1.5333872555835237E-3</c:v>
                </c:pt>
                <c:pt idx="329">
                  <c:v>1.6410689829077126E-3</c:v>
                </c:pt>
                <c:pt idx="330">
                  <c:v>1.6410689829077126E-3</c:v>
                </c:pt>
                <c:pt idx="331">
                  <c:v>1.7779525345910045E-3</c:v>
                </c:pt>
                <c:pt idx="332">
                  <c:v>1.9604639368353931E-3</c:v>
                </c:pt>
                <c:pt idx="333">
                  <c:v>2.1940785317082108E-3</c:v>
                </c:pt>
                <c:pt idx="334">
                  <c:v>2.2488319523815276E-3</c:v>
                </c:pt>
                <c:pt idx="335">
                  <c:v>2.3583387937281611E-3</c:v>
                </c:pt>
                <c:pt idx="336">
                  <c:v>2.3583387937281611E-3</c:v>
                </c:pt>
                <c:pt idx="337">
                  <c:v>2.4112671003790331E-3</c:v>
                </c:pt>
                <c:pt idx="338">
                  <c:v>2.4568949509401299E-3</c:v>
                </c:pt>
                <c:pt idx="339">
                  <c:v>2.4678456350747929E-3</c:v>
                </c:pt>
                <c:pt idx="340">
                  <c:v>2.5335497398827744E-3</c:v>
                </c:pt>
                <c:pt idx="341">
                  <c:v>2.570052020331651E-3</c:v>
                </c:pt>
                <c:pt idx="342">
                  <c:v>2.9898282454937451E-3</c:v>
                </c:pt>
                <c:pt idx="343">
                  <c:v>2.9953035875610774E-3</c:v>
                </c:pt>
                <c:pt idx="344">
                  <c:v>3.0737834905261649E-3</c:v>
                </c:pt>
                <c:pt idx="345">
                  <c:v>3.1851154458952396E-3</c:v>
                </c:pt>
                <c:pt idx="346">
                  <c:v>3.2873218311520978E-3</c:v>
                </c:pt>
                <c:pt idx="347">
                  <c:v>3.3347747957356393E-3</c:v>
                </c:pt>
                <c:pt idx="348">
                  <c:v>3.3402501378029734E-3</c:v>
                </c:pt>
                <c:pt idx="349">
                  <c:v>3.3950035584762867E-3</c:v>
                </c:pt>
                <c:pt idx="350">
                  <c:v>3.3950035584762867E-3</c:v>
                </c:pt>
                <c:pt idx="351">
                  <c:v>3.5483131363615757E-3</c:v>
                </c:pt>
                <c:pt idx="352">
                  <c:v>3.7947035293914994E-3</c:v>
                </c:pt>
                <c:pt idx="353">
                  <c:v>3.8476318360423714E-3</c:v>
                </c:pt>
                <c:pt idx="354">
                  <c:v>3.8713583183341421E-3</c:v>
                </c:pt>
                <c:pt idx="355">
                  <c:v>4.0319683523092065E-3</c:v>
                </c:pt>
                <c:pt idx="356">
                  <c:v>4.0848966589600785E-3</c:v>
                </c:pt>
                <c:pt idx="357">
                  <c:v>4.0848966589600785E-3</c:v>
                </c:pt>
                <c:pt idx="358">
                  <c:v>4.4188925250673097E-3</c:v>
                </c:pt>
                <c:pt idx="359">
                  <c:v>4.4261929811570851E-3</c:v>
                </c:pt>
                <c:pt idx="360">
                  <c:v>4.5439128356047145E-3</c:v>
                </c:pt>
                <c:pt idx="361">
                  <c:v>4.5457379496271592E-3</c:v>
                </c:pt>
                <c:pt idx="362">
                  <c:v>4.5475630636496039E-3</c:v>
                </c:pt>
                <c:pt idx="363">
                  <c:v>4.6160048394912473E-3</c:v>
                </c:pt>
                <c:pt idx="364">
                  <c:v>4.617829953513692E-3</c:v>
                </c:pt>
                <c:pt idx="365">
                  <c:v>4.6725833741870088E-3</c:v>
                </c:pt>
                <c:pt idx="366">
                  <c:v>4.7218614527929949E-3</c:v>
                </c:pt>
                <c:pt idx="367">
                  <c:v>4.7492381631296515E-3</c:v>
                </c:pt>
                <c:pt idx="368">
                  <c:v>5.2748710015934931E-3</c:v>
                </c:pt>
                <c:pt idx="369">
                  <c:v>5.413579667299228E-3</c:v>
                </c:pt>
                <c:pt idx="370">
                  <c:v>5.9355622777181802E-3</c:v>
                </c:pt>
                <c:pt idx="371">
                  <c:v>6.1746522146583285E-3</c:v>
                </c:pt>
                <c:pt idx="372">
                  <c:v>6.7130608512792761E-3</c:v>
                </c:pt>
                <c:pt idx="373">
                  <c:v>6.8444690608952356E-3</c:v>
                </c:pt>
                <c:pt idx="374">
                  <c:v>7.2678955141022156E-3</c:v>
                </c:pt>
                <c:pt idx="375">
                  <c:v>7.4139046358977292E-3</c:v>
                </c:pt>
                <c:pt idx="376">
                  <c:v>7.4285055480772799E-3</c:v>
                </c:pt>
                <c:pt idx="377">
                  <c:v>7.5088105650648086E-3</c:v>
                </c:pt>
                <c:pt idx="378">
                  <c:v>7.5288868193116934E-3</c:v>
                </c:pt>
                <c:pt idx="379">
                  <c:v>7.9596137286084487E-3</c:v>
                </c:pt>
                <c:pt idx="380">
                  <c:v>7.9596137286084487E-3</c:v>
                </c:pt>
                <c:pt idx="381">
                  <c:v>7.9596137286084487E-3</c:v>
                </c:pt>
                <c:pt idx="382">
                  <c:v>7.9596137286084487E-3</c:v>
                </c:pt>
                <c:pt idx="383">
                  <c:v>7.9596137286084487E-3</c:v>
                </c:pt>
                <c:pt idx="384">
                  <c:v>8.0152797062929895E-3</c:v>
                </c:pt>
                <c:pt idx="385">
                  <c:v>8.0618201138653069E-3</c:v>
                </c:pt>
                <c:pt idx="386">
                  <c:v>8.0636452278877516E-3</c:v>
                </c:pt>
                <c:pt idx="387">
                  <c:v>8.6987849076982232E-3</c:v>
                </c:pt>
                <c:pt idx="388">
                  <c:v>8.8228926612244074E-3</c:v>
                </c:pt>
                <c:pt idx="389">
                  <c:v>8.8539195996059535E-3</c:v>
                </c:pt>
                <c:pt idx="390">
                  <c:v>8.8995474501670502E-3</c:v>
                </c:pt>
                <c:pt idx="391">
                  <c:v>8.8995474501670502E-3</c:v>
                </c:pt>
                <c:pt idx="392">
                  <c:v>8.8995474501670502E-3</c:v>
                </c:pt>
                <c:pt idx="393">
                  <c:v>9.3905031222044563E-3</c:v>
                </c:pt>
                <c:pt idx="394">
                  <c:v>9.4981848495286451E-3</c:v>
                </c:pt>
                <c:pt idx="395">
                  <c:v>9.6095168048977234E-3</c:v>
                </c:pt>
                <c:pt idx="396">
                  <c:v>9.6095168048977234E-3</c:v>
                </c:pt>
                <c:pt idx="397">
                  <c:v>1.0206329090236874E-2</c:v>
                </c:pt>
                <c:pt idx="398">
                  <c:v>1.0326786615718172E-2</c:v>
                </c:pt>
                <c:pt idx="399">
                  <c:v>1.0976527207708194E-2</c:v>
                </c:pt>
                <c:pt idx="400">
                  <c:v>1.1058657338718171E-2</c:v>
                </c:pt>
                <c:pt idx="401">
                  <c:v>1.1086034049054828E-2</c:v>
                </c:pt>
                <c:pt idx="402">
                  <c:v>1.1212879473614677E-2</c:v>
                </c:pt>
                <c:pt idx="403">
                  <c:v>1.1224742714760563E-2</c:v>
                </c:pt>
                <c:pt idx="404">
                  <c:v>1.1244818969007447E-2</c:v>
                </c:pt>
                <c:pt idx="405">
                  <c:v>1.1505810274216922E-2</c:v>
                </c:pt>
                <c:pt idx="406">
                  <c:v>1.1586115291204454E-2</c:v>
                </c:pt>
                <c:pt idx="407">
                  <c:v>1.1789615504706946E-2</c:v>
                </c:pt>
                <c:pt idx="408">
                  <c:v>1.1830680570211933E-2</c:v>
                </c:pt>
                <c:pt idx="409">
                  <c:v>1.1853494495492483E-2</c:v>
                </c:pt>
                <c:pt idx="410">
                  <c:v>1.2496847188403954E-2</c:v>
                </c:pt>
                <c:pt idx="411">
                  <c:v>1.2553425723099716E-2</c:v>
                </c:pt>
                <c:pt idx="412">
                  <c:v>1.3198603530033628E-2</c:v>
                </c:pt>
                <c:pt idx="413">
                  <c:v>1.3212291885201958E-2</c:v>
                </c:pt>
                <c:pt idx="414">
                  <c:v>1.3863857591214425E-2</c:v>
                </c:pt>
                <c:pt idx="415">
                  <c:v>1.3905835213730636E-2</c:v>
                </c:pt>
                <c:pt idx="416">
                  <c:v>1.3951463064291732E-2</c:v>
                </c:pt>
                <c:pt idx="417">
                  <c:v>1.4508122841137117E-2</c:v>
                </c:pt>
                <c:pt idx="418">
                  <c:v>1.4508122841137117E-2</c:v>
                </c:pt>
                <c:pt idx="419">
                  <c:v>1.4699759813493724E-2</c:v>
                </c:pt>
                <c:pt idx="420">
                  <c:v>1.5351325519506194E-2</c:v>
                </c:pt>
                <c:pt idx="421">
                  <c:v>1.6603353738902701E-2</c:v>
                </c:pt>
                <c:pt idx="422">
                  <c:v>1.6638030905329133E-2</c:v>
                </c:pt>
                <c:pt idx="423">
                  <c:v>1.6658107159576017E-2</c:v>
                </c:pt>
                <c:pt idx="424">
                  <c:v>1.7327924005812921E-2</c:v>
                </c:pt>
                <c:pt idx="425">
                  <c:v>1.7357125830172026E-2</c:v>
                </c:pt>
                <c:pt idx="426">
                  <c:v>1.7483058697720651E-2</c:v>
                </c:pt>
                <c:pt idx="427">
                  <c:v>1.7629067819516165E-2</c:v>
                </c:pt>
                <c:pt idx="428">
                  <c:v>1.8143749973845342E-2</c:v>
                </c:pt>
                <c:pt idx="429">
                  <c:v>1.8225880104855315E-2</c:v>
                </c:pt>
                <c:pt idx="430">
                  <c:v>1.8360938542516164E-2</c:v>
                </c:pt>
                <c:pt idx="431">
                  <c:v>1.8835468188351571E-2</c:v>
                </c:pt>
                <c:pt idx="432">
                  <c:v>1.8974176854057306E-2</c:v>
                </c:pt>
                <c:pt idx="433">
                  <c:v>1.9417679561511171E-2</c:v>
                </c:pt>
                <c:pt idx="434">
                  <c:v>2.0187877678982495E-2</c:v>
                </c:pt>
                <c:pt idx="435">
                  <c:v>2.0244456213678257E-2</c:v>
                </c:pt>
                <c:pt idx="436">
                  <c:v>2.027183292401491E-2</c:v>
                </c:pt>
                <c:pt idx="437">
                  <c:v>2.1004616204026133E-2</c:v>
                </c:pt>
                <c:pt idx="438">
                  <c:v>2.1009178989082243E-2</c:v>
                </c:pt>
                <c:pt idx="439">
                  <c:v>2.1025605015284235E-2</c:v>
                </c:pt>
                <c:pt idx="440">
                  <c:v>2.1030167800340345E-2</c:v>
                </c:pt>
                <c:pt idx="441">
                  <c:v>2.118256482121441E-2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A1-42D8-9963-87B8F71BC32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Active!$P$21:$P$974</c:f>
              <c:numCache>
                <c:formatCode>General</c:formatCode>
                <c:ptCount val="954"/>
                <c:pt idx="0">
                  <c:v>3.5802132146998511E-2</c:v>
                </c:pt>
                <c:pt idx="1">
                  <c:v>3.5735113749413384E-2</c:v>
                </c:pt>
                <c:pt idx="2">
                  <c:v>3.4696334149958208E-2</c:v>
                </c:pt>
                <c:pt idx="3">
                  <c:v>3.3924353441530532E-2</c:v>
                </c:pt>
                <c:pt idx="4">
                  <c:v>3.3087796691816974E-2</c:v>
                </c:pt>
                <c:pt idx="5">
                  <c:v>3.3052092032069533E-2</c:v>
                </c:pt>
                <c:pt idx="6">
                  <c:v>3.1880752289667309E-2</c:v>
                </c:pt>
                <c:pt idx="7">
                  <c:v>3.1316294960825254E-2</c:v>
                </c:pt>
                <c:pt idx="8">
                  <c:v>3.0348919092187461E-2</c:v>
                </c:pt>
                <c:pt idx="9">
                  <c:v>3.0072296109730889E-2</c:v>
                </c:pt>
                <c:pt idx="10">
                  <c:v>2.8327241644384604E-2</c:v>
                </c:pt>
                <c:pt idx="11">
                  <c:v>2.6086839859093949E-2</c:v>
                </c:pt>
                <c:pt idx="12">
                  <c:v>2.515182932909199E-2</c:v>
                </c:pt>
                <c:pt idx="13">
                  <c:v>2.3594640791408727E-2</c:v>
                </c:pt>
                <c:pt idx="14">
                  <c:v>2.2624958351765416E-2</c:v>
                </c:pt>
                <c:pt idx="15">
                  <c:v>2.215141873224942E-2</c:v>
                </c:pt>
                <c:pt idx="16">
                  <c:v>2.2011965205759994E-2</c:v>
                </c:pt>
                <c:pt idx="17">
                  <c:v>2.1491017235243836E-2</c:v>
                </c:pt>
                <c:pt idx="18">
                  <c:v>2.1325779455594732E-2</c:v>
                </c:pt>
                <c:pt idx="19">
                  <c:v>2.0705093580602921E-2</c:v>
                </c:pt>
                <c:pt idx="20">
                  <c:v>2.0431502581426123E-2</c:v>
                </c:pt>
                <c:pt idx="21">
                  <c:v>2.0407728847767613E-2</c:v>
                </c:pt>
                <c:pt idx="22">
                  <c:v>1.9937315033905664E-2</c:v>
                </c:pt>
                <c:pt idx="23">
                  <c:v>1.7846589718959718E-2</c:v>
                </c:pt>
                <c:pt idx="24">
                  <c:v>1.7846589718959718E-2</c:v>
                </c:pt>
                <c:pt idx="25">
                  <c:v>1.713958190130678E-2</c:v>
                </c:pt>
                <c:pt idx="26">
                  <c:v>1.6445680452841543E-2</c:v>
                </c:pt>
                <c:pt idx="27">
                  <c:v>1.6031520719885235E-2</c:v>
                </c:pt>
                <c:pt idx="28">
                  <c:v>1.582040563767631E-2</c:v>
                </c:pt>
                <c:pt idx="29">
                  <c:v>1.5796697518222304E-2</c:v>
                </c:pt>
                <c:pt idx="30">
                  <c:v>1.5322214167036002E-2</c:v>
                </c:pt>
                <c:pt idx="31">
                  <c:v>1.5300494456567506E-2</c:v>
                </c:pt>
                <c:pt idx="32">
                  <c:v>1.5269497496733798E-2</c:v>
                </c:pt>
                <c:pt idx="33">
                  <c:v>1.5178270309014735E-2</c:v>
                </c:pt>
                <c:pt idx="34">
                  <c:v>1.5085824476548514E-2</c:v>
                </c:pt>
                <c:pt idx="35">
                  <c:v>1.4743612031315384E-2</c:v>
                </c:pt>
                <c:pt idx="36">
                  <c:v>1.4734508940076812E-2</c:v>
                </c:pt>
                <c:pt idx="37">
                  <c:v>1.4651217862376609E-2</c:v>
                </c:pt>
                <c:pt idx="38">
                  <c:v>1.4575739567576193E-2</c:v>
                </c:pt>
                <c:pt idx="39">
                  <c:v>1.4219607640551826E-2</c:v>
                </c:pt>
                <c:pt idx="40">
                  <c:v>1.4146931563180106E-2</c:v>
                </c:pt>
                <c:pt idx="41">
                  <c:v>1.4075952285454349E-2</c:v>
                </c:pt>
                <c:pt idx="42">
                  <c:v>1.3934627966552536E-2</c:v>
                </c:pt>
                <c:pt idx="43">
                  <c:v>1.3550346465851763E-2</c:v>
                </c:pt>
                <c:pt idx="44">
                  <c:v>1.3462463708111301E-2</c:v>
                </c:pt>
                <c:pt idx="45">
                  <c:v>1.3098781927181037E-2</c:v>
                </c:pt>
                <c:pt idx="46">
                  <c:v>1.3097367469239857E-2</c:v>
                </c:pt>
                <c:pt idx="47">
                  <c:v>1.3057799900943388E-2</c:v>
                </c:pt>
                <c:pt idx="48">
                  <c:v>1.2974660880890729E-2</c:v>
                </c:pt>
                <c:pt idx="49">
                  <c:v>1.2551346438575989E-2</c:v>
                </c:pt>
                <c:pt idx="50">
                  <c:v>1.2471545782387201E-2</c:v>
                </c:pt>
                <c:pt idx="51">
                  <c:v>1.1324515526336763E-2</c:v>
                </c:pt>
                <c:pt idx="52">
                  <c:v>1.0930223475631209E-2</c:v>
                </c:pt>
                <c:pt idx="53">
                  <c:v>1.0875868666294905E-2</c:v>
                </c:pt>
                <c:pt idx="54">
                  <c:v>1.0444677150215067E-2</c:v>
                </c:pt>
                <c:pt idx="55">
                  <c:v>1.040903575909061E-2</c:v>
                </c:pt>
                <c:pt idx="56">
                  <c:v>1.0407808121984963E-2</c:v>
                </c:pt>
                <c:pt idx="57">
                  <c:v>1.038940457645144E-2</c:v>
                </c:pt>
                <c:pt idx="58">
                  <c:v>1.000410776221093E-2</c:v>
                </c:pt>
                <c:pt idx="59">
                  <c:v>9.471265515610193E-3</c:v>
                </c:pt>
                <c:pt idx="60">
                  <c:v>9.4377955037843742E-3</c:v>
                </c:pt>
                <c:pt idx="61">
                  <c:v>9.4021025509277954E-3</c:v>
                </c:pt>
                <c:pt idx="62">
                  <c:v>8.9907113475253871E-3</c:v>
                </c:pt>
                <c:pt idx="63">
                  <c:v>8.9907113475253871E-3</c:v>
                </c:pt>
                <c:pt idx="64">
                  <c:v>8.2042018208932678E-3</c:v>
                </c:pt>
                <c:pt idx="65">
                  <c:v>7.3788950613148325E-3</c:v>
                </c:pt>
                <c:pt idx="66">
                  <c:v>7.0460059928816069E-3</c:v>
                </c:pt>
                <c:pt idx="67">
                  <c:v>5.3594347562702536E-3</c:v>
                </c:pt>
                <c:pt idx="68">
                  <c:v>5.3594347562702536E-3</c:v>
                </c:pt>
                <c:pt idx="69">
                  <c:v>5.3586728866307932E-3</c:v>
                </c:pt>
                <c:pt idx="70">
                  <c:v>5.3586728866307932E-3</c:v>
                </c:pt>
                <c:pt idx="71">
                  <c:v>3.6249219681689492E-3</c:v>
                </c:pt>
                <c:pt idx="72">
                  <c:v>3.6090923093841255E-3</c:v>
                </c:pt>
                <c:pt idx="73">
                  <c:v>3.5787047615382069E-3</c:v>
                </c:pt>
                <c:pt idx="74">
                  <c:v>2.8149405594860228E-3</c:v>
                </c:pt>
                <c:pt idx="75">
                  <c:v>2.6681648025220933E-3</c:v>
                </c:pt>
                <c:pt idx="76">
                  <c:v>2.6678705355240228E-3</c:v>
                </c:pt>
                <c:pt idx="77">
                  <c:v>2.6593767076406277E-3</c:v>
                </c:pt>
                <c:pt idx="78">
                  <c:v>2.6590851934053601E-3</c:v>
                </c:pt>
                <c:pt idx="79">
                  <c:v>2.540223737311457E-3</c:v>
                </c:pt>
                <c:pt idx="80">
                  <c:v>2.5223695586517191E-3</c:v>
                </c:pt>
                <c:pt idx="81">
                  <c:v>2.3212941838876115E-3</c:v>
                </c:pt>
                <c:pt idx="82">
                  <c:v>2.3212941838876115E-3</c:v>
                </c:pt>
                <c:pt idx="83">
                  <c:v>2.3167893879268873E-3</c:v>
                </c:pt>
                <c:pt idx="84">
                  <c:v>2.3167893879268873E-3</c:v>
                </c:pt>
                <c:pt idx="85">
                  <c:v>2.1962268913828641E-3</c:v>
                </c:pt>
                <c:pt idx="86">
                  <c:v>2.2041260833842108E-3</c:v>
                </c:pt>
                <c:pt idx="87">
                  <c:v>2.2041643501326865E-3</c:v>
                </c:pt>
                <c:pt idx="88">
                  <c:v>2.2041643501326865E-3</c:v>
                </c:pt>
                <c:pt idx="89">
                  <c:v>2.2041643501326865E-3</c:v>
                </c:pt>
                <c:pt idx="90">
                  <c:v>2.2041643501326865E-3</c:v>
                </c:pt>
                <c:pt idx="91">
                  <c:v>2.2042027086399225E-3</c:v>
                </c:pt>
                <c:pt idx="92">
                  <c:v>2.2042027086399225E-3</c:v>
                </c:pt>
                <c:pt idx="93">
                  <c:v>2.2065408207827941E-3</c:v>
                </c:pt>
                <c:pt idx="94">
                  <c:v>2.2163048537444299E-3</c:v>
                </c:pt>
                <c:pt idx="95">
                  <c:v>2.2171649554399908E-3</c:v>
                </c:pt>
                <c:pt idx="96">
                  <c:v>2.2188100017155625E-3</c:v>
                </c:pt>
                <c:pt idx="97">
                  <c:v>2.2222169915815334E-3</c:v>
                </c:pt>
                <c:pt idx="98">
                  <c:v>2.2231236116229368E-3</c:v>
                </c:pt>
                <c:pt idx="99">
                  <c:v>2.2239028638143016E-3</c:v>
                </c:pt>
                <c:pt idx="100">
                  <c:v>2.2253481311960456E-3</c:v>
                </c:pt>
                <c:pt idx="101">
                  <c:v>2.2261586731245992E-3</c:v>
                </c:pt>
                <c:pt idx="102">
                  <c:v>2.227281850530843E-3</c:v>
                </c:pt>
                <c:pt idx="103">
                  <c:v>2.227281850530843E-3</c:v>
                </c:pt>
                <c:pt idx="104">
                  <c:v>2.2284256736581063E-3</c:v>
                </c:pt>
                <c:pt idx="105">
                  <c:v>2.2319810173660089E-3</c:v>
                </c:pt>
                <c:pt idx="106">
                  <c:v>2.2430171765637332E-3</c:v>
                </c:pt>
                <c:pt idx="107">
                  <c:v>2.2444183830130329E-3</c:v>
                </c:pt>
                <c:pt idx="108">
                  <c:v>2.2445125308464004E-3</c:v>
                </c:pt>
                <c:pt idx="109">
                  <c:v>2.2471859242372801E-3</c:v>
                </c:pt>
                <c:pt idx="110">
                  <c:v>2.2472827330746897E-3</c:v>
                </c:pt>
                <c:pt idx="111">
                  <c:v>2.2573210138406761E-3</c:v>
                </c:pt>
                <c:pt idx="112">
                  <c:v>2.2588131498756988E-3</c:v>
                </c:pt>
                <c:pt idx="113">
                  <c:v>2.2620711450181174E-3</c:v>
                </c:pt>
                <c:pt idx="114">
                  <c:v>2.262511783966126E-3</c:v>
                </c:pt>
                <c:pt idx="115">
                  <c:v>2.2656373645267018E-3</c:v>
                </c:pt>
                <c:pt idx="116">
                  <c:v>2.270811332762494E-3</c:v>
                </c:pt>
                <c:pt idx="117">
                  <c:v>2.2709284202858827E-3</c:v>
                </c:pt>
                <c:pt idx="118">
                  <c:v>2.2725772802831292E-3</c:v>
                </c:pt>
                <c:pt idx="119">
                  <c:v>2.2809665557647772E-3</c:v>
                </c:pt>
                <c:pt idx="120">
                  <c:v>2.2937664081742648E-3</c:v>
                </c:pt>
                <c:pt idx="121">
                  <c:v>2.2965971444200437E-3</c:v>
                </c:pt>
                <c:pt idx="122">
                  <c:v>2.3005727814795628E-3</c:v>
                </c:pt>
                <c:pt idx="123">
                  <c:v>2.3023800137511943E-3</c:v>
                </c:pt>
                <c:pt idx="124">
                  <c:v>2.3023800137511943E-3</c:v>
                </c:pt>
                <c:pt idx="125">
                  <c:v>2.3025196739295639E-3</c:v>
                </c:pt>
                <c:pt idx="126">
                  <c:v>2.3150213619812883E-3</c:v>
                </c:pt>
                <c:pt idx="127">
                  <c:v>2.3150213619812883E-3</c:v>
                </c:pt>
                <c:pt idx="128">
                  <c:v>2.3151690969305454E-3</c:v>
                </c:pt>
                <c:pt idx="129">
                  <c:v>2.3393394267905748E-3</c:v>
                </c:pt>
                <c:pt idx="130">
                  <c:v>2.3490627494298835E-3</c:v>
                </c:pt>
                <c:pt idx="131">
                  <c:v>2.3493979508715131E-3</c:v>
                </c:pt>
                <c:pt idx="132">
                  <c:v>2.3537889698013719E-3</c:v>
                </c:pt>
                <c:pt idx="133">
                  <c:v>2.3561790570625811E-3</c:v>
                </c:pt>
                <c:pt idx="134">
                  <c:v>2.3638078440613914E-3</c:v>
                </c:pt>
                <c:pt idx="135">
                  <c:v>2.4308181435142968E-3</c:v>
                </c:pt>
                <c:pt idx="136">
                  <c:v>2.4310257051751282E-3</c:v>
                </c:pt>
                <c:pt idx="137">
                  <c:v>2.4314411037730721E-3</c:v>
                </c:pt>
                <c:pt idx="138">
                  <c:v>2.4404609502292418E-3</c:v>
                </c:pt>
                <c:pt idx="139">
                  <c:v>2.4406727327930373E-3</c:v>
                </c:pt>
                <c:pt idx="140">
                  <c:v>2.440884607115593E-3</c:v>
                </c:pt>
                <c:pt idx="141">
                  <c:v>2.4500820067725262E-3</c:v>
                </c:pt>
                <c:pt idx="142">
                  <c:v>2.4528960161598044E-3</c:v>
                </c:pt>
                <c:pt idx="143">
                  <c:v>2.4694334896100743E-3</c:v>
                </c:pt>
                <c:pt idx="144">
                  <c:v>2.4825763826159288E-3</c:v>
                </c:pt>
                <c:pt idx="145">
                  <c:v>2.4918202939276622E-3</c:v>
                </c:pt>
                <c:pt idx="146">
                  <c:v>2.5129147377585346E-3</c:v>
                </c:pt>
                <c:pt idx="147">
                  <c:v>2.5129147377585346E-3</c:v>
                </c:pt>
                <c:pt idx="148">
                  <c:v>2.5165415529336825E-3</c:v>
                </c:pt>
                <c:pt idx="149">
                  <c:v>2.5199452074587845E-3</c:v>
                </c:pt>
                <c:pt idx="150">
                  <c:v>2.5199452074587845E-3</c:v>
                </c:pt>
                <c:pt idx="151">
                  <c:v>2.5201890138298491E-3</c:v>
                </c:pt>
                <c:pt idx="152">
                  <c:v>2.5201890138298491E-3</c:v>
                </c:pt>
                <c:pt idx="153">
                  <c:v>2.5226321242723046E-3</c:v>
                </c:pt>
                <c:pt idx="154">
                  <c:v>2.523611937694569E-3</c:v>
                </c:pt>
                <c:pt idx="155">
                  <c:v>2.5238571204470352E-3</c:v>
                </c:pt>
                <c:pt idx="156">
                  <c:v>2.5270528462762645E-3</c:v>
                </c:pt>
                <c:pt idx="157">
                  <c:v>2.5272993136513724E-3</c:v>
                </c:pt>
                <c:pt idx="158">
                  <c:v>2.5347360027280362E-3</c:v>
                </c:pt>
                <c:pt idx="159">
                  <c:v>2.5377338015662434E-3</c:v>
                </c:pt>
                <c:pt idx="160">
                  <c:v>2.5384853158478965E-3</c:v>
                </c:pt>
                <c:pt idx="161">
                  <c:v>2.5457925299685606E-3</c:v>
                </c:pt>
                <c:pt idx="162">
                  <c:v>2.5490932278193269E-3</c:v>
                </c:pt>
                <c:pt idx="163">
                  <c:v>2.5531769132064561E-3</c:v>
                </c:pt>
                <c:pt idx="164">
                  <c:v>2.5567694072598113E-3</c:v>
                </c:pt>
                <c:pt idx="165">
                  <c:v>2.5570267021686084E-3</c:v>
                </c:pt>
                <c:pt idx="166">
                  <c:v>2.560121398257465E-3</c:v>
                </c:pt>
                <c:pt idx="167">
                  <c:v>2.560638465561582E-3</c:v>
                </c:pt>
                <c:pt idx="168">
                  <c:v>2.5634888964855725E-3</c:v>
                </c:pt>
                <c:pt idx="169">
                  <c:v>2.6100543883449817E-3</c:v>
                </c:pt>
                <c:pt idx="170">
                  <c:v>2.6144757459692215E-3</c:v>
                </c:pt>
                <c:pt idx="171">
                  <c:v>2.6189205938360431E-3</c:v>
                </c:pt>
                <c:pt idx="172">
                  <c:v>2.6259126949924939E-3</c:v>
                </c:pt>
                <c:pt idx="173">
                  <c:v>2.6270367531856112E-3</c:v>
                </c:pt>
                <c:pt idx="174">
                  <c:v>2.6273179971307904E-3</c:v>
                </c:pt>
                <c:pt idx="175">
                  <c:v>2.6312650470331125E-3</c:v>
                </c:pt>
                <c:pt idx="176">
                  <c:v>2.6312650470331125E-3</c:v>
                </c:pt>
                <c:pt idx="177">
                  <c:v>2.6312650470331125E-3</c:v>
                </c:pt>
                <c:pt idx="178">
                  <c:v>2.6315476673596928E-3</c:v>
                </c:pt>
                <c:pt idx="179">
                  <c:v>2.6349462684619488E-3</c:v>
                </c:pt>
                <c:pt idx="180">
                  <c:v>2.6355139866016328E-3</c:v>
                </c:pt>
                <c:pt idx="181">
                  <c:v>2.6383580828256569E-3</c:v>
                </c:pt>
                <c:pt idx="182">
                  <c:v>2.6394982905605488E-3</c:v>
                </c:pt>
                <c:pt idx="183">
                  <c:v>2.6397835718911717E-3</c:v>
                </c:pt>
                <c:pt idx="184">
                  <c:v>2.6440738029017302E-3</c:v>
                </c:pt>
                <c:pt idx="185">
                  <c:v>2.7032496963843213E-3</c:v>
                </c:pt>
                <c:pt idx="186">
                  <c:v>2.7121348859021569E-3</c:v>
                </c:pt>
                <c:pt idx="187">
                  <c:v>2.7301367722895225E-3</c:v>
                </c:pt>
                <c:pt idx="188">
                  <c:v>2.7304498565244514E-3</c:v>
                </c:pt>
                <c:pt idx="189">
                  <c:v>2.743365314448964E-3</c:v>
                </c:pt>
                <c:pt idx="190">
                  <c:v>2.754192686610351E-3</c:v>
                </c:pt>
                <c:pt idx="191">
                  <c:v>2.754192686610351E-3</c:v>
                </c:pt>
                <c:pt idx="192">
                  <c:v>2.758360596502675E-3</c:v>
                </c:pt>
                <c:pt idx="193">
                  <c:v>2.7628664572539111E-3</c:v>
                </c:pt>
                <c:pt idx="194">
                  <c:v>2.7774713908511814E-3</c:v>
                </c:pt>
                <c:pt idx="195">
                  <c:v>2.7817251869429443E-3</c:v>
                </c:pt>
                <c:pt idx="196">
                  <c:v>2.7869819163189929E-3</c:v>
                </c:pt>
                <c:pt idx="197">
                  <c:v>2.7965696109040353E-3</c:v>
                </c:pt>
                <c:pt idx="198">
                  <c:v>2.7965696109040353E-3</c:v>
                </c:pt>
                <c:pt idx="199">
                  <c:v>2.7969015974435413E-3</c:v>
                </c:pt>
                <c:pt idx="200">
                  <c:v>2.8410131654201575E-3</c:v>
                </c:pt>
                <c:pt idx="201">
                  <c:v>2.8498151753824997E-3</c:v>
                </c:pt>
                <c:pt idx="202">
                  <c:v>2.8501615680473387E-3</c:v>
                </c:pt>
                <c:pt idx="203">
                  <c:v>2.874637075104909E-3</c:v>
                </c:pt>
                <c:pt idx="204">
                  <c:v>2.8760492558046915E-3</c:v>
                </c:pt>
                <c:pt idx="205">
                  <c:v>2.8767558967071429E-3</c:v>
                </c:pt>
                <c:pt idx="206">
                  <c:v>2.8810034498576997E-3</c:v>
                </c:pt>
                <c:pt idx="207">
                  <c:v>2.8813580090521866E-3</c:v>
                </c:pt>
                <c:pt idx="208">
                  <c:v>2.8817126600054338E-3</c:v>
                </c:pt>
                <c:pt idx="209">
                  <c:v>2.8913229205544157E-3</c:v>
                </c:pt>
                <c:pt idx="210">
                  <c:v>2.8916801407529451E-3</c:v>
                </c:pt>
                <c:pt idx="211">
                  <c:v>2.8916801407529451E-3</c:v>
                </c:pt>
                <c:pt idx="212">
                  <c:v>2.9067662472515359E-3</c:v>
                </c:pt>
                <c:pt idx="213">
                  <c:v>2.9132812711956638E-3</c:v>
                </c:pt>
                <c:pt idx="214">
                  <c:v>2.9396386653548468E-3</c:v>
                </c:pt>
                <c:pt idx="215">
                  <c:v>2.9396386653548468E-3</c:v>
                </c:pt>
                <c:pt idx="216">
                  <c:v>2.9444483360152019E-3</c:v>
                </c:pt>
                <c:pt idx="217">
                  <c:v>2.9815845385330422E-3</c:v>
                </c:pt>
                <c:pt idx="218">
                  <c:v>3.0332821475406654E-3</c:v>
                </c:pt>
                <c:pt idx="219">
                  <c:v>3.0332821475406654E-3</c:v>
                </c:pt>
                <c:pt idx="220">
                  <c:v>3.0332821475406654E-3</c:v>
                </c:pt>
                <c:pt idx="221">
                  <c:v>3.0340662328366286E-3</c:v>
                </c:pt>
                <c:pt idx="222">
                  <c:v>3.0383852627157708E-3</c:v>
                </c:pt>
                <c:pt idx="223">
                  <c:v>3.0387784523482533E-3</c:v>
                </c:pt>
                <c:pt idx="224">
                  <c:v>3.0399585717982612E-3</c:v>
                </c:pt>
                <c:pt idx="225">
                  <c:v>3.0458715564809125E-3</c:v>
                </c:pt>
                <c:pt idx="226">
                  <c:v>3.0502208667508822E-3</c:v>
                </c:pt>
                <c:pt idx="227">
                  <c:v>3.0510128433002123E-3</c:v>
                </c:pt>
                <c:pt idx="228">
                  <c:v>3.0510128433002123E-3</c:v>
                </c:pt>
                <c:pt idx="229">
                  <c:v>3.0510128433002123E-3</c:v>
                </c:pt>
                <c:pt idx="230">
                  <c:v>3.0510128433002123E-3</c:v>
                </c:pt>
                <c:pt idx="231">
                  <c:v>3.0561696373499663E-3</c:v>
                </c:pt>
                <c:pt idx="232">
                  <c:v>3.0565669561266528E-3</c:v>
                </c:pt>
                <c:pt idx="233">
                  <c:v>3.0573618689563055E-3</c:v>
                </c:pt>
                <c:pt idx="234">
                  <c:v>3.0665297471408376E-3</c:v>
                </c:pt>
                <c:pt idx="235">
                  <c:v>3.0665297471408376E-3</c:v>
                </c:pt>
                <c:pt idx="236">
                  <c:v>3.0858190672357405E-3</c:v>
                </c:pt>
                <c:pt idx="237">
                  <c:v>3.162562036740446E-3</c:v>
                </c:pt>
                <c:pt idx="238">
                  <c:v>3.1634044806078229E-3</c:v>
                </c:pt>
                <c:pt idx="239">
                  <c:v>3.1634044806078229E-3</c:v>
                </c:pt>
                <c:pt idx="240">
                  <c:v>3.1743896510723893E-3</c:v>
                </c:pt>
                <c:pt idx="241">
                  <c:v>3.1760851828233124E-3</c:v>
                </c:pt>
                <c:pt idx="242">
                  <c:v>3.1816058003568009E-3</c:v>
                </c:pt>
                <c:pt idx="243">
                  <c:v>3.1884216945842038E-3</c:v>
                </c:pt>
                <c:pt idx="244">
                  <c:v>3.1926935571151417E-3</c:v>
                </c:pt>
                <c:pt idx="245">
                  <c:v>3.1926935571151417E-3</c:v>
                </c:pt>
                <c:pt idx="246">
                  <c:v>3.1926935571151417E-3</c:v>
                </c:pt>
                <c:pt idx="247">
                  <c:v>3.1944048713727991E-3</c:v>
                </c:pt>
                <c:pt idx="248">
                  <c:v>3.200835375462327E-3</c:v>
                </c:pt>
                <c:pt idx="249">
                  <c:v>3.2311173768580399E-3</c:v>
                </c:pt>
                <c:pt idx="250">
                  <c:v>3.2311173768580399E-3</c:v>
                </c:pt>
                <c:pt idx="251">
                  <c:v>3.2311173768580399E-3</c:v>
                </c:pt>
                <c:pt idx="252">
                  <c:v>3.3360667861081742E-3</c:v>
                </c:pt>
                <c:pt idx="253">
                  <c:v>3.3553574625113541E-3</c:v>
                </c:pt>
                <c:pt idx="254">
                  <c:v>3.3562801035350439E-3</c:v>
                </c:pt>
                <c:pt idx="255">
                  <c:v>3.3836631336226827E-3</c:v>
                </c:pt>
                <c:pt idx="256">
                  <c:v>3.3892716527028112E-3</c:v>
                </c:pt>
                <c:pt idx="257">
                  <c:v>3.4170390602364428E-3</c:v>
                </c:pt>
                <c:pt idx="258">
                  <c:v>3.4175124470252395E-3</c:v>
                </c:pt>
                <c:pt idx="259">
                  <c:v>3.4384323069047594E-3</c:v>
                </c:pt>
                <c:pt idx="260">
                  <c:v>3.5150179082201012E-3</c:v>
                </c:pt>
                <c:pt idx="261">
                  <c:v>3.5150179082201012E-3</c:v>
                </c:pt>
                <c:pt idx="262">
                  <c:v>3.5298182377935406E-3</c:v>
                </c:pt>
                <c:pt idx="263">
                  <c:v>3.5298182377935406E-3</c:v>
                </c:pt>
                <c:pt idx="264">
                  <c:v>3.5521735750613428E-3</c:v>
                </c:pt>
                <c:pt idx="265">
                  <c:v>3.5571666614465439E-3</c:v>
                </c:pt>
                <c:pt idx="266">
                  <c:v>3.5732061997659653E-3</c:v>
                </c:pt>
                <c:pt idx="267">
                  <c:v>3.6254714165110894E-3</c:v>
                </c:pt>
                <c:pt idx="268">
                  <c:v>3.6259836172554015E-3</c:v>
                </c:pt>
                <c:pt idx="269">
                  <c:v>3.7387694363281328E-3</c:v>
                </c:pt>
                <c:pt idx="270">
                  <c:v>3.7387694363281328E-3</c:v>
                </c:pt>
                <c:pt idx="271">
                  <c:v>3.7387694363281328E-3</c:v>
                </c:pt>
                <c:pt idx="272">
                  <c:v>3.7387694363281328E-3</c:v>
                </c:pt>
                <c:pt idx="273">
                  <c:v>3.7387694363281328E-3</c:v>
                </c:pt>
                <c:pt idx="274">
                  <c:v>3.7387694363281328E-3</c:v>
                </c:pt>
                <c:pt idx="275">
                  <c:v>3.7622691855061872E-3</c:v>
                </c:pt>
                <c:pt idx="276">
                  <c:v>3.7622691855061872E-3</c:v>
                </c:pt>
                <c:pt idx="277">
                  <c:v>3.7703210668864067E-3</c:v>
                </c:pt>
                <c:pt idx="278">
                  <c:v>3.770858593048502E-3</c:v>
                </c:pt>
                <c:pt idx="279">
                  <c:v>3.770858593048502E-3</c:v>
                </c:pt>
                <c:pt idx="280">
                  <c:v>3.7757004576515637E-3</c:v>
                </c:pt>
                <c:pt idx="281">
                  <c:v>3.7762389014012595E-3</c:v>
                </c:pt>
                <c:pt idx="282">
                  <c:v>3.8021921096885345E-3</c:v>
                </c:pt>
                <c:pt idx="283">
                  <c:v>3.81852022261738E-3</c:v>
                </c:pt>
                <c:pt idx="284">
                  <c:v>3.825621384793323E-3</c:v>
                </c:pt>
                <c:pt idx="285">
                  <c:v>3.825621384793323E-3</c:v>
                </c:pt>
                <c:pt idx="286">
                  <c:v>3.825621384793323E-3</c:v>
                </c:pt>
                <c:pt idx="287">
                  <c:v>3.9294847602916244E-3</c:v>
                </c:pt>
                <c:pt idx="288">
                  <c:v>3.9800440430907292E-3</c:v>
                </c:pt>
                <c:pt idx="289">
                  <c:v>3.996100635157443E-3</c:v>
                </c:pt>
                <c:pt idx="290">
                  <c:v>3.9972502873535827E-3</c:v>
                </c:pt>
                <c:pt idx="291">
                  <c:v>4.0313301470284628E-3</c:v>
                </c:pt>
                <c:pt idx="292">
                  <c:v>4.0313301470284628E-3</c:v>
                </c:pt>
                <c:pt idx="293">
                  <c:v>4.0563692378201722E-3</c:v>
                </c:pt>
                <c:pt idx="294">
                  <c:v>4.1588223260974463E-3</c:v>
                </c:pt>
                <c:pt idx="295">
                  <c:v>4.1750598630935264E-3</c:v>
                </c:pt>
                <c:pt idx="296">
                  <c:v>4.2028778779709553E-3</c:v>
                </c:pt>
                <c:pt idx="297">
                  <c:v>4.2211246665731662E-3</c:v>
                </c:pt>
                <c:pt idx="298">
                  <c:v>4.2284465052215923E-3</c:v>
                </c:pt>
                <c:pt idx="299">
                  <c:v>4.2560210807629966E-3</c:v>
                </c:pt>
                <c:pt idx="300">
                  <c:v>4.3916002379800218E-3</c:v>
                </c:pt>
                <c:pt idx="301">
                  <c:v>4.4100464150223758E-3</c:v>
                </c:pt>
                <c:pt idx="302">
                  <c:v>4.4465275947576238E-3</c:v>
                </c:pt>
                <c:pt idx="303">
                  <c:v>4.4478130499186874E-3</c:v>
                </c:pt>
                <c:pt idx="304">
                  <c:v>4.5034348369926095E-3</c:v>
                </c:pt>
                <c:pt idx="305">
                  <c:v>4.5047364416954481E-3</c:v>
                </c:pt>
                <c:pt idx="306">
                  <c:v>4.5060384134333279E-3</c:v>
                </c:pt>
                <c:pt idx="307">
                  <c:v>4.5151624925796122E-3</c:v>
                </c:pt>
                <c:pt idx="308">
                  <c:v>4.5439552540743776E-3</c:v>
                </c:pt>
                <c:pt idx="309">
                  <c:v>4.6575411507453739E-3</c:v>
                </c:pt>
                <c:pt idx="310">
                  <c:v>4.6980317395390733E-3</c:v>
                </c:pt>
                <c:pt idx="311">
                  <c:v>4.6987093813278171E-3</c:v>
                </c:pt>
                <c:pt idx="312">
                  <c:v>4.7286164612050478E-3</c:v>
                </c:pt>
                <c:pt idx="313">
                  <c:v>4.7779385037680817E-3</c:v>
                </c:pt>
                <c:pt idx="314">
                  <c:v>4.7786268813317561E-3</c:v>
                </c:pt>
                <c:pt idx="315">
                  <c:v>4.9082608847717691E-3</c:v>
                </c:pt>
                <c:pt idx="316">
                  <c:v>4.9393912924384446E-3</c:v>
                </c:pt>
                <c:pt idx="317">
                  <c:v>4.9401008662756981E-3</c:v>
                </c:pt>
                <c:pt idx="318">
                  <c:v>5.0136784314318335E-3</c:v>
                </c:pt>
                <c:pt idx="319">
                  <c:v>5.1933463017493683E-3</c:v>
                </c:pt>
                <c:pt idx="320">
                  <c:v>5.2037383034424997E-3</c:v>
                </c:pt>
                <c:pt idx="321">
                  <c:v>5.2037383034424997E-3</c:v>
                </c:pt>
                <c:pt idx="322">
                  <c:v>5.2148925485011738E-3</c:v>
                </c:pt>
                <c:pt idx="323">
                  <c:v>5.2148925485011738E-3</c:v>
                </c:pt>
                <c:pt idx="324">
                  <c:v>5.2148925485011738E-3</c:v>
                </c:pt>
                <c:pt idx="325">
                  <c:v>5.2148925485011738E-3</c:v>
                </c:pt>
                <c:pt idx="326">
                  <c:v>5.2148925485011738E-3</c:v>
                </c:pt>
                <c:pt idx="327">
                  <c:v>5.2148925485011738E-3</c:v>
                </c:pt>
                <c:pt idx="328">
                  <c:v>5.2148925485011738E-3</c:v>
                </c:pt>
                <c:pt idx="329">
                  <c:v>5.2589662217718902E-3</c:v>
                </c:pt>
                <c:pt idx="330">
                  <c:v>5.2589662217718902E-3</c:v>
                </c:pt>
                <c:pt idx="331">
                  <c:v>5.3154531653939185E-3</c:v>
                </c:pt>
                <c:pt idx="332">
                  <c:v>5.3915719793740302E-3</c:v>
                </c:pt>
                <c:pt idx="333">
                  <c:v>5.4903430050957241E-3</c:v>
                </c:pt>
                <c:pt idx="334">
                  <c:v>5.5137099325106463E-3</c:v>
                </c:pt>
                <c:pt idx="335">
                  <c:v>5.5606915359927185E-3</c:v>
                </c:pt>
                <c:pt idx="336">
                  <c:v>5.5606915359927185E-3</c:v>
                </c:pt>
                <c:pt idx="337">
                  <c:v>5.5835177256889426E-3</c:v>
                </c:pt>
                <c:pt idx="338">
                  <c:v>5.6032574125901239E-3</c:v>
                </c:pt>
                <c:pt idx="339">
                  <c:v>5.608003471011095E-3</c:v>
                </c:pt>
                <c:pt idx="340">
                  <c:v>5.6365491911595468E-3</c:v>
                </c:pt>
                <c:pt idx="341">
                  <c:v>5.6524593094810002E-3</c:v>
                </c:pt>
                <c:pt idx="342">
                  <c:v>5.838063734530146E-3</c:v>
                </c:pt>
                <c:pt idx="343">
                  <c:v>5.840516731500045E-3</c:v>
                </c:pt>
                <c:pt idx="344">
                  <c:v>5.875767104148992E-3</c:v>
                </c:pt>
                <c:pt idx="345">
                  <c:v>5.9260645055309955E-3</c:v>
                </c:pt>
                <c:pt idx="346">
                  <c:v>5.9725397707928391E-3</c:v>
                </c:pt>
                <c:pt idx="347">
                  <c:v>5.994215387359802E-3</c:v>
                </c:pt>
                <c:pt idx="348">
                  <c:v>5.9967204115466688E-3</c:v>
                </c:pt>
                <c:pt idx="349">
                  <c:v>6.0218160740015819E-3</c:v>
                </c:pt>
                <c:pt idx="350">
                  <c:v>6.0218160740015819E-3</c:v>
                </c:pt>
                <c:pt idx="351">
                  <c:v>6.092523269818623E-3</c:v>
                </c:pt>
                <c:pt idx="352">
                  <c:v>6.2075162583955287E-3</c:v>
                </c:pt>
                <c:pt idx="353">
                  <c:v>6.2324366582731591E-3</c:v>
                </c:pt>
                <c:pt idx="354">
                  <c:v>6.2436329221529103E-3</c:v>
                </c:pt>
                <c:pt idx="355">
                  <c:v>6.3198307920379667E-3</c:v>
                </c:pt>
                <c:pt idx="356">
                  <c:v>6.3450971224411155E-3</c:v>
                </c:pt>
                <c:pt idx="357">
                  <c:v>6.3450971224411155E-3</c:v>
                </c:pt>
                <c:pt idx="358">
                  <c:v>6.5063163162408302E-3</c:v>
                </c:pt>
                <c:pt idx="359">
                  <c:v>6.5098745508214671E-3</c:v>
                </c:pt>
                <c:pt idx="360">
                  <c:v>6.5674537900051091E-3</c:v>
                </c:pt>
                <c:pt idx="361">
                  <c:v>6.5683494964871936E-3</c:v>
                </c:pt>
                <c:pt idx="362">
                  <c:v>6.5692452947280384E-3</c:v>
                </c:pt>
                <c:pt idx="363">
                  <c:v>6.6029039671146612E-3</c:v>
                </c:pt>
                <c:pt idx="364">
                  <c:v>6.6038032980677685E-3</c:v>
                </c:pt>
                <c:pt idx="365">
                  <c:v>6.6308258944844552E-3</c:v>
                </c:pt>
                <c:pt idx="366">
                  <c:v>6.6552168396253573E-3</c:v>
                </c:pt>
                <c:pt idx="367">
                  <c:v>6.6687962687130634E-3</c:v>
                </c:pt>
                <c:pt idx="368">
                  <c:v>6.9335249254170155E-3</c:v>
                </c:pt>
                <c:pt idx="369">
                  <c:v>7.0046530836611574E-3</c:v>
                </c:pt>
                <c:pt idx="370">
                  <c:v>7.2770695578702228E-3</c:v>
                </c:pt>
                <c:pt idx="371">
                  <c:v>7.4043539860133966E-3</c:v>
                </c:pt>
                <c:pt idx="372">
                  <c:v>7.6967525202394542E-3</c:v>
                </c:pt>
                <c:pt idx="373">
                  <c:v>7.7693299029582864E-3</c:v>
                </c:pt>
                <c:pt idx="374">
                  <c:v>8.0064261393012551E-3</c:v>
                </c:pt>
                <c:pt idx="375">
                  <c:v>8.0893286115039931E-3</c:v>
                </c:pt>
                <c:pt idx="376">
                  <c:v>8.0976511578078163E-3</c:v>
                </c:pt>
                <c:pt idx="377">
                  <c:v>8.1435301345003826E-3</c:v>
                </c:pt>
                <c:pt idx="378">
                  <c:v>8.1550276356984509E-3</c:v>
                </c:pt>
                <c:pt idx="379">
                  <c:v>8.4043756985874955E-3</c:v>
                </c:pt>
                <c:pt idx="380">
                  <c:v>8.4043756985874955E-3</c:v>
                </c:pt>
                <c:pt idx="381">
                  <c:v>8.4043756985874955E-3</c:v>
                </c:pt>
                <c:pt idx="382">
                  <c:v>8.4043756985874955E-3</c:v>
                </c:pt>
                <c:pt idx="383">
                  <c:v>8.4043756985874955E-3</c:v>
                </c:pt>
                <c:pt idx="384">
                  <c:v>8.4369736851079655E-3</c:v>
                </c:pt>
                <c:pt idx="385">
                  <c:v>8.4642932551666668E-3</c:v>
                </c:pt>
                <c:pt idx="386">
                  <c:v>8.4653658266588151E-3</c:v>
                </c:pt>
                <c:pt idx="387">
                  <c:v>8.8441928483910769E-3</c:v>
                </c:pt>
                <c:pt idx="388">
                  <c:v>8.9195143552069124E-3</c:v>
                </c:pt>
                <c:pt idx="389">
                  <c:v>8.9384110276150321E-3</c:v>
                </c:pt>
                <c:pt idx="390">
                  <c:v>8.9662484250936647E-3</c:v>
                </c:pt>
                <c:pt idx="391">
                  <c:v>8.9662484250936647E-3</c:v>
                </c:pt>
                <c:pt idx="392">
                  <c:v>8.9662484250936647E-3</c:v>
                </c:pt>
                <c:pt idx="393">
                  <c:v>9.2694072386137645E-3</c:v>
                </c:pt>
                <c:pt idx="394">
                  <c:v>9.3367871781521259E-3</c:v>
                </c:pt>
                <c:pt idx="395">
                  <c:v>9.4067870204994596E-3</c:v>
                </c:pt>
                <c:pt idx="396">
                  <c:v>9.4067870204994596E-3</c:v>
                </c:pt>
                <c:pt idx="397">
                  <c:v>9.7878530692393668E-3</c:v>
                </c:pt>
                <c:pt idx="398">
                  <c:v>9.8659555021060399E-3</c:v>
                </c:pt>
                <c:pt idx="399">
                  <c:v>1.0294127842530594E-2</c:v>
                </c:pt>
                <c:pt idx="400">
                  <c:v>1.0349078644143188E-2</c:v>
                </c:pt>
                <c:pt idx="401">
                  <c:v>1.0367436869456091E-2</c:v>
                </c:pt>
                <c:pt idx="402">
                  <c:v>1.0452766084868351E-2</c:v>
                </c:pt>
                <c:pt idx="403">
                  <c:v>1.0460769179500505E-2</c:v>
                </c:pt>
                <c:pt idx="404">
                  <c:v>1.0474321709889423E-2</c:v>
                </c:pt>
                <c:pt idx="405">
                  <c:v>1.0651514960652649E-2</c:v>
                </c:pt>
                <c:pt idx="406">
                  <c:v>1.0706413456426473E-2</c:v>
                </c:pt>
                <c:pt idx="407">
                  <c:v>1.0846326703650707E-2</c:v>
                </c:pt>
                <c:pt idx="408">
                  <c:v>1.0874698644892256E-2</c:v>
                </c:pt>
                <c:pt idx="409">
                  <c:v>1.0890480906699661E-2</c:v>
                </c:pt>
                <c:pt idx="410">
                  <c:v>1.1341443645403187E-2</c:v>
                </c:pt>
                <c:pt idx="411">
                  <c:v>1.1381648216880364E-2</c:v>
                </c:pt>
                <c:pt idx="412">
                  <c:v>1.1846345983631101E-2</c:v>
                </c:pt>
                <c:pt idx="413">
                  <c:v>1.1856329419168917E-2</c:v>
                </c:pt>
                <c:pt idx="414">
                  <c:v>1.2337511073916046E-2</c:v>
                </c:pt>
                <c:pt idx="415">
                  <c:v>1.2368912558462838E-2</c:v>
                </c:pt>
                <c:pt idx="416">
                  <c:v>1.2403099662139313E-2</c:v>
                </c:pt>
                <c:pt idx="417">
                  <c:v>1.2824800086593554E-2</c:v>
                </c:pt>
                <c:pt idx="418">
                  <c:v>1.2824800086593554E-2</c:v>
                </c:pt>
                <c:pt idx="419">
                  <c:v>1.2971950749864031E-2</c:v>
                </c:pt>
                <c:pt idx="420">
                  <c:v>1.3479830074651526E-2</c:v>
                </c:pt>
                <c:pt idx="421">
                  <c:v>1.4488581656355613E-2</c:v>
                </c:pt>
                <c:pt idx="422">
                  <c:v>1.4517135394401099E-2</c:v>
                </c:pt>
                <c:pt idx="423">
                  <c:v>1.4533681646096534E-2</c:v>
                </c:pt>
                <c:pt idx="424">
                  <c:v>1.5092089433719889E-2</c:v>
                </c:pt>
                <c:pt idx="425">
                  <c:v>1.5116715336244641E-2</c:v>
                </c:pt>
                <c:pt idx="426">
                  <c:v>1.5223183623446575E-2</c:v>
                </c:pt>
                <c:pt idx="427">
                  <c:v>1.5347171998064719E-2</c:v>
                </c:pt>
                <c:pt idx="428">
                  <c:v>1.5788914569225907E-2</c:v>
                </c:pt>
                <c:pt idx="429">
                  <c:v>1.5860080520126822E-2</c:v>
                </c:pt>
                <c:pt idx="430">
                  <c:v>1.5977512986540092E-2</c:v>
                </c:pt>
                <c:pt idx="431">
                  <c:v>1.6394097709571197E-2</c:v>
                </c:pt>
                <c:pt idx="432">
                  <c:v>1.6517040204459814E-2</c:v>
                </c:pt>
                <c:pt idx="433">
                  <c:v>1.6913689087124841E-2</c:v>
                </c:pt>
                <c:pt idx="434">
                  <c:v>1.7615394787441733E-2</c:v>
                </c:pt>
                <c:pt idx="435">
                  <c:v>1.7667586172783779E-2</c:v>
                </c:pt>
                <c:pt idx="436">
                  <c:v>1.7692871725689258E-2</c:v>
                </c:pt>
                <c:pt idx="437">
                  <c:v>1.8377353859650242E-2</c:v>
                </c:pt>
                <c:pt idx="438">
                  <c:v>1.8381662228546133E-2</c:v>
                </c:pt>
                <c:pt idx="439">
                  <c:v>1.8397177105087176E-2</c:v>
                </c:pt>
                <c:pt idx="440">
                  <c:v>1.8401488112047417E-2</c:v>
                </c:pt>
                <c:pt idx="441">
                  <c:v>1.8545805204347635E-2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A1-42D8-9963-87B8F71BC32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Active!$F$21:$F$974</c:f>
              <c:numCache>
                <c:formatCode>General</c:formatCode>
                <c:ptCount val="954"/>
                <c:pt idx="0">
                  <c:v>-27482</c:v>
                </c:pt>
                <c:pt idx="1">
                  <c:v>-27455</c:v>
                </c:pt>
                <c:pt idx="2">
                  <c:v>-27033</c:v>
                </c:pt>
                <c:pt idx="3">
                  <c:v>-26715</c:v>
                </c:pt>
                <c:pt idx="4">
                  <c:v>-26366</c:v>
                </c:pt>
                <c:pt idx="5">
                  <c:v>-26351</c:v>
                </c:pt>
                <c:pt idx="6">
                  <c:v>-25854</c:v>
                </c:pt>
                <c:pt idx="7">
                  <c:v>-25611</c:v>
                </c:pt>
                <c:pt idx="8">
                  <c:v>-25189</c:v>
                </c:pt>
                <c:pt idx="9">
                  <c:v>-25067</c:v>
                </c:pt>
                <c:pt idx="10">
                  <c:v>-24283</c:v>
                </c:pt>
                <c:pt idx="11">
                  <c:v>-23237</c:v>
                </c:pt>
                <c:pt idx="12">
                  <c:v>-22786</c:v>
                </c:pt>
                <c:pt idx="13">
                  <c:v>-22014</c:v>
                </c:pt>
                <c:pt idx="14">
                  <c:v>-21519</c:v>
                </c:pt>
                <c:pt idx="15">
                  <c:v>-21273</c:v>
                </c:pt>
                <c:pt idx="16">
                  <c:v>-21200</c:v>
                </c:pt>
                <c:pt idx="17">
                  <c:v>-20925</c:v>
                </c:pt>
                <c:pt idx="18">
                  <c:v>-20837</c:v>
                </c:pt>
                <c:pt idx="19">
                  <c:v>-20503</c:v>
                </c:pt>
                <c:pt idx="20">
                  <c:v>-20354</c:v>
                </c:pt>
                <c:pt idx="21">
                  <c:v>-20341</c:v>
                </c:pt>
                <c:pt idx="22">
                  <c:v>-20082</c:v>
                </c:pt>
                <c:pt idx="23">
                  <c:v>-18887</c:v>
                </c:pt>
                <c:pt idx="24">
                  <c:v>-18887</c:v>
                </c:pt>
                <c:pt idx="25">
                  <c:v>-18465</c:v>
                </c:pt>
                <c:pt idx="26">
                  <c:v>-18041</c:v>
                </c:pt>
                <c:pt idx="27">
                  <c:v>-17783</c:v>
                </c:pt>
                <c:pt idx="28">
                  <c:v>-17650</c:v>
                </c:pt>
                <c:pt idx="29">
                  <c:v>-17635</c:v>
                </c:pt>
                <c:pt idx="30">
                  <c:v>-17332</c:v>
                </c:pt>
                <c:pt idx="31">
                  <c:v>-17318</c:v>
                </c:pt>
                <c:pt idx="32">
                  <c:v>-17298</c:v>
                </c:pt>
                <c:pt idx="33">
                  <c:v>-17239</c:v>
                </c:pt>
                <c:pt idx="34">
                  <c:v>-17179</c:v>
                </c:pt>
                <c:pt idx="35">
                  <c:v>-16955</c:v>
                </c:pt>
                <c:pt idx="36">
                  <c:v>-16949</c:v>
                </c:pt>
                <c:pt idx="37">
                  <c:v>-16894</c:v>
                </c:pt>
                <c:pt idx="38">
                  <c:v>-16844</c:v>
                </c:pt>
                <c:pt idx="39">
                  <c:v>-16606</c:v>
                </c:pt>
                <c:pt idx="40">
                  <c:v>-16557</c:v>
                </c:pt>
                <c:pt idx="41">
                  <c:v>-16509</c:v>
                </c:pt>
                <c:pt idx="42">
                  <c:v>-16413</c:v>
                </c:pt>
                <c:pt idx="43">
                  <c:v>-16149</c:v>
                </c:pt>
                <c:pt idx="44">
                  <c:v>-16088</c:v>
                </c:pt>
                <c:pt idx="45">
                  <c:v>-15833</c:v>
                </c:pt>
                <c:pt idx="46">
                  <c:v>-15832</c:v>
                </c:pt>
                <c:pt idx="47">
                  <c:v>-15804</c:v>
                </c:pt>
                <c:pt idx="48">
                  <c:v>-15745</c:v>
                </c:pt>
                <c:pt idx="49">
                  <c:v>-15441</c:v>
                </c:pt>
                <c:pt idx="50">
                  <c:v>-15383</c:v>
                </c:pt>
                <c:pt idx="51">
                  <c:v>-14523</c:v>
                </c:pt>
                <c:pt idx="52">
                  <c:v>-14215</c:v>
                </c:pt>
                <c:pt idx="53">
                  <c:v>-14172</c:v>
                </c:pt>
                <c:pt idx="54">
                  <c:v>-13826</c:v>
                </c:pt>
                <c:pt idx="55">
                  <c:v>-13797</c:v>
                </c:pt>
                <c:pt idx="56">
                  <c:v>-13796</c:v>
                </c:pt>
                <c:pt idx="57">
                  <c:v>-13781</c:v>
                </c:pt>
                <c:pt idx="58">
                  <c:v>-13463</c:v>
                </c:pt>
                <c:pt idx="59">
                  <c:v>-13010</c:v>
                </c:pt>
                <c:pt idx="60">
                  <c:v>-12981</c:v>
                </c:pt>
                <c:pt idx="61">
                  <c:v>-12950</c:v>
                </c:pt>
                <c:pt idx="62">
                  <c:v>-12587</c:v>
                </c:pt>
                <c:pt idx="63">
                  <c:v>-12587</c:v>
                </c:pt>
                <c:pt idx="64">
                  <c:v>-11861</c:v>
                </c:pt>
                <c:pt idx="65">
                  <c:v>-11046</c:v>
                </c:pt>
                <c:pt idx="66">
                  <c:v>-10699</c:v>
                </c:pt>
                <c:pt idx="67">
                  <c:v>-8721</c:v>
                </c:pt>
                <c:pt idx="68">
                  <c:v>-8721</c:v>
                </c:pt>
                <c:pt idx="69">
                  <c:v>-8720</c:v>
                </c:pt>
                <c:pt idx="70">
                  <c:v>-8720</c:v>
                </c:pt>
                <c:pt idx="71">
                  <c:v>-5998</c:v>
                </c:pt>
                <c:pt idx="72">
                  <c:v>-5967</c:v>
                </c:pt>
                <c:pt idx="73">
                  <c:v>-5907</c:v>
                </c:pt>
                <c:pt idx="74">
                  <c:v>-4090</c:v>
                </c:pt>
                <c:pt idx="75">
                  <c:v>-3625</c:v>
                </c:pt>
                <c:pt idx="76">
                  <c:v>-3624</c:v>
                </c:pt>
                <c:pt idx="77">
                  <c:v>-3595</c:v>
                </c:pt>
                <c:pt idx="78">
                  <c:v>-3594</c:v>
                </c:pt>
                <c:pt idx="79">
                  <c:v>-3156</c:v>
                </c:pt>
                <c:pt idx="80">
                  <c:v>-3084</c:v>
                </c:pt>
                <c:pt idx="81">
                  <c:v>-2069</c:v>
                </c:pt>
                <c:pt idx="82">
                  <c:v>-2069</c:v>
                </c:pt>
                <c:pt idx="83">
                  <c:v>-2039</c:v>
                </c:pt>
                <c:pt idx="84">
                  <c:v>-2039</c:v>
                </c:pt>
                <c:pt idx="85">
                  <c:v>-454</c:v>
                </c:pt>
                <c:pt idx="86">
                  <c:v>-1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58</c:v>
                </c:pt>
                <c:pt idx="94">
                  <c:v>245</c:v>
                </c:pt>
                <c:pt idx="95">
                  <c:v>259</c:v>
                </c:pt>
                <c:pt idx="96">
                  <c:v>285</c:v>
                </c:pt>
                <c:pt idx="97">
                  <c:v>336</c:v>
                </c:pt>
                <c:pt idx="98">
                  <c:v>349</c:v>
                </c:pt>
                <c:pt idx="99">
                  <c:v>360</c:v>
                </c:pt>
                <c:pt idx="100">
                  <c:v>380</c:v>
                </c:pt>
                <c:pt idx="101">
                  <c:v>391</c:v>
                </c:pt>
                <c:pt idx="102">
                  <c:v>406</c:v>
                </c:pt>
                <c:pt idx="103">
                  <c:v>406</c:v>
                </c:pt>
                <c:pt idx="104">
                  <c:v>421</c:v>
                </c:pt>
                <c:pt idx="105">
                  <c:v>466</c:v>
                </c:pt>
                <c:pt idx="106">
                  <c:v>593</c:v>
                </c:pt>
                <c:pt idx="107">
                  <c:v>608</c:v>
                </c:pt>
                <c:pt idx="108">
                  <c:v>609</c:v>
                </c:pt>
                <c:pt idx="109">
                  <c:v>637</c:v>
                </c:pt>
                <c:pt idx="110">
                  <c:v>638</c:v>
                </c:pt>
                <c:pt idx="111">
                  <c:v>737</c:v>
                </c:pt>
                <c:pt idx="112">
                  <c:v>751</c:v>
                </c:pt>
                <c:pt idx="113">
                  <c:v>781</c:v>
                </c:pt>
                <c:pt idx="114">
                  <c:v>785</c:v>
                </c:pt>
                <c:pt idx="115">
                  <c:v>813</c:v>
                </c:pt>
                <c:pt idx="116">
                  <c:v>858</c:v>
                </c:pt>
                <c:pt idx="117">
                  <c:v>859</c:v>
                </c:pt>
                <c:pt idx="118">
                  <c:v>873</c:v>
                </c:pt>
                <c:pt idx="119">
                  <c:v>942</c:v>
                </c:pt>
                <c:pt idx="120">
                  <c:v>1041</c:v>
                </c:pt>
                <c:pt idx="121">
                  <c:v>1062</c:v>
                </c:pt>
                <c:pt idx="122">
                  <c:v>1091</c:v>
                </c:pt>
                <c:pt idx="123">
                  <c:v>1104</c:v>
                </c:pt>
                <c:pt idx="124">
                  <c:v>1104</c:v>
                </c:pt>
                <c:pt idx="125">
                  <c:v>1105</c:v>
                </c:pt>
                <c:pt idx="126">
                  <c:v>1192</c:v>
                </c:pt>
                <c:pt idx="127">
                  <c:v>1192</c:v>
                </c:pt>
                <c:pt idx="128">
                  <c:v>1193</c:v>
                </c:pt>
                <c:pt idx="129">
                  <c:v>1349</c:v>
                </c:pt>
                <c:pt idx="130">
                  <c:v>1408</c:v>
                </c:pt>
                <c:pt idx="131">
                  <c:v>1410</c:v>
                </c:pt>
                <c:pt idx="132">
                  <c:v>1436</c:v>
                </c:pt>
                <c:pt idx="133">
                  <c:v>1450</c:v>
                </c:pt>
                <c:pt idx="134">
                  <c:v>1494</c:v>
                </c:pt>
                <c:pt idx="135">
                  <c:v>1844</c:v>
                </c:pt>
                <c:pt idx="136">
                  <c:v>1845</c:v>
                </c:pt>
                <c:pt idx="137">
                  <c:v>1847</c:v>
                </c:pt>
                <c:pt idx="138">
                  <c:v>1890</c:v>
                </c:pt>
                <c:pt idx="139">
                  <c:v>1891</c:v>
                </c:pt>
                <c:pt idx="140">
                  <c:v>1892</c:v>
                </c:pt>
                <c:pt idx="141">
                  <c:v>1935</c:v>
                </c:pt>
                <c:pt idx="142">
                  <c:v>1948</c:v>
                </c:pt>
                <c:pt idx="143">
                  <c:v>2023</c:v>
                </c:pt>
                <c:pt idx="144">
                  <c:v>2081</c:v>
                </c:pt>
                <c:pt idx="145">
                  <c:v>2121</c:v>
                </c:pt>
                <c:pt idx="146">
                  <c:v>2210</c:v>
                </c:pt>
                <c:pt idx="147">
                  <c:v>2210</c:v>
                </c:pt>
                <c:pt idx="148">
                  <c:v>2225</c:v>
                </c:pt>
                <c:pt idx="149">
                  <c:v>2239</c:v>
                </c:pt>
                <c:pt idx="150">
                  <c:v>2239</c:v>
                </c:pt>
                <c:pt idx="151">
                  <c:v>2240</c:v>
                </c:pt>
                <c:pt idx="152">
                  <c:v>2240</c:v>
                </c:pt>
                <c:pt idx="153">
                  <c:v>2250</c:v>
                </c:pt>
                <c:pt idx="154">
                  <c:v>2254</c:v>
                </c:pt>
                <c:pt idx="155">
                  <c:v>2255</c:v>
                </c:pt>
                <c:pt idx="156">
                  <c:v>2268</c:v>
                </c:pt>
                <c:pt idx="157">
                  <c:v>2269</c:v>
                </c:pt>
                <c:pt idx="158">
                  <c:v>2299</c:v>
                </c:pt>
                <c:pt idx="159">
                  <c:v>2311</c:v>
                </c:pt>
                <c:pt idx="160">
                  <c:v>2314</c:v>
                </c:pt>
                <c:pt idx="161">
                  <c:v>2343</c:v>
                </c:pt>
                <c:pt idx="162">
                  <c:v>2356</c:v>
                </c:pt>
                <c:pt idx="163">
                  <c:v>2372</c:v>
                </c:pt>
                <c:pt idx="164">
                  <c:v>2386</c:v>
                </c:pt>
                <c:pt idx="165">
                  <c:v>2387</c:v>
                </c:pt>
                <c:pt idx="166">
                  <c:v>2399</c:v>
                </c:pt>
                <c:pt idx="167">
                  <c:v>2401</c:v>
                </c:pt>
                <c:pt idx="168">
                  <c:v>2412</c:v>
                </c:pt>
                <c:pt idx="169">
                  <c:v>2586</c:v>
                </c:pt>
                <c:pt idx="170">
                  <c:v>2602</c:v>
                </c:pt>
                <c:pt idx="171">
                  <c:v>2618</c:v>
                </c:pt>
                <c:pt idx="172">
                  <c:v>2643</c:v>
                </c:pt>
                <c:pt idx="173">
                  <c:v>2647</c:v>
                </c:pt>
                <c:pt idx="174">
                  <c:v>2648</c:v>
                </c:pt>
                <c:pt idx="175">
                  <c:v>2662</c:v>
                </c:pt>
                <c:pt idx="176">
                  <c:v>2662</c:v>
                </c:pt>
                <c:pt idx="177">
                  <c:v>2662</c:v>
                </c:pt>
                <c:pt idx="178">
                  <c:v>2663</c:v>
                </c:pt>
                <c:pt idx="179">
                  <c:v>2675</c:v>
                </c:pt>
                <c:pt idx="180">
                  <c:v>2677</c:v>
                </c:pt>
                <c:pt idx="181">
                  <c:v>2687</c:v>
                </c:pt>
                <c:pt idx="182">
                  <c:v>2691</c:v>
                </c:pt>
                <c:pt idx="183">
                  <c:v>2692</c:v>
                </c:pt>
                <c:pt idx="184">
                  <c:v>2707</c:v>
                </c:pt>
                <c:pt idx="185">
                  <c:v>2907</c:v>
                </c:pt>
                <c:pt idx="186">
                  <c:v>2936</c:v>
                </c:pt>
                <c:pt idx="187">
                  <c:v>2994</c:v>
                </c:pt>
                <c:pt idx="188">
                  <c:v>2995</c:v>
                </c:pt>
                <c:pt idx="189">
                  <c:v>3036</c:v>
                </c:pt>
                <c:pt idx="190">
                  <c:v>3070</c:v>
                </c:pt>
                <c:pt idx="191">
                  <c:v>3070</c:v>
                </c:pt>
                <c:pt idx="192">
                  <c:v>3083</c:v>
                </c:pt>
                <c:pt idx="193">
                  <c:v>3097</c:v>
                </c:pt>
                <c:pt idx="194">
                  <c:v>3142</c:v>
                </c:pt>
                <c:pt idx="195">
                  <c:v>3155</c:v>
                </c:pt>
                <c:pt idx="196">
                  <c:v>3171</c:v>
                </c:pt>
                <c:pt idx="197">
                  <c:v>3200</c:v>
                </c:pt>
                <c:pt idx="198">
                  <c:v>3200</c:v>
                </c:pt>
                <c:pt idx="199">
                  <c:v>3201</c:v>
                </c:pt>
                <c:pt idx="200">
                  <c:v>3331.5</c:v>
                </c:pt>
                <c:pt idx="201">
                  <c:v>3357</c:v>
                </c:pt>
                <c:pt idx="202">
                  <c:v>3358</c:v>
                </c:pt>
                <c:pt idx="203">
                  <c:v>3428</c:v>
                </c:pt>
                <c:pt idx="204">
                  <c:v>3432</c:v>
                </c:pt>
                <c:pt idx="205">
                  <c:v>3434</c:v>
                </c:pt>
                <c:pt idx="206">
                  <c:v>3446</c:v>
                </c:pt>
                <c:pt idx="207">
                  <c:v>3447</c:v>
                </c:pt>
                <c:pt idx="208">
                  <c:v>3448</c:v>
                </c:pt>
                <c:pt idx="209">
                  <c:v>3475</c:v>
                </c:pt>
                <c:pt idx="210">
                  <c:v>3476</c:v>
                </c:pt>
                <c:pt idx="211">
                  <c:v>3476</c:v>
                </c:pt>
                <c:pt idx="212">
                  <c:v>3518</c:v>
                </c:pt>
                <c:pt idx="213">
                  <c:v>3536</c:v>
                </c:pt>
                <c:pt idx="214">
                  <c:v>3608</c:v>
                </c:pt>
                <c:pt idx="215">
                  <c:v>3608</c:v>
                </c:pt>
                <c:pt idx="216">
                  <c:v>3621</c:v>
                </c:pt>
                <c:pt idx="217">
                  <c:v>3720</c:v>
                </c:pt>
                <c:pt idx="218">
                  <c:v>3854</c:v>
                </c:pt>
                <c:pt idx="219">
                  <c:v>3854</c:v>
                </c:pt>
                <c:pt idx="220">
                  <c:v>3854</c:v>
                </c:pt>
                <c:pt idx="221">
                  <c:v>3856</c:v>
                </c:pt>
                <c:pt idx="222">
                  <c:v>3867</c:v>
                </c:pt>
                <c:pt idx="223">
                  <c:v>3868</c:v>
                </c:pt>
                <c:pt idx="224">
                  <c:v>3871</c:v>
                </c:pt>
                <c:pt idx="225">
                  <c:v>3886</c:v>
                </c:pt>
                <c:pt idx="226">
                  <c:v>3897</c:v>
                </c:pt>
                <c:pt idx="227">
                  <c:v>3899</c:v>
                </c:pt>
                <c:pt idx="228">
                  <c:v>3899</c:v>
                </c:pt>
                <c:pt idx="229">
                  <c:v>3899</c:v>
                </c:pt>
                <c:pt idx="230">
                  <c:v>3899</c:v>
                </c:pt>
                <c:pt idx="231">
                  <c:v>3912</c:v>
                </c:pt>
                <c:pt idx="232">
                  <c:v>3913</c:v>
                </c:pt>
                <c:pt idx="233">
                  <c:v>3915</c:v>
                </c:pt>
                <c:pt idx="234">
                  <c:v>3938</c:v>
                </c:pt>
                <c:pt idx="235">
                  <c:v>3938</c:v>
                </c:pt>
                <c:pt idx="236">
                  <c:v>3986</c:v>
                </c:pt>
                <c:pt idx="237">
                  <c:v>4172</c:v>
                </c:pt>
                <c:pt idx="238">
                  <c:v>4174</c:v>
                </c:pt>
                <c:pt idx="239">
                  <c:v>4174</c:v>
                </c:pt>
                <c:pt idx="240">
                  <c:v>4200</c:v>
                </c:pt>
                <c:pt idx="241">
                  <c:v>4204</c:v>
                </c:pt>
                <c:pt idx="242">
                  <c:v>4217</c:v>
                </c:pt>
                <c:pt idx="243">
                  <c:v>4233</c:v>
                </c:pt>
                <c:pt idx="244">
                  <c:v>4243</c:v>
                </c:pt>
                <c:pt idx="245">
                  <c:v>4243</c:v>
                </c:pt>
                <c:pt idx="246">
                  <c:v>4243</c:v>
                </c:pt>
                <c:pt idx="247">
                  <c:v>4247</c:v>
                </c:pt>
                <c:pt idx="248">
                  <c:v>4262</c:v>
                </c:pt>
                <c:pt idx="249">
                  <c:v>4332</c:v>
                </c:pt>
                <c:pt idx="250">
                  <c:v>4332</c:v>
                </c:pt>
                <c:pt idx="251">
                  <c:v>4332</c:v>
                </c:pt>
                <c:pt idx="252">
                  <c:v>4567</c:v>
                </c:pt>
                <c:pt idx="253">
                  <c:v>4609</c:v>
                </c:pt>
                <c:pt idx="254">
                  <c:v>4611</c:v>
                </c:pt>
                <c:pt idx="255">
                  <c:v>4670</c:v>
                </c:pt>
                <c:pt idx="256">
                  <c:v>4682</c:v>
                </c:pt>
                <c:pt idx="257">
                  <c:v>4741</c:v>
                </c:pt>
                <c:pt idx="258">
                  <c:v>4742</c:v>
                </c:pt>
                <c:pt idx="259">
                  <c:v>4786</c:v>
                </c:pt>
                <c:pt idx="260">
                  <c:v>4944</c:v>
                </c:pt>
                <c:pt idx="261">
                  <c:v>4944</c:v>
                </c:pt>
                <c:pt idx="262">
                  <c:v>4974</c:v>
                </c:pt>
                <c:pt idx="263">
                  <c:v>4974</c:v>
                </c:pt>
                <c:pt idx="264">
                  <c:v>5019</c:v>
                </c:pt>
                <c:pt idx="265">
                  <c:v>5029</c:v>
                </c:pt>
                <c:pt idx="266">
                  <c:v>5061</c:v>
                </c:pt>
                <c:pt idx="267">
                  <c:v>5164</c:v>
                </c:pt>
                <c:pt idx="268">
                  <c:v>5165</c:v>
                </c:pt>
                <c:pt idx="269">
                  <c:v>5381</c:v>
                </c:pt>
                <c:pt idx="270">
                  <c:v>5381</c:v>
                </c:pt>
                <c:pt idx="271">
                  <c:v>5381</c:v>
                </c:pt>
                <c:pt idx="272">
                  <c:v>5381</c:v>
                </c:pt>
                <c:pt idx="273">
                  <c:v>5381</c:v>
                </c:pt>
                <c:pt idx="274">
                  <c:v>5381</c:v>
                </c:pt>
                <c:pt idx="275">
                  <c:v>5425</c:v>
                </c:pt>
                <c:pt idx="276">
                  <c:v>5425</c:v>
                </c:pt>
                <c:pt idx="277">
                  <c:v>5440</c:v>
                </c:pt>
                <c:pt idx="278">
                  <c:v>5441</c:v>
                </c:pt>
                <c:pt idx="279">
                  <c:v>5441</c:v>
                </c:pt>
                <c:pt idx="280">
                  <c:v>5450</c:v>
                </c:pt>
                <c:pt idx="281">
                  <c:v>5451</c:v>
                </c:pt>
                <c:pt idx="282">
                  <c:v>5499</c:v>
                </c:pt>
                <c:pt idx="283">
                  <c:v>5529</c:v>
                </c:pt>
                <c:pt idx="284">
                  <c:v>5542</c:v>
                </c:pt>
                <c:pt idx="285">
                  <c:v>5542</c:v>
                </c:pt>
                <c:pt idx="286">
                  <c:v>5542</c:v>
                </c:pt>
                <c:pt idx="287">
                  <c:v>5729</c:v>
                </c:pt>
                <c:pt idx="288">
                  <c:v>5818</c:v>
                </c:pt>
                <c:pt idx="289">
                  <c:v>5846</c:v>
                </c:pt>
                <c:pt idx="290">
                  <c:v>5848</c:v>
                </c:pt>
                <c:pt idx="291">
                  <c:v>5907</c:v>
                </c:pt>
                <c:pt idx="292">
                  <c:v>5907</c:v>
                </c:pt>
                <c:pt idx="293">
                  <c:v>5950</c:v>
                </c:pt>
                <c:pt idx="294">
                  <c:v>6123</c:v>
                </c:pt>
                <c:pt idx="295">
                  <c:v>6150</c:v>
                </c:pt>
                <c:pt idx="296">
                  <c:v>6196</c:v>
                </c:pt>
                <c:pt idx="297">
                  <c:v>6226</c:v>
                </c:pt>
                <c:pt idx="298">
                  <c:v>6238</c:v>
                </c:pt>
                <c:pt idx="299">
                  <c:v>6283</c:v>
                </c:pt>
                <c:pt idx="300">
                  <c:v>6500</c:v>
                </c:pt>
                <c:pt idx="301">
                  <c:v>6529</c:v>
                </c:pt>
                <c:pt idx="302">
                  <c:v>6586</c:v>
                </c:pt>
                <c:pt idx="303">
                  <c:v>6588</c:v>
                </c:pt>
                <c:pt idx="304">
                  <c:v>6674</c:v>
                </c:pt>
                <c:pt idx="305">
                  <c:v>6676</c:v>
                </c:pt>
                <c:pt idx="306">
                  <c:v>6678</c:v>
                </c:pt>
                <c:pt idx="307">
                  <c:v>6692</c:v>
                </c:pt>
                <c:pt idx="308">
                  <c:v>6736</c:v>
                </c:pt>
                <c:pt idx="309">
                  <c:v>6907</c:v>
                </c:pt>
                <c:pt idx="310">
                  <c:v>6967</c:v>
                </c:pt>
                <c:pt idx="311">
                  <c:v>6968</c:v>
                </c:pt>
                <c:pt idx="312">
                  <c:v>7012</c:v>
                </c:pt>
                <c:pt idx="313">
                  <c:v>7084</c:v>
                </c:pt>
                <c:pt idx="314">
                  <c:v>7085</c:v>
                </c:pt>
                <c:pt idx="315">
                  <c:v>7271</c:v>
                </c:pt>
                <c:pt idx="316">
                  <c:v>7315</c:v>
                </c:pt>
                <c:pt idx="317">
                  <c:v>7316</c:v>
                </c:pt>
                <c:pt idx="318">
                  <c:v>7419</c:v>
                </c:pt>
                <c:pt idx="319">
                  <c:v>7665</c:v>
                </c:pt>
                <c:pt idx="320">
                  <c:v>7679</c:v>
                </c:pt>
                <c:pt idx="321">
                  <c:v>7679</c:v>
                </c:pt>
                <c:pt idx="322">
                  <c:v>7694</c:v>
                </c:pt>
                <c:pt idx="323">
                  <c:v>7694</c:v>
                </c:pt>
                <c:pt idx="324">
                  <c:v>7694</c:v>
                </c:pt>
                <c:pt idx="325">
                  <c:v>7694</c:v>
                </c:pt>
                <c:pt idx="326">
                  <c:v>7694</c:v>
                </c:pt>
                <c:pt idx="327">
                  <c:v>7694</c:v>
                </c:pt>
                <c:pt idx="328">
                  <c:v>7694</c:v>
                </c:pt>
                <c:pt idx="329">
                  <c:v>7753</c:v>
                </c:pt>
                <c:pt idx="330">
                  <c:v>7753</c:v>
                </c:pt>
                <c:pt idx="331">
                  <c:v>7828</c:v>
                </c:pt>
                <c:pt idx="332">
                  <c:v>7928</c:v>
                </c:pt>
                <c:pt idx="333">
                  <c:v>8056</c:v>
                </c:pt>
                <c:pt idx="334">
                  <c:v>8086</c:v>
                </c:pt>
                <c:pt idx="335">
                  <c:v>8146</c:v>
                </c:pt>
                <c:pt idx="336">
                  <c:v>8146</c:v>
                </c:pt>
                <c:pt idx="337">
                  <c:v>8175</c:v>
                </c:pt>
                <c:pt idx="338">
                  <c:v>8200</c:v>
                </c:pt>
                <c:pt idx="339">
                  <c:v>8206</c:v>
                </c:pt>
                <c:pt idx="340">
                  <c:v>8242</c:v>
                </c:pt>
                <c:pt idx="341">
                  <c:v>8262</c:v>
                </c:pt>
                <c:pt idx="342">
                  <c:v>8492</c:v>
                </c:pt>
                <c:pt idx="343">
                  <c:v>8495</c:v>
                </c:pt>
                <c:pt idx="344">
                  <c:v>8538</c:v>
                </c:pt>
                <c:pt idx="345">
                  <c:v>8599</c:v>
                </c:pt>
                <c:pt idx="346">
                  <c:v>8655</c:v>
                </c:pt>
                <c:pt idx="347">
                  <c:v>8681</c:v>
                </c:pt>
                <c:pt idx="348">
                  <c:v>8684</c:v>
                </c:pt>
                <c:pt idx="349">
                  <c:v>8714</c:v>
                </c:pt>
                <c:pt idx="350">
                  <c:v>8714</c:v>
                </c:pt>
                <c:pt idx="351">
                  <c:v>8798</c:v>
                </c:pt>
                <c:pt idx="352">
                  <c:v>8933</c:v>
                </c:pt>
                <c:pt idx="353">
                  <c:v>8962</c:v>
                </c:pt>
                <c:pt idx="354">
                  <c:v>8975</c:v>
                </c:pt>
                <c:pt idx="355">
                  <c:v>9063</c:v>
                </c:pt>
                <c:pt idx="356">
                  <c:v>9092</c:v>
                </c:pt>
                <c:pt idx="357">
                  <c:v>9092</c:v>
                </c:pt>
                <c:pt idx="358">
                  <c:v>9275</c:v>
                </c:pt>
                <c:pt idx="359">
                  <c:v>9279</c:v>
                </c:pt>
                <c:pt idx="360">
                  <c:v>9343.5</c:v>
                </c:pt>
                <c:pt idx="361">
                  <c:v>9344.5</c:v>
                </c:pt>
                <c:pt idx="362">
                  <c:v>9345.5</c:v>
                </c:pt>
                <c:pt idx="363">
                  <c:v>9383</c:v>
                </c:pt>
                <c:pt idx="364">
                  <c:v>9384</c:v>
                </c:pt>
                <c:pt idx="365">
                  <c:v>9414</c:v>
                </c:pt>
                <c:pt idx="366">
                  <c:v>9441</c:v>
                </c:pt>
                <c:pt idx="367">
                  <c:v>9456</c:v>
                </c:pt>
                <c:pt idx="368">
                  <c:v>9744</c:v>
                </c:pt>
                <c:pt idx="369">
                  <c:v>9820</c:v>
                </c:pt>
                <c:pt idx="370">
                  <c:v>10106</c:v>
                </c:pt>
                <c:pt idx="371">
                  <c:v>10237</c:v>
                </c:pt>
                <c:pt idx="372">
                  <c:v>10532</c:v>
                </c:pt>
                <c:pt idx="373">
                  <c:v>10604</c:v>
                </c:pt>
                <c:pt idx="374">
                  <c:v>10836</c:v>
                </c:pt>
                <c:pt idx="375">
                  <c:v>10916</c:v>
                </c:pt>
                <c:pt idx="376">
                  <c:v>10924</c:v>
                </c:pt>
                <c:pt idx="377">
                  <c:v>10968</c:v>
                </c:pt>
                <c:pt idx="378">
                  <c:v>10979</c:v>
                </c:pt>
                <c:pt idx="379">
                  <c:v>11215</c:v>
                </c:pt>
                <c:pt idx="380">
                  <c:v>11215</c:v>
                </c:pt>
                <c:pt idx="381">
                  <c:v>11215</c:v>
                </c:pt>
                <c:pt idx="382">
                  <c:v>11215</c:v>
                </c:pt>
                <c:pt idx="383">
                  <c:v>11215</c:v>
                </c:pt>
                <c:pt idx="384">
                  <c:v>11245.5</c:v>
                </c:pt>
                <c:pt idx="385">
                  <c:v>11271</c:v>
                </c:pt>
                <c:pt idx="386">
                  <c:v>11272</c:v>
                </c:pt>
                <c:pt idx="387">
                  <c:v>11620</c:v>
                </c:pt>
                <c:pt idx="388">
                  <c:v>11688</c:v>
                </c:pt>
                <c:pt idx="389">
                  <c:v>11705</c:v>
                </c:pt>
                <c:pt idx="390">
                  <c:v>11730</c:v>
                </c:pt>
                <c:pt idx="391">
                  <c:v>11730</c:v>
                </c:pt>
                <c:pt idx="392">
                  <c:v>11730</c:v>
                </c:pt>
                <c:pt idx="393">
                  <c:v>11999</c:v>
                </c:pt>
                <c:pt idx="394">
                  <c:v>12058</c:v>
                </c:pt>
                <c:pt idx="395">
                  <c:v>12119</c:v>
                </c:pt>
                <c:pt idx="396">
                  <c:v>12119</c:v>
                </c:pt>
                <c:pt idx="397">
                  <c:v>12446</c:v>
                </c:pt>
                <c:pt idx="398">
                  <c:v>12512</c:v>
                </c:pt>
                <c:pt idx="399">
                  <c:v>12868</c:v>
                </c:pt>
                <c:pt idx="400">
                  <c:v>12913</c:v>
                </c:pt>
                <c:pt idx="401">
                  <c:v>12928</c:v>
                </c:pt>
                <c:pt idx="402">
                  <c:v>12997.5</c:v>
                </c:pt>
                <c:pt idx="403">
                  <c:v>13004</c:v>
                </c:pt>
                <c:pt idx="404">
                  <c:v>13015</c:v>
                </c:pt>
                <c:pt idx="405">
                  <c:v>13158</c:v>
                </c:pt>
                <c:pt idx="406">
                  <c:v>13202</c:v>
                </c:pt>
                <c:pt idx="407">
                  <c:v>13313.5</c:v>
                </c:pt>
                <c:pt idx="408">
                  <c:v>13336</c:v>
                </c:pt>
                <c:pt idx="409">
                  <c:v>13348.5</c:v>
                </c:pt>
                <c:pt idx="410">
                  <c:v>13701</c:v>
                </c:pt>
                <c:pt idx="411">
                  <c:v>13732</c:v>
                </c:pt>
                <c:pt idx="412">
                  <c:v>14085.5</c:v>
                </c:pt>
                <c:pt idx="413">
                  <c:v>14093</c:v>
                </c:pt>
                <c:pt idx="414">
                  <c:v>14450</c:v>
                </c:pt>
                <c:pt idx="415">
                  <c:v>14473</c:v>
                </c:pt>
                <c:pt idx="416">
                  <c:v>14498</c:v>
                </c:pt>
                <c:pt idx="417">
                  <c:v>14803</c:v>
                </c:pt>
                <c:pt idx="418">
                  <c:v>14803</c:v>
                </c:pt>
                <c:pt idx="419">
                  <c:v>14908</c:v>
                </c:pt>
                <c:pt idx="420">
                  <c:v>15265</c:v>
                </c:pt>
                <c:pt idx="421">
                  <c:v>15951</c:v>
                </c:pt>
                <c:pt idx="422">
                  <c:v>15970</c:v>
                </c:pt>
                <c:pt idx="423">
                  <c:v>15981</c:v>
                </c:pt>
                <c:pt idx="424">
                  <c:v>16348</c:v>
                </c:pt>
                <c:pt idx="425">
                  <c:v>16364</c:v>
                </c:pt>
                <c:pt idx="426">
                  <c:v>16433</c:v>
                </c:pt>
                <c:pt idx="427">
                  <c:v>16513</c:v>
                </c:pt>
                <c:pt idx="428">
                  <c:v>16795</c:v>
                </c:pt>
                <c:pt idx="429">
                  <c:v>16840</c:v>
                </c:pt>
                <c:pt idx="430">
                  <c:v>16914</c:v>
                </c:pt>
                <c:pt idx="431">
                  <c:v>17174</c:v>
                </c:pt>
                <c:pt idx="432">
                  <c:v>17250</c:v>
                </c:pt>
                <c:pt idx="433">
                  <c:v>17493</c:v>
                </c:pt>
                <c:pt idx="434">
                  <c:v>17915</c:v>
                </c:pt>
                <c:pt idx="435">
                  <c:v>17946</c:v>
                </c:pt>
                <c:pt idx="436">
                  <c:v>17961</c:v>
                </c:pt>
                <c:pt idx="437">
                  <c:v>18362.5</c:v>
                </c:pt>
                <c:pt idx="438">
                  <c:v>18365</c:v>
                </c:pt>
                <c:pt idx="439">
                  <c:v>18374</c:v>
                </c:pt>
                <c:pt idx="440">
                  <c:v>18376.5</c:v>
                </c:pt>
                <c:pt idx="441">
                  <c:v>18460</c:v>
                </c:pt>
              </c:numCache>
            </c:numRef>
          </c:xVal>
          <c:yVal>
            <c:numRef>
              <c:f>Active!$U$21:$U$974</c:f>
              <c:numCache>
                <c:formatCode>General</c:formatCode>
                <c:ptCount val="954"/>
                <c:pt idx="87">
                  <c:v>-6.9999999999708962E-2</c:v>
                </c:pt>
                <c:pt idx="88">
                  <c:v>-6.7999999999301508E-2</c:v>
                </c:pt>
                <c:pt idx="144">
                  <c:v>8.6353960003179964E-2</c:v>
                </c:pt>
                <c:pt idx="200">
                  <c:v>-0.13682546000200091</c:v>
                </c:pt>
                <c:pt idx="401">
                  <c:v>2.6716480002505705E-2</c:v>
                </c:pt>
                <c:pt idx="402">
                  <c:v>3.4217100001114886E-2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EA1-42D8-9963-87B8F71BC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76808"/>
        <c:axId val="1"/>
      </c:scatterChart>
      <c:valAx>
        <c:axId val="86127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8837309515418"/>
              <c:y val="0.8704819277108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7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43299251772632"/>
          <c:y val="0.92168674698795183"/>
          <c:w val="0.85820958201120379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0</xdr:row>
      <xdr:rowOff>0</xdr:rowOff>
    </xdr:from>
    <xdr:to>
      <xdr:col>17</xdr:col>
      <xdr:colOff>657225</xdr:colOff>
      <xdr:row>18</xdr:row>
      <xdr:rowOff>57150</xdr:rowOff>
    </xdr:to>
    <xdr:graphicFrame macro="">
      <xdr:nvGraphicFramePr>
        <xdr:cNvPr id="1034" name="Chart 3">
          <a:extLst>
            <a:ext uri="{FF2B5EF4-FFF2-40B4-BE49-F238E27FC236}">
              <a16:creationId xmlns:a16="http://schemas.microsoft.com/office/drawing/2014/main" id="{9EC01AA8-D9F6-919B-7A83-555431DAF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228600</xdr:colOff>
      <xdr:row>0</xdr:row>
      <xdr:rowOff>76200</xdr:rowOff>
    </xdr:from>
    <xdr:to>
      <xdr:col>28</xdr:col>
      <xdr:colOff>438150</xdr:colOff>
      <xdr:row>18</xdr:row>
      <xdr:rowOff>142875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A79EED21-FE8C-AA5D-A359-C24A24192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03.pdf" TargetMode="External"/><Relationship Id="rId18" Type="http://schemas.openxmlformats.org/officeDocument/2006/relationships/hyperlink" Target="http://www.bav-astro.de/sfs/BAVM_link.php?BAVMnr=183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konkoly.hu/cgi-bin/IBVS?3423" TargetMode="External"/><Relationship Id="rId21" Type="http://schemas.openxmlformats.org/officeDocument/2006/relationships/hyperlink" Target="http://www.konkoly.hu/cgi-bin/IBVS?5820" TargetMode="External"/><Relationship Id="rId34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46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bav-astro.de/sfs/BAVM_link.php?BAVMnr=31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www.bav-astro.de/sfs/BAVM_link.php?BAVMnr=201" TargetMode="External"/><Relationship Id="rId28" Type="http://schemas.openxmlformats.org/officeDocument/2006/relationships/hyperlink" Target="http://www.konkoly.hu/cgi-bin/IBVS?5875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aavso.org/sites/default/files/jaavso/v36n2/171.pdf" TargetMode="External"/><Relationship Id="rId31" Type="http://schemas.openxmlformats.org/officeDocument/2006/relationships/hyperlink" Target="http://www.konkoly.hu/cgi-bin/IBVS?5966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694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konkoly.hu/cgi-bin/IBVS?5871" TargetMode="External"/><Relationship Id="rId30" Type="http://schemas.openxmlformats.org/officeDocument/2006/relationships/hyperlink" Target="http://www.bav-astro.de/sfs/BAVM_link.php?BAVMnr=214" TargetMode="External"/><Relationship Id="rId35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1"/>
  <sheetViews>
    <sheetView tabSelected="1" workbookViewId="0">
      <pane xSplit="14" ySplit="21" topLeftCell="V444" activePane="bottomRight" state="frozen"/>
      <selection pane="topRight" activeCell="O1" sqref="O1"/>
      <selection pane="bottomLeft" activeCell="A22" sqref="A22"/>
      <selection pane="bottomRight" activeCell="G8" sqref="G8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6" ht="20.25" x14ac:dyDescent="0.3">
      <c r="A1" s="1" t="s">
        <v>153</v>
      </c>
    </row>
    <row r="2" spans="1:6" x14ac:dyDescent="0.2">
      <c r="A2" t="s">
        <v>25</v>
      </c>
      <c r="B2" s="22" t="s">
        <v>154</v>
      </c>
      <c r="C2" t="s">
        <v>160</v>
      </c>
    </row>
    <row r="3" spans="1:6" ht="13.5" thickBot="1" x14ac:dyDescent="0.25">
      <c r="C3" s="109" t="s">
        <v>1450</v>
      </c>
    </row>
    <row r="4" spans="1:6" ht="14.25" thickTop="1" thickBot="1" x14ac:dyDescent="0.25">
      <c r="A4" s="8" t="s">
        <v>1</v>
      </c>
      <c r="C4" s="3">
        <v>42404.332000000002</v>
      </c>
      <c r="D4" s="4">
        <v>0.93125884000000003</v>
      </c>
    </row>
    <row r="5" spans="1:6" ht="13.5" thickTop="1" x14ac:dyDescent="0.2">
      <c r="A5" s="5" t="s">
        <v>1452</v>
      </c>
      <c r="C5" s="134">
        <v>-9.5</v>
      </c>
    </row>
    <row r="6" spans="1:6" x14ac:dyDescent="0.2">
      <c r="A6" s="8" t="s">
        <v>2</v>
      </c>
    </row>
    <row r="7" spans="1:6" x14ac:dyDescent="0.2">
      <c r="A7" t="s">
        <v>3</v>
      </c>
      <c r="C7">
        <f>+C4</f>
        <v>42404.332000000002</v>
      </c>
    </row>
    <row r="8" spans="1:6" x14ac:dyDescent="0.2">
      <c r="A8" t="s">
        <v>4</v>
      </c>
      <c r="C8">
        <f>+D4</f>
        <v>0.93125884000000003</v>
      </c>
    </row>
    <row r="9" spans="1:6" x14ac:dyDescent="0.2">
      <c r="A9" s="19" t="s">
        <v>165</v>
      </c>
      <c r="B9" s="61">
        <v>434</v>
      </c>
      <c r="C9" s="19" t="str">
        <f>"F"&amp;B9</f>
        <v>F434</v>
      </c>
      <c r="D9" s="19" t="str">
        <f>"G"&amp;B9</f>
        <v>G434</v>
      </c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 s="24">
        <f ca="1">INTERCEPT(INDIRECT(D9):G994,INDIRECT(C9):$F994)</f>
        <v>-1.2509040033099744E-2</v>
      </c>
      <c r="D11" s="6">
        <f>+E11*F11</f>
        <v>2.2041643501326865E-3</v>
      </c>
      <c r="E11" s="12">
        <v>220.41643501326865</v>
      </c>
      <c r="F11">
        <v>1.0000000000000001E-5</v>
      </c>
    </row>
    <row r="12" spans="1:6" x14ac:dyDescent="0.2">
      <c r="A12" t="s">
        <v>17</v>
      </c>
      <c r="C12" s="24">
        <f ca="1">SLOPE(INDIRECT(D9):G994,INDIRECT(C9):$F994)</f>
        <v>1.8251140224438871E-6</v>
      </c>
      <c r="D12" s="6">
        <f>+E12*F12</f>
        <v>3.8312627855955298E-8</v>
      </c>
      <c r="E12" s="13">
        <v>0.383126278559553</v>
      </c>
      <c r="F12">
        <v>9.9999999999999995E-8</v>
      </c>
    </row>
    <row r="13" spans="1:6" ht="13.5" thickBot="1" x14ac:dyDescent="0.25">
      <c r="A13" t="s">
        <v>19</v>
      </c>
      <c r="C13" s="6" t="s">
        <v>14</v>
      </c>
      <c r="D13" s="6">
        <f>+E13*F13</f>
        <v>4.5879380042216001E-11</v>
      </c>
      <c r="E13" s="14">
        <v>0.45879380042216</v>
      </c>
      <c r="F13">
        <v>1E-10</v>
      </c>
    </row>
    <row r="14" spans="1:6" x14ac:dyDescent="0.2">
      <c r="A14" t="s">
        <v>24</v>
      </c>
      <c r="E14">
        <f>SUM(R21:R9273)</f>
        <v>0.12811167523834813</v>
      </c>
    </row>
    <row r="15" spans="1:6" x14ac:dyDescent="0.2">
      <c r="A15" s="5" t="s">
        <v>18</v>
      </c>
      <c r="C15" s="16">
        <f ca="1">(C7+C11)+(C8+C12)*INT(MAX(F21:F3516))</f>
        <v>59595.391368964825</v>
      </c>
      <c r="D15" s="18">
        <f>+C7+INT(MAX(F21:F1571))*C8+D11+D12*INT(MAX(F21:F4006))+D13*INT(MAX(F21:F4033)^2)</f>
        <v>59595.388732205211</v>
      </c>
      <c r="E15" s="88" t="s">
        <v>261</v>
      </c>
      <c r="F15" s="89">
        <v>1</v>
      </c>
    </row>
    <row r="16" spans="1:6" x14ac:dyDescent="0.2">
      <c r="A16" s="8" t="s">
        <v>5</v>
      </c>
      <c r="C16" s="17">
        <f ca="1">+C8+C12</f>
        <v>0.9312606651140225</v>
      </c>
      <c r="D16" s="18">
        <f>+C8+D12+2*D13*F90</f>
        <v>0.93125807817623996</v>
      </c>
      <c r="E16" s="88" t="s">
        <v>262</v>
      </c>
      <c r="F16" s="90">
        <f ca="1">NOW()+15018.5+$C$5/24</f>
        <v>59965.818947800923</v>
      </c>
    </row>
    <row r="17" spans="1:21" ht="13.5" thickBot="1" x14ac:dyDescent="0.25">
      <c r="A17" s="24" t="s">
        <v>157</v>
      </c>
      <c r="C17">
        <f>COUNT(C21:C2194)</f>
        <v>442</v>
      </c>
      <c r="E17" s="88" t="s">
        <v>263</v>
      </c>
      <c r="F17" s="90">
        <f ca="1">ROUND(2*(F16-$C$7)/$C$8,0)/2+F15</f>
        <v>18859</v>
      </c>
      <c r="S17">
        <v>0.05</v>
      </c>
    </row>
    <row r="18" spans="1:21" ht="14.25" thickTop="1" thickBot="1" x14ac:dyDescent="0.25">
      <c r="A18" s="8" t="s">
        <v>1436</v>
      </c>
      <c r="C18" s="112">
        <f ca="1">+C15</f>
        <v>59595.391368964825</v>
      </c>
      <c r="D18" s="113">
        <f ca="1">C16</f>
        <v>0.9312606651140225</v>
      </c>
      <c r="E18" s="88" t="s">
        <v>264</v>
      </c>
      <c r="F18" s="18">
        <f ca="1">ROUND(2*(F16-$C$15)/$C$16,0)/2+F15</f>
        <v>399</v>
      </c>
    </row>
    <row r="19" spans="1:21" ht="13.5" thickBot="1" x14ac:dyDescent="0.25">
      <c r="A19" s="8" t="s">
        <v>1437</v>
      </c>
      <c r="C19" s="20">
        <f>+D15</f>
        <v>59595.388732205211</v>
      </c>
      <c r="D19" s="21">
        <f>+D16</f>
        <v>0.93125807817623996</v>
      </c>
      <c r="E19" s="88" t="s">
        <v>265</v>
      </c>
      <c r="F19" s="91">
        <f ca="1">+$C$15+$C$16*F18-15018.5-$C$5/24</f>
        <v>44948.860207678656</v>
      </c>
    </row>
    <row r="20" spans="1:21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270</v>
      </c>
      <c r="I20" s="10" t="s">
        <v>169</v>
      </c>
      <c r="J20" s="10" t="s">
        <v>268</v>
      </c>
      <c r="K20" s="10" t="s">
        <v>267</v>
      </c>
      <c r="L20" s="10" t="s">
        <v>145</v>
      </c>
      <c r="M20" s="10" t="s">
        <v>259</v>
      </c>
      <c r="N20" s="10" t="s">
        <v>143</v>
      </c>
      <c r="O20" s="10" t="s">
        <v>23</v>
      </c>
      <c r="P20" s="9" t="s">
        <v>22</v>
      </c>
      <c r="Q20" s="7" t="s">
        <v>15</v>
      </c>
      <c r="R20" s="6" t="s">
        <v>144</v>
      </c>
      <c r="S20" s="67" t="s">
        <v>1435</v>
      </c>
      <c r="U20" s="65" t="s">
        <v>260</v>
      </c>
    </row>
    <row r="21" spans="1:21" x14ac:dyDescent="0.2">
      <c r="A21" s="105" t="s">
        <v>277</v>
      </c>
      <c r="B21" s="106" t="s">
        <v>156</v>
      </c>
      <c r="C21" s="105">
        <v>16811.523000000001</v>
      </c>
      <c r="D21" s="25"/>
      <c r="E21" s="76">
        <f>+(C21-C$7)/C$8</f>
        <v>-27481.950131072044</v>
      </c>
      <c r="F21" s="76">
        <f>ROUND(2*E21,0)/2</f>
        <v>-27482</v>
      </c>
      <c r="G21" s="76">
        <f>+C21-(C$7+F21*C$8)</f>
        <v>4.6440879999863682E-2</v>
      </c>
      <c r="H21" s="76">
        <f>G21</f>
        <v>4.6440879999863682E-2</v>
      </c>
      <c r="I21" s="76"/>
      <c r="J21" s="76"/>
      <c r="L21" s="76"/>
      <c r="M21" s="76"/>
      <c r="O21" s="76"/>
      <c r="P21" s="76">
        <f>+D$11+D$12*F21+D$13*F21^2</f>
        <v>3.5802132146998511E-2</v>
      </c>
      <c r="Q21" s="87">
        <f>+C21-15018.5</f>
        <v>1793.023000000001</v>
      </c>
      <c r="R21" s="76">
        <f>+(P21-G21)^2</f>
        <v>1.131829558768433E-4</v>
      </c>
      <c r="S21" s="6">
        <f>S$17</f>
        <v>0.05</v>
      </c>
    </row>
    <row r="22" spans="1:21" x14ac:dyDescent="0.2">
      <c r="A22" s="105" t="s">
        <v>277</v>
      </c>
      <c r="B22" s="106" t="s">
        <v>156</v>
      </c>
      <c r="C22" s="105">
        <v>16836.62</v>
      </c>
      <c r="D22" s="25"/>
      <c r="E22" s="76">
        <f>+(C22-C$7)/C$8</f>
        <v>-27455.000588236031</v>
      </c>
      <c r="F22" s="76">
        <f>ROUND(2*E22,0)/2</f>
        <v>-27455</v>
      </c>
      <c r="G22" s="76">
        <f>+C22-(C$7+F22*C$8)</f>
        <v>-5.4780000209575519E-4</v>
      </c>
      <c r="H22" s="76">
        <f>G22</f>
        <v>-5.4780000209575519E-4</v>
      </c>
      <c r="I22" s="76"/>
      <c r="J22" s="76"/>
      <c r="L22" s="76"/>
      <c r="M22" s="76"/>
      <c r="O22" s="76"/>
      <c r="P22" s="76">
        <f>+D$11+D$12*F22+D$13*F22^2</f>
        <v>3.5735113749413384E-2</v>
      </c>
      <c r="Q22" s="87">
        <f>+C22-15018.5</f>
        <v>1818.119999999999</v>
      </c>
      <c r="R22" s="76">
        <f>+(P22-G22)^2</f>
        <v>1.3164498302994511E-3</v>
      </c>
      <c r="S22" s="6">
        <f>S$17</f>
        <v>0.05</v>
      </c>
    </row>
    <row r="23" spans="1:21" x14ac:dyDescent="0.2">
      <c r="A23" s="105" t="s">
        <v>277</v>
      </c>
      <c r="B23" s="106" t="s">
        <v>156</v>
      </c>
      <c r="C23" s="105">
        <v>17229.612000000001</v>
      </c>
      <c r="D23" s="25"/>
      <c r="E23" s="76">
        <f>+(C23-C$7)/C$8</f>
        <v>-27032.99976191367</v>
      </c>
      <c r="F23" s="76">
        <f>ROUND(2*E23,0)/2</f>
        <v>-27033</v>
      </c>
      <c r="G23" s="76">
        <f>+C23-(C$7+F23*C$8)</f>
        <v>2.2171999808051623E-4</v>
      </c>
      <c r="H23" s="76">
        <f>G23</f>
        <v>2.2171999808051623E-4</v>
      </c>
      <c r="I23" s="76"/>
      <c r="J23" s="76"/>
      <c r="L23" s="76"/>
      <c r="M23" s="76"/>
      <c r="O23" s="76"/>
      <c r="P23" s="76">
        <f>+D$11+D$12*F23+D$13*F23^2</f>
        <v>3.4696334149958208E-2</v>
      </c>
      <c r="Q23" s="87">
        <f>+C23-15018.5</f>
        <v>2211.112000000001</v>
      </c>
      <c r="R23" s="76">
        <f>+(P23-G23)^2</f>
        <v>1.1884990209208455E-3</v>
      </c>
      <c r="S23" s="6">
        <f>S$17</f>
        <v>0.05</v>
      </c>
    </row>
    <row r="24" spans="1:21" x14ac:dyDescent="0.2">
      <c r="A24" s="105" t="s">
        <v>277</v>
      </c>
      <c r="B24" s="106" t="s">
        <v>156</v>
      </c>
      <c r="C24" s="105">
        <v>17525.73</v>
      </c>
      <c r="D24" s="25"/>
      <c r="E24" s="76">
        <f>+(C24-C$7)/C$8</f>
        <v>-26715.023719935911</v>
      </c>
      <c r="F24" s="76">
        <f>ROUND(2*E24,0)/2</f>
        <v>-26715</v>
      </c>
      <c r="G24" s="76">
        <f>+C24-(C$7+F24*C$8)</f>
        <v>-2.2089400001277681E-2</v>
      </c>
      <c r="H24" s="76">
        <f>G24</f>
        <v>-2.2089400001277681E-2</v>
      </c>
      <c r="I24" s="76"/>
      <c r="J24" s="76"/>
      <c r="L24" s="76"/>
      <c r="M24" s="76"/>
      <c r="O24" s="76"/>
      <c r="P24" s="76">
        <f>+D$11+D$12*F24+D$13*F24^2</f>
        <v>3.3924353441530532E-2</v>
      </c>
      <c r="Q24" s="87">
        <f>+C24-15018.5</f>
        <v>2507.2299999999996</v>
      </c>
      <c r="R24" s="76">
        <f>+(P24-G24)^2</f>
        <v>3.1375405747517088E-3</v>
      </c>
      <c r="S24" s="6">
        <f>S$17</f>
        <v>0.05</v>
      </c>
    </row>
    <row r="25" spans="1:21" x14ac:dyDescent="0.2">
      <c r="A25" s="105" t="s">
        <v>277</v>
      </c>
      <c r="B25" s="106" t="s">
        <v>156</v>
      </c>
      <c r="C25" s="105">
        <v>17850.819</v>
      </c>
      <c r="D25" s="25"/>
      <c r="E25" s="76">
        <f>+(C25-C$7)/C$8</f>
        <v>-26365.938174611048</v>
      </c>
      <c r="F25" s="76">
        <f>ROUND(2*E25,0)/2</f>
        <v>-26366</v>
      </c>
      <c r="G25" s="76">
        <f>+C25-(C$7+F25*C$8)</f>
        <v>5.7575439997890498E-2</v>
      </c>
      <c r="H25" s="76">
        <f>G25</f>
        <v>5.7575439997890498E-2</v>
      </c>
      <c r="I25" s="76"/>
      <c r="J25" s="76"/>
      <c r="L25" s="76"/>
      <c r="M25" s="76"/>
      <c r="O25" s="76"/>
      <c r="P25" s="76">
        <f>+D$11+D$12*F25+D$13*F25^2</f>
        <v>3.3087796691816974E-2</v>
      </c>
      <c r="Q25" s="87">
        <f>+C25-15018.5</f>
        <v>2832.3189999999995</v>
      </c>
      <c r="R25" s="76">
        <f>+(P25-G25)^2</f>
        <v>5.9964467468548747E-4</v>
      </c>
      <c r="S25" s="6">
        <f>S$17</f>
        <v>0.05</v>
      </c>
    </row>
    <row r="26" spans="1:21" x14ac:dyDescent="0.2">
      <c r="A26" s="105" t="s">
        <v>277</v>
      </c>
      <c r="B26" s="106" t="s">
        <v>156</v>
      </c>
      <c r="C26" s="105">
        <v>17864.72</v>
      </c>
      <c r="D26" s="25"/>
      <c r="E26" s="76">
        <f>+(C26-C$7)/C$8</f>
        <v>-26351.011067986212</v>
      </c>
      <c r="F26" s="76">
        <f>ROUND(2*E26,0)/2</f>
        <v>-26351</v>
      </c>
      <c r="G26" s="76">
        <f>+C26-(C$7+F26*C$8)</f>
        <v>-1.0307159998774296E-2</v>
      </c>
      <c r="H26" s="76">
        <f>G26</f>
        <v>-1.0307159998774296E-2</v>
      </c>
      <c r="I26" s="76"/>
      <c r="J26" s="76"/>
      <c r="L26" s="76"/>
      <c r="M26" s="76"/>
      <c r="O26" s="76"/>
      <c r="P26" s="76">
        <f>+D$11+D$12*F26+D$13*F26^2</f>
        <v>3.3052092032069533E-2</v>
      </c>
      <c r="Q26" s="87">
        <f>+C26-15018.5</f>
        <v>2846.2200000000012</v>
      </c>
      <c r="R26" s="76">
        <f>+(P26-G26)^2</f>
        <v>1.8800247366742347E-3</v>
      </c>
      <c r="S26" s="6">
        <f>S$17</f>
        <v>0.05</v>
      </c>
    </row>
    <row r="27" spans="1:21" x14ac:dyDescent="0.2">
      <c r="A27" s="105" t="s">
        <v>277</v>
      </c>
      <c r="B27" s="106" t="s">
        <v>156</v>
      </c>
      <c r="C27" s="105">
        <v>18327.53</v>
      </c>
      <c r="D27" s="25"/>
      <c r="E27" s="76">
        <f>+(C27-C$7)/C$8</f>
        <v>-25854.038604347639</v>
      </c>
      <c r="F27" s="76">
        <f>ROUND(2*E27,0)/2</f>
        <v>-25854</v>
      </c>
      <c r="G27" s="76">
        <f>+C27-(C$7+F27*C$8)</f>
        <v>-3.5950640001829015E-2</v>
      </c>
      <c r="H27" s="76">
        <f>G27</f>
        <v>-3.5950640001829015E-2</v>
      </c>
      <c r="I27" s="76"/>
      <c r="J27" s="76"/>
      <c r="L27" s="76"/>
      <c r="M27" s="76"/>
      <c r="O27" s="76"/>
      <c r="P27" s="76">
        <f>+D$11+D$12*F27+D$13*F27^2</f>
        <v>3.1880752289667309E-2</v>
      </c>
      <c r="Q27" s="87">
        <f>+C27-15018.5</f>
        <v>3309.0299999999988</v>
      </c>
      <c r="R27" s="76">
        <f>+(P27-G27)^2</f>
        <v>4.601097780202866E-3</v>
      </c>
      <c r="S27" s="6">
        <f>S$17</f>
        <v>0.05</v>
      </c>
    </row>
    <row r="28" spans="1:21" x14ac:dyDescent="0.2">
      <c r="A28" s="105" t="s">
        <v>277</v>
      </c>
      <c r="B28" s="106" t="s">
        <v>156</v>
      </c>
      <c r="C28" s="105">
        <v>18553.843000000001</v>
      </c>
      <c r="D28" s="25"/>
      <c r="E28" s="76">
        <f>+(C28-C$7)/C$8</f>
        <v>-25611.020240087062</v>
      </c>
      <c r="F28" s="76">
        <f>ROUND(2*E28,0)/2</f>
        <v>-25611</v>
      </c>
      <c r="G28" s="76">
        <f>+C28-(C$7+F28*C$8)</f>
        <v>-1.8848759998945752E-2</v>
      </c>
      <c r="H28" s="76">
        <f>G28</f>
        <v>-1.8848759998945752E-2</v>
      </c>
      <c r="I28" s="76"/>
      <c r="J28" s="76"/>
      <c r="L28" s="76"/>
      <c r="M28" s="76"/>
      <c r="O28" s="76"/>
      <c r="P28" s="76">
        <f>+D$11+D$12*F28+D$13*F28^2</f>
        <v>3.1316294960825254E-2</v>
      </c>
      <c r="Q28" s="87">
        <f>+C28-15018.5</f>
        <v>3535.3430000000008</v>
      </c>
      <c r="R28" s="76">
        <f>+(P28-G28)^2</f>
        <v>2.5165327391168456E-3</v>
      </c>
      <c r="S28" s="6">
        <f>S$17</f>
        <v>0.05</v>
      </c>
    </row>
    <row r="29" spans="1:21" x14ac:dyDescent="0.2">
      <c r="A29" s="105" t="s">
        <v>277</v>
      </c>
      <c r="B29" s="106" t="s">
        <v>156</v>
      </c>
      <c r="C29" s="105">
        <v>18946.830999999998</v>
      </c>
      <c r="D29" s="25"/>
      <c r="E29" s="76">
        <f>+(C29-C$7)/C$8</f>
        <v>-25189.023709025951</v>
      </c>
      <c r="F29" s="76">
        <f>ROUND(2*E29,0)/2</f>
        <v>-25189</v>
      </c>
      <c r="G29" s="76">
        <f>+C29-(C$7+F29*C$8)</f>
        <v>-2.2079240003222367E-2</v>
      </c>
      <c r="H29" s="76">
        <f>G29</f>
        <v>-2.2079240003222367E-2</v>
      </c>
      <c r="I29" s="76"/>
      <c r="J29" s="76"/>
      <c r="L29" s="76"/>
      <c r="M29" s="76"/>
      <c r="O29" s="76"/>
      <c r="P29" s="76">
        <f>+D$11+D$12*F29+D$13*F29^2</f>
        <v>3.0348919092187461E-2</v>
      </c>
      <c r="Q29" s="87">
        <f>+C29-15018.5</f>
        <v>3928.3309999999983</v>
      </c>
      <c r="R29" s="76">
        <f>+(P29-G29)^2</f>
        <v>2.7487118661336041E-3</v>
      </c>
      <c r="S29" s="6">
        <f>S$17</f>
        <v>0.05</v>
      </c>
    </row>
    <row r="30" spans="1:21" x14ac:dyDescent="0.2">
      <c r="A30" s="105" t="s">
        <v>277</v>
      </c>
      <c r="B30" s="106" t="s">
        <v>156</v>
      </c>
      <c r="C30" s="105">
        <v>19060.53</v>
      </c>
      <c r="D30" s="25"/>
      <c r="E30" s="76">
        <f>+(C30-C$7)/C$8</f>
        <v>-25066.931982089965</v>
      </c>
      <c r="F30" s="76">
        <f>ROUND(2*E30,0)/2</f>
        <v>-25067</v>
      </c>
      <c r="G30" s="76">
        <f>+C30-(C$7+F30*C$8)</f>
        <v>6.3342279998323647E-2</v>
      </c>
      <c r="H30" s="76">
        <f>G30</f>
        <v>6.3342279998323647E-2</v>
      </c>
      <c r="I30" s="76"/>
      <c r="J30" s="76"/>
      <c r="L30" s="76"/>
      <c r="M30" s="76"/>
      <c r="O30" s="76"/>
      <c r="P30" s="76">
        <f>+D$11+D$12*F30+D$13*F30^2</f>
        <v>3.0072296109730889E-2</v>
      </c>
      <c r="Q30" s="87">
        <f>+C30-15018.5</f>
        <v>4042.0299999999988</v>
      </c>
      <c r="R30" s="76">
        <f>+(P30-G30)^2</f>
        <v>1.1068918279472217E-3</v>
      </c>
      <c r="S30" s="6">
        <f>S$17</f>
        <v>0.05</v>
      </c>
    </row>
    <row r="31" spans="1:21" x14ac:dyDescent="0.2">
      <c r="A31" s="105" t="s">
        <v>277</v>
      </c>
      <c r="B31" s="106" t="s">
        <v>156</v>
      </c>
      <c r="C31" s="105">
        <v>19790.61</v>
      </c>
      <c r="D31" s="25"/>
      <c r="E31" s="76">
        <f>+(C31-C$7)/C$8</f>
        <v>-24282.960900537601</v>
      </c>
      <c r="F31" s="76">
        <f>ROUND(2*E31,0)/2</f>
        <v>-24283</v>
      </c>
      <c r="G31" s="76">
        <f>+C31-(C$7+F31*C$8)</f>
        <v>3.6411720000614878E-2</v>
      </c>
      <c r="H31" s="76">
        <f>G31</f>
        <v>3.6411720000614878E-2</v>
      </c>
      <c r="I31" s="76"/>
      <c r="J31" s="76"/>
      <c r="L31" s="76"/>
      <c r="M31" s="76"/>
      <c r="O31" s="76"/>
      <c r="P31" s="76">
        <f>+D$11+D$12*F31+D$13*F31^2</f>
        <v>2.8327241644384604E-2</v>
      </c>
      <c r="Q31" s="87">
        <f>+C31-15018.5</f>
        <v>4772.1100000000006</v>
      </c>
      <c r="R31" s="76">
        <f>+(P31-G31)^2</f>
        <v>6.5358790292355747E-5</v>
      </c>
      <c r="S31" s="6">
        <f>S$17</f>
        <v>0.05</v>
      </c>
    </row>
    <row r="32" spans="1:21" x14ac:dyDescent="0.2">
      <c r="A32" s="105" t="s">
        <v>277</v>
      </c>
      <c r="B32" s="106" t="s">
        <v>156</v>
      </c>
      <c r="C32" s="105">
        <v>20764.781999999999</v>
      </c>
      <c r="D32" s="25"/>
      <c r="E32" s="76">
        <f>+(C32-C$7)/C$8</f>
        <v>-23236.880092327501</v>
      </c>
      <c r="F32" s="76">
        <f>ROUND(2*E32,0)/2</f>
        <v>-23237</v>
      </c>
      <c r="G32" s="76">
        <f>+C32-(C$7+F32*C$8)</f>
        <v>0.11166507999951136</v>
      </c>
      <c r="H32" s="76">
        <f>G32</f>
        <v>0.11166507999951136</v>
      </c>
      <c r="I32" s="76"/>
      <c r="J32" s="76"/>
      <c r="L32" s="76"/>
      <c r="M32" s="76"/>
      <c r="O32" s="76"/>
      <c r="P32" s="76">
        <f>+D$11+D$12*F32+D$13*F32^2</f>
        <v>2.6086839859093949E-2</v>
      </c>
      <c r="Q32" s="87">
        <f>+C32-15018.5</f>
        <v>5746.2819999999992</v>
      </c>
      <c r="R32" s="76">
        <f>+(P32-G32)^2</f>
        <v>7.3236351855309502E-3</v>
      </c>
      <c r="S32" s="6">
        <f>S$17</f>
        <v>0.05</v>
      </c>
    </row>
    <row r="33" spans="1:19" x14ac:dyDescent="0.2">
      <c r="A33" s="105" t="s">
        <v>277</v>
      </c>
      <c r="B33" s="106" t="s">
        <v>156</v>
      </c>
      <c r="C33" s="105">
        <v>21184.653999999999</v>
      </c>
      <c r="D33" s="25"/>
      <c r="E33" s="76">
        <f>+(C33-C$7)/C$8</f>
        <v>-22786.01511047133</v>
      </c>
      <c r="F33" s="76">
        <f>ROUND(2*E33,0)/2</f>
        <v>-22786</v>
      </c>
      <c r="G33" s="76">
        <f>+C33-(C$7+F33*C$8)</f>
        <v>-1.4071760004298994E-2</v>
      </c>
      <c r="H33" s="76">
        <f>G33</f>
        <v>-1.4071760004298994E-2</v>
      </c>
      <c r="I33" s="76"/>
      <c r="J33" s="76"/>
      <c r="L33" s="76"/>
      <c r="M33" s="76"/>
      <c r="O33" s="76"/>
      <c r="P33" s="76">
        <f>+D$11+D$12*F33+D$13*F33^2</f>
        <v>2.515182932909199E-2</v>
      </c>
      <c r="Q33" s="87">
        <f>+C33-15018.5</f>
        <v>6166.1539999999986</v>
      </c>
      <c r="R33" s="76">
        <f>+(P33-G33)^2</f>
        <v>1.538489960194503E-3</v>
      </c>
      <c r="S33" s="6">
        <f>S$17</f>
        <v>0.05</v>
      </c>
    </row>
    <row r="34" spans="1:19" x14ac:dyDescent="0.2">
      <c r="A34" s="105" t="s">
        <v>277</v>
      </c>
      <c r="B34" s="106" t="s">
        <v>156</v>
      </c>
      <c r="C34" s="105">
        <v>21903.702000000001</v>
      </c>
      <c r="D34" s="25"/>
      <c r="E34" s="76">
        <f>+(C34-C$7)/C$8</f>
        <v>-22013.8903594193</v>
      </c>
      <c r="F34" s="76">
        <f>ROUND(2*E34,0)/2</f>
        <v>-22014</v>
      </c>
      <c r="G34" s="76">
        <f>+C34-(C$7+F34*C$8)</f>
        <v>0.10210376000031829</v>
      </c>
      <c r="H34" s="76">
        <f>G34</f>
        <v>0.10210376000031829</v>
      </c>
      <c r="I34" s="76"/>
      <c r="J34" s="76"/>
      <c r="L34" s="76"/>
      <c r="M34" s="76"/>
      <c r="O34" s="76"/>
      <c r="P34" s="76">
        <f>+D$11+D$12*F34+D$13*F34^2</f>
        <v>2.3594640791408727E-2</v>
      </c>
      <c r="Q34" s="87">
        <f>+C34-15018.5</f>
        <v>6885.2020000000011</v>
      </c>
      <c r="R34" s="76">
        <f>+(P34-G34)^2</f>
        <v>6.1636817989587723E-3</v>
      </c>
      <c r="S34" s="6">
        <f>S$17</f>
        <v>0.05</v>
      </c>
    </row>
    <row r="35" spans="1:19" x14ac:dyDescent="0.2">
      <c r="A35" s="105" t="s">
        <v>277</v>
      </c>
      <c r="B35" s="106" t="s">
        <v>156</v>
      </c>
      <c r="C35" s="105">
        <v>22364.578000000001</v>
      </c>
      <c r="D35" s="25"/>
      <c r="E35" s="76">
        <f>+(C35-C$7)/C$8</f>
        <v>-21518.99465459034</v>
      </c>
      <c r="F35" s="76">
        <f>ROUND(2*E35,0)/2</f>
        <v>-21519</v>
      </c>
      <c r="G35" s="76">
        <f>+C35-(C$7+F35*C$8)</f>
        <v>4.9779600012698211E-3</v>
      </c>
      <c r="H35" s="76">
        <f>G35</f>
        <v>4.9779600012698211E-3</v>
      </c>
      <c r="I35" s="76"/>
      <c r="J35" s="76"/>
      <c r="L35" s="76"/>
      <c r="M35" s="76"/>
      <c r="O35" s="76"/>
      <c r="P35" s="76">
        <f>+D$11+D$12*F35+D$13*F35^2</f>
        <v>2.2624958351765416E-2</v>
      </c>
      <c r="Q35" s="87">
        <f>+C35-15018.5</f>
        <v>7346.0780000000013</v>
      </c>
      <c r="R35" s="76">
        <f>+(P35-G35)^2</f>
        <v>3.1141655078239426E-4</v>
      </c>
      <c r="S35" s="6">
        <f>S$17</f>
        <v>0.05</v>
      </c>
    </row>
    <row r="36" spans="1:19" x14ac:dyDescent="0.2">
      <c r="A36" s="105" t="s">
        <v>277</v>
      </c>
      <c r="B36" s="106" t="s">
        <v>156</v>
      </c>
      <c r="C36" s="105">
        <v>22593.758999999998</v>
      </c>
      <c r="D36" s="25"/>
      <c r="E36" s="76">
        <f>+(C36-C$7)/C$8</f>
        <v>-21272.89658802058</v>
      </c>
      <c r="F36" s="76">
        <f>ROUND(2*E36,0)/2</f>
        <v>-21273</v>
      </c>
      <c r="G36" s="76">
        <f>+C36-(C$7+F36*C$8)</f>
        <v>9.63033199950587E-2</v>
      </c>
      <c r="H36" s="76">
        <f>G36</f>
        <v>9.63033199950587E-2</v>
      </c>
      <c r="I36" s="76"/>
      <c r="J36" s="76"/>
      <c r="L36" s="76"/>
      <c r="M36" s="76"/>
      <c r="O36" s="76"/>
      <c r="P36" s="76">
        <f>+D$11+D$12*F36+D$13*F36^2</f>
        <v>2.215141873224942E-2</v>
      </c>
      <c r="Q36" s="87">
        <f>+C36-15018.5</f>
        <v>7575.2589999999982</v>
      </c>
      <c r="R36" s="76">
        <f>+(P36-G36)^2</f>
        <v>5.4985044608894165E-3</v>
      </c>
      <c r="S36" s="6">
        <f>S$17</f>
        <v>0.05</v>
      </c>
    </row>
    <row r="37" spans="1:19" x14ac:dyDescent="0.2">
      <c r="A37" s="105" t="s">
        <v>277</v>
      </c>
      <c r="B37" s="106" t="s">
        <v>156</v>
      </c>
      <c r="C37" s="105">
        <v>22661.62</v>
      </c>
      <c r="D37" s="25"/>
      <c r="E37" s="76">
        <f>+(C37-C$7)/C$8</f>
        <v>-21200.026407266108</v>
      </c>
      <c r="F37" s="76">
        <f>ROUND(2*E37,0)/2</f>
        <v>-21200</v>
      </c>
      <c r="G37" s="76">
        <f>+C37-(C$7+F37*C$8)</f>
        <v>-2.4592000001575798E-2</v>
      </c>
      <c r="H37" s="76">
        <f>G37</f>
        <v>-2.4592000001575798E-2</v>
      </c>
      <c r="I37" s="76"/>
      <c r="J37" s="76"/>
      <c r="L37" s="76"/>
      <c r="M37" s="76"/>
      <c r="O37" s="76"/>
      <c r="P37" s="76">
        <f>+D$11+D$12*F37+D$13*F37^2</f>
        <v>2.2011965205759994E-2</v>
      </c>
      <c r="Q37" s="87">
        <f>+C37-15018.5</f>
        <v>7643.119999999999</v>
      </c>
      <c r="R37" s="76">
        <f>+(P37-G37)^2</f>
        <v>2.171929573046565E-3</v>
      </c>
      <c r="S37" s="6">
        <f>S$17</f>
        <v>0.05</v>
      </c>
    </row>
    <row r="38" spans="1:19" x14ac:dyDescent="0.2">
      <c r="A38" s="105" t="s">
        <v>277</v>
      </c>
      <c r="B38" s="106" t="s">
        <v>156</v>
      </c>
      <c r="C38" s="105">
        <v>22917.74</v>
      </c>
      <c r="D38" s="25"/>
      <c r="E38" s="76">
        <f>+(C38-C$7)/C$8</f>
        <v>-20925.000830059234</v>
      </c>
      <c r="F38" s="76">
        <f>ROUND(2*E38,0)/2</f>
        <v>-20925</v>
      </c>
      <c r="G38" s="76">
        <f>+C38-(C$7+F38*C$8)</f>
        <v>-7.7299999975366518E-4</v>
      </c>
      <c r="H38" s="76">
        <f>G38</f>
        <v>-7.7299999975366518E-4</v>
      </c>
      <c r="I38" s="76"/>
      <c r="J38" s="76"/>
      <c r="L38" s="76"/>
      <c r="M38" s="76"/>
      <c r="O38" s="76"/>
      <c r="P38" s="76">
        <f>+D$11+D$12*F38+D$13*F38^2</f>
        <v>2.1491017235243836E-2</v>
      </c>
      <c r="Q38" s="87">
        <f>+C38-15018.5</f>
        <v>7899.2400000000016</v>
      </c>
      <c r="R38" s="76">
        <f>+(P38-G38)^2</f>
        <v>4.9568646344026583E-4</v>
      </c>
      <c r="S38" s="6">
        <f>S$17</f>
        <v>0.05</v>
      </c>
    </row>
    <row r="39" spans="1:19" x14ac:dyDescent="0.2">
      <c r="A39" s="105" t="s">
        <v>277</v>
      </c>
      <c r="B39" s="106" t="s">
        <v>156</v>
      </c>
      <c r="C39" s="105">
        <v>22999.675999999999</v>
      </c>
      <c r="D39" s="25"/>
      <c r="E39" s="76">
        <f>+(C39-C$7)/C$8</f>
        <v>-20837.016698815984</v>
      </c>
      <c r="F39" s="76">
        <f>ROUND(2*E39,0)/2</f>
        <v>-20837</v>
      </c>
      <c r="G39" s="76">
        <f>+C39-(C$7+F39*C$8)</f>
        <v>-1.5550920001260238E-2</v>
      </c>
      <c r="H39" s="76">
        <f>G39</f>
        <v>-1.5550920001260238E-2</v>
      </c>
      <c r="I39" s="76"/>
      <c r="J39" s="76"/>
      <c r="L39" s="76"/>
      <c r="M39" s="76"/>
      <c r="O39" s="76"/>
      <c r="P39" s="76">
        <f>+D$11+D$12*F39+D$13*F39^2</f>
        <v>2.1325779455594732E-2</v>
      </c>
      <c r="Q39" s="87">
        <f>+C39-15018.5</f>
        <v>7981.1759999999995</v>
      </c>
      <c r="R39" s="76">
        <f>+(P39-G39)^2</f>
        <v>1.3598909628312077E-3</v>
      </c>
      <c r="S39" s="6">
        <f>S$17</f>
        <v>0.05</v>
      </c>
    </row>
    <row r="40" spans="1:19" x14ac:dyDescent="0.2">
      <c r="A40" s="105" t="s">
        <v>277</v>
      </c>
      <c r="B40" s="106" t="s">
        <v>156</v>
      </c>
      <c r="C40" s="105">
        <v>23310.782999999999</v>
      </c>
      <c r="D40" s="25"/>
      <c r="E40" s="76">
        <f>+(C40-C$7)/C$8</f>
        <v>-20502.945239156066</v>
      </c>
      <c r="F40" s="76">
        <f>ROUND(2*E40,0)/2</f>
        <v>-20503</v>
      </c>
      <c r="G40" s="76">
        <f>+C40-(C$7+F40*C$8)</f>
        <v>5.0996519996260758E-2</v>
      </c>
      <c r="H40" s="76">
        <f>G40</f>
        <v>5.0996519996260758E-2</v>
      </c>
      <c r="I40" s="76"/>
      <c r="J40" s="76"/>
      <c r="L40" s="76"/>
      <c r="M40" s="76"/>
      <c r="O40" s="76"/>
      <c r="P40" s="76">
        <f>+D$11+D$12*F40+D$13*F40^2</f>
        <v>2.0705093580602921E-2</v>
      </c>
      <c r="Q40" s="87">
        <f>+C40-15018.5</f>
        <v>8292.2829999999994</v>
      </c>
      <c r="R40" s="76">
        <f>+(P40-G40)^2</f>
        <v>9.1757051429521344E-4</v>
      </c>
      <c r="S40" s="6">
        <f>S$17</f>
        <v>0.05</v>
      </c>
    </row>
    <row r="41" spans="1:19" x14ac:dyDescent="0.2">
      <c r="A41" s="105" t="s">
        <v>277</v>
      </c>
      <c r="B41" s="106" t="s">
        <v>156</v>
      </c>
      <c r="C41" s="105">
        <v>23449.491999999998</v>
      </c>
      <c r="D41" s="25"/>
      <c r="E41" s="76">
        <f>+(C41-C$7)/C$8</f>
        <v>-20353.997391316043</v>
      </c>
      <c r="F41" s="76">
        <f>ROUND(2*E41,0)/2</f>
        <v>-20354</v>
      </c>
      <c r="G41" s="76">
        <f>+C41-(C$7+F41*C$8)</f>
        <v>2.4293599963129964E-3</v>
      </c>
      <c r="H41" s="76">
        <f>G41</f>
        <v>2.4293599963129964E-3</v>
      </c>
      <c r="I41" s="76"/>
      <c r="J41" s="76"/>
      <c r="L41" s="76"/>
      <c r="M41" s="76"/>
      <c r="O41" s="76"/>
      <c r="P41" s="76">
        <f>+D$11+D$12*F41+D$13*F41^2</f>
        <v>2.0431502581426123E-2</v>
      </c>
      <c r="Q41" s="87">
        <f>+C41-15018.5</f>
        <v>8430.9919999999984</v>
      </c>
      <c r="R41" s="76">
        <f>+(P41-G41)^2</f>
        <v>3.2407713765474354E-4</v>
      </c>
      <c r="S41" s="6">
        <f>S$17</f>
        <v>0.05</v>
      </c>
    </row>
    <row r="42" spans="1:19" x14ac:dyDescent="0.2">
      <c r="A42" s="105" t="s">
        <v>277</v>
      </c>
      <c r="B42" s="106" t="s">
        <v>156</v>
      </c>
      <c r="C42" s="105">
        <v>23461.638999999999</v>
      </c>
      <c r="D42" s="25"/>
      <c r="E42" s="76">
        <f>+(C42-C$7)/C$8</f>
        <v>-20340.953756745013</v>
      </c>
      <c r="F42" s="76">
        <f>ROUND(2*E42,0)/2</f>
        <v>-20341</v>
      </c>
      <c r="G42" s="76">
        <f>+C42-(C$7+F42*C$8)</f>
        <v>4.3064439996669535E-2</v>
      </c>
      <c r="H42" s="76">
        <f>G42</f>
        <v>4.3064439996669535E-2</v>
      </c>
      <c r="I42" s="76"/>
      <c r="J42" s="76"/>
      <c r="L42" s="76"/>
      <c r="M42" s="76"/>
      <c r="O42" s="76"/>
      <c r="P42" s="76">
        <f>+D$11+D$12*F42+D$13*F42^2</f>
        <v>2.0407728847767613E-2</v>
      </c>
      <c r="Q42" s="87">
        <f>+C42-15018.5</f>
        <v>8443.1389999999992</v>
      </c>
      <c r="R42" s="76">
        <f>+(P42-G42)^2</f>
        <v>5.1332656008477666E-4</v>
      </c>
      <c r="S42" s="6">
        <f>S$17</f>
        <v>0.05</v>
      </c>
    </row>
    <row r="43" spans="1:19" x14ac:dyDescent="0.2">
      <c r="A43" s="105" t="s">
        <v>277</v>
      </c>
      <c r="B43" s="106" t="s">
        <v>156</v>
      </c>
      <c r="C43" s="105">
        <v>23702.762999999999</v>
      </c>
      <c r="D43" s="25"/>
      <c r="E43" s="76">
        <f>+(C43-C$7)/C$8</f>
        <v>-20082.031113927467</v>
      </c>
      <c r="F43" s="76">
        <f>ROUND(2*E43,0)/2</f>
        <v>-20082</v>
      </c>
      <c r="G43" s="76">
        <f>+C43-(C$7+F43*C$8)</f>
        <v>-2.8975120003451593E-2</v>
      </c>
      <c r="H43" s="76">
        <f>G43</f>
        <v>-2.8975120003451593E-2</v>
      </c>
      <c r="I43" s="76"/>
      <c r="J43" s="76"/>
      <c r="L43" s="76"/>
      <c r="M43" s="76"/>
      <c r="O43" s="76"/>
      <c r="P43" s="76">
        <f>+D$11+D$12*F43+D$13*F43^2</f>
        <v>1.9937315033905664E-2</v>
      </c>
      <c r="Q43" s="87">
        <f>+C43-15018.5</f>
        <v>8684.262999999999</v>
      </c>
      <c r="R43" s="76">
        <f>+(P43-G43)^2</f>
        <v>2.3924263012836942E-3</v>
      </c>
      <c r="S43" s="6">
        <f>S$17</f>
        <v>0.05</v>
      </c>
    </row>
    <row r="44" spans="1:19" x14ac:dyDescent="0.2">
      <c r="A44" s="105" t="s">
        <v>277</v>
      </c>
      <c r="B44" s="106" t="s">
        <v>156</v>
      </c>
      <c r="C44" s="105">
        <v>24815.631000000001</v>
      </c>
      <c r="D44" s="25"/>
      <c r="E44" s="76">
        <f>+(C44-C$7)/C$8</f>
        <v>-18887.01641747637</v>
      </c>
      <c r="F44" s="76">
        <f>ROUND(2*E44,0)/2</f>
        <v>-18887</v>
      </c>
      <c r="G44" s="76">
        <f>+C44-(C$7+F44*C$8)</f>
        <v>-1.5288919999875361E-2</v>
      </c>
      <c r="H44" s="76">
        <f>G44</f>
        <v>-1.5288919999875361E-2</v>
      </c>
      <c r="I44" s="76"/>
      <c r="J44" s="76"/>
      <c r="L44" s="76"/>
      <c r="M44" s="76"/>
      <c r="O44" s="76"/>
      <c r="P44" s="76">
        <f>+D$11+D$12*F44+D$13*F44^2</f>
        <v>1.7846589718959718E-2</v>
      </c>
      <c r="Q44" s="87">
        <f>+C44-15018.5</f>
        <v>9797.1310000000012</v>
      </c>
      <c r="R44" s="76">
        <f>+(P44-G44)^2</f>
        <v>1.0979620043270143E-3</v>
      </c>
      <c r="S44" s="6">
        <f>S$17</f>
        <v>0.05</v>
      </c>
    </row>
    <row r="45" spans="1:19" x14ac:dyDescent="0.2">
      <c r="A45" s="105" t="s">
        <v>277</v>
      </c>
      <c r="B45" s="106" t="s">
        <v>156</v>
      </c>
      <c r="C45" s="105">
        <v>24815.672999999999</v>
      </c>
      <c r="D45" s="25"/>
      <c r="E45" s="76">
        <f>+(C45-C$7)/C$8</f>
        <v>-18886.97131723335</v>
      </c>
      <c r="F45" s="76">
        <f>ROUND(2*E45,0)/2</f>
        <v>-18887</v>
      </c>
      <c r="G45" s="76">
        <f>+C45-(C$7+F45*C$8)</f>
        <v>2.6711079997767229E-2</v>
      </c>
      <c r="H45" s="76">
        <f>G45</f>
        <v>2.6711079997767229E-2</v>
      </c>
      <c r="I45" s="76"/>
      <c r="J45" s="76"/>
      <c r="L45" s="76"/>
      <c r="M45" s="76"/>
      <c r="O45" s="76"/>
      <c r="P45" s="76">
        <f>+D$11+D$12*F45+D$13*F45^2</f>
        <v>1.7846589718959718E-2</v>
      </c>
      <c r="Q45" s="87">
        <f>+C45-15018.5</f>
        <v>9797.1729999999989</v>
      </c>
      <c r="R45" s="76">
        <f>+(P45-G45)^2</f>
        <v>7.857918790307287E-5</v>
      </c>
      <c r="S45" s="6">
        <f>S$17</f>
        <v>0.05</v>
      </c>
    </row>
    <row r="46" spans="1:19" x14ac:dyDescent="0.2">
      <c r="A46" s="105" t="s">
        <v>277</v>
      </c>
      <c r="B46" s="106" t="s">
        <v>156</v>
      </c>
      <c r="C46" s="105">
        <v>25208.670999999998</v>
      </c>
      <c r="D46" s="25"/>
      <c r="E46" s="76">
        <f>+(C46-C$7)/C$8</f>
        <v>-18464.964048019134</v>
      </c>
      <c r="F46" s="76">
        <f>ROUND(2*E46,0)/2</f>
        <v>-18465</v>
      </c>
      <c r="G46" s="76">
        <f>+C46-(C$7+F46*C$8)</f>
        <v>3.3480599995527882E-2</v>
      </c>
      <c r="H46" s="76">
        <f>G46</f>
        <v>3.3480599995527882E-2</v>
      </c>
      <c r="I46" s="76"/>
      <c r="J46" s="76"/>
      <c r="L46" s="76"/>
      <c r="M46" s="76"/>
      <c r="O46" s="76"/>
      <c r="P46" s="76">
        <f>+D$11+D$12*F46+D$13*F46^2</f>
        <v>1.713958190130678E-2</v>
      </c>
      <c r="Q46" s="87">
        <f>+C46-15018.5</f>
        <v>10190.170999999998</v>
      </c>
      <c r="R46" s="76">
        <f>+(P46-G46)^2</f>
        <v>2.6702887235566144E-4</v>
      </c>
      <c r="S46" s="6">
        <f>S$17</f>
        <v>0.05</v>
      </c>
    </row>
    <row r="47" spans="1:19" x14ac:dyDescent="0.2">
      <c r="A47" s="105" t="s">
        <v>277</v>
      </c>
      <c r="B47" s="106" t="s">
        <v>156</v>
      </c>
      <c r="C47" s="105">
        <v>25603.588</v>
      </c>
      <c r="D47" s="25"/>
      <c r="E47" s="76">
        <f>+(C47-C$7)/C$8</f>
        <v>-18040.896127224954</v>
      </c>
      <c r="F47" s="76">
        <f>ROUND(2*E47,0)/2</f>
        <v>-18041</v>
      </c>
      <c r="G47" s="76">
        <f>+C47-(C$7+F47*C$8)</f>
        <v>9.6732439997140318E-2</v>
      </c>
      <c r="H47" s="76">
        <f>G47</f>
        <v>9.6732439997140318E-2</v>
      </c>
      <c r="I47" s="76"/>
      <c r="J47" s="76"/>
      <c r="L47" s="76"/>
      <c r="M47" s="76"/>
      <c r="O47" s="76"/>
      <c r="P47" s="76">
        <f>+D$11+D$12*F47+D$13*F47^2</f>
        <v>1.6445680452841543E-2</v>
      </c>
      <c r="Q47" s="87">
        <f>+C47-15018.5</f>
        <v>10585.088</v>
      </c>
      <c r="R47" s="76">
        <f>+(P47-G47)^2</f>
        <v>6.4459637581240495E-3</v>
      </c>
      <c r="S47" s="6">
        <f>S$17</f>
        <v>0.05</v>
      </c>
    </row>
    <row r="48" spans="1:19" x14ac:dyDescent="0.2">
      <c r="A48" s="105" t="s">
        <v>277</v>
      </c>
      <c r="B48" s="106" t="s">
        <v>156</v>
      </c>
      <c r="C48" s="105">
        <v>25843.787</v>
      </c>
      <c r="D48" s="25"/>
      <c r="E48" s="76">
        <f>+(C48-C$7)/C$8</f>
        <v>-17782.966763569195</v>
      </c>
      <c r="F48" s="76">
        <f>ROUND(2*E48,0)/2</f>
        <v>-17783</v>
      </c>
      <c r="G48" s="76">
        <f>+C48-(C$7+F48*C$8)</f>
        <v>3.0951720000302885E-2</v>
      </c>
      <c r="H48" s="76">
        <f>G48</f>
        <v>3.0951720000302885E-2</v>
      </c>
      <c r="I48" s="76"/>
      <c r="J48" s="76"/>
      <c r="L48" s="76"/>
      <c r="M48" s="76"/>
      <c r="O48" s="76"/>
      <c r="P48" s="76">
        <f>+D$11+D$12*F48+D$13*F48^2</f>
        <v>1.6031520719885235E-2</v>
      </c>
      <c r="Q48" s="87">
        <f>+C48-15018.5</f>
        <v>10825.287</v>
      </c>
      <c r="R48" s="76">
        <f>+(P48-G48)^2</f>
        <v>2.2261234656737535E-4</v>
      </c>
      <c r="S48" s="6">
        <f>S$17</f>
        <v>0.05</v>
      </c>
    </row>
    <row r="49" spans="1:19" x14ac:dyDescent="0.2">
      <c r="A49" s="105" t="s">
        <v>277</v>
      </c>
      <c r="B49" s="106" t="s">
        <v>156</v>
      </c>
      <c r="C49" s="105">
        <v>25967.603999999999</v>
      </c>
      <c r="D49" s="25"/>
      <c r="E49" s="76">
        <f>+(C49-C$7)/C$8</f>
        <v>-17650.010173326249</v>
      </c>
      <c r="F49" s="76">
        <f>ROUND(2*E49,0)/2</f>
        <v>-17650</v>
      </c>
      <c r="G49" s="76">
        <f>+C49-(C$7+F49*C$8)</f>
        <v>-9.4740000022284221E-3</v>
      </c>
      <c r="H49" s="76">
        <f>G49</f>
        <v>-9.4740000022284221E-3</v>
      </c>
      <c r="I49" s="76"/>
      <c r="J49" s="76"/>
      <c r="L49" s="76"/>
      <c r="M49" s="76"/>
      <c r="O49" s="76"/>
      <c r="P49" s="76">
        <f>+D$11+D$12*F49+D$13*F49^2</f>
        <v>1.582040563767631E-2</v>
      </c>
      <c r="Q49" s="87">
        <f>+C49-15018.5</f>
        <v>10949.103999999999</v>
      </c>
      <c r="R49" s="76">
        <f>+(P49-G49)^2</f>
        <v>6.398069566760443E-4</v>
      </c>
      <c r="S49" s="6">
        <f>S$17</f>
        <v>0.05</v>
      </c>
    </row>
    <row r="50" spans="1:19" x14ac:dyDescent="0.2">
      <c r="A50" s="105" t="s">
        <v>277</v>
      </c>
      <c r="B50" s="106" t="s">
        <v>156</v>
      </c>
      <c r="C50" s="105">
        <v>25981.599999999999</v>
      </c>
      <c r="D50" s="25"/>
      <c r="E50" s="76">
        <f>+(C50-C$7)/C$8</f>
        <v>-17634.98105424696</v>
      </c>
      <c r="F50" s="76">
        <f>ROUND(2*E50,0)/2</f>
        <v>-17635</v>
      </c>
      <c r="G50" s="76">
        <f>+C50-(C$7+F50*C$8)</f>
        <v>1.7643399998632958E-2</v>
      </c>
      <c r="H50" s="76">
        <f>G50</f>
        <v>1.7643399998632958E-2</v>
      </c>
      <c r="I50" s="76"/>
      <c r="J50" s="76"/>
      <c r="L50" s="76"/>
      <c r="M50" s="76"/>
      <c r="O50" s="76"/>
      <c r="P50" s="76">
        <f>+D$11+D$12*F50+D$13*F50^2</f>
        <v>1.5796697518222304E-2</v>
      </c>
      <c r="Q50" s="87">
        <f>+C50-15018.5</f>
        <v>10963.099999999999</v>
      </c>
      <c r="R50" s="76">
        <f>+(P50-G50)^2</f>
        <v>3.4103100511548634E-6</v>
      </c>
      <c r="S50" s="6">
        <f>S$17</f>
        <v>0.05</v>
      </c>
    </row>
    <row r="51" spans="1:19" x14ac:dyDescent="0.2">
      <c r="A51" s="105" t="s">
        <v>277</v>
      </c>
      <c r="B51" s="106" t="s">
        <v>156</v>
      </c>
      <c r="C51" s="105">
        <v>26263.813999999998</v>
      </c>
      <c r="D51" s="25"/>
      <c r="E51" s="76">
        <f>+(C51-C$7)/C$8</f>
        <v>-17331.935340339965</v>
      </c>
      <c r="F51" s="76">
        <f>ROUND(2*E51,0)/2</f>
        <v>-17332</v>
      </c>
      <c r="G51" s="76">
        <f>+C51-(C$7+F51*C$8)</f>
        <v>6.0214879995328374E-2</v>
      </c>
      <c r="H51" s="76">
        <f>G51</f>
        <v>6.0214879995328374E-2</v>
      </c>
      <c r="I51" s="76"/>
      <c r="J51" s="76"/>
      <c r="L51" s="76"/>
      <c r="M51" s="76"/>
      <c r="O51" s="76"/>
      <c r="P51" s="76">
        <f>+D$11+D$12*F51+D$13*F51^2</f>
        <v>1.5322214167036002E-2</v>
      </c>
      <c r="Q51" s="87">
        <f>+C51-15018.5</f>
        <v>11245.313999999998</v>
      </c>
      <c r="R51" s="76">
        <f>+(P51-G51)^2</f>
        <v>2.0153514451707296E-3</v>
      </c>
      <c r="S51" s="6">
        <f>S$17</f>
        <v>0.05</v>
      </c>
    </row>
    <row r="52" spans="1:19" x14ac:dyDescent="0.2">
      <c r="A52" s="105" t="s">
        <v>277</v>
      </c>
      <c r="B52" s="106" t="s">
        <v>156</v>
      </c>
      <c r="C52" s="105">
        <v>26276.79</v>
      </c>
      <c r="D52" s="25"/>
      <c r="E52" s="76">
        <f>+(C52-C$7)/C$8</f>
        <v>-17318.001512876916</v>
      </c>
      <c r="F52" s="76">
        <f>ROUND(2*E52,0)/2</f>
        <v>-17318</v>
      </c>
      <c r="G52" s="76">
        <f>+C52-(C$7+F52*C$8)</f>
        <v>-1.4088800016907044E-3</v>
      </c>
      <c r="H52" s="76">
        <f>G52</f>
        <v>-1.4088800016907044E-3</v>
      </c>
      <c r="I52" s="76"/>
      <c r="J52" s="76"/>
      <c r="L52" s="76"/>
      <c r="M52" s="76"/>
      <c r="O52" s="76"/>
      <c r="P52" s="76">
        <f>+D$11+D$12*F52+D$13*F52^2</f>
        <v>1.5300494456567506E-2</v>
      </c>
      <c r="Q52" s="87">
        <f>+C52-15018.5</f>
        <v>11258.29</v>
      </c>
      <c r="R52" s="76">
        <f>+(P52-G52)^2</f>
        <v>2.7920319478629181E-4</v>
      </c>
      <c r="S52" s="6">
        <f>S$17</f>
        <v>0.05</v>
      </c>
    </row>
    <row r="53" spans="1:19" x14ac:dyDescent="0.2">
      <c r="A53" s="105" t="s">
        <v>372</v>
      </c>
      <c r="B53" s="106" t="s">
        <v>156</v>
      </c>
      <c r="C53" s="105">
        <v>26295.433000000001</v>
      </c>
      <c r="D53" s="25"/>
      <c r="E53" s="76">
        <f>+(C53-C$7)/C$8</f>
        <v>-17297.98237405188</v>
      </c>
      <c r="F53" s="76">
        <f>ROUND(2*E53,0)/2</f>
        <v>-17298</v>
      </c>
      <c r="G53" s="76">
        <f>+C53-(C$7+F53*C$8)</f>
        <v>1.641431999814813E-2</v>
      </c>
      <c r="H53" s="76">
        <f>G53</f>
        <v>1.641431999814813E-2</v>
      </c>
      <c r="I53" s="76"/>
      <c r="J53" s="76"/>
      <c r="L53" s="76"/>
      <c r="M53" s="76"/>
      <c r="O53" s="76"/>
      <c r="P53" s="76">
        <f>+D$11+D$12*F53+D$13*F53^2</f>
        <v>1.5269497496733798E-2</v>
      </c>
      <c r="Q53" s="87">
        <f>+C53-15018.5</f>
        <v>11276.933000000001</v>
      </c>
      <c r="R53" s="76">
        <f>+(P53-G53)^2</f>
        <v>1.3106185597445685E-6</v>
      </c>
      <c r="S53" s="6">
        <f>S$17</f>
        <v>0.05</v>
      </c>
    </row>
    <row r="54" spans="1:19" x14ac:dyDescent="0.2">
      <c r="A54" s="105" t="s">
        <v>372</v>
      </c>
      <c r="B54" s="106" t="s">
        <v>156</v>
      </c>
      <c r="C54" s="105">
        <v>26350.406999999999</v>
      </c>
      <c r="D54" s="25"/>
      <c r="E54" s="76">
        <f>+(C54-C$7)/C$8</f>
        <v>-17238.950451197867</v>
      </c>
      <c r="F54" s="76">
        <f>ROUND(2*E54,0)/2</f>
        <v>-17239</v>
      </c>
      <c r="G54" s="76">
        <f>+C54-(C$7+F54*C$8)</f>
        <v>4.6142759998474503E-2</v>
      </c>
      <c r="H54" s="76">
        <f>G54</f>
        <v>4.6142759998474503E-2</v>
      </c>
      <c r="I54" s="76"/>
      <c r="J54" s="76"/>
      <c r="L54" s="76"/>
      <c r="M54" s="76"/>
      <c r="O54" s="76"/>
      <c r="P54" s="76">
        <f>+D$11+D$12*F54+D$13*F54^2</f>
        <v>1.5178270309014735E-2</v>
      </c>
      <c r="Q54" s="87">
        <f>+C54-15018.5</f>
        <v>11331.906999999999</v>
      </c>
      <c r="R54" s="76">
        <f>+(P54-G54)^2</f>
        <v>9.5879962172866029E-4</v>
      </c>
      <c r="S54" s="6">
        <f>S$17</f>
        <v>0.05</v>
      </c>
    </row>
    <row r="55" spans="1:19" x14ac:dyDescent="0.2">
      <c r="A55" s="105" t="s">
        <v>372</v>
      </c>
      <c r="B55" s="106" t="s">
        <v>156</v>
      </c>
      <c r="C55" s="105">
        <v>26406.29</v>
      </c>
      <c r="D55" s="25"/>
      <c r="E55" s="76">
        <f>+(C55-C$7)/C$8</f>
        <v>-17178.942430227027</v>
      </c>
      <c r="F55" s="76">
        <f>ROUND(2*E55,0)/2</f>
        <v>-17179</v>
      </c>
      <c r="G55" s="76">
        <f>+C55-(C$7+F55*C$8)</f>
        <v>5.361235999953351E-2</v>
      </c>
      <c r="H55" s="76">
        <f>G55</f>
        <v>5.361235999953351E-2</v>
      </c>
      <c r="I55" s="76"/>
      <c r="J55" s="76"/>
      <c r="L55" s="76"/>
      <c r="M55" s="76"/>
      <c r="O55" s="76"/>
      <c r="P55" s="76">
        <f>+D$11+D$12*F55+D$13*F55^2</f>
        <v>1.5085824476548514E-2</v>
      </c>
      <c r="Q55" s="87">
        <f>+C55-15018.5</f>
        <v>11387.79</v>
      </c>
      <c r="R55" s="76">
        <f>+(P55-G55)^2</f>
        <v>1.4842939394038247E-3</v>
      </c>
      <c r="S55" s="6">
        <f>S$17</f>
        <v>0.05</v>
      </c>
    </row>
    <row r="56" spans="1:19" x14ac:dyDescent="0.2">
      <c r="A56" s="105" t="s">
        <v>277</v>
      </c>
      <c r="B56" s="106" t="s">
        <v>156</v>
      </c>
      <c r="C56" s="105">
        <v>26614.798999999999</v>
      </c>
      <c r="D56" s="25"/>
      <c r="E56" s="76">
        <f>+(C56-C$7)/C$8</f>
        <v>-16955.042273746367</v>
      </c>
      <c r="F56" s="76">
        <f>ROUND(2*E56,0)/2</f>
        <v>-16955</v>
      </c>
      <c r="G56" s="76">
        <f>+C56-(C$7+F56*C$8)</f>
        <v>-3.9367800003674347E-2</v>
      </c>
      <c r="H56" s="76">
        <f>G56</f>
        <v>-3.9367800003674347E-2</v>
      </c>
      <c r="I56" s="76"/>
      <c r="J56" s="76"/>
      <c r="L56" s="76"/>
      <c r="M56" s="76"/>
      <c r="O56" s="76"/>
      <c r="P56" s="76">
        <f>+D$11+D$12*F56+D$13*F56^2</f>
        <v>1.4743612031315384E-2</v>
      </c>
      <c r="Q56" s="87">
        <f>+C56-15018.5</f>
        <v>11596.298999999999</v>
      </c>
      <c r="R56" s="76">
        <f>+(P56-G56)^2</f>
        <v>2.9280449124204316E-3</v>
      </c>
      <c r="S56" s="6">
        <f>S$17</f>
        <v>0.05</v>
      </c>
    </row>
    <row r="57" spans="1:19" x14ac:dyDescent="0.2">
      <c r="A57" s="105" t="s">
        <v>372</v>
      </c>
      <c r="B57" s="106" t="s">
        <v>156</v>
      </c>
      <c r="C57" s="105">
        <v>26620.445</v>
      </c>
      <c r="D57" s="25"/>
      <c r="E57" s="76">
        <f>+(C57-C$7)/C$8</f>
        <v>-16948.979512505892</v>
      </c>
      <c r="F57" s="76">
        <f>ROUND(2*E57,0)/2</f>
        <v>-16949</v>
      </c>
      <c r="G57" s="76">
        <f>+C57-(C$7+F57*C$8)</f>
        <v>1.9079159996181261E-2</v>
      </c>
      <c r="H57" s="76">
        <f>G57</f>
        <v>1.9079159996181261E-2</v>
      </c>
      <c r="I57" s="76"/>
      <c r="J57" s="76"/>
      <c r="L57" s="76"/>
      <c r="M57" s="76"/>
      <c r="O57" s="76"/>
      <c r="P57" s="76">
        <f>+D$11+D$12*F57+D$13*F57^2</f>
        <v>1.4734508940076812E-2</v>
      </c>
      <c r="Q57" s="87">
        <f>+C57-15018.5</f>
        <v>11601.945</v>
      </c>
      <c r="R57" s="76">
        <f>+(P57-G57)^2</f>
        <v>1.8875992799309503E-5</v>
      </c>
      <c r="S57" s="6">
        <f>S$17</f>
        <v>0.05</v>
      </c>
    </row>
    <row r="58" spans="1:19" x14ac:dyDescent="0.2">
      <c r="A58" s="105" t="s">
        <v>277</v>
      </c>
      <c r="B58" s="106" t="s">
        <v>156</v>
      </c>
      <c r="C58" s="105">
        <v>26671.675999999999</v>
      </c>
      <c r="D58" s="25"/>
      <c r="E58" s="76">
        <f>+(C58-C$7)/C$8</f>
        <v>-16893.966880357348</v>
      </c>
      <c r="F58" s="76">
        <f>ROUND(2*E58,0)/2</f>
        <v>-16894</v>
      </c>
      <c r="G58" s="76">
        <f>+C58-(C$7+F58*C$8)</f>
        <v>3.0842959997244179E-2</v>
      </c>
      <c r="H58" s="76">
        <f>G58</f>
        <v>3.0842959997244179E-2</v>
      </c>
      <c r="I58" s="76"/>
      <c r="J58" s="76"/>
      <c r="L58" s="76"/>
      <c r="M58" s="76"/>
      <c r="O58" s="76"/>
      <c r="P58" s="76">
        <f>+D$11+D$12*F58+D$13*F58^2</f>
        <v>1.4651217862376609E-2</v>
      </c>
      <c r="Q58" s="87">
        <f>+C58-15018.5</f>
        <v>11653.175999999999</v>
      </c>
      <c r="R58" s="76">
        <f>+(P58-G58)^2</f>
        <v>2.6217251336204582E-4</v>
      </c>
      <c r="S58" s="6">
        <f>S$17</f>
        <v>0.05</v>
      </c>
    </row>
    <row r="59" spans="1:19" x14ac:dyDescent="0.2">
      <c r="A59" s="105" t="s">
        <v>372</v>
      </c>
      <c r="B59" s="106" t="s">
        <v>156</v>
      </c>
      <c r="C59" s="105">
        <v>26718.264999999999</v>
      </c>
      <c r="D59" s="25"/>
      <c r="E59" s="76">
        <f>+(C59-C$7)/C$8</f>
        <v>-16843.938898877997</v>
      </c>
      <c r="F59" s="76">
        <f>ROUND(2*E59,0)/2</f>
        <v>-16844</v>
      </c>
      <c r="G59" s="76">
        <f>+C59-(C$7+F59*C$8)</f>
        <v>5.6900960000348277E-2</v>
      </c>
      <c r="H59" s="76">
        <f>G59</f>
        <v>5.6900960000348277E-2</v>
      </c>
      <c r="I59" s="76"/>
      <c r="J59" s="76"/>
      <c r="L59" s="76"/>
      <c r="M59" s="76"/>
      <c r="O59" s="76"/>
      <c r="P59" s="76">
        <f>+D$11+D$12*F59+D$13*F59^2</f>
        <v>1.4575739567576193E-2</v>
      </c>
      <c r="Q59" s="87">
        <f>+C59-15018.5</f>
        <v>11699.764999999999</v>
      </c>
      <c r="R59" s="76">
        <f>+(P59-G59)^2</f>
        <v>1.7914242846827477E-3</v>
      </c>
      <c r="S59" s="6">
        <f>S$17</f>
        <v>0.05</v>
      </c>
    </row>
    <row r="60" spans="1:19" x14ac:dyDescent="0.2">
      <c r="A60" s="105" t="s">
        <v>277</v>
      </c>
      <c r="B60" s="106" t="s">
        <v>156</v>
      </c>
      <c r="C60" s="105">
        <v>26939.831999999999</v>
      </c>
      <c r="D60" s="25"/>
      <c r="E60" s="76">
        <f>+(C60-C$7)/C$8</f>
        <v>-16606.016862078865</v>
      </c>
      <c r="F60" s="76">
        <f>ROUND(2*E60,0)/2</f>
        <v>-16606</v>
      </c>
      <c r="G60" s="76">
        <f>+C60-(C$7+F60*C$8)</f>
        <v>-1.5702960005000932E-2</v>
      </c>
      <c r="H60" s="76">
        <f>G60</f>
        <v>-1.5702960005000932E-2</v>
      </c>
      <c r="I60" s="76"/>
      <c r="J60" s="76"/>
      <c r="L60" s="76"/>
      <c r="M60" s="76"/>
      <c r="O60" s="76"/>
      <c r="P60" s="76">
        <f>+D$11+D$12*F60+D$13*F60^2</f>
        <v>1.4219607640551826E-2</v>
      </c>
      <c r="Q60" s="87">
        <f>+C60-15018.5</f>
        <v>11921.331999999999</v>
      </c>
      <c r="R60" s="76">
        <f>+(P60-G60)^2</f>
        <v>8.9536005450268068E-4</v>
      </c>
      <c r="S60" s="6">
        <f>S$17</f>
        <v>0.05</v>
      </c>
    </row>
    <row r="61" spans="1:19" x14ac:dyDescent="0.2">
      <c r="A61" s="105" t="s">
        <v>372</v>
      </c>
      <c r="B61" s="106" t="s">
        <v>156</v>
      </c>
      <c r="C61" s="105">
        <v>26985.502</v>
      </c>
      <c r="D61" s="25"/>
      <c r="E61" s="76">
        <f>+(C61-C$7)/C$8</f>
        <v>-16556.975716869438</v>
      </c>
      <c r="F61" s="76">
        <f>ROUND(2*E61,0)/2</f>
        <v>-16557</v>
      </c>
      <c r="G61" s="76">
        <f>+C61-(C$7+F61*C$8)</f>
        <v>2.2613879998971242E-2</v>
      </c>
      <c r="H61" s="76">
        <f>G61</f>
        <v>2.2613879998971242E-2</v>
      </c>
      <c r="I61" s="76"/>
      <c r="J61" s="76"/>
      <c r="L61" s="76"/>
      <c r="M61" s="76"/>
      <c r="O61" s="76"/>
      <c r="P61" s="76">
        <f>+D$11+D$12*F61+D$13*F61^2</f>
        <v>1.4146931563180106E-2</v>
      </c>
      <c r="Q61" s="87">
        <f>+C61-15018.5</f>
        <v>11967.002</v>
      </c>
      <c r="R61" s="76">
        <f>+(P61-G61)^2</f>
        <v>7.1689215814345965E-5</v>
      </c>
      <c r="S61" s="6">
        <f>S$17</f>
        <v>0.05</v>
      </c>
    </row>
    <row r="62" spans="1:19" x14ac:dyDescent="0.2">
      <c r="A62" s="105" t="s">
        <v>372</v>
      </c>
      <c r="B62" s="106" t="s">
        <v>156</v>
      </c>
      <c r="C62" s="105">
        <v>27030.207999999999</v>
      </c>
      <c r="D62" s="25"/>
      <c r="E62" s="76">
        <f>+(C62-C$7)/C$8</f>
        <v>-16508.969729618893</v>
      </c>
      <c r="F62" s="76">
        <f>ROUND(2*E62,0)/2</f>
        <v>-16509</v>
      </c>
      <c r="G62" s="76">
        <f>+C62-(C$7+F62*C$8)</f>
        <v>2.8189559998281766E-2</v>
      </c>
      <c r="H62" s="76">
        <f>G62</f>
        <v>2.8189559998281766E-2</v>
      </c>
      <c r="I62" s="76"/>
      <c r="J62" s="76"/>
      <c r="L62" s="76"/>
      <c r="M62" s="76"/>
      <c r="O62" s="76"/>
      <c r="P62" s="76">
        <f>+D$11+D$12*F62+D$13*F62^2</f>
        <v>1.4075952285454349E-2</v>
      </c>
      <c r="Q62" s="87">
        <f>+C62-15018.5</f>
        <v>12011.707999999999</v>
      </c>
      <c r="R62" s="76">
        <f>+(P62-G62)^2</f>
        <v>1.9919392267158157E-4</v>
      </c>
      <c r="S62" s="6">
        <f>S$17</f>
        <v>0.05</v>
      </c>
    </row>
    <row r="63" spans="1:19" x14ac:dyDescent="0.2">
      <c r="A63" s="105" t="s">
        <v>277</v>
      </c>
      <c r="B63" s="106" t="s">
        <v>156</v>
      </c>
      <c r="C63" s="105">
        <v>27119.546999999999</v>
      </c>
      <c r="D63" s="25"/>
      <c r="E63" s="76">
        <f>+(C63-C$7)/C$8</f>
        <v>-16413.036143635429</v>
      </c>
      <c r="F63" s="76">
        <f>ROUND(2*E63,0)/2</f>
        <v>-16413</v>
      </c>
      <c r="G63" s="76">
        <f>+C63-(C$7+F63*C$8)</f>
        <v>-3.365908000341733E-2</v>
      </c>
      <c r="H63" s="76">
        <f>G63</f>
        <v>-3.365908000341733E-2</v>
      </c>
      <c r="I63" s="76"/>
      <c r="J63" s="76"/>
      <c r="L63" s="76"/>
      <c r="M63" s="76"/>
      <c r="O63" s="76"/>
      <c r="P63" s="76">
        <f>+D$11+D$12*F63+D$13*F63^2</f>
        <v>1.3934627966552536E-2</v>
      </c>
      <c r="Q63" s="87">
        <f>+C63-15018.5</f>
        <v>12101.046999999999</v>
      </c>
      <c r="R63" s="76">
        <f>+(P63-G63)^2</f>
        <v>2.2651610383307734E-3</v>
      </c>
      <c r="S63" s="6">
        <f>S$17</f>
        <v>0.05</v>
      </c>
    </row>
    <row r="64" spans="1:19" x14ac:dyDescent="0.2">
      <c r="A64" s="105" t="s">
        <v>372</v>
      </c>
      <c r="B64" s="106" t="s">
        <v>156</v>
      </c>
      <c r="C64" s="105">
        <v>27365.445</v>
      </c>
      <c r="D64" s="25"/>
      <c r="E64" s="76">
        <f>+(C64-C$7)/C$8</f>
        <v>-16148.987106527764</v>
      </c>
      <c r="F64" s="76">
        <f>ROUND(2*E64,0)/2</f>
        <v>-16149</v>
      </c>
      <c r="G64" s="76">
        <f>+C64-(C$7+F64*C$8)</f>
        <v>1.200715999584645E-2</v>
      </c>
      <c r="H64" s="76">
        <f>G64</f>
        <v>1.200715999584645E-2</v>
      </c>
      <c r="I64" s="76"/>
      <c r="J64" s="76"/>
      <c r="L64" s="76"/>
      <c r="M64" s="76"/>
      <c r="O64" s="76"/>
      <c r="P64" s="76">
        <f>+D$11+D$12*F64+D$13*F64^2</f>
        <v>1.3550346465851763E-2</v>
      </c>
      <c r="Q64" s="87">
        <f>+C64-15018.5</f>
        <v>12346.945</v>
      </c>
      <c r="R64" s="76">
        <f>+(P64-G64)^2</f>
        <v>2.3814244812074578E-6</v>
      </c>
      <c r="S64" s="6">
        <f>S$17</f>
        <v>0.05</v>
      </c>
    </row>
    <row r="65" spans="1:19" x14ac:dyDescent="0.2">
      <c r="A65" s="105" t="s">
        <v>372</v>
      </c>
      <c r="B65" s="106" t="s">
        <v>156</v>
      </c>
      <c r="C65" s="105">
        <v>27422.276999999998</v>
      </c>
      <c r="D65" s="25"/>
      <c r="E65" s="76">
        <f>+(C65-C$7)/C$8</f>
        <v>-16087.9600348277</v>
      </c>
      <c r="F65" s="76">
        <f>ROUND(2*E65,0)/2</f>
        <v>-16088</v>
      </c>
      <c r="G65" s="76">
        <f>+C65-(C$7+F65*C$8)</f>
        <v>3.7217919994873228E-2</v>
      </c>
      <c r="H65" s="76">
        <f>G65</f>
        <v>3.7217919994873228E-2</v>
      </c>
      <c r="I65" s="76"/>
      <c r="J65" s="76"/>
      <c r="L65" s="76"/>
      <c r="M65" s="76"/>
      <c r="O65" s="76"/>
      <c r="P65" s="76">
        <f>+D$11+D$12*F65+D$13*F65^2</f>
        <v>1.3462463708111301E-2</v>
      </c>
      <c r="Q65" s="87">
        <f>+C65-15018.5</f>
        <v>12403.776999999998</v>
      </c>
      <c r="R65" s="76">
        <f>+(P65-G65)^2</f>
        <v>5.6432170339225677E-4</v>
      </c>
      <c r="S65" s="6">
        <f>S$17</f>
        <v>0.05</v>
      </c>
    </row>
    <row r="66" spans="1:19" x14ac:dyDescent="0.2">
      <c r="A66" s="105" t="s">
        <v>277</v>
      </c>
      <c r="B66" s="106" t="s">
        <v>156</v>
      </c>
      <c r="C66" s="105">
        <v>27659.792000000001</v>
      </c>
      <c r="D66" s="25"/>
      <c r="E66" s="76">
        <f>+(C66-C$7)/C$8</f>
        <v>-15832.912791464079</v>
      </c>
      <c r="F66" s="76">
        <f>ROUND(2*E66,0)/2</f>
        <v>-15833</v>
      </c>
      <c r="G66" s="76">
        <f>+C66-(C$7+F66*C$8)</f>
        <v>8.1213719997322187E-2</v>
      </c>
      <c r="H66" s="76">
        <f>G66</f>
        <v>8.1213719997322187E-2</v>
      </c>
      <c r="I66" s="76"/>
      <c r="J66" s="76"/>
      <c r="L66" s="76"/>
      <c r="M66" s="76"/>
      <c r="O66" s="76"/>
      <c r="P66" s="76">
        <f>+D$11+D$12*F66+D$13*F66^2</f>
        <v>1.3098781927181037E-2</v>
      </c>
      <c r="Q66" s="87">
        <f>+C66-15018.5</f>
        <v>12641.292000000001</v>
      </c>
      <c r="R66" s="76">
        <f>+(P66-G66)^2</f>
        <v>4.6396447882991647E-3</v>
      </c>
      <c r="S66" s="6">
        <f>S$17</f>
        <v>0.05</v>
      </c>
    </row>
    <row r="67" spans="1:19" x14ac:dyDescent="0.2">
      <c r="A67" s="105" t="s">
        <v>277</v>
      </c>
      <c r="B67" s="106" t="s">
        <v>156</v>
      </c>
      <c r="C67" s="105">
        <v>27660.683000000001</v>
      </c>
      <c r="D67" s="25"/>
      <c r="E67" s="76">
        <f>+(C67-C$7)/C$8</f>
        <v>-15831.956022022836</v>
      </c>
      <c r="F67" s="76">
        <f>ROUND(2*E67,0)/2</f>
        <v>-15832</v>
      </c>
      <c r="G67" s="76">
        <f>+C67-(C$7+F67*C$8)</f>
        <v>4.0954879998025717E-2</v>
      </c>
      <c r="H67" s="76">
        <f>G67</f>
        <v>4.0954879998025717E-2</v>
      </c>
      <c r="I67" s="76"/>
      <c r="J67" s="76"/>
      <c r="L67" s="76"/>
      <c r="M67" s="76"/>
      <c r="O67" s="76"/>
      <c r="P67" s="76">
        <f>+D$11+D$12*F67+D$13*F67^2</f>
        <v>1.3097367469239857E-2</v>
      </c>
      <c r="Q67" s="87">
        <f>+C67-15018.5</f>
        <v>12642.183000000001</v>
      </c>
      <c r="R67" s="76">
        <f>+(P67-G67)^2</f>
        <v>7.7604100429146117E-4</v>
      </c>
      <c r="S67" s="6">
        <f>S$17</f>
        <v>0.05</v>
      </c>
    </row>
    <row r="68" spans="1:19" x14ac:dyDescent="0.2">
      <c r="A68" s="105" t="s">
        <v>277</v>
      </c>
      <c r="B68" s="106" t="s">
        <v>156</v>
      </c>
      <c r="C68" s="105">
        <v>27686.809000000001</v>
      </c>
      <c r="D68" s="25"/>
      <c r="E68" s="76">
        <f>+(C68-C$7)/C$8</f>
        <v>-15803.901523232789</v>
      </c>
      <c r="F68" s="76">
        <f>ROUND(2*E68,0)/2</f>
        <v>-15804</v>
      </c>
      <c r="G68" s="76">
        <f>+C68-(C$7+F68*C$8)</f>
        <v>9.1707359999418259E-2</v>
      </c>
      <c r="H68" s="76">
        <f>G68</f>
        <v>9.1707359999418259E-2</v>
      </c>
      <c r="I68" s="76"/>
      <c r="J68" s="76"/>
      <c r="L68" s="76"/>
      <c r="M68" s="76"/>
      <c r="O68" s="76"/>
      <c r="P68" s="76">
        <f>+D$11+D$12*F68+D$13*F68^2</f>
        <v>1.3057799900943388E-2</v>
      </c>
      <c r="Q68" s="87">
        <f>+C68-15018.5</f>
        <v>12668.309000000001</v>
      </c>
      <c r="R68" s="76">
        <f>+(P68-G68)^2</f>
        <v>6.1857533036836108E-3</v>
      </c>
      <c r="S68" s="6">
        <f>S$17</f>
        <v>0.05</v>
      </c>
    </row>
    <row r="69" spans="1:19" x14ac:dyDescent="0.2">
      <c r="A69" s="105" t="s">
        <v>277</v>
      </c>
      <c r="B69" s="106" t="s">
        <v>156</v>
      </c>
      <c r="C69" s="105">
        <v>27741.719000000001</v>
      </c>
      <c r="D69" s="25"/>
      <c r="E69" s="76">
        <f>+(C69-C$7)/C$8</f>
        <v>-15744.938324558616</v>
      </c>
      <c r="F69" s="76">
        <f>ROUND(2*E69,0)/2</f>
        <v>-15745</v>
      </c>
      <c r="G69" s="76">
        <f>+C69-(C$7+F69*C$8)</f>
        <v>5.7435799997620052E-2</v>
      </c>
      <c r="H69" s="76">
        <f>G69</f>
        <v>5.7435799997620052E-2</v>
      </c>
      <c r="I69" s="76"/>
      <c r="J69" s="76"/>
      <c r="L69" s="76"/>
      <c r="M69" s="76"/>
      <c r="O69" s="76"/>
      <c r="P69" s="76">
        <f>+D$11+D$12*F69+D$13*F69^2</f>
        <v>1.2974660880890729E-2</v>
      </c>
      <c r="Q69" s="87">
        <f>+C69-15018.5</f>
        <v>12723.219000000001</v>
      </c>
      <c r="R69" s="76">
        <f>+(P69-G69)^2</f>
        <v>1.9767928915571586E-3</v>
      </c>
      <c r="S69" s="6">
        <f>S$17</f>
        <v>0.05</v>
      </c>
    </row>
    <row r="70" spans="1:19" x14ac:dyDescent="0.2">
      <c r="A70" s="105" t="s">
        <v>277</v>
      </c>
      <c r="B70" s="106" t="s">
        <v>156</v>
      </c>
      <c r="C70" s="105">
        <v>28024.776999999998</v>
      </c>
      <c r="D70" s="25"/>
      <c r="E70" s="76">
        <f>+(C70-C$7)/C$8</f>
        <v>-15440.986310529952</v>
      </c>
      <c r="F70" s="76">
        <f>ROUND(2*E70,0)/2</f>
        <v>-15441</v>
      </c>
      <c r="G70" s="76">
        <f>+C70-(C$7+F70*C$8)</f>
        <v>1.2748439996357774E-2</v>
      </c>
      <c r="H70" s="76">
        <f>G70</f>
        <v>1.2748439996357774E-2</v>
      </c>
      <c r="I70" s="76"/>
      <c r="J70" s="76"/>
      <c r="L70" s="76"/>
      <c r="M70" s="76"/>
      <c r="O70" s="76"/>
      <c r="P70" s="76">
        <f>+D$11+D$12*F70+D$13*F70^2</f>
        <v>1.2551346438575989E-2</v>
      </c>
      <c r="Q70" s="87">
        <f>+C70-15018.5</f>
        <v>13006.276999999998</v>
      </c>
      <c r="R70" s="76">
        <f>+(P70-G70)^2</f>
        <v>3.8845870519081789E-8</v>
      </c>
      <c r="S70" s="6">
        <f>S$17</f>
        <v>0.05</v>
      </c>
    </row>
    <row r="71" spans="1:19" x14ac:dyDescent="0.2">
      <c r="A71" s="105" t="s">
        <v>277</v>
      </c>
      <c r="B71" s="106" t="s">
        <v>156</v>
      </c>
      <c r="C71" s="105">
        <v>28078.787</v>
      </c>
      <c r="D71" s="25"/>
      <c r="E71" s="76">
        <f>+(C71-C$7)/C$8</f>
        <v>-15382.989545634811</v>
      </c>
      <c r="F71" s="76">
        <f>ROUND(2*E71,0)/2</f>
        <v>-15383</v>
      </c>
      <c r="G71" s="76">
        <f>+C71-(C$7+F71*C$8)</f>
        <v>9.7357199992984533E-3</v>
      </c>
      <c r="H71" s="76">
        <f>G71</f>
        <v>9.7357199992984533E-3</v>
      </c>
      <c r="I71" s="76"/>
      <c r="J71" s="76"/>
      <c r="L71" s="76"/>
      <c r="M71" s="76"/>
      <c r="O71" s="76"/>
      <c r="P71" s="76">
        <f>+D$11+D$12*F71+D$13*F71^2</f>
        <v>1.2471545782387201E-2</v>
      </c>
      <c r="Q71" s="87">
        <f>+C71-15018.5</f>
        <v>13060.287</v>
      </c>
      <c r="R71" s="76">
        <f>+(P71-G71)^2</f>
        <v>7.4847427154131578E-6</v>
      </c>
      <c r="S71" s="6">
        <f>S$17</f>
        <v>0.05</v>
      </c>
    </row>
    <row r="72" spans="1:19" x14ac:dyDescent="0.2">
      <c r="A72" s="105" t="s">
        <v>277</v>
      </c>
      <c r="B72" s="106" t="s">
        <v>156</v>
      </c>
      <c r="C72" s="105">
        <v>28879.647000000001</v>
      </c>
      <c r="D72" s="25"/>
      <c r="E72" s="76">
        <f>+(C72-C$7)/C$8</f>
        <v>-14523.013816437975</v>
      </c>
      <c r="F72" s="76">
        <f>ROUND(2*E72,0)/2</f>
        <v>-14523</v>
      </c>
      <c r="G72" s="76">
        <f>+C72-(C$7+F72*C$8)</f>
        <v>-1.2866680001025088E-2</v>
      </c>
      <c r="H72" s="76">
        <f>G72</f>
        <v>-1.2866680001025088E-2</v>
      </c>
      <c r="I72" s="76"/>
      <c r="J72" s="76"/>
      <c r="L72" s="76"/>
      <c r="M72" s="76"/>
      <c r="O72" s="76"/>
      <c r="P72" s="76">
        <f>+D$11+D$12*F72+D$13*F72^2</f>
        <v>1.1324515526336763E-2</v>
      </c>
      <c r="Q72" s="87">
        <f>+C72-15018.5</f>
        <v>13861.147000000001</v>
      </c>
      <c r="R72" s="76">
        <f>+(P72-G72)^2</f>
        <v>5.8521394104305198E-4</v>
      </c>
      <c r="S72" s="6">
        <f>S$17</f>
        <v>0.05</v>
      </c>
    </row>
    <row r="73" spans="1:19" x14ac:dyDescent="0.2">
      <c r="A73" s="105" t="s">
        <v>372</v>
      </c>
      <c r="B73" s="106" t="s">
        <v>156</v>
      </c>
      <c r="C73" s="105">
        <v>29166.493999999999</v>
      </c>
      <c r="D73" s="25"/>
      <c r="E73" s="76">
        <f>+(C73-C$7)/C$8</f>
        <v>-14214.993116199577</v>
      </c>
      <c r="F73" s="76">
        <f>ROUND(2*E73,0)/2</f>
        <v>-14215</v>
      </c>
      <c r="G73" s="76">
        <f>+C73-(C$7+F73*C$8)</f>
        <v>6.4105999990715645E-3</v>
      </c>
      <c r="H73" s="76">
        <f>G73</f>
        <v>6.4105999990715645E-3</v>
      </c>
      <c r="I73" s="76"/>
      <c r="J73" s="76"/>
      <c r="L73" s="76"/>
      <c r="M73" s="76"/>
      <c r="O73" s="76"/>
      <c r="P73" s="76">
        <f>+D$11+D$12*F73+D$13*F73^2</f>
        <v>1.0930223475631209E-2</v>
      </c>
      <c r="Q73" s="87">
        <f>+C73-15018.5</f>
        <v>14147.993999999999</v>
      </c>
      <c r="R73" s="76">
        <f>+(P73-G73)^2</f>
        <v>2.0426996369869088E-5</v>
      </c>
      <c r="S73" s="6">
        <f>S$17</f>
        <v>0.05</v>
      </c>
    </row>
    <row r="74" spans="1:19" x14ac:dyDescent="0.2">
      <c r="A74" s="105" t="s">
        <v>277</v>
      </c>
      <c r="B74" s="106" t="s">
        <v>156</v>
      </c>
      <c r="C74" s="105">
        <v>29206.63</v>
      </c>
      <c r="D74" s="25"/>
      <c r="E74" s="76">
        <f>+(C74-C$7)/C$8</f>
        <v>-14171.894464915898</v>
      </c>
      <c r="F74" s="76">
        <f>ROUND(2*E74,0)/2</f>
        <v>-14172</v>
      </c>
      <c r="G74" s="76">
        <f>+C74-(C$7+F74*C$8)</f>
        <v>9.8280479996901704E-2</v>
      </c>
      <c r="H74" s="76">
        <f>G74</f>
        <v>9.8280479996901704E-2</v>
      </c>
      <c r="I74" s="76"/>
      <c r="J74" s="76"/>
      <c r="L74" s="76"/>
      <c r="M74" s="76"/>
      <c r="O74" s="76"/>
      <c r="P74" s="76">
        <f>+D$11+D$12*F74+D$13*F74^2</f>
        <v>1.0875868666294905E-2</v>
      </c>
      <c r="Q74" s="87">
        <f>+C74-15018.5</f>
        <v>14188.130000000001</v>
      </c>
      <c r="R74" s="76">
        <f>+(P74-G74)^2</f>
        <v>7.6395660818544386E-3</v>
      </c>
      <c r="S74" s="6">
        <f>S$17</f>
        <v>0.05</v>
      </c>
    </row>
    <row r="75" spans="1:19" x14ac:dyDescent="0.2">
      <c r="A75" s="105" t="s">
        <v>277</v>
      </c>
      <c r="B75" s="106" t="s">
        <v>156</v>
      </c>
      <c r="C75" s="105">
        <v>29528.756000000001</v>
      </c>
      <c r="D75" s="25"/>
      <c r="E75" s="76">
        <f>+(C75-C$7)/C$8</f>
        <v>-13825.990634354677</v>
      </c>
      <c r="F75" s="76">
        <f>ROUND(2*E75,0)/2</f>
        <v>-13826</v>
      </c>
      <c r="G75" s="76">
        <f>+C75-(C$7+F75*C$8)</f>
        <v>8.7218400003621355E-3</v>
      </c>
      <c r="H75" s="76">
        <f>G75</f>
        <v>8.7218400003621355E-3</v>
      </c>
      <c r="I75" s="76"/>
      <c r="J75" s="76"/>
      <c r="L75" s="76"/>
      <c r="M75" s="76"/>
      <c r="O75" s="76"/>
      <c r="P75" s="76">
        <f>+D$11+D$12*F75+D$13*F75^2</f>
        <v>1.0444677150215067E-2</v>
      </c>
      <c r="Q75" s="87">
        <f>+C75-15018.5</f>
        <v>14510.256000000001</v>
      </c>
      <c r="R75" s="76">
        <f>+(P75-G75)^2</f>
        <v>2.9681678449133735E-6</v>
      </c>
      <c r="S75" s="6">
        <f>S$17</f>
        <v>0.05</v>
      </c>
    </row>
    <row r="76" spans="1:19" x14ac:dyDescent="0.2">
      <c r="A76" s="105" t="s">
        <v>277</v>
      </c>
      <c r="B76" s="106" t="s">
        <v>156</v>
      </c>
      <c r="C76" s="105">
        <v>29555.764999999999</v>
      </c>
      <c r="D76" s="25"/>
      <c r="E76" s="76">
        <f>+(C76-C$7)/C$8</f>
        <v>-13796.987956645869</v>
      </c>
      <c r="F76" s="76">
        <f>ROUND(2*E76,0)/2</f>
        <v>-13797</v>
      </c>
      <c r="G76" s="76">
        <f>+C76-(C$7+F76*C$8)</f>
        <v>1.1215479997190414E-2</v>
      </c>
      <c r="H76" s="76">
        <f>G76</f>
        <v>1.1215479997190414E-2</v>
      </c>
      <c r="I76" s="76"/>
      <c r="J76" s="76"/>
      <c r="L76" s="76"/>
      <c r="M76" s="76"/>
      <c r="O76" s="76"/>
      <c r="P76" s="76">
        <f>+D$11+D$12*F76+D$13*F76^2</f>
        <v>1.040903575909061E-2</v>
      </c>
      <c r="Q76" s="87">
        <f>+C76-15018.5</f>
        <v>14537.264999999999</v>
      </c>
      <c r="R76" s="76">
        <f>+(P76-G76)^2</f>
        <v>6.5035230916437284E-7</v>
      </c>
      <c r="S76" s="6">
        <f>S$17</f>
        <v>0.05</v>
      </c>
    </row>
    <row r="77" spans="1:19" x14ac:dyDescent="0.2">
      <c r="A77" s="105" t="s">
        <v>277</v>
      </c>
      <c r="B77" s="106" t="s">
        <v>156</v>
      </c>
      <c r="C77" s="105">
        <v>29556.665000000001</v>
      </c>
      <c r="D77" s="25"/>
      <c r="E77" s="76">
        <f>+(C77-C$7)/C$8</f>
        <v>-13796.021522866833</v>
      </c>
      <c r="F77" s="76">
        <f>ROUND(2*E77,0)/2</f>
        <v>-13796</v>
      </c>
      <c r="G77" s="76">
        <f>+C77-(C$7+F77*C$8)</f>
        <v>-2.0043360000272514E-2</v>
      </c>
      <c r="H77" s="76">
        <f>G77</f>
        <v>-2.0043360000272514E-2</v>
      </c>
      <c r="I77" s="76"/>
      <c r="J77" s="76"/>
      <c r="L77" s="76"/>
      <c r="M77" s="76"/>
      <c r="O77" s="76"/>
      <c r="P77" s="76">
        <f>+D$11+D$12*F77+D$13*F77^2</f>
        <v>1.0407808121984963E-2</v>
      </c>
      <c r="Q77" s="87">
        <f>+C77-15018.5</f>
        <v>14538.165000000001</v>
      </c>
      <c r="R77" s="76">
        <f>+(P77-G77)^2</f>
        <v>9.2727364000998983E-4</v>
      </c>
      <c r="S77" s="6">
        <f>S$17</f>
        <v>0.05</v>
      </c>
    </row>
    <row r="78" spans="1:19" x14ac:dyDescent="0.2">
      <c r="A78" s="105" t="s">
        <v>277</v>
      </c>
      <c r="B78" s="106" t="s">
        <v>156</v>
      </c>
      <c r="C78" s="105">
        <v>29570.678</v>
      </c>
      <c r="D78" s="25"/>
      <c r="E78" s="76">
        <f>+(C78-C$7)/C$8</f>
        <v>-13780.974148927275</v>
      </c>
      <c r="F78" s="76">
        <f>ROUND(2*E78,0)/2</f>
        <v>-13781</v>
      </c>
      <c r="G78" s="76">
        <f>+C78-(C$7+F78*C$8)</f>
        <v>2.4074039996776264E-2</v>
      </c>
      <c r="H78" s="76">
        <f>G78</f>
        <v>2.4074039996776264E-2</v>
      </c>
      <c r="I78" s="76"/>
      <c r="J78" s="76"/>
      <c r="L78" s="76"/>
      <c r="M78" s="76"/>
      <c r="O78" s="76"/>
      <c r="P78" s="76">
        <f>+D$11+D$12*F78+D$13*F78^2</f>
        <v>1.038940457645144E-2</v>
      </c>
      <c r="Q78" s="87">
        <f>+C78-15018.5</f>
        <v>14552.178</v>
      </c>
      <c r="R78" s="76">
        <f>+(P78-G78)^2</f>
        <v>1.8726924658720877E-4</v>
      </c>
      <c r="S78" s="6">
        <f>S$17</f>
        <v>0.05</v>
      </c>
    </row>
    <row r="79" spans="1:19" x14ac:dyDescent="0.2">
      <c r="A79" s="105" t="s">
        <v>277</v>
      </c>
      <c r="B79" s="106" t="s">
        <v>156</v>
      </c>
      <c r="C79" s="105">
        <v>29866.84</v>
      </c>
      <c r="D79" s="25"/>
      <c r="E79" s="76">
        <f>+(C79-C$7)/C$8</f>
        <v>-13462.950859075874</v>
      </c>
      <c r="F79" s="76">
        <f>ROUND(2*E79,0)/2</f>
        <v>-13463</v>
      </c>
      <c r="G79" s="76">
        <f>+C79-(C$7+F79*C$8)</f>
        <v>4.5762919999106089E-2</v>
      </c>
      <c r="H79" s="76">
        <f>G79</f>
        <v>4.5762919999106089E-2</v>
      </c>
      <c r="I79" s="76"/>
      <c r="J79" s="76"/>
      <c r="L79" s="76"/>
      <c r="M79" s="76"/>
      <c r="O79" s="76"/>
      <c r="P79" s="76">
        <f>+D$11+D$12*F79+D$13*F79^2</f>
        <v>1.000410776221093E-2</v>
      </c>
      <c r="Q79" s="87">
        <f>+C79-15018.5</f>
        <v>14848.34</v>
      </c>
      <c r="R79" s="76">
        <f>+(P79-G79)^2</f>
        <v>1.2786926525935227E-3</v>
      </c>
      <c r="S79" s="6">
        <f>S$17</f>
        <v>0.05</v>
      </c>
    </row>
    <row r="80" spans="1:19" x14ac:dyDescent="0.2">
      <c r="A80" s="105" t="s">
        <v>277</v>
      </c>
      <c r="B80" s="106" t="s">
        <v>156</v>
      </c>
      <c r="C80" s="105">
        <v>30288.703000000001</v>
      </c>
      <c r="D80" s="25"/>
      <c r="E80" s="76">
        <f>+(C80-C$7)/C$8</f>
        <v>-13009.947910937415</v>
      </c>
      <c r="F80" s="76">
        <f>ROUND(2*E80,0)/2</f>
        <v>-13010</v>
      </c>
      <c r="G80" s="76">
        <f>+C80-(C$7+F80*C$8)</f>
        <v>4.8508399999263929E-2</v>
      </c>
      <c r="H80" s="76">
        <f>G80</f>
        <v>4.8508399999263929E-2</v>
      </c>
      <c r="I80" s="76"/>
      <c r="J80" s="76"/>
      <c r="L80" s="76"/>
      <c r="M80" s="76"/>
      <c r="O80" s="76"/>
      <c r="P80" s="76">
        <f>+D$11+D$12*F80+D$13*F80^2</f>
        <v>9.471265515610193E-3</v>
      </c>
      <c r="Q80" s="87">
        <f>+C80-15018.5</f>
        <v>15270.203000000001</v>
      </c>
      <c r="R80" s="76">
        <f>+(P80-G80)^2</f>
        <v>1.5238978686948677E-3</v>
      </c>
      <c r="S80" s="6">
        <f>S$17</f>
        <v>0.05</v>
      </c>
    </row>
    <row r="81" spans="1:19" x14ac:dyDescent="0.2">
      <c r="A81" s="105" t="s">
        <v>277</v>
      </c>
      <c r="B81" s="106" t="s">
        <v>156</v>
      </c>
      <c r="C81" s="105">
        <v>30315.685000000001</v>
      </c>
      <c r="D81" s="25"/>
      <c r="E81" s="76">
        <f>+(C81-C$7)/C$8</f>
        <v>-12980.974226241977</v>
      </c>
      <c r="F81" s="76">
        <f>ROUND(2*E81,0)/2</f>
        <v>-12981</v>
      </c>
      <c r="G81" s="76">
        <f>+C81-(C$7+F81*C$8)</f>
        <v>2.4002039997867541E-2</v>
      </c>
      <c r="H81" s="76">
        <f>G81</f>
        <v>2.4002039997867541E-2</v>
      </c>
      <c r="I81" s="76"/>
      <c r="J81" s="76"/>
      <c r="L81" s="76"/>
      <c r="M81" s="76"/>
      <c r="O81" s="76"/>
      <c r="P81" s="76">
        <f>+D$11+D$12*F81+D$13*F81^2</f>
        <v>9.4377955037843742E-3</v>
      </c>
      <c r="Q81" s="87">
        <f>+C81-15018.5</f>
        <v>15297.185000000001</v>
      </c>
      <c r="R81" s="76">
        <f>+(P81-G81)^2</f>
        <v>2.1211721768343186E-4</v>
      </c>
      <c r="S81" s="6">
        <f>S$17</f>
        <v>0.05</v>
      </c>
    </row>
    <row r="82" spans="1:19" x14ac:dyDescent="0.2">
      <c r="A82" s="105" t="s">
        <v>277</v>
      </c>
      <c r="B82" s="106" t="s">
        <v>156</v>
      </c>
      <c r="C82" s="105">
        <v>30344.577000000001</v>
      </c>
      <c r="D82" s="25"/>
      <c r="E82" s="76">
        <f>+(C82-C$7)/C$8</f>
        <v>-12949.949554304365</v>
      </c>
      <c r="F82" s="76">
        <f>ROUND(2*E82,0)/2</f>
        <v>-12950</v>
      </c>
      <c r="G82" s="76">
        <f>+C82-(C$7+F82*C$8)</f>
        <v>4.6977999998489395E-2</v>
      </c>
      <c r="H82" s="76">
        <f>G82</f>
        <v>4.6977999998489395E-2</v>
      </c>
      <c r="I82" s="76"/>
      <c r="J82" s="76"/>
      <c r="L82" s="76"/>
      <c r="M82" s="76"/>
      <c r="O82" s="76"/>
      <c r="P82" s="76">
        <f>+D$11+D$12*F82+D$13*F82^2</f>
        <v>9.4021025509277954E-3</v>
      </c>
      <c r="Q82" s="87">
        <f>+C82-15018.5</f>
        <v>15326.077000000001</v>
      </c>
      <c r="R82" s="76">
        <f>+(P82-G82)^2</f>
        <v>1.4119480689896661E-3</v>
      </c>
      <c r="S82" s="6">
        <f>S$17</f>
        <v>0.05</v>
      </c>
    </row>
    <row r="83" spans="1:19" x14ac:dyDescent="0.2">
      <c r="A83" s="105" t="s">
        <v>277</v>
      </c>
      <c r="B83" s="106" t="s">
        <v>156</v>
      </c>
      <c r="C83" s="105">
        <v>30682.587</v>
      </c>
      <c r="D83" s="25"/>
      <c r="E83" s="76">
        <f>+(C83-C$7)/C$8</f>
        <v>-12586.989241358506</v>
      </c>
      <c r="F83" s="76">
        <f>ROUND(2*E83,0)/2</f>
        <v>-12587</v>
      </c>
      <c r="G83" s="76">
        <f>+C83-(C$7+F83*C$8)</f>
        <v>1.0019080000347458E-2</v>
      </c>
      <c r="H83" s="76">
        <f>G83</f>
        <v>1.0019080000347458E-2</v>
      </c>
      <c r="I83" s="76"/>
      <c r="J83" s="76"/>
      <c r="L83" s="76"/>
      <c r="M83" s="76"/>
      <c r="O83" s="76"/>
      <c r="P83" s="76">
        <f>+D$11+D$12*F83+D$13*F83^2</f>
        <v>8.9907113475253871E-3</v>
      </c>
      <c r="Q83" s="87">
        <f>+C83-15018.5</f>
        <v>15664.087</v>
      </c>
      <c r="R83" s="76">
        <f>+(P83-G83)^2</f>
        <v>1.0575420861070807E-6</v>
      </c>
      <c r="S83" s="6">
        <f>S$17</f>
        <v>0.05</v>
      </c>
    </row>
    <row r="84" spans="1:19" x14ac:dyDescent="0.2">
      <c r="A84" s="105" t="s">
        <v>277</v>
      </c>
      <c r="B84" s="106" t="s">
        <v>156</v>
      </c>
      <c r="C84" s="105">
        <v>30682.66</v>
      </c>
      <c r="D84" s="25"/>
      <c r="E84" s="76">
        <f>+(C84-C$7)/C$8</f>
        <v>-12586.910852840872</v>
      </c>
      <c r="F84" s="76">
        <f>ROUND(2*E84,0)/2</f>
        <v>-12587</v>
      </c>
      <c r="G84" s="76">
        <f>+C84-(C$7+F84*C$8)</f>
        <v>8.30190800006676E-2</v>
      </c>
      <c r="H84" s="76">
        <f>G84</f>
        <v>8.30190800006676E-2</v>
      </c>
      <c r="I84" s="76"/>
      <c r="J84" s="76"/>
      <c r="L84" s="76"/>
      <c r="M84" s="76"/>
      <c r="O84" s="76"/>
      <c r="P84" s="76">
        <f>+D$11+D$12*F84+D$13*F84^2</f>
        <v>8.9907113475253871E-3</v>
      </c>
      <c r="Q84" s="87">
        <f>+C84-15018.5</f>
        <v>15664.16</v>
      </c>
      <c r="R84" s="76">
        <f>+(P84-G84)^2</f>
        <v>5.4801993654455296E-3</v>
      </c>
      <c r="S84" s="6">
        <f>S$17</f>
        <v>0.05</v>
      </c>
    </row>
    <row r="85" spans="1:19" x14ac:dyDescent="0.2">
      <c r="A85" s="105" t="s">
        <v>277</v>
      </c>
      <c r="B85" s="106" t="s">
        <v>156</v>
      </c>
      <c r="C85" s="105">
        <v>31358.668000000001</v>
      </c>
      <c r="D85" s="25"/>
      <c r="E85" s="76">
        <f>+(C85-C$7)/C$8</f>
        <v>-11861.003112732869</v>
      </c>
      <c r="F85" s="76">
        <f>ROUND(2*E85,0)/2</f>
        <v>-11861</v>
      </c>
      <c r="G85" s="76">
        <f>+C85-(C$7+F85*C$8)</f>
        <v>-2.8987599980609957E-3</v>
      </c>
      <c r="H85" s="76">
        <f>G85</f>
        <v>-2.8987599980609957E-3</v>
      </c>
      <c r="I85" s="76"/>
      <c r="J85" s="76"/>
      <c r="L85" s="76"/>
      <c r="M85" s="76"/>
      <c r="O85" s="76"/>
      <c r="P85" s="76">
        <f>+D$11+D$12*F85+D$13*F85^2</f>
        <v>8.2042018208932678E-3</v>
      </c>
      <c r="Q85" s="87">
        <f>+C85-15018.5</f>
        <v>16340.168000000001</v>
      </c>
      <c r="R85" s="76">
        <f>+(P85-G85)^2</f>
        <v>1.2327576115315616E-4</v>
      </c>
      <c r="S85" s="6">
        <f>S$17</f>
        <v>0.05</v>
      </c>
    </row>
    <row r="86" spans="1:19" x14ac:dyDescent="0.2">
      <c r="A86" s="105" t="s">
        <v>277</v>
      </c>
      <c r="B86" s="106" t="s">
        <v>156</v>
      </c>
      <c r="C86" s="105">
        <v>32117.624</v>
      </c>
      <c r="D86" s="25"/>
      <c r="E86" s="76">
        <f>+(C86-C$7)/C$8</f>
        <v>-11046.024540287855</v>
      </c>
      <c r="F86" s="76">
        <f>ROUND(2*E86,0)/2</f>
        <v>-11046</v>
      </c>
      <c r="G86" s="76">
        <f>+C86-(C$7+F86*C$8)</f>
        <v>-2.285336000204552E-2</v>
      </c>
      <c r="H86" s="76">
        <f>G86</f>
        <v>-2.285336000204552E-2</v>
      </c>
      <c r="I86" s="76"/>
      <c r="J86" s="76"/>
      <c r="L86" s="76"/>
      <c r="M86" s="76"/>
      <c r="O86" s="76"/>
      <c r="P86" s="76">
        <f>+D$11+D$12*F86+D$13*F86^2</f>
        <v>7.3788950613148325E-3</v>
      </c>
      <c r="Q86" s="87">
        <f>+C86-15018.5</f>
        <v>17099.124</v>
      </c>
      <c r="R86" s="76">
        <f>+(P86-G86)^2</f>
        <v>9.1398924621607762E-4</v>
      </c>
      <c r="S86" s="6">
        <f>S$17</f>
        <v>0.05</v>
      </c>
    </row>
    <row r="87" spans="1:19" x14ac:dyDescent="0.2">
      <c r="A87" s="105" t="s">
        <v>277</v>
      </c>
      <c r="B87" s="106" t="s">
        <v>156</v>
      </c>
      <c r="C87" s="105">
        <v>32440.761999999999</v>
      </c>
      <c r="D87" s="25"/>
      <c r="E87" s="76">
        <f>+(C87-C$7)/C$8</f>
        <v>-10699.034008632878</v>
      </c>
      <c r="F87" s="76">
        <f>ROUND(2*E87,0)/2</f>
        <v>-10699</v>
      </c>
      <c r="G87" s="76">
        <f>+C87-(C$7+F87*C$8)</f>
        <v>-3.1670840002334444E-2</v>
      </c>
      <c r="H87" s="76">
        <f>G87</f>
        <v>-3.1670840002334444E-2</v>
      </c>
      <c r="I87" s="76"/>
      <c r="J87" s="76"/>
      <c r="L87" s="76"/>
      <c r="M87" s="76"/>
      <c r="O87" s="76"/>
      <c r="P87" s="76">
        <f>+D$11+D$12*F87+D$13*F87^2</f>
        <v>7.0460059928816069E-3</v>
      </c>
      <c r="Q87" s="87">
        <f>+C87-15018.5</f>
        <v>17422.261999999999</v>
      </c>
      <c r="R87" s="76">
        <f>+(P87-G87)^2</f>
        <v>1.498994163817277E-3</v>
      </c>
      <c r="S87" s="6">
        <f>S$17</f>
        <v>0.05</v>
      </c>
    </row>
    <row r="88" spans="1:19" x14ac:dyDescent="0.2">
      <c r="A88" s="105" t="s">
        <v>277</v>
      </c>
      <c r="B88" s="106" t="s">
        <v>156</v>
      </c>
      <c r="C88" s="105">
        <v>34282.79</v>
      </c>
      <c r="D88" s="25"/>
      <c r="E88" s="76">
        <f>+(C88-C$7)/C$8</f>
        <v>-8721.0361407146484</v>
      </c>
      <c r="F88" s="76">
        <f>ROUND(2*E88,0)/2</f>
        <v>-8721</v>
      </c>
      <c r="G88" s="76">
        <f>+C88-(C$7+F88*C$8)</f>
        <v>-3.365635999944061E-2</v>
      </c>
      <c r="H88" s="76">
        <f>G88</f>
        <v>-3.365635999944061E-2</v>
      </c>
      <c r="I88" s="76"/>
      <c r="J88" s="76"/>
      <c r="L88" s="76"/>
      <c r="M88" s="76"/>
      <c r="O88" s="76"/>
      <c r="P88" s="76">
        <f>+D$11+D$12*F88+D$13*F88^2</f>
        <v>5.3594347562702536E-3</v>
      </c>
      <c r="Q88" s="87">
        <f>+C88-15018.5</f>
        <v>19264.29</v>
      </c>
      <c r="R88" s="76">
        <f>+(P88-G88)^2</f>
        <v>1.5222322404197552E-3</v>
      </c>
      <c r="S88" s="6">
        <f>S$17</f>
        <v>0.05</v>
      </c>
    </row>
    <row r="89" spans="1:19" x14ac:dyDescent="0.2">
      <c r="A89" s="105" t="s">
        <v>277</v>
      </c>
      <c r="B89" s="106" t="s">
        <v>156</v>
      </c>
      <c r="C89" s="105">
        <v>34282.841</v>
      </c>
      <c r="D89" s="25"/>
      <c r="E89" s="76">
        <f>+(C89-C$7)/C$8</f>
        <v>-8720.9813761338373</v>
      </c>
      <c r="F89" s="76">
        <f>ROUND(2*E89,0)/2</f>
        <v>-8721</v>
      </c>
      <c r="G89" s="76">
        <f>+C89-(C$7+F89*C$8)</f>
        <v>1.7343640000035521E-2</v>
      </c>
      <c r="H89" s="76">
        <f>G89</f>
        <v>1.7343640000035521E-2</v>
      </c>
      <c r="I89" s="76"/>
      <c r="J89" s="76"/>
      <c r="L89" s="76"/>
      <c r="M89" s="76"/>
      <c r="O89" s="76"/>
      <c r="P89" s="76">
        <f>+D$11+D$12*F89+D$13*F89^2</f>
        <v>5.3594347562702536E-3</v>
      </c>
      <c r="Q89" s="87">
        <f>+C89-15018.5</f>
        <v>19264.341</v>
      </c>
      <c r="R89" s="76">
        <f>+(P89-G89)^2</f>
        <v>1.4362117532469091E-4</v>
      </c>
      <c r="S89" s="6">
        <f>S$17</f>
        <v>0.05</v>
      </c>
    </row>
    <row r="90" spans="1:19" x14ac:dyDescent="0.2">
      <c r="A90" s="105" t="s">
        <v>277</v>
      </c>
      <c r="B90" s="106" t="s">
        <v>156</v>
      </c>
      <c r="C90" s="105">
        <v>34283.718000000001</v>
      </c>
      <c r="D90" s="25"/>
      <c r="E90" s="76">
        <f>+(C90-C$7)/C$8</f>
        <v>-8720.0396401069338</v>
      </c>
      <c r="F90" s="76">
        <f>ROUND(2*E90,0)/2</f>
        <v>-8720</v>
      </c>
      <c r="G90" s="76">
        <f>+C90-(C$7+F90*C$8)</f>
        <v>-3.6915199998475146E-2</v>
      </c>
      <c r="H90" s="76">
        <f>G90</f>
        <v>-3.6915199998475146E-2</v>
      </c>
      <c r="I90" s="76"/>
      <c r="J90" s="76"/>
      <c r="L90" s="76"/>
      <c r="M90" s="76"/>
      <c r="O90" s="76"/>
      <c r="P90" s="76">
        <f>+D$11+D$12*F90+D$13*F90^2</f>
        <v>5.3586728866307932E-3</v>
      </c>
      <c r="Q90" s="87">
        <f>+C90-15018.5</f>
        <v>19265.218000000001</v>
      </c>
      <c r="R90" s="76">
        <f>+(P90-G90)^2</f>
        <v>1.787080328706095E-3</v>
      </c>
      <c r="S90" s="6">
        <f>S$17</f>
        <v>0.05</v>
      </c>
    </row>
    <row r="91" spans="1:19" x14ac:dyDescent="0.2">
      <c r="A91" s="105" t="s">
        <v>277</v>
      </c>
      <c r="B91" s="106" t="s">
        <v>156</v>
      </c>
      <c r="C91" s="105">
        <v>34283.760999999999</v>
      </c>
      <c r="D91" s="25"/>
      <c r="E91" s="76">
        <f>+(C91-C$7)/C$8</f>
        <v>-8719.9934660486051</v>
      </c>
      <c r="F91" s="76">
        <f>ROUND(2*E91,0)/2</f>
        <v>-8720</v>
      </c>
      <c r="G91" s="76">
        <f>+C91-(C$7+F91*C$8)</f>
        <v>6.084799999371171E-3</v>
      </c>
      <c r="H91" s="76">
        <f>G91</f>
        <v>6.084799999371171E-3</v>
      </c>
      <c r="I91" s="76"/>
      <c r="J91" s="76"/>
      <c r="L91" s="76"/>
      <c r="M91" s="76"/>
      <c r="O91" s="76"/>
      <c r="P91" s="76">
        <f>+D$11+D$12*F91+D$13*F91^2</f>
        <v>5.3586728866307932E-3</v>
      </c>
      <c r="Q91" s="87">
        <f>+C91-15018.5</f>
        <v>19265.260999999999</v>
      </c>
      <c r="R91" s="76">
        <f>+(P91-G91)^2</f>
        <v>5.2726058385667734E-7</v>
      </c>
      <c r="S91" s="6">
        <f>S$17</f>
        <v>0.05</v>
      </c>
    </row>
    <row r="92" spans="1:19" x14ac:dyDescent="0.2">
      <c r="A92" s="105" t="s">
        <v>372</v>
      </c>
      <c r="B92" s="106" t="s">
        <v>156</v>
      </c>
      <c r="C92" s="105">
        <v>36818.606</v>
      </c>
      <c r="D92" s="25"/>
      <c r="E92" s="76">
        <f>+(C92-C$7)/C$8</f>
        <v>-5998.0380964759506</v>
      </c>
      <c r="F92" s="76">
        <f>ROUND(2*E92,0)/2</f>
        <v>-5998</v>
      </c>
      <c r="G92" s="76">
        <f>+C92-(C$7+F92*C$8)</f>
        <v>-3.5477680001349654E-2</v>
      </c>
      <c r="H92" s="76">
        <f>G92</f>
        <v>-3.5477680001349654E-2</v>
      </c>
      <c r="I92" s="76"/>
      <c r="J92" s="76"/>
      <c r="L92" s="76"/>
      <c r="M92" s="76"/>
      <c r="O92" s="76"/>
      <c r="P92" s="76">
        <f>+D$11+D$12*F92+D$13*F92^2</f>
        <v>3.6249219681689492E-3</v>
      </c>
      <c r="Q92" s="87">
        <f>+C92-15018.5</f>
        <v>21800.106</v>
      </c>
      <c r="R92" s="76">
        <f>+(P92-G92)^2</f>
        <v>1.5290134807866003E-3</v>
      </c>
      <c r="S92" s="6">
        <f>S$17</f>
        <v>0.05</v>
      </c>
    </row>
    <row r="93" spans="1:19" x14ac:dyDescent="0.2">
      <c r="A93" s="105" t="s">
        <v>372</v>
      </c>
      <c r="B93" s="106" t="s">
        <v>156</v>
      </c>
      <c r="C93" s="105">
        <v>36847.51</v>
      </c>
      <c r="D93" s="25"/>
      <c r="E93" s="76">
        <f>+(C93-C$7)/C$8</f>
        <v>-5967.0005387546171</v>
      </c>
      <c r="F93" s="76">
        <f>ROUND(2*E93,0)/2</f>
        <v>-5967</v>
      </c>
      <c r="G93" s="76">
        <f>+C93-(C$7+F93*C$8)</f>
        <v>-5.017200019210577E-4</v>
      </c>
      <c r="H93" s="76">
        <f>G93</f>
        <v>-5.017200019210577E-4</v>
      </c>
      <c r="I93" s="76"/>
      <c r="J93" s="76"/>
      <c r="L93" s="76"/>
      <c r="M93" s="76"/>
      <c r="O93" s="76"/>
      <c r="P93" s="76">
        <f>+D$11+D$12*F93+D$13*F93^2</f>
        <v>3.6090923093841255E-3</v>
      </c>
      <c r="Q93" s="87">
        <f>+C93-15018.5</f>
        <v>21829.010000000002</v>
      </c>
      <c r="R93" s="76">
        <f>+(P93-G93)^2</f>
        <v>1.689877785877826E-5</v>
      </c>
      <c r="S93" s="6">
        <f>S$17</f>
        <v>0.05</v>
      </c>
    </row>
    <row r="94" spans="1:19" x14ac:dyDescent="0.2">
      <c r="A94" s="105" t="s">
        <v>372</v>
      </c>
      <c r="B94" s="106" t="s">
        <v>156</v>
      </c>
      <c r="C94" s="105">
        <v>36903.373</v>
      </c>
      <c r="D94" s="25"/>
      <c r="E94" s="76">
        <f>+(C94-C$7)/C$8</f>
        <v>-5907.0139940899808</v>
      </c>
      <c r="F94" s="76">
        <f>ROUND(2*E94,0)/2</f>
        <v>-5907</v>
      </c>
      <c r="G94" s="76">
        <f>+C94-(C$7+F94*C$8)</f>
        <v>-1.3032120004936587E-2</v>
      </c>
      <c r="H94" s="76">
        <f>G94</f>
        <v>-1.3032120004936587E-2</v>
      </c>
      <c r="I94" s="76"/>
      <c r="J94" s="76"/>
      <c r="L94" s="76"/>
      <c r="M94" s="76"/>
      <c r="O94" s="76"/>
      <c r="P94" s="76">
        <f>+D$11+D$12*F94+D$13*F94^2</f>
        <v>3.5787047615382069E-3</v>
      </c>
      <c r="Q94" s="87">
        <f>+C94-15018.5</f>
        <v>21884.873</v>
      </c>
      <c r="R94" s="76">
        <f>+(P94-G94)^2</f>
        <v>2.7591949942253237E-4</v>
      </c>
      <c r="S94" s="6">
        <f>S$17</f>
        <v>0.05</v>
      </c>
    </row>
    <row r="95" spans="1:19" x14ac:dyDescent="0.2">
      <c r="A95" s="105" t="s">
        <v>489</v>
      </c>
      <c r="B95" s="106" t="s">
        <v>156</v>
      </c>
      <c r="C95" s="105">
        <v>38595.427000000003</v>
      </c>
      <c r="D95" s="25"/>
      <c r="E95" s="76">
        <f>+(C95-C$7)/C$8</f>
        <v>-4090.0605034793534</v>
      </c>
      <c r="F95" s="76">
        <f>ROUND(2*E95,0)/2</f>
        <v>-4090</v>
      </c>
      <c r="G95" s="76">
        <f>+C95-(C$7+F95*C$8)</f>
        <v>-5.6344399999943562E-2</v>
      </c>
      <c r="H95" s="76"/>
      <c r="I95" s="76">
        <f>G95</f>
        <v>-5.6344399999943562E-2</v>
      </c>
      <c r="J95" s="76"/>
      <c r="L95" s="76"/>
      <c r="M95" s="76"/>
      <c r="O95" s="76"/>
      <c r="P95" s="76">
        <f>+D$11+D$12*F95+D$13*F95^2</f>
        <v>2.8149405594860228E-3</v>
      </c>
      <c r="Q95" s="87">
        <f>+C95-15018.5</f>
        <v>23576.927000000003</v>
      </c>
      <c r="R95" s="76">
        <f>+(P95-G95)^2</f>
        <v>3.4998275754265702E-3</v>
      </c>
      <c r="S95" s="6">
        <f>S$17</f>
        <v>0.05</v>
      </c>
    </row>
    <row r="96" spans="1:19" x14ac:dyDescent="0.2">
      <c r="A96" s="105" t="s">
        <v>493</v>
      </c>
      <c r="B96" s="106" t="s">
        <v>156</v>
      </c>
      <c r="C96" s="105">
        <v>39028.531000000003</v>
      </c>
      <c r="D96" s="25"/>
      <c r="E96" s="76">
        <f>+(C96-C$7)/C$8</f>
        <v>-3624.9867974407625</v>
      </c>
      <c r="F96" s="76">
        <f>ROUND(2*E96,0)/2</f>
        <v>-3625</v>
      </c>
      <c r="G96" s="76">
        <f>+C96-(C$7+F96*C$8)</f>
        <v>1.2295000000449363E-2</v>
      </c>
      <c r="H96" s="76"/>
      <c r="I96" s="76">
        <f>G96</f>
        <v>1.2295000000449363E-2</v>
      </c>
      <c r="J96" s="76"/>
      <c r="L96" s="76"/>
      <c r="M96" s="76"/>
      <c r="O96" s="76"/>
      <c r="P96" s="76">
        <f>+D$11+D$12*F96+D$13*F96^2</f>
        <v>2.6681648025220933E-3</v>
      </c>
      <c r="Q96" s="87">
        <f>+C96-15018.5</f>
        <v>24010.031000000003</v>
      </c>
      <c r="R96" s="76">
        <f>+(P96-G96)^2</f>
        <v>9.2675955928051386E-5</v>
      </c>
      <c r="S96" s="6">
        <f>S$17</f>
        <v>0.05</v>
      </c>
    </row>
    <row r="97" spans="1:32" x14ac:dyDescent="0.2">
      <c r="A97" s="105" t="s">
        <v>493</v>
      </c>
      <c r="B97" s="106" t="s">
        <v>156</v>
      </c>
      <c r="C97" s="105">
        <v>39029.464</v>
      </c>
      <c r="D97" s="25"/>
      <c r="E97" s="76">
        <f>+(C97-C$7)/C$8</f>
        <v>-3623.9849277564999</v>
      </c>
      <c r="F97" s="76">
        <f>ROUND(2*E97,0)/2</f>
        <v>-3624</v>
      </c>
      <c r="G97" s="76">
        <f>+C97-(C$7+F97*C$8)</f>
        <v>1.4036159998795483E-2</v>
      </c>
      <c r="H97" s="76"/>
      <c r="I97" s="76">
        <f>G97</f>
        <v>1.4036159998795483E-2</v>
      </c>
      <c r="J97" s="76"/>
      <c r="L97" s="76"/>
      <c r="M97" s="76"/>
      <c r="O97" s="76"/>
      <c r="P97" s="76">
        <f>+D$11+D$12*F97+D$13*F97^2</f>
        <v>2.6678705355240228E-3</v>
      </c>
      <c r="Q97" s="87">
        <f>+C97-15018.5</f>
        <v>24010.964</v>
      </c>
      <c r="R97" s="76">
        <f>+(P97-G97)^2</f>
        <v>1.2923800532072888E-4</v>
      </c>
      <c r="S97" s="6">
        <f>S$17</f>
        <v>0.05</v>
      </c>
    </row>
    <row r="98" spans="1:32" x14ac:dyDescent="0.2">
      <c r="A98" s="105" t="s">
        <v>493</v>
      </c>
      <c r="B98" s="106" t="s">
        <v>156</v>
      </c>
      <c r="C98" s="105">
        <v>39056.455000000002</v>
      </c>
      <c r="D98" s="25"/>
      <c r="E98" s="76">
        <f>+(C98-C$7)/C$8</f>
        <v>-3595.0015787232692</v>
      </c>
      <c r="F98" s="76">
        <f>ROUND(2*E98,0)/2</f>
        <v>-3595</v>
      </c>
      <c r="G98" s="76">
        <f>+C98-(C$7+F98*C$8)</f>
        <v>-1.4701999971293844E-3</v>
      </c>
      <c r="H98" s="76"/>
      <c r="I98" s="76">
        <f>G98</f>
        <v>-1.4701999971293844E-3</v>
      </c>
      <c r="J98" s="76"/>
      <c r="L98" s="76"/>
      <c r="M98" s="76"/>
      <c r="O98" s="76"/>
      <c r="P98" s="76">
        <f>+D$11+D$12*F98+D$13*F98^2</f>
        <v>2.6593767076406277E-3</v>
      </c>
      <c r="Q98" s="87">
        <f>+C98-15018.5</f>
        <v>24037.955000000002</v>
      </c>
      <c r="R98" s="76">
        <f>+(P98-G98)^2</f>
        <v>1.7053403760579157E-5</v>
      </c>
      <c r="S98" s="6">
        <f>S$17</f>
        <v>0.05</v>
      </c>
    </row>
    <row r="99" spans="1:32" x14ac:dyDescent="0.2">
      <c r="A99" s="105" t="s">
        <v>493</v>
      </c>
      <c r="B99" s="106" t="s">
        <v>156</v>
      </c>
      <c r="C99" s="105">
        <v>39057.385999999999</v>
      </c>
      <c r="D99" s="25"/>
      <c r="E99" s="76">
        <f>+(C99-C$7)/C$8</f>
        <v>-3594.0018566696272</v>
      </c>
      <c r="F99" s="76">
        <f>ROUND(2*E99,0)/2</f>
        <v>-3594</v>
      </c>
      <c r="G99" s="76">
        <f>+C99-(C$7+F99*C$8)</f>
        <v>-1.7290400064666755E-3</v>
      </c>
      <c r="H99" s="76"/>
      <c r="I99" s="76">
        <f>G99</f>
        <v>-1.7290400064666755E-3</v>
      </c>
      <c r="J99" s="76"/>
      <c r="L99" s="76"/>
      <c r="M99" s="76"/>
      <c r="O99" s="76"/>
      <c r="P99" s="76">
        <f>+D$11+D$12*F99+D$13*F99^2</f>
        <v>2.6590851934053601E-3</v>
      </c>
      <c r="Q99" s="87">
        <f>+C99-15018.5</f>
        <v>24038.885999999999</v>
      </c>
      <c r="R99" s="76">
        <f>+(P99-G99)^2</f>
        <v>1.9255642769751989E-5</v>
      </c>
      <c r="S99" s="6">
        <f>S$17</f>
        <v>0.05</v>
      </c>
    </row>
    <row r="100" spans="1:32" x14ac:dyDescent="0.2">
      <c r="A100" s="105" t="s">
        <v>493</v>
      </c>
      <c r="B100" s="106" t="s">
        <v>156</v>
      </c>
      <c r="C100" s="105">
        <v>39465.271000000001</v>
      </c>
      <c r="D100" s="25"/>
      <c r="E100" s="76">
        <f>+(C100-C$7)/C$8</f>
        <v>-3156.0086989348756</v>
      </c>
      <c r="F100" s="76">
        <f>ROUND(2*E100,0)/2</f>
        <v>-3156</v>
      </c>
      <c r="G100" s="76">
        <f>+C100-(C$7+F100*C$8)</f>
        <v>-8.1009600035031326E-3</v>
      </c>
      <c r="H100" s="76"/>
      <c r="I100" s="76">
        <f>G100</f>
        <v>-8.1009600035031326E-3</v>
      </c>
      <c r="J100" s="76"/>
      <c r="L100" s="76"/>
      <c r="M100" s="76"/>
      <c r="O100" s="76"/>
      <c r="P100" s="76">
        <f>+D$11+D$12*F100+D$13*F100^2</f>
        <v>2.540223737311457E-3</v>
      </c>
      <c r="Q100" s="87">
        <f>+C100-15018.5</f>
        <v>24446.771000000001</v>
      </c>
      <c r="R100" s="76">
        <f>+(P100-G100)^2</f>
        <v>1.1323479140577676E-4</v>
      </c>
      <c r="S100" s="6">
        <f>S$17</f>
        <v>0.05</v>
      </c>
    </row>
    <row r="101" spans="1:32" x14ac:dyDescent="0.2">
      <c r="A101" s="105" t="s">
        <v>509</v>
      </c>
      <c r="B101" s="106" t="s">
        <v>156</v>
      </c>
      <c r="C101" s="105">
        <v>39532.303999999996</v>
      </c>
      <c r="D101" s="25"/>
      <c r="E101" s="76">
        <f>+(C101-C$7)/C$8</f>
        <v>-3084.0276372571193</v>
      </c>
      <c r="F101" s="76">
        <f>ROUND(2*E101,0)/2</f>
        <v>-3084</v>
      </c>
      <c r="G101" s="76">
        <f>+C101-(C$7+F101*C$8)</f>
        <v>-2.5737440002558287E-2</v>
      </c>
      <c r="H101" s="76"/>
      <c r="I101" s="76">
        <f>G101</f>
        <v>-2.5737440002558287E-2</v>
      </c>
      <c r="J101" s="76"/>
      <c r="L101" s="76"/>
      <c r="M101" s="76"/>
      <c r="O101" s="76"/>
      <c r="P101" s="76">
        <f>+D$11+D$12*F101+D$13*F101^2</f>
        <v>2.5223695586517191E-3</v>
      </c>
      <c r="Q101" s="87">
        <f>+C101-15018.5</f>
        <v>24513.803999999996</v>
      </c>
      <c r="R101" s="76">
        <f>+(P101-G101)^2</f>
        <v>7.9861683643585649E-4</v>
      </c>
      <c r="S101" s="6">
        <f>S$17</f>
        <v>0.05</v>
      </c>
    </row>
    <row r="102" spans="1:32" x14ac:dyDescent="0.2">
      <c r="A102" s="105" t="s">
        <v>509</v>
      </c>
      <c r="B102" s="106" t="s">
        <v>156</v>
      </c>
      <c r="C102" s="105">
        <v>40477.544999999998</v>
      </c>
      <c r="D102" s="25"/>
      <c r="E102" s="76">
        <f>+(C102-C$7)/C$8</f>
        <v>-2069.0133797817198</v>
      </c>
      <c r="F102" s="76">
        <f>ROUND(2*E102,0)/2</f>
        <v>-2069</v>
      </c>
      <c r="G102" s="76">
        <f>+C102-(C$7+F102*C$8)</f>
        <v>-1.2460040001315065E-2</v>
      </c>
      <c r="H102" s="76"/>
      <c r="I102" s="76">
        <f>G102</f>
        <v>-1.2460040001315065E-2</v>
      </c>
      <c r="J102" s="76"/>
      <c r="L102" s="76"/>
      <c r="M102" s="76"/>
      <c r="O102" s="76"/>
      <c r="P102" s="76">
        <f>+D$11+D$12*F102+D$13*F102^2</f>
        <v>2.3212941838876115E-3</v>
      </c>
      <c r="Q102" s="87">
        <f>+C102-15018.5</f>
        <v>25459.044999999998</v>
      </c>
      <c r="R102" s="76">
        <f>+(P102-G102)^2</f>
        <v>2.1848784029464125E-4</v>
      </c>
      <c r="S102" s="6">
        <f>S$17</f>
        <v>0.05</v>
      </c>
    </row>
    <row r="103" spans="1:32" x14ac:dyDescent="0.2">
      <c r="A103" s="105" t="s">
        <v>509</v>
      </c>
      <c r="B103" s="106" t="s">
        <v>156</v>
      </c>
      <c r="C103" s="105">
        <v>40477.544999999998</v>
      </c>
      <c r="D103" s="25"/>
      <c r="E103" s="76">
        <f>+(C103-C$7)/C$8</f>
        <v>-2069.0133797817198</v>
      </c>
      <c r="F103" s="76">
        <f>ROUND(2*E103,0)/2</f>
        <v>-2069</v>
      </c>
      <c r="G103" s="76">
        <f>+C103-(C$7+F103*C$8)</f>
        <v>-1.2460040001315065E-2</v>
      </c>
      <c r="H103" s="76"/>
      <c r="I103" s="76">
        <f>G103</f>
        <v>-1.2460040001315065E-2</v>
      </c>
      <c r="J103" s="76"/>
      <c r="L103" s="76"/>
      <c r="M103" s="76"/>
      <c r="O103" s="76"/>
      <c r="P103" s="76">
        <f>+D$11+D$12*F103+D$13*F103^2</f>
        <v>2.3212941838876115E-3</v>
      </c>
      <c r="Q103" s="87">
        <f>+C103-15018.5</f>
        <v>25459.044999999998</v>
      </c>
      <c r="R103" s="76">
        <f>+(P103-G103)^2</f>
        <v>2.1848784029464125E-4</v>
      </c>
      <c r="S103" s="6">
        <f>S$17</f>
        <v>0.05</v>
      </c>
    </row>
    <row r="104" spans="1:32" x14ac:dyDescent="0.2">
      <c r="A104" s="105" t="s">
        <v>509</v>
      </c>
      <c r="B104" s="106" t="s">
        <v>156</v>
      </c>
      <c r="C104" s="105">
        <v>40505.49</v>
      </c>
      <c r="D104" s="25"/>
      <c r="E104" s="76">
        <f>+(C104-C$7)/C$8</f>
        <v>-2039.0056109427151</v>
      </c>
      <c r="F104" s="76">
        <f>ROUND(2*E104,0)/2</f>
        <v>-2039</v>
      </c>
      <c r="G104" s="76">
        <f>+C104-(C$7+F104*C$8)</f>
        <v>-5.2252400055294856E-3</v>
      </c>
      <c r="H104" s="76"/>
      <c r="I104" s="76">
        <f>G104</f>
        <v>-5.2252400055294856E-3</v>
      </c>
      <c r="J104" s="76"/>
      <c r="L104" s="76"/>
      <c r="M104" s="76"/>
      <c r="O104" s="76"/>
      <c r="P104" s="76">
        <f>+D$11+D$12*F104+D$13*F104^2</f>
        <v>2.3167893879268873E-3</v>
      </c>
      <c r="Q104" s="87">
        <f>+C104-15018.5</f>
        <v>25486.989999999998</v>
      </c>
      <c r="R104" s="76">
        <f>+(P104-G104)^2</f>
        <v>5.6882207371759902E-5</v>
      </c>
      <c r="S104" s="6">
        <f>S$17</f>
        <v>0.05</v>
      </c>
    </row>
    <row r="105" spans="1:32" x14ac:dyDescent="0.2">
      <c r="A105" s="105" t="s">
        <v>509</v>
      </c>
      <c r="B105" s="106" t="s">
        <v>156</v>
      </c>
      <c r="C105" s="105">
        <v>40505.491999999998</v>
      </c>
      <c r="D105" s="25"/>
      <c r="E105" s="76">
        <f>+(C105-C$7)/C$8</f>
        <v>-2039.0034633120945</v>
      </c>
      <c r="F105" s="76">
        <f>ROUND(2*E105,0)/2</f>
        <v>-2039</v>
      </c>
      <c r="G105" s="76">
        <f>+C105-(C$7+F105*C$8)</f>
        <v>-3.225240005122032E-3</v>
      </c>
      <c r="H105" s="76"/>
      <c r="I105" s="76">
        <f>G105</f>
        <v>-3.225240005122032E-3</v>
      </c>
      <c r="J105" s="76"/>
      <c r="L105" s="76"/>
      <c r="M105" s="76"/>
      <c r="O105" s="76"/>
      <c r="P105" s="76">
        <f>+D$11+D$12*F105+D$13*F105^2</f>
        <v>2.3167893879268873E-3</v>
      </c>
      <c r="Q105" s="87">
        <f>+C105-15018.5</f>
        <v>25486.991999999998</v>
      </c>
      <c r="R105" s="76">
        <f>+(P105-G105)^2</f>
        <v>3.0714089793418175E-5</v>
      </c>
      <c r="S105" s="6">
        <f>S$17</f>
        <v>0.05</v>
      </c>
    </row>
    <row r="106" spans="1:32" x14ac:dyDescent="0.2">
      <c r="A106" s="105" t="s">
        <v>525</v>
      </c>
      <c r="B106" s="106" t="s">
        <v>156</v>
      </c>
      <c r="C106" s="105">
        <v>41981.54</v>
      </c>
      <c r="D106" s="25"/>
      <c r="E106" s="76">
        <f>+(C106-C$7)/C$8</f>
        <v>-454.00052256148382</v>
      </c>
      <c r="F106" s="76">
        <f>ROUND(2*E106,0)/2</f>
        <v>-454</v>
      </c>
      <c r="G106" s="76">
        <f>+C106-(C$7+F106*C$8)</f>
        <v>-4.8663999768905342E-4</v>
      </c>
      <c r="H106" s="76"/>
      <c r="I106" s="76">
        <f>G106</f>
        <v>-4.8663999768905342E-4</v>
      </c>
      <c r="J106" s="76"/>
      <c r="L106" s="76"/>
      <c r="M106" s="76"/>
      <c r="O106" s="76"/>
      <c r="P106" s="76">
        <f>+D$11+D$12*F106+D$13*F106^2</f>
        <v>2.1962268913828641E-3</v>
      </c>
      <c r="Q106" s="87">
        <f>+C106-15018.5</f>
        <v>26963.040000000001</v>
      </c>
      <c r="R106" s="76">
        <f>+(P106-G106)^2</f>
        <v>7.1977747444784286E-6</v>
      </c>
      <c r="S106" s="6">
        <f>S$17</f>
        <v>0.05</v>
      </c>
    </row>
    <row r="107" spans="1:32" x14ac:dyDescent="0.2">
      <c r="A107" t="s">
        <v>27</v>
      </c>
      <c r="C107" s="25">
        <v>42403.392999999996</v>
      </c>
      <c r="D107" s="25"/>
      <c r="E107">
        <f>+(C107-C$7)/C$8</f>
        <v>-1.0083125761316398</v>
      </c>
      <c r="F107">
        <f>ROUND(2*E107,0)/2</f>
        <v>-1</v>
      </c>
      <c r="G107">
        <f>+C107-(C$7+F107*C$8)</f>
        <v>-7.7411600068444386E-3</v>
      </c>
      <c r="I107">
        <f>G107</f>
        <v>-7.7411600068444386E-3</v>
      </c>
      <c r="O107" s="76"/>
      <c r="P107">
        <f>+D$11+D$12*F107+D$13*F107^2</f>
        <v>2.2041260833842108E-3</v>
      </c>
      <c r="Q107" s="2">
        <f>+C107-15018.5</f>
        <v>27384.892999999996</v>
      </c>
      <c r="R107">
        <f>+(P107-G107)^2</f>
        <v>9.8908715416495436E-5</v>
      </c>
      <c r="S107" s="6">
        <f>S$17</f>
        <v>0.05</v>
      </c>
      <c r="AB107">
        <v>9</v>
      </c>
      <c r="AD107" t="s">
        <v>26</v>
      </c>
      <c r="AF107" t="s">
        <v>28</v>
      </c>
    </row>
    <row r="108" spans="1:32" x14ac:dyDescent="0.2">
      <c r="A108" t="s">
        <v>27</v>
      </c>
      <c r="C108" s="25">
        <v>42404.262000000002</v>
      </c>
      <c r="D108" s="25"/>
      <c r="E108">
        <f>+(C108-C$7)/C$8</f>
        <v>-7.5167071702330321E-2</v>
      </c>
      <c r="F108">
        <f>ROUND(2*E108,0)/2</f>
        <v>0</v>
      </c>
      <c r="O108" s="76"/>
      <c r="P108">
        <f>+D$11+D$12*F108+D$13*F108^2</f>
        <v>2.2041643501326865E-3</v>
      </c>
      <c r="Q108" s="2">
        <f>+C108-15018.5</f>
        <v>27385.762000000002</v>
      </c>
      <c r="S108" s="6"/>
      <c r="U108" s="11">
        <v>-6.9999999999708962E-2</v>
      </c>
      <c r="AB108">
        <v>6</v>
      </c>
      <c r="AD108" t="s">
        <v>29</v>
      </c>
      <c r="AF108" t="s">
        <v>28</v>
      </c>
    </row>
    <row r="109" spans="1:32" x14ac:dyDescent="0.2">
      <c r="A109" t="s">
        <v>27</v>
      </c>
      <c r="C109" s="25">
        <v>42404.264000000003</v>
      </c>
      <c r="D109" s="25"/>
      <c r="E109">
        <f>+(C109-C$7)/C$8</f>
        <v>-7.301944108181728E-2</v>
      </c>
      <c r="F109">
        <f>ROUND(2*E109,0)/2</f>
        <v>0</v>
      </c>
      <c r="O109" s="76">
        <f ca="1">+C$11+C$12*F109</f>
        <v>-1.2509040033099744E-2</v>
      </c>
      <c r="P109">
        <f>+D$11+D$12*F109+D$13*F109^2</f>
        <v>2.2041643501326865E-3</v>
      </c>
      <c r="Q109" s="2">
        <f>+C109-15018.5</f>
        <v>27385.764000000003</v>
      </c>
      <c r="S109" s="6"/>
      <c r="U109" s="11">
        <v>-6.7999999999301508E-2</v>
      </c>
      <c r="AB109">
        <v>9</v>
      </c>
      <c r="AD109" t="s">
        <v>26</v>
      </c>
      <c r="AF109" t="s">
        <v>28</v>
      </c>
    </row>
    <row r="110" spans="1:32" x14ac:dyDescent="0.2">
      <c r="A110" t="s">
        <v>12</v>
      </c>
      <c r="C110" s="25">
        <v>42404.332000000002</v>
      </c>
      <c r="D110" s="25" t="s">
        <v>14</v>
      </c>
      <c r="E110">
        <f>+(C110-C$7)/C$8</f>
        <v>0</v>
      </c>
      <c r="F110">
        <f>ROUND(2*E110,0)/2</f>
        <v>0</v>
      </c>
      <c r="G110">
        <f>+C110-(C$7+F110*C$8)</f>
        <v>0</v>
      </c>
      <c r="H110">
        <f>+G110</f>
        <v>0</v>
      </c>
      <c r="O110" s="76">
        <f ca="1">+C$11+C$12*F110</f>
        <v>-1.2509040033099744E-2</v>
      </c>
      <c r="P110">
        <f>+D$11+D$12*F110+D$13*F110^2</f>
        <v>2.2041643501326865E-3</v>
      </c>
      <c r="Q110" s="2">
        <f>+C110-15018.5</f>
        <v>27385.832000000002</v>
      </c>
      <c r="R110">
        <f>+(P110-G110)^2</f>
        <v>4.858340482395848E-6</v>
      </c>
      <c r="S110" s="6">
        <v>1</v>
      </c>
    </row>
    <row r="111" spans="1:32" x14ac:dyDescent="0.2">
      <c r="A111" t="s">
        <v>27</v>
      </c>
      <c r="C111" s="25">
        <v>42404.337</v>
      </c>
      <c r="D111" s="25"/>
      <c r="E111">
        <f>+(C111-C$7)/C$8</f>
        <v>5.3690765473760815E-3</v>
      </c>
      <c r="F111">
        <f>ROUND(2*E111,0)/2</f>
        <v>0</v>
      </c>
      <c r="G111">
        <f>+C111-(C$7+F111*C$8)</f>
        <v>4.9999999973806553E-3</v>
      </c>
      <c r="I111">
        <f>G111</f>
        <v>4.9999999973806553E-3</v>
      </c>
      <c r="O111" s="76">
        <f ca="1">+C$11+C$12*F111</f>
        <v>-1.2509040033099744E-2</v>
      </c>
      <c r="P111">
        <f>+D$11+D$12*F111+D$13*F111^2</f>
        <v>2.2041643501326865E-3</v>
      </c>
      <c r="Q111" s="2">
        <f>+C111-15018.5</f>
        <v>27385.837</v>
      </c>
      <c r="R111">
        <f>+(P111-G111)^2</f>
        <v>7.8166969664224681E-6</v>
      </c>
      <c r="S111" s="6">
        <f>S$17</f>
        <v>0.05</v>
      </c>
      <c r="AB111">
        <v>6</v>
      </c>
      <c r="AD111" t="s">
        <v>29</v>
      </c>
      <c r="AF111" t="s">
        <v>28</v>
      </c>
    </row>
    <row r="112" spans="1:32" x14ac:dyDescent="0.2">
      <c r="A112" s="105" t="s">
        <v>529</v>
      </c>
      <c r="B112" s="106" t="s">
        <v>156</v>
      </c>
      <c r="C112" s="105">
        <v>42405.262000000002</v>
      </c>
      <c r="D112" s="25"/>
      <c r="E112" s="76">
        <f>+(C112-C$7)/C$8</f>
        <v>0.9986482383354246</v>
      </c>
      <c r="F112" s="76">
        <f>ROUND(2*E112,0)/2</f>
        <v>1</v>
      </c>
      <c r="G112" s="76">
        <f>+C112-(C$7+F112*C$8)</f>
        <v>-1.2588399986270815E-3</v>
      </c>
      <c r="H112" s="76"/>
      <c r="I112" s="76">
        <f>G112</f>
        <v>-1.2588399986270815E-3</v>
      </c>
      <c r="J112" s="76"/>
      <c r="L112" s="76"/>
      <c r="M112" s="76"/>
      <c r="O112" s="76">
        <f ca="1">+C$11+C$12*F112</f>
        <v>-1.25072149190773E-2</v>
      </c>
      <c r="P112" s="76">
        <f>+D$11+D$12*F112+D$13*F112^2</f>
        <v>2.2042027086399225E-3</v>
      </c>
      <c r="Q112" s="87">
        <f>+C112-15018.5</f>
        <v>27386.762000000002</v>
      </c>
      <c r="R112" s="76">
        <f>+(P112-G112)^2</f>
        <v>1.1992664792355181E-5</v>
      </c>
      <c r="S112" s="6">
        <f>S$17</f>
        <v>0.05</v>
      </c>
    </row>
    <row r="113" spans="1:32" x14ac:dyDescent="0.2">
      <c r="A113" s="105" t="s">
        <v>529</v>
      </c>
      <c r="B113" s="106" t="s">
        <v>156</v>
      </c>
      <c r="C113" s="105">
        <v>42405.264000000003</v>
      </c>
      <c r="D113" s="25"/>
      <c r="E113" s="76">
        <f>+(C113-C$7)/C$8</f>
        <v>1.0007958689559375</v>
      </c>
      <c r="F113" s="76">
        <f>ROUND(2*E113,0)/2</f>
        <v>1</v>
      </c>
      <c r="G113" s="76">
        <f>+C113-(C$7+F113*C$8)</f>
        <v>7.4116000178037211E-4</v>
      </c>
      <c r="H113" s="76"/>
      <c r="I113" s="76">
        <f>G113</f>
        <v>7.4116000178037211E-4</v>
      </c>
      <c r="J113" s="76"/>
      <c r="L113" s="76"/>
      <c r="M113" s="76"/>
      <c r="O113" s="76">
        <f ca="1">+C$11+C$12*F113</f>
        <v>-1.25072149190773E-2</v>
      </c>
      <c r="P113" s="76">
        <f>+D$11+D$12*F113+D$13*F113^2</f>
        <v>2.2042027086399225E-3</v>
      </c>
      <c r="Q113" s="87">
        <f>+C113-15018.5</f>
        <v>27386.764000000003</v>
      </c>
      <c r="R113" s="76">
        <f>+(P113-G113)^2</f>
        <v>2.1404939620949202E-6</v>
      </c>
      <c r="S113" s="6">
        <f>S$17</f>
        <v>0.05</v>
      </c>
    </row>
    <row r="114" spans="1:32" x14ac:dyDescent="0.2">
      <c r="A114" t="s">
        <v>30</v>
      </c>
      <c r="C114" s="25">
        <v>42458.336000000003</v>
      </c>
      <c r="D114" s="25"/>
      <c r="E114">
        <f>+(C114-C$7)/C$8</f>
        <v>57.990322003279786</v>
      </c>
      <c r="F114">
        <f>ROUND(2*E114,0)/2</f>
        <v>58</v>
      </c>
      <c r="G114">
        <f>+C114-(C$7+F114*C$8)</f>
        <v>-9.0127200019196607E-3</v>
      </c>
      <c r="I114">
        <f>G114</f>
        <v>-9.0127200019196607E-3</v>
      </c>
      <c r="O114" s="76">
        <f ca="1">+C$11+C$12*F114</f>
        <v>-1.2403183419797998E-2</v>
      </c>
      <c r="P114">
        <f>+D$11+D$12*F114+D$13*F114^2</f>
        <v>2.2065408207827941E-3</v>
      </c>
      <c r="Q114" s="2">
        <f>+C114-15018.5</f>
        <v>27439.836000000003</v>
      </c>
      <c r="R114">
        <f>+(P114-G114)^2</f>
        <v>1.2587181340782615E-4</v>
      </c>
      <c r="S114" s="6">
        <f>S$17</f>
        <v>0.05</v>
      </c>
      <c r="AB114">
        <v>7</v>
      </c>
      <c r="AD114" t="s">
        <v>29</v>
      </c>
      <c r="AF114" t="s">
        <v>28</v>
      </c>
    </row>
    <row r="115" spans="1:32" x14ac:dyDescent="0.2">
      <c r="A115" t="s">
        <v>31</v>
      </c>
      <c r="C115" s="25">
        <v>42632.506000000001</v>
      </c>
      <c r="D115" s="25"/>
      <c r="E115">
        <f>+(C115-C$7)/C$8</f>
        <v>245.01673455255369</v>
      </c>
      <c r="F115">
        <f>ROUND(2*E115,0)/2</f>
        <v>245</v>
      </c>
      <c r="G115">
        <f>+C115-(C$7+F115*C$8)</f>
        <v>1.5584200002194848E-2</v>
      </c>
      <c r="I115">
        <f>G115</f>
        <v>1.5584200002194848E-2</v>
      </c>
      <c r="O115" s="76">
        <f ca="1">+C$11+C$12*F115</f>
        <v>-1.2061887097600992E-2</v>
      </c>
      <c r="P115">
        <f>+D$11+D$12*F115+D$13*F115^2</f>
        <v>2.2163048537444299E-3</v>
      </c>
      <c r="Q115" s="2">
        <f>+C115-15018.5</f>
        <v>27614.006000000001</v>
      </c>
      <c r="R115">
        <f>+(P115-G115)^2</f>
        <v>1.7870062069996423E-4</v>
      </c>
      <c r="S115" s="6">
        <f>S$17</f>
        <v>0.05</v>
      </c>
      <c r="AB115">
        <v>7</v>
      </c>
      <c r="AD115" t="s">
        <v>29</v>
      </c>
      <c r="AF115" t="s">
        <v>28</v>
      </c>
    </row>
    <row r="116" spans="1:32" x14ac:dyDescent="0.2">
      <c r="A116" t="s">
        <v>31</v>
      </c>
      <c r="C116" s="25">
        <v>42645.533000000003</v>
      </c>
      <c r="D116" s="25"/>
      <c r="E116">
        <f>+(C116-C$7)/C$8</f>
        <v>259.00532659641749</v>
      </c>
      <c r="F116">
        <f>ROUND(2*E116,0)/2</f>
        <v>259</v>
      </c>
      <c r="G116">
        <f>+C116-(C$7+F116*C$8)</f>
        <v>4.9604399973759428E-3</v>
      </c>
      <c r="I116">
        <f>G116</f>
        <v>4.9604399973759428E-3</v>
      </c>
      <c r="O116" s="76">
        <f ca="1">+C$11+C$12*F116</f>
        <v>-1.2036335501286778E-2</v>
      </c>
      <c r="P116">
        <f>+D$11+D$12*F116+D$13*F116^2</f>
        <v>2.2171649554399908E-3</v>
      </c>
      <c r="Q116" s="2">
        <f>+C116-15018.5</f>
        <v>27627.033000000003</v>
      </c>
      <c r="R116">
        <f>+(P116-G116)^2</f>
        <v>7.5255579557086994E-6</v>
      </c>
      <c r="S116" s="6">
        <f>S$17</f>
        <v>0.05</v>
      </c>
      <c r="AB116">
        <v>10</v>
      </c>
      <c r="AD116" t="s">
        <v>29</v>
      </c>
      <c r="AF116" t="s">
        <v>28</v>
      </c>
    </row>
    <row r="117" spans="1:32" x14ac:dyDescent="0.2">
      <c r="A117" s="105" t="s">
        <v>546</v>
      </c>
      <c r="B117" s="106" t="s">
        <v>156</v>
      </c>
      <c r="C117" s="105">
        <v>42669.74</v>
      </c>
      <c r="D117" s="25"/>
      <c r="E117" s="76">
        <f>+(C117-C$7)/C$8</f>
        <v>284.99917380649595</v>
      </c>
      <c r="F117" s="76">
        <f>ROUND(2*E117,0)/2</f>
        <v>285</v>
      </c>
      <c r="G117" s="76">
        <f>+C117-(C$7+F117*C$8)</f>
        <v>-7.694000014453195E-4</v>
      </c>
      <c r="H117" s="76"/>
      <c r="I117" s="76">
        <f>G117</f>
        <v>-7.694000014453195E-4</v>
      </c>
      <c r="J117" s="76"/>
      <c r="L117" s="76"/>
      <c r="M117" s="76"/>
      <c r="O117" s="76">
        <f ca="1">+C$11+C$12*F117</f>
        <v>-1.1988882536703237E-2</v>
      </c>
      <c r="P117" s="76">
        <f>+D$11+D$12*F117+D$13*F117^2</f>
        <v>2.2188100017155625E-3</v>
      </c>
      <c r="Q117" s="87">
        <f>+C117-15018.5</f>
        <v>27651.239999999998</v>
      </c>
      <c r="R117" s="76">
        <f>+(P117-G117)^2</f>
        <v>8.929399022990758E-6</v>
      </c>
      <c r="S117" s="6">
        <f>S$17</f>
        <v>0.05</v>
      </c>
    </row>
    <row r="118" spans="1:32" x14ac:dyDescent="0.2">
      <c r="A118" t="s">
        <v>32</v>
      </c>
      <c r="C118" s="25">
        <v>42717.243999999999</v>
      </c>
      <c r="D118" s="25"/>
      <c r="E118">
        <f>+(C118-C$7)/C$8</f>
        <v>336.00969629453033</v>
      </c>
      <c r="F118">
        <f>ROUND(2*E118,0)/2</f>
        <v>336</v>
      </c>
      <c r="G118">
        <f>+C118-(C$7+F118*C$8)</f>
        <v>9.0297599963378161E-3</v>
      </c>
      <c r="I118">
        <f>G118</f>
        <v>9.0297599963378161E-3</v>
      </c>
      <c r="O118" s="76">
        <f ca="1">+C$11+C$12*F118</f>
        <v>-1.1895801721558599E-2</v>
      </c>
      <c r="P118">
        <f>+D$11+D$12*F118+D$13*F118^2</f>
        <v>2.2222169915815334E-3</v>
      </c>
      <c r="Q118" s="2">
        <f>+C118-15018.5</f>
        <v>27698.743999999999</v>
      </c>
      <c r="R118">
        <f>+(P118-G118)^2</f>
        <v>4.6342641761606203E-5</v>
      </c>
      <c r="S118" s="6">
        <f>S$17</f>
        <v>0.05</v>
      </c>
      <c r="AB118">
        <v>6</v>
      </c>
      <c r="AD118" t="s">
        <v>29</v>
      </c>
      <c r="AF118" t="s">
        <v>28</v>
      </c>
    </row>
    <row r="119" spans="1:32" x14ac:dyDescent="0.2">
      <c r="A119" t="s">
        <v>32</v>
      </c>
      <c r="C119" s="25">
        <v>42729.345999999998</v>
      </c>
      <c r="D119" s="25"/>
      <c r="E119">
        <f>+(C119-C$7)/C$8</f>
        <v>349.00500917660611</v>
      </c>
      <c r="F119">
        <f>ROUND(2*E119,0)/2</f>
        <v>349</v>
      </c>
      <c r="G119">
        <f>+C119-(C$7+F119*C$8)</f>
        <v>4.6648399948026054E-3</v>
      </c>
      <c r="I119">
        <f>G119</f>
        <v>4.6648399948026054E-3</v>
      </c>
      <c r="O119" s="76">
        <f ca="1">+C$11+C$12*F119</f>
        <v>-1.1872075239266828E-2</v>
      </c>
      <c r="P119">
        <f>+D$11+D$12*F119+D$13*F119^2</f>
        <v>2.2231236116229368E-3</v>
      </c>
      <c r="Q119" s="2">
        <f>+C119-15018.5</f>
        <v>27710.845999999998</v>
      </c>
      <c r="R119">
        <f>+(P119-G119)^2</f>
        <v>5.9619788958880023E-6</v>
      </c>
      <c r="S119" s="6">
        <f>S$17</f>
        <v>0.05</v>
      </c>
      <c r="AB119">
        <v>4</v>
      </c>
      <c r="AD119" t="s">
        <v>29</v>
      </c>
      <c r="AF119" t="s">
        <v>28</v>
      </c>
    </row>
    <row r="120" spans="1:32" x14ac:dyDescent="0.2">
      <c r="A120" s="105" t="s">
        <v>546</v>
      </c>
      <c r="B120" s="106" t="s">
        <v>156</v>
      </c>
      <c r="C120" s="105">
        <v>42739.576999999997</v>
      </c>
      <c r="D120" s="25"/>
      <c r="E120" s="76">
        <f>+(C120-C$7)/C$8</f>
        <v>359.99121361360216</v>
      </c>
      <c r="F120" s="76">
        <f>ROUND(2*E120,0)/2</f>
        <v>360</v>
      </c>
      <c r="G120" s="76">
        <f>+C120-(C$7+F120*C$8)</f>
        <v>-8.1824000080814585E-3</v>
      </c>
      <c r="H120" s="76"/>
      <c r="I120" s="76">
        <f>G120</f>
        <v>-8.1824000080814585E-3</v>
      </c>
      <c r="J120" s="76"/>
      <c r="L120" s="76"/>
      <c r="M120" s="76"/>
      <c r="O120" s="76">
        <f ca="1">+C$11+C$12*F120</f>
        <v>-1.1851998985019945E-2</v>
      </c>
      <c r="P120" s="76">
        <f>+D$11+D$12*F120+D$13*F120^2</f>
        <v>2.2239028638143016E-3</v>
      </c>
      <c r="Q120" s="87">
        <f>+C120-15018.5</f>
        <v>27721.076999999997</v>
      </c>
      <c r="R120" s="76">
        <f>+(P120-G120)^2</f>
        <v>1.0829113946162593E-4</v>
      </c>
      <c r="S120" s="6">
        <f>S$17</f>
        <v>0.05</v>
      </c>
    </row>
    <row r="121" spans="1:32" x14ac:dyDescent="0.2">
      <c r="A121" t="s">
        <v>33</v>
      </c>
      <c r="C121" s="25">
        <v>42758.216</v>
      </c>
      <c r="D121" s="25"/>
      <c r="E121">
        <f>+(C121-C$7)/C$8</f>
        <v>380.00605717739893</v>
      </c>
      <c r="F121">
        <f>ROUND(2*E121,0)/2</f>
        <v>380</v>
      </c>
      <c r="G121">
        <f>+C121-(C$7+F121*C$8)</f>
        <v>5.6407999945804477E-3</v>
      </c>
      <c r="I121">
        <f>G121</f>
        <v>5.6407999945804477E-3</v>
      </c>
      <c r="O121" s="76">
        <f ca="1">+C$11+C$12*F121</f>
        <v>-1.1815496704571066E-2</v>
      </c>
      <c r="P121">
        <f>+D$11+D$12*F121+D$13*F121^2</f>
        <v>2.2253481311960456E-3</v>
      </c>
      <c r="Q121" s="2">
        <f>+C121-15018.5</f>
        <v>27739.716</v>
      </c>
      <c r="R121">
        <f>+(P121-G121)^2</f>
        <v>1.1665311431095984E-5</v>
      </c>
      <c r="S121" s="6">
        <f>S$17</f>
        <v>0.05</v>
      </c>
      <c r="AB121">
        <v>7</v>
      </c>
      <c r="AD121" t="s">
        <v>29</v>
      </c>
      <c r="AF121" t="s">
        <v>28</v>
      </c>
    </row>
    <row r="122" spans="1:32" x14ac:dyDescent="0.2">
      <c r="A122" t="s">
        <v>33</v>
      </c>
      <c r="C122" s="25">
        <v>42768.453000000001</v>
      </c>
      <c r="D122" s="25"/>
      <c r="E122">
        <f>+(C122-C$7)/C$8</f>
        <v>390.99870450625644</v>
      </c>
      <c r="F122">
        <f>ROUND(2*E122,0)/2</f>
        <v>391</v>
      </c>
      <c r="G122">
        <f>+C122-(C$7+F122*C$8)</f>
        <v>-1.2064399998052977E-3</v>
      </c>
      <c r="I122">
        <f>G122</f>
        <v>-1.2064399998052977E-3</v>
      </c>
      <c r="O122" s="76">
        <f ca="1">+C$11+C$12*F122</f>
        <v>-1.1795420450324185E-2</v>
      </c>
      <c r="P122">
        <f>+D$11+D$12*F122+D$13*F122^2</f>
        <v>2.2261586731245992E-3</v>
      </c>
      <c r="Q122" s="2">
        <f>+C122-15018.5</f>
        <v>27749.953000000001</v>
      </c>
      <c r="R122">
        <f>+(P122-G122)^2</f>
        <v>1.178273364940009E-5</v>
      </c>
      <c r="S122" s="6">
        <f>S$17</f>
        <v>0.05</v>
      </c>
      <c r="AB122">
        <v>6</v>
      </c>
      <c r="AD122" t="s">
        <v>29</v>
      </c>
      <c r="AF122" t="s">
        <v>28</v>
      </c>
    </row>
    <row r="123" spans="1:32" x14ac:dyDescent="0.2">
      <c r="A123" t="s">
        <v>34</v>
      </c>
      <c r="C123" s="25">
        <v>42782.408000000003</v>
      </c>
      <c r="D123" s="25"/>
      <c r="E123">
        <f>+(C123-C$7)/C$8</f>
        <v>405.98379715783523</v>
      </c>
      <c r="F123">
        <f>ROUND(2*E123,0)/2</f>
        <v>406</v>
      </c>
      <c r="G123">
        <f>+C123-(C$7+F123*C$8)</f>
        <v>-1.508903999638278E-2</v>
      </c>
      <c r="I123">
        <f>G123</f>
        <v>-1.508903999638278E-2</v>
      </c>
      <c r="O123" s="76">
        <f ca="1">+C$11+C$12*F123</f>
        <v>-1.1768043739987527E-2</v>
      </c>
      <c r="P123">
        <f>+D$11+D$12*F123+D$13*F123^2</f>
        <v>2.227281850530843E-3</v>
      </c>
      <c r="Q123" s="2">
        <f>+C123-15018.5</f>
        <v>27763.908000000003</v>
      </c>
      <c r="R123">
        <f>+(P123-G123)^2</f>
        <v>2.9985500230589812E-4</v>
      </c>
      <c r="S123" s="6">
        <f>S$17</f>
        <v>0.05</v>
      </c>
      <c r="AB123">
        <v>7</v>
      </c>
      <c r="AD123" t="s">
        <v>26</v>
      </c>
      <c r="AF123" t="s">
        <v>28</v>
      </c>
    </row>
    <row r="124" spans="1:32" x14ac:dyDescent="0.2">
      <c r="A124" t="s">
        <v>34</v>
      </c>
      <c r="C124" s="25">
        <v>42782.428999999996</v>
      </c>
      <c r="D124" s="25"/>
      <c r="E124">
        <f>+(C124-C$7)/C$8</f>
        <v>406.00634727933885</v>
      </c>
      <c r="F124">
        <f>ROUND(2*E124,0)/2</f>
        <v>406</v>
      </c>
      <c r="G124">
        <f>+C124-(C$7+F124*C$8)</f>
        <v>5.9109599969815463E-3</v>
      </c>
      <c r="I124">
        <f>G124</f>
        <v>5.9109599969815463E-3</v>
      </c>
      <c r="O124" s="76">
        <f ca="1">+C$11+C$12*F124</f>
        <v>-1.1768043739987527E-2</v>
      </c>
      <c r="P124">
        <f>+D$11+D$12*F124+D$13*F124^2</f>
        <v>2.227281850530843E-3</v>
      </c>
      <c r="Q124" s="2">
        <f>+C124-15018.5</f>
        <v>27763.928999999996</v>
      </c>
      <c r="R124">
        <f>+(P124-G124)^2</f>
        <v>1.3569484686638489E-5</v>
      </c>
      <c r="S124" s="6">
        <f>S$17</f>
        <v>0.05</v>
      </c>
      <c r="AB124">
        <v>10</v>
      </c>
      <c r="AD124" t="s">
        <v>29</v>
      </c>
      <c r="AF124" t="s">
        <v>28</v>
      </c>
    </row>
    <row r="125" spans="1:32" x14ac:dyDescent="0.2">
      <c r="A125" t="s">
        <v>34</v>
      </c>
      <c r="C125" s="25">
        <v>42796.392999999996</v>
      </c>
      <c r="D125" s="25"/>
      <c r="E125">
        <f>+(C125-C$7)/C$8</f>
        <v>421.001104268706</v>
      </c>
      <c r="F125">
        <f>ROUND(2*E125,0)/2</f>
        <v>421</v>
      </c>
      <c r="G125">
        <f>+C125-(C$7+F125*C$8)</f>
        <v>1.0283599913236685E-3</v>
      </c>
      <c r="I125">
        <f>G125</f>
        <v>1.0283599913236685E-3</v>
      </c>
      <c r="O125" s="76">
        <f ca="1">+C$11+C$12*F125</f>
        <v>-1.1740667029650868E-2</v>
      </c>
      <c r="P125">
        <f>+D$11+D$12*F125+D$13*F125^2</f>
        <v>2.2284256736581063E-3</v>
      </c>
      <c r="Q125" s="2">
        <f>+C125-15018.5</f>
        <v>27777.892999999996</v>
      </c>
      <c r="R125">
        <f>+(P125-G125)^2</f>
        <v>1.4401576419168197E-6</v>
      </c>
      <c r="S125" s="6">
        <f>S$17</f>
        <v>0.05</v>
      </c>
      <c r="AB125">
        <v>6</v>
      </c>
      <c r="AD125" t="s">
        <v>29</v>
      </c>
      <c r="AF125" t="s">
        <v>28</v>
      </c>
    </row>
    <row r="126" spans="1:32" x14ac:dyDescent="0.2">
      <c r="A126" t="s">
        <v>34</v>
      </c>
      <c r="C126" s="25">
        <v>42838.296999999999</v>
      </c>
      <c r="D126" s="25"/>
      <c r="E126">
        <f>+(C126-C$7)/C$8</f>
        <v>465.99826102053055</v>
      </c>
      <c r="F126">
        <f>ROUND(2*E126,0)/2</f>
        <v>466</v>
      </c>
      <c r="G126">
        <f>+C126-(C$7+F126*C$8)</f>
        <v>-1.6194400013773702E-3</v>
      </c>
      <c r="I126">
        <f>G126</f>
        <v>-1.6194400013773702E-3</v>
      </c>
      <c r="O126" s="76">
        <f ca="1">+C$11+C$12*F126</f>
        <v>-1.1658536898640893E-2</v>
      </c>
      <c r="P126">
        <f>+D$11+D$12*F126+D$13*F126^2</f>
        <v>2.2319810173660089E-3</v>
      </c>
      <c r="Q126" s="2">
        <f>+C126-15018.5</f>
        <v>27819.796999999999</v>
      </c>
      <c r="R126">
        <f>+(P126-G126)^2</f>
        <v>1.4833443863618288E-5</v>
      </c>
      <c r="S126" s="6">
        <f>S$17</f>
        <v>0.05</v>
      </c>
      <c r="AB126">
        <v>7</v>
      </c>
      <c r="AD126" t="s">
        <v>29</v>
      </c>
      <c r="AF126" t="s">
        <v>28</v>
      </c>
    </row>
    <row r="127" spans="1:32" x14ac:dyDescent="0.2">
      <c r="A127" t="s">
        <v>35</v>
      </c>
      <c r="C127" s="25">
        <v>42956.563000000002</v>
      </c>
      <c r="D127" s="25"/>
      <c r="E127">
        <f>+(C127-C$7)/C$8</f>
        <v>592.99410247745914</v>
      </c>
      <c r="F127">
        <f>ROUND(2*E127,0)/2</f>
        <v>593</v>
      </c>
      <c r="G127">
        <f>+C127-(C$7+F127*C$8)</f>
        <v>-5.4921199989621527E-3</v>
      </c>
      <c r="I127">
        <f>G127</f>
        <v>-5.4921199989621527E-3</v>
      </c>
      <c r="O127" s="76">
        <f ca="1">+C$11+C$12*F127</f>
        <v>-1.1426747417790518E-2</v>
      </c>
      <c r="P127">
        <f>+D$11+D$12*F127+D$13*F127^2</f>
        <v>2.2430171765637332E-3</v>
      </c>
      <c r="Q127" s="2">
        <f>+C127-15018.5</f>
        <v>27938.063000000002</v>
      </c>
      <c r="R127">
        <f>+(P127-G127)^2</f>
        <v>5.9832347124202577E-5</v>
      </c>
      <c r="S127" s="6">
        <f>S$17</f>
        <v>0.05</v>
      </c>
      <c r="AB127">
        <v>6</v>
      </c>
      <c r="AD127" t="s">
        <v>29</v>
      </c>
      <c r="AF127" t="s">
        <v>28</v>
      </c>
    </row>
    <row r="128" spans="1:32" x14ac:dyDescent="0.2">
      <c r="A128" t="s">
        <v>36</v>
      </c>
      <c r="C128" s="25">
        <v>42970.538</v>
      </c>
      <c r="D128" s="25"/>
      <c r="E128">
        <f>+(C128-C$7)/C$8</f>
        <v>608.00067143523518</v>
      </c>
      <c r="F128">
        <f>ROUND(2*E128,0)/2</f>
        <v>608</v>
      </c>
      <c r="G128">
        <f>+C128-(C$7+F128*C$8)</f>
        <v>6.2528000125894323E-4</v>
      </c>
      <c r="I128">
        <f>G128</f>
        <v>6.2528000125894323E-4</v>
      </c>
      <c r="O128" s="76">
        <f ca="1">+C$11+C$12*F128</f>
        <v>-1.1399370707453862E-2</v>
      </c>
      <c r="P128">
        <f>+D$11+D$12*F128+D$13*F128^2</f>
        <v>2.2444183830130329E-3</v>
      </c>
      <c r="Q128" s="2">
        <f>+C128-15018.5</f>
        <v>27952.038</v>
      </c>
      <c r="R128">
        <f>+(P128-G128)^2</f>
        <v>2.6216090992692524E-6</v>
      </c>
      <c r="S128" s="6">
        <f>S$17</f>
        <v>0.05</v>
      </c>
      <c r="AB128">
        <v>12</v>
      </c>
      <c r="AD128" t="s">
        <v>29</v>
      </c>
      <c r="AF128" t="s">
        <v>28</v>
      </c>
    </row>
    <row r="129" spans="1:32" x14ac:dyDescent="0.2">
      <c r="A129" t="s">
        <v>36</v>
      </c>
      <c r="C129" s="25">
        <v>42971.470999999998</v>
      </c>
      <c r="D129" s="25"/>
      <c r="E129">
        <f>+(C129-C$7)/C$8</f>
        <v>609.00254111949755</v>
      </c>
      <c r="F129">
        <f>ROUND(2*E129,0)/2</f>
        <v>609</v>
      </c>
      <c r="G129">
        <f>+C129-(C$7+F129*C$8)</f>
        <v>2.3664399923291057E-3</v>
      </c>
      <c r="I129">
        <f>G129</f>
        <v>2.3664399923291057E-3</v>
      </c>
      <c r="O129" s="76">
        <f ca="1">+C$11+C$12*F129</f>
        <v>-1.1397545593431417E-2</v>
      </c>
      <c r="P129">
        <f>+D$11+D$12*F129+D$13*F129^2</f>
        <v>2.2445125308464004E-3</v>
      </c>
      <c r="Q129" s="2">
        <f>+C129-15018.5</f>
        <v>27952.970999999998</v>
      </c>
      <c r="R129">
        <f>+(P129-G129)^2</f>
        <v>1.486630586361659E-8</v>
      </c>
      <c r="S129" s="6">
        <f>S$17</f>
        <v>0.05</v>
      </c>
      <c r="AB129">
        <v>10</v>
      </c>
      <c r="AD129" t="s">
        <v>29</v>
      </c>
      <c r="AF129" t="s">
        <v>28</v>
      </c>
    </row>
    <row r="130" spans="1:32" x14ac:dyDescent="0.2">
      <c r="A130" t="s">
        <v>36</v>
      </c>
      <c r="C130" s="25">
        <v>42997.544999999998</v>
      </c>
      <c r="D130" s="25"/>
      <c r="E130">
        <f>+(C130-C$7)/C$8</f>
        <v>637.00120151342253</v>
      </c>
      <c r="F130">
        <f>ROUND(2*E130,0)/2</f>
        <v>637</v>
      </c>
      <c r="G130">
        <f>+C130-(C$7+F130*C$8)</f>
        <v>1.1189199940417893E-3</v>
      </c>
      <c r="I130">
        <f>G130</f>
        <v>1.1189199940417893E-3</v>
      </c>
      <c r="O130" s="76">
        <f ca="1">+C$11+C$12*F130</f>
        <v>-1.1346442400802988E-2</v>
      </c>
      <c r="P130">
        <f>+D$11+D$12*F130+D$13*F130^2</f>
        <v>2.2471859242372801E-3</v>
      </c>
      <c r="Q130" s="2">
        <f>+C130-15018.5</f>
        <v>27979.044999999998</v>
      </c>
      <c r="R130">
        <f>+(P130-G130)^2</f>
        <v>1.2729840092398961E-6</v>
      </c>
      <c r="S130" s="6">
        <f>S$17</f>
        <v>0.05</v>
      </c>
      <c r="AB130">
        <v>10</v>
      </c>
      <c r="AD130" t="s">
        <v>29</v>
      </c>
      <c r="AF130" t="s">
        <v>28</v>
      </c>
    </row>
    <row r="131" spans="1:32" x14ac:dyDescent="0.2">
      <c r="A131" t="s">
        <v>36</v>
      </c>
      <c r="C131" s="25">
        <v>42998.472000000002</v>
      </c>
      <c r="D131" s="25"/>
      <c r="E131">
        <f>+(C131-C$7)/C$8</f>
        <v>637.99662830583111</v>
      </c>
      <c r="F131">
        <f>ROUND(2*E131,0)/2</f>
        <v>638</v>
      </c>
      <c r="G131">
        <f>+C131-(C$7+F131*C$8)</f>
        <v>-3.1399200015584938E-3</v>
      </c>
      <c r="I131">
        <f>G131</f>
        <v>-3.1399200015584938E-3</v>
      </c>
      <c r="O131" s="76">
        <f ca="1">+C$11+C$12*F131</f>
        <v>-1.1344617286780545E-2</v>
      </c>
      <c r="P131">
        <f>+D$11+D$12*F131+D$13*F131^2</f>
        <v>2.2472827330746897E-3</v>
      </c>
      <c r="Q131" s="2">
        <f>+C131-15018.5</f>
        <v>27979.972000000002</v>
      </c>
      <c r="R131">
        <f>+(P131-G131)^2</f>
        <v>2.9021953304039247E-5</v>
      </c>
      <c r="S131" s="6">
        <f>S$17</f>
        <v>0.05</v>
      </c>
      <c r="AB131">
        <v>10</v>
      </c>
      <c r="AD131" t="s">
        <v>29</v>
      </c>
      <c r="AF131" t="s">
        <v>28</v>
      </c>
    </row>
    <row r="132" spans="1:32" x14ac:dyDescent="0.2">
      <c r="A132" t="s">
        <v>37</v>
      </c>
      <c r="C132" s="25">
        <v>43090.671000000002</v>
      </c>
      <c r="D132" s="25"/>
      <c r="E132">
        <f>+(C132-C$7)/C$8</f>
        <v>737.00132607600256</v>
      </c>
      <c r="F132">
        <f>ROUND(2*E132,0)/2</f>
        <v>737</v>
      </c>
      <c r="G132">
        <f>+C132-(C$7+F132*C$8)</f>
        <v>1.2349199969321489E-3</v>
      </c>
      <c r="I132">
        <f>G132</f>
        <v>1.2349199969321489E-3</v>
      </c>
      <c r="O132" s="76">
        <f ca="1">+C$11+C$12*F132</f>
        <v>-1.1163930998558599E-2</v>
      </c>
      <c r="P132">
        <f>+D$11+D$12*F132+D$13*F132^2</f>
        <v>2.2573210138406761E-3</v>
      </c>
      <c r="Q132" s="2">
        <f>+C132-15018.5</f>
        <v>28072.171000000002</v>
      </c>
      <c r="R132">
        <f>+(P132-G132)^2</f>
        <v>1.0453038393755903E-6</v>
      </c>
      <c r="S132" s="6">
        <f>S$17</f>
        <v>0.05</v>
      </c>
      <c r="AB132">
        <v>10</v>
      </c>
      <c r="AD132" t="s">
        <v>29</v>
      </c>
      <c r="AF132" t="s">
        <v>28</v>
      </c>
    </row>
    <row r="133" spans="1:32" x14ac:dyDescent="0.2">
      <c r="A133" t="s">
        <v>37</v>
      </c>
      <c r="C133" s="25">
        <v>43103.712</v>
      </c>
      <c r="D133" s="25"/>
      <c r="E133">
        <f>+(C133-C$7)/C$8</f>
        <v>751.00495153420218</v>
      </c>
      <c r="F133">
        <f>ROUND(2*E133,0)/2</f>
        <v>751</v>
      </c>
      <c r="G133">
        <f>+C133-(C$7+F133*C$8)</f>
        <v>4.6111599949654192E-3</v>
      </c>
      <c r="I133">
        <f>G133</f>
        <v>4.6111599949654192E-3</v>
      </c>
      <c r="O133" s="76">
        <f ca="1">+C$11+C$12*F133</f>
        <v>-1.1138379402244386E-2</v>
      </c>
      <c r="P133">
        <f>+D$11+D$12*F133+D$13*F133^2</f>
        <v>2.2588131498756988E-3</v>
      </c>
      <c r="Q133" s="2">
        <f>+C133-15018.5</f>
        <v>28085.212</v>
      </c>
      <c r="R133">
        <f>+(P133-G133)^2</f>
        <v>5.5335356796035609E-6</v>
      </c>
      <c r="S133" s="6">
        <f>S$17</f>
        <v>0.05</v>
      </c>
      <c r="AA133" t="s">
        <v>38</v>
      </c>
      <c r="AB133">
        <v>6</v>
      </c>
      <c r="AD133" t="s">
        <v>29</v>
      </c>
      <c r="AF133" t="s">
        <v>28</v>
      </c>
    </row>
    <row r="134" spans="1:32" x14ac:dyDescent="0.2">
      <c r="A134" t="s">
        <v>40</v>
      </c>
      <c r="C134" s="25">
        <v>43131.650999999998</v>
      </c>
      <c r="D134" s="25"/>
      <c r="E134">
        <f>+(C134-C$7)/C$8</f>
        <v>781.00627748134536</v>
      </c>
      <c r="F134">
        <f>ROUND(2*E134,0)/2</f>
        <v>781</v>
      </c>
      <c r="G134">
        <f>+C134-(C$7+F134*C$8)</f>
        <v>5.845959996804595E-3</v>
      </c>
      <c r="I134">
        <f>G134</f>
        <v>5.845959996804595E-3</v>
      </c>
      <c r="O134" s="76">
        <f ca="1">+C$11+C$12*F134</f>
        <v>-1.1083625981571069E-2</v>
      </c>
      <c r="P134">
        <f>+D$11+D$12*F134+D$13*F134^2</f>
        <v>2.2620711450181174E-3</v>
      </c>
      <c r="Q134" s="2">
        <f>+C134-15018.5</f>
        <v>28113.150999999998</v>
      </c>
      <c r="R134">
        <f>+(P134-G134)^2</f>
        <v>1.2844259301959397E-5</v>
      </c>
      <c r="S134" s="6">
        <f>S$17</f>
        <v>0.05</v>
      </c>
      <c r="AB134">
        <v>15</v>
      </c>
      <c r="AD134" t="s">
        <v>39</v>
      </c>
      <c r="AF134" t="s">
        <v>41</v>
      </c>
    </row>
    <row r="135" spans="1:32" x14ac:dyDescent="0.2">
      <c r="A135" t="s">
        <v>37</v>
      </c>
      <c r="C135" s="25">
        <v>43135.374000000003</v>
      </c>
      <c r="D135" s="25"/>
      <c r="E135">
        <f>+(C135-C$7)/C$8</f>
        <v>785.00409188062179</v>
      </c>
      <c r="F135">
        <f>ROUND(2*E135,0)/2</f>
        <v>785</v>
      </c>
      <c r="G135">
        <f>+C135-(C$7+F135*C$8)</f>
        <v>3.8105999992694706E-3</v>
      </c>
      <c r="I135">
        <f>G135</f>
        <v>3.8105999992694706E-3</v>
      </c>
      <c r="O135" s="76">
        <f ca="1">+C$11+C$12*F135</f>
        <v>-1.1076325525481292E-2</v>
      </c>
      <c r="P135">
        <f>+D$11+D$12*F135+D$13*F135^2</f>
        <v>2.262511783966126E-3</v>
      </c>
      <c r="Q135" s="2">
        <f>+C135-15018.5</f>
        <v>28116.874000000003</v>
      </c>
      <c r="R135">
        <f>+(P135-G135)^2</f>
        <v>2.3965771223610947E-6</v>
      </c>
      <c r="S135" s="6">
        <f>S$17</f>
        <v>0.05</v>
      </c>
      <c r="AA135" t="s">
        <v>38</v>
      </c>
      <c r="AB135">
        <v>8</v>
      </c>
      <c r="AD135" t="s">
        <v>26</v>
      </c>
      <c r="AF135" t="s">
        <v>28</v>
      </c>
    </row>
    <row r="136" spans="1:32" x14ac:dyDescent="0.2">
      <c r="A136" t="s">
        <v>42</v>
      </c>
      <c r="C136" s="25">
        <v>43161.447999999997</v>
      </c>
      <c r="D136" s="25"/>
      <c r="E136">
        <f>+(C136-C$7)/C$8</f>
        <v>813.00275227453892</v>
      </c>
      <c r="F136">
        <f>ROUND(2*E136,0)/2</f>
        <v>813</v>
      </c>
      <c r="G136">
        <f>+C136-(C$7+F136*C$8)</f>
        <v>2.5630799937061965E-3</v>
      </c>
      <c r="I136">
        <f>G136</f>
        <v>2.5630799937061965E-3</v>
      </c>
      <c r="O136" s="76">
        <f ca="1">+C$11+C$12*F136</f>
        <v>-1.1025222332852865E-2</v>
      </c>
      <c r="P136">
        <f>+D$11+D$12*F136+D$13*F136^2</f>
        <v>2.2656373645267018E-3</v>
      </c>
      <c r="Q136" s="2">
        <f>+C136-15018.5</f>
        <v>28142.947999999997</v>
      </c>
      <c r="R136">
        <f>+(P136-G136)^2</f>
        <v>8.8472117653210409E-8</v>
      </c>
      <c r="S136" s="6">
        <f>S$17</f>
        <v>0.05</v>
      </c>
      <c r="AA136" t="s">
        <v>38</v>
      </c>
      <c r="AB136">
        <v>6</v>
      </c>
      <c r="AD136" t="s">
        <v>29</v>
      </c>
      <c r="AF136" t="s">
        <v>28</v>
      </c>
    </row>
    <row r="137" spans="1:32" x14ac:dyDescent="0.2">
      <c r="A137" t="s">
        <v>42</v>
      </c>
      <c r="C137" s="25">
        <v>43203.355000000003</v>
      </c>
      <c r="D137" s="25"/>
      <c r="E137">
        <f>+(C137-C$7)/C$8</f>
        <v>858.00313047229815</v>
      </c>
      <c r="F137">
        <f>ROUND(2*E137,0)/2</f>
        <v>858</v>
      </c>
      <c r="G137">
        <f>+C137-(C$7+F137*C$8)</f>
        <v>2.9152799979783595E-3</v>
      </c>
      <c r="I137">
        <f>G137</f>
        <v>2.9152799979783595E-3</v>
      </c>
      <c r="O137" s="76">
        <f ca="1">+C$11+C$12*F137</f>
        <v>-1.0943092201842889E-2</v>
      </c>
      <c r="P137">
        <f>+D$11+D$12*F137+D$13*F137^2</f>
        <v>2.270811332762494E-3</v>
      </c>
      <c r="Q137" s="2">
        <f>+C137-15018.5</f>
        <v>28184.855000000003</v>
      </c>
      <c r="R137">
        <f>+(P137-G137)^2</f>
        <v>4.1533986044511934E-7</v>
      </c>
      <c r="S137" s="6">
        <f>S$17</f>
        <v>0.05</v>
      </c>
      <c r="AA137" t="s">
        <v>38</v>
      </c>
      <c r="AB137">
        <v>14</v>
      </c>
      <c r="AD137" t="s">
        <v>29</v>
      </c>
      <c r="AF137" t="s">
        <v>28</v>
      </c>
    </row>
    <row r="138" spans="1:32" x14ac:dyDescent="0.2">
      <c r="A138" t="s">
        <v>43</v>
      </c>
      <c r="C138" s="25">
        <v>43204.284</v>
      </c>
      <c r="D138" s="25"/>
      <c r="E138">
        <f>+(C138-C$7)/C$8</f>
        <v>859.00070489531936</v>
      </c>
      <c r="F138">
        <f>ROUND(2*E138,0)/2</f>
        <v>859</v>
      </c>
      <c r="G138">
        <f>+C138-(C$7+F138*C$8)</f>
        <v>6.5643999550957233E-4</v>
      </c>
      <c r="I138">
        <f>G138</f>
        <v>6.5643999550957233E-4</v>
      </c>
      <c r="O138" s="76">
        <f ca="1">+C$11+C$12*F138</f>
        <v>-1.0941267087820445E-2</v>
      </c>
      <c r="P138">
        <f>+D$11+D$12*F138+D$13*F138^2</f>
        <v>2.2709284202858827E-3</v>
      </c>
      <c r="Q138" s="2">
        <f>+C138-15018.5</f>
        <v>28185.784</v>
      </c>
      <c r="R138">
        <f>+(P138-G138)^2</f>
        <v>2.606572873736692E-6</v>
      </c>
      <c r="S138" s="6">
        <f>S$17</f>
        <v>0.05</v>
      </c>
      <c r="AA138" t="s">
        <v>38</v>
      </c>
      <c r="AB138">
        <v>10</v>
      </c>
      <c r="AD138" t="s">
        <v>29</v>
      </c>
      <c r="AF138" t="s">
        <v>28</v>
      </c>
    </row>
    <row r="139" spans="1:32" x14ac:dyDescent="0.2">
      <c r="A139" t="s">
        <v>43</v>
      </c>
      <c r="C139" s="25">
        <v>43217.328000000001</v>
      </c>
      <c r="D139" s="25"/>
      <c r="E139">
        <f>+(C139-C$7)/C$8</f>
        <v>873.00755179945372</v>
      </c>
      <c r="F139">
        <f>ROUND(2*E139,0)/2</f>
        <v>873</v>
      </c>
      <c r="G139">
        <f>+C139-(C$7+F139*C$8)</f>
        <v>7.0326799977920018E-3</v>
      </c>
      <c r="I139">
        <f>G139</f>
        <v>7.0326799977920018E-3</v>
      </c>
      <c r="O139" s="76">
        <f ca="1">+C$11+C$12*F139</f>
        <v>-1.0915715491506231E-2</v>
      </c>
      <c r="P139">
        <f>+D$11+D$12*F139+D$13*F139^2</f>
        <v>2.2725772802831292E-3</v>
      </c>
      <c r="Q139" s="2">
        <f>+C139-15018.5</f>
        <v>28198.828000000001</v>
      </c>
      <c r="R139">
        <f>+(P139-G139)^2</f>
        <v>2.2658577881235349E-5</v>
      </c>
      <c r="S139" s="6">
        <f>S$17</f>
        <v>0.05</v>
      </c>
      <c r="AA139" t="s">
        <v>38</v>
      </c>
      <c r="AB139">
        <v>7</v>
      </c>
      <c r="AD139" t="s">
        <v>29</v>
      </c>
      <c r="AF139" t="s">
        <v>28</v>
      </c>
    </row>
    <row r="140" spans="1:32" x14ac:dyDescent="0.2">
      <c r="A140" t="s">
        <v>43</v>
      </c>
      <c r="C140" s="25">
        <v>43281.582000000002</v>
      </c>
      <c r="D140" s="25"/>
      <c r="E140">
        <f>+(C140-C$7)/C$8</f>
        <v>942.00448073062046</v>
      </c>
      <c r="F140">
        <f>ROUND(2*E140,0)/2</f>
        <v>942</v>
      </c>
      <c r="G140">
        <f>+C140-(C$7+F140*C$8)</f>
        <v>4.1727200004970655E-3</v>
      </c>
      <c r="I140">
        <f>G140</f>
        <v>4.1727200004970655E-3</v>
      </c>
      <c r="O140" s="76">
        <f ca="1">+C$11+C$12*F140</f>
        <v>-1.0789782623957602E-2</v>
      </c>
      <c r="P140">
        <f>+D$11+D$12*F140+D$13*F140^2</f>
        <v>2.2809665557647772E-3</v>
      </c>
      <c r="Q140" s="2">
        <f>+C140-15018.5</f>
        <v>28263.082000000002</v>
      </c>
      <c r="R140">
        <f>+(P140-G140)^2</f>
        <v>3.5787310956564789E-6</v>
      </c>
      <c r="S140" s="6">
        <f>S$17</f>
        <v>0.05</v>
      </c>
      <c r="AA140" t="s">
        <v>38</v>
      </c>
      <c r="AB140">
        <v>4</v>
      </c>
      <c r="AD140" t="s">
        <v>29</v>
      </c>
      <c r="AF140" t="s">
        <v>28</v>
      </c>
    </row>
    <row r="141" spans="1:32" x14ac:dyDescent="0.2">
      <c r="A141" t="s">
        <v>40</v>
      </c>
      <c r="C141" s="25">
        <v>43373.773000000001</v>
      </c>
      <c r="D141" s="25"/>
      <c r="E141">
        <f>+(C141-C$7)/C$8</f>
        <v>1041.00058797831</v>
      </c>
      <c r="F141">
        <f>ROUND(2*E141,0)/2</f>
        <v>1041</v>
      </c>
      <c r="G141">
        <f>+C141-(C$7+F141*C$8)</f>
        <v>5.4755999735789374E-4</v>
      </c>
      <c r="I141">
        <f>G141</f>
        <v>5.4755999735789374E-4</v>
      </c>
      <c r="O141" s="76">
        <f ca="1">+C$11+C$12*F141</f>
        <v>-1.0609096335735658E-2</v>
      </c>
      <c r="P141">
        <f>+D$11+D$12*F141+D$13*F141^2</f>
        <v>2.2937664081742648E-3</v>
      </c>
      <c r="Q141" s="2">
        <f>+C141-15018.5</f>
        <v>28355.273000000001</v>
      </c>
      <c r="R141">
        <f>+(P141-G141)^2</f>
        <v>3.0492368291761931E-6</v>
      </c>
      <c r="S141" s="6">
        <f>S$17</f>
        <v>0.05</v>
      </c>
      <c r="AB141">
        <v>11</v>
      </c>
      <c r="AD141" t="s">
        <v>39</v>
      </c>
      <c r="AF141" t="s">
        <v>41</v>
      </c>
    </row>
    <row r="142" spans="1:32" x14ac:dyDescent="0.2">
      <c r="A142" t="s">
        <v>44</v>
      </c>
      <c r="C142" s="25">
        <v>43393.332000000002</v>
      </c>
      <c r="D142" s="25"/>
      <c r="E142">
        <f>+(C142-C$7)/C$8</f>
        <v>1062.0033416273395</v>
      </c>
      <c r="F142">
        <f>ROUND(2*E142,0)/2</f>
        <v>1062</v>
      </c>
      <c r="G142">
        <f>+C142-(C$7+F142*C$8)</f>
        <v>3.1119199993554503E-3</v>
      </c>
      <c r="I142">
        <f>G142</f>
        <v>3.1119199993554503E-3</v>
      </c>
      <c r="O142" s="76">
        <f ca="1">+C$11+C$12*F142</f>
        <v>-1.0570768941264337E-2</v>
      </c>
      <c r="P142">
        <f>+D$11+D$12*F142+D$13*F142^2</f>
        <v>2.2965971444200437E-3</v>
      </c>
      <c r="Q142" s="2">
        <f>+C142-15018.5</f>
        <v>28374.832000000002</v>
      </c>
      <c r="R142">
        <f>+(P142-G142)^2</f>
        <v>6.6475135778002207E-7</v>
      </c>
      <c r="S142" s="6">
        <f>S$17</f>
        <v>0.05</v>
      </c>
      <c r="AA142" t="s">
        <v>38</v>
      </c>
      <c r="AB142">
        <v>6</v>
      </c>
      <c r="AD142" t="s">
        <v>29</v>
      </c>
      <c r="AF142" t="s">
        <v>28</v>
      </c>
    </row>
    <row r="143" spans="1:32" x14ac:dyDescent="0.2">
      <c r="A143" t="s">
        <v>44</v>
      </c>
      <c r="C143" s="25">
        <v>43420.34</v>
      </c>
      <c r="D143" s="25"/>
      <c r="E143">
        <f>+(C143-C$7)/C$8</f>
        <v>1091.0049455208332</v>
      </c>
      <c r="F143">
        <f>ROUND(2*E143,0)/2</f>
        <v>1091</v>
      </c>
      <c r="G143">
        <f>+C143-(C$7+F143*C$8)</f>
        <v>4.605559995980002E-3</v>
      </c>
      <c r="I143">
        <f>G143</f>
        <v>4.605559995980002E-3</v>
      </c>
      <c r="O143" s="76">
        <f ca="1">+C$11+C$12*F143</f>
        <v>-1.0517840634613463E-2</v>
      </c>
      <c r="P143">
        <f>+D$11+D$12*F143+D$13*F143^2</f>
        <v>2.3005727814795628E-3</v>
      </c>
      <c r="Q143" s="2">
        <f>+C143-15018.5</f>
        <v>28401.839999999997</v>
      </c>
      <c r="R143">
        <f>+(P143-G143)^2</f>
        <v>5.3129660590104935E-6</v>
      </c>
      <c r="S143" s="6">
        <f>S$17</f>
        <v>0.05</v>
      </c>
      <c r="AA143" t="s">
        <v>38</v>
      </c>
      <c r="AB143">
        <v>6</v>
      </c>
      <c r="AD143" t="s">
        <v>29</v>
      </c>
      <c r="AF143" t="s">
        <v>28</v>
      </c>
    </row>
    <row r="144" spans="1:32" x14ac:dyDescent="0.2">
      <c r="A144" t="s">
        <v>45</v>
      </c>
      <c r="C144" s="25">
        <v>43432.436000000002</v>
      </c>
      <c r="D144" s="25"/>
      <c r="E144">
        <f>+(C144-C$7)/C$8</f>
        <v>1103.9938155110553</v>
      </c>
      <c r="F144">
        <f>ROUND(2*E144,0)/2</f>
        <v>1104</v>
      </c>
      <c r="G144">
        <f>+C144-(C$7+F144*C$8)</f>
        <v>-5.759359999501612E-3</v>
      </c>
      <c r="I144">
        <f>G144</f>
        <v>-5.759359999501612E-3</v>
      </c>
      <c r="O144" s="76">
        <f ca="1">+C$11+C$12*F144</f>
        <v>-1.0494114152321692E-2</v>
      </c>
      <c r="P144">
        <f>+D$11+D$12*F144+D$13*F144^2</f>
        <v>2.3023800137511943E-3</v>
      </c>
      <c r="Q144" s="2">
        <f>+C144-15018.5</f>
        <v>28413.936000000002</v>
      </c>
      <c r="R144">
        <f>+(P144-G144)^2</f>
        <v>6.4991652041281362E-5</v>
      </c>
      <c r="S144" s="6">
        <f>S$17</f>
        <v>0.05</v>
      </c>
      <c r="AA144" t="s">
        <v>38</v>
      </c>
      <c r="AF144" t="s">
        <v>46</v>
      </c>
    </row>
    <row r="145" spans="1:32" x14ac:dyDescent="0.2">
      <c r="A145" t="s">
        <v>45</v>
      </c>
      <c r="C145" s="25">
        <v>43432.436999999998</v>
      </c>
      <c r="D145" s="25"/>
      <c r="E145">
        <f>+(C145-C$7)/C$8</f>
        <v>1103.9948893263615</v>
      </c>
      <c r="F145">
        <f>ROUND(2*E145,0)/2</f>
        <v>1104</v>
      </c>
      <c r="G145">
        <f>+C145-(C$7+F145*C$8)</f>
        <v>-4.759360002935864E-3</v>
      </c>
      <c r="I145">
        <f>G145</f>
        <v>-4.759360002935864E-3</v>
      </c>
      <c r="O145" s="76">
        <f ca="1">+C$11+C$12*F145</f>
        <v>-1.0494114152321692E-2</v>
      </c>
      <c r="P145">
        <f>+D$11+D$12*F145+D$13*F145^2</f>
        <v>2.3023800137511943E-3</v>
      </c>
      <c r="Q145" s="2">
        <f>+C145-15018.5</f>
        <v>28413.936999999998</v>
      </c>
      <c r="R145">
        <f>+(P145-G145)^2</f>
        <v>4.9868172063279333E-5</v>
      </c>
      <c r="S145" s="6">
        <f>S$17</f>
        <v>0.05</v>
      </c>
      <c r="AA145" t="s">
        <v>38</v>
      </c>
      <c r="AF145" t="s">
        <v>46</v>
      </c>
    </row>
    <row r="146" spans="1:32" x14ac:dyDescent="0.2">
      <c r="A146" t="s">
        <v>47</v>
      </c>
      <c r="C146" s="25">
        <v>43433.387999999999</v>
      </c>
      <c r="D146" s="25"/>
      <c r="E146">
        <f>+(C146-C$7)/C$8</f>
        <v>1105.0160876862085</v>
      </c>
      <c r="F146">
        <f>ROUND(2*E146,0)/2</f>
        <v>1105</v>
      </c>
      <c r="G146">
        <f>+C146-(C$7+F146*C$8)</f>
        <v>1.4981799999077339E-2</v>
      </c>
      <c r="I146">
        <f>G146</f>
        <v>1.4981799999077339E-2</v>
      </c>
      <c r="O146" s="76">
        <f ca="1">+C$11+C$12*F146</f>
        <v>-1.0492289038299249E-2</v>
      </c>
      <c r="P146">
        <f>+D$11+D$12*F146+D$13*F146^2</f>
        <v>2.3025196739295639E-3</v>
      </c>
      <c r="Q146" s="2">
        <f>+C146-15018.5</f>
        <v>28414.887999999999</v>
      </c>
      <c r="R146">
        <f>+(P146-G146)^2</f>
        <v>1.6076414956367946E-4</v>
      </c>
      <c r="S146" s="6">
        <f>S$17</f>
        <v>0.05</v>
      </c>
      <c r="AA146" t="s">
        <v>38</v>
      </c>
      <c r="AF146" t="s">
        <v>46</v>
      </c>
    </row>
    <row r="147" spans="1:32" x14ac:dyDescent="0.2">
      <c r="A147" t="s">
        <v>48</v>
      </c>
      <c r="C147" s="25">
        <v>43514.392</v>
      </c>
      <c r="D147" s="25"/>
      <c r="E147">
        <f>+(C147-C$7)/C$8</f>
        <v>1191.9994230605078</v>
      </c>
      <c r="F147">
        <f>ROUND(2*E147,0)/2</f>
        <v>1192</v>
      </c>
      <c r="G147">
        <f>+C147-(C$7+F147*C$8)</f>
        <v>-5.3728000057162717E-4</v>
      </c>
      <c r="I147">
        <f>G147</f>
        <v>-5.3728000057162717E-4</v>
      </c>
      <c r="O147" s="76">
        <f ca="1">+C$11+C$12*F147</f>
        <v>-1.0333504118346631E-2</v>
      </c>
      <c r="P147">
        <f>+D$11+D$12*F147+D$13*F147^2</f>
        <v>2.3150213619812883E-3</v>
      </c>
      <c r="Q147" s="2">
        <f>+C147-15018.5</f>
        <v>28495.892</v>
      </c>
      <c r="R147">
        <f>+(P147-G147)^2</f>
        <v>8.1356230628212184E-6</v>
      </c>
      <c r="S147" s="6">
        <f>S$17</f>
        <v>0.05</v>
      </c>
      <c r="AA147" t="s">
        <v>38</v>
      </c>
      <c r="AB147">
        <v>10</v>
      </c>
      <c r="AD147" t="s">
        <v>29</v>
      </c>
      <c r="AF147" t="s">
        <v>28</v>
      </c>
    </row>
    <row r="148" spans="1:32" x14ac:dyDescent="0.2">
      <c r="A148" t="s">
        <v>48</v>
      </c>
      <c r="C148" s="25">
        <v>43514.404999999999</v>
      </c>
      <c r="D148" s="25"/>
      <c r="E148">
        <f>+(C148-C$7)/C$8</f>
        <v>1192.013382659537</v>
      </c>
      <c r="F148">
        <f>ROUND(2*E148,0)/2</f>
        <v>1192</v>
      </c>
      <c r="G148">
        <f>+C148-(C$7+F148*C$8)</f>
        <v>1.2462719998438843E-2</v>
      </c>
      <c r="I148">
        <f>G148</f>
        <v>1.2462719998438843E-2</v>
      </c>
      <c r="O148" s="76">
        <f ca="1">+C$11+C$12*F148</f>
        <v>-1.0333504118346631E-2</v>
      </c>
      <c r="P148">
        <f>+D$11+D$12*F148+D$13*F148^2</f>
        <v>2.3150213619812883E-3</v>
      </c>
      <c r="Q148" s="2">
        <f>+C148-15018.5</f>
        <v>28495.904999999999</v>
      </c>
      <c r="R148">
        <f>+(P148-G148)^2</f>
        <v>1.0297578761636249E-4</v>
      </c>
      <c r="S148" s="6">
        <f>S$17</f>
        <v>0.05</v>
      </c>
      <c r="AA148" t="s">
        <v>38</v>
      </c>
      <c r="AB148">
        <v>7</v>
      </c>
      <c r="AD148" t="s">
        <v>49</v>
      </c>
      <c r="AF148" t="s">
        <v>28</v>
      </c>
    </row>
    <row r="149" spans="1:32" x14ac:dyDescent="0.2">
      <c r="A149" t="s">
        <v>48</v>
      </c>
      <c r="C149" s="25">
        <v>43515.35</v>
      </c>
      <c r="D149" s="25"/>
      <c r="E149">
        <f>+(C149-C$7)/C$8</f>
        <v>1193.0281381275224</v>
      </c>
      <c r="F149">
        <f>ROUND(2*E149,0)/2</f>
        <v>1193</v>
      </c>
      <c r="G149">
        <f>+C149-(C$7+F149*C$8)</f>
        <v>2.6203879999229684E-2</v>
      </c>
      <c r="I149">
        <f>G149</f>
        <v>2.6203879999229684E-2</v>
      </c>
      <c r="O149" s="76">
        <f ca="1">+C$11+C$12*F149</f>
        <v>-1.0331679004324187E-2</v>
      </c>
      <c r="P149">
        <f>+D$11+D$12*F149+D$13*F149^2</f>
        <v>2.3151690969305454E-3</v>
      </c>
      <c r="Q149" s="2">
        <f>+C149-15018.5</f>
        <v>28496.85</v>
      </c>
      <c r="R149">
        <f>+(P149-G149)^2</f>
        <v>5.7067050857362571E-4</v>
      </c>
      <c r="S149" s="6">
        <f>S$17</f>
        <v>0.05</v>
      </c>
      <c r="AA149" t="s">
        <v>38</v>
      </c>
      <c r="AB149">
        <v>9</v>
      </c>
      <c r="AD149" t="s">
        <v>49</v>
      </c>
      <c r="AF149" t="s">
        <v>28</v>
      </c>
    </row>
    <row r="150" spans="1:32" x14ac:dyDescent="0.2">
      <c r="A150" t="s">
        <v>50</v>
      </c>
      <c r="C150" s="25">
        <v>43660.595000000001</v>
      </c>
      <c r="D150" s="25"/>
      <c r="E150">
        <f>+(C150-C$7)/C$8</f>
        <v>1348.9944428339591</v>
      </c>
      <c r="F150">
        <f>ROUND(2*E150,0)/2</f>
        <v>1349</v>
      </c>
      <c r="G150">
        <f>+C150-(C$7+F150*C$8)</f>
        <v>-5.1751600040006451E-3</v>
      </c>
      <c r="I150">
        <f>G150</f>
        <v>-5.1751600040006451E-3</v>
      </c>
      <c r="O150" s="76">
        <f ca="1">+C$11+C$12*F150</f>
        <v>-1.004696121682294E-2</v>
      </c>
      <c r="P150">
        <f>+D$11+D$12*F150+D$13*F150^2</f>
        <v>2.3393394267905748E-3</v>
      </c>
      <c r="Q150" s="2">
        <f>+C150-15018.5</f>
        <v>28642.095000000001</v>
      </c>
      <c r="R150">
        <f>+(P150-G150)^2</f>
        <v>5.6467701695361565E-5</v>
      </c>
      <c r="S150" s="6">
        <f>S$17</f>
        <v>0.05</v>
      </c>
      <c r="AB150">
        <v>7</v>
      </c>
      <c r="AD150" t="s">
        <v>29</v>
      </c>
      <c r="AF150" t="s">
        <v>28</v>
      </c>
    </row>
    <row r="151" spans="1:32" x14ac:dyDescent="0.2">
      <c r="A151" t="s">
        <v>51</v>
      </c>
      <c r="C151" s="25">
        <v>43715.542000000001</v>
      </c>
      <c r="D151" s="25"/>
      <c r="E151">
        <f>+(C151-C$7)/C$8</f>
        <v>1407.9973726746036</v>
      </c>
      <c r="F151">
        <f>ROUND(2*E151,0)/2</f>
        <v>1408</v>
      </c>
      <c r="G151">
        <f>+C151-(C$7+F151*C$8)</f>
        <v>-2.44671999826096E-3</v>
      </c>
      <c r="I151">
        <f>G151</f>
        <v>-2.44671999826096E-3</v>
      </c>
      <c r="O151" s="76">
        <f ca="1">+C$11+C$12*F151</f>
        <v>-9.9392794894987511E-3</v>
      </c>
      <c r="P151">
        <f>+D$11+D$12*F151+D$13*F151^2</f>
        <v>2.3490627494298835E-3</v>
      </c>
      <c r="Q151" s="2">
        <f>+C151-15018.5</f>
        <v>28697.042000000001</v>
      </c>
      <c r="R151">
        <f>+(P151-G151)^2</f>
        <v>2.2999532163049136E-5</v>
      </c>
      <c r="S151" s="6">
        <f>S$17</f>
        <v>0.05</v>
      </c>
      <c r="AA151" t="s">
        <v>38</v>
      </c>
      <c r="AB151">
        <v>11</v>
      </c>
      <c r="AD151" t="s">
        <v>29</v>
      </c>
      <c r="AF151" t="s">
        <v>28</v>
      </c>
    </row>
    <row r="152" spans="1:32" x14ac:dyDescent="0.2">
      <c r="A152" t="s">
        <v>51</v>
      </c>
      <c r="C152" s="25">
        <v>43717.409</v>
      </c>
      <c r="D152" s="25"/>
      <c r="E152">
        <f>+(C152-C$7)/C$8</f>
        <v>1410.0021858584423</v>
      </c>
      <c r="F152">
        <f>ROUND(2*E152,0)/2</f>
        <v>1410</v>
      </c>
      <c r="G152">
        <f>+C152-(C$7+F152*C$8)</f>
        <v>2.0355999949970283E-3</v>
      </c>
      <c r="I152">
        <f>G152</f>
        <v>2.0355999949970283E-3</v>
      </c>
      <c r="O152" s="76">
        <f ca="1">+C$11+C$12*F152</f>
        <v>-9.9356292614538634E-3</v>
      </c>
      <c r="P152">
        <f>+D$11+D$12*F152+D$13*F152^2</f>
        <v>2.3493979508715131E-3</v>
      </c>
      <c r="Q152" s="2">
        <f>+C152-15018.5</f>
        <v>28698.909</v>
      </c>
      <c r="R152">
        <f>+(P152-G152)^2</f>
        <v>9.8469157111005117E-8</v>
      </c>
      <c r="S152" s="6">
        <f>S$17</f>
        <v>0.05</v>
      </c>
      <c r="AA152" t="s">
        <v>38</v>
      </c>
      <c r="AB152">
        <v>7</v>
      </c>
      <c r="AD152" t="s">
        <v>29</v>
      </c>
      <c r="AF152" t="s">
        <v>28</v>
      </c>
    </row>
    <row r="153" spans="1:32" x14ac:dyDescent="0.2">
      <c r="A153" t="s">
        <v>51</v>
      </c>
      <c r="C153" s="25">
        <v>43741.62</v>
      </c>
      <c r="D153" s="25"/>
      <c r="E153">
        <f>+(C153-C$7)/C$8</f>
        <v>1436.0003283297697</v>
      </c>
      <c r="F153">
        <f>ROUND(2*E153,0)/2</f>
        <v>1436</v>
      </c>
      <c r="G153">
        <f>+C153-(C$7+F153*C$8)</f>
        <v>3.0575999699067324E-4</v>
      </c>
      <c r="I153">
        <f>G153</f>
        <v>3.0575999699067324E-4</v>
      </c>
      <c r="O153" s="76">
        <f ca="1">+C$11+C$12*F153</f>
        <v>-9.888176296870322E-3</v>
      </c>
      <c r="P153">
        <f>+D$11+D$12*F153+D$13*F153^2</f>
        <v>2.3537889698013719E-3</v>
      </c>
      <c r="Q153" s="2">
        <f>+C153-15018.5</f>
        <v>28723.120000000003</v>
      </c>
      <c r="R153">
        <f>+(P153-G153)^2</f>
        <v>4.1944226734720451E-6</v>
      </c>
      <c r="S153" s="6">
        <f>S$17</f>
        <v>0.05</v>
      </c>
      <c r="AA153" t="s">
        <v>38</v>
      </c>
      <c r="AB153">
        <v>11</v>
      </c>
      <c r="AD153" t="s">
        <v>29</v>
      </c>
      <c r="AF153" t="s">
        <v>28</v>
      </c>
    </row>
    <row r="154" spans="1:32" x14ac:dyDescent="0.2">
      <c r="A154" t="s">
        <v>52</v>
      </c>
      <c r="C154" s="25">
        <v>43754.661999999997</v>
      </c>
      <c r="D154" s="25"/>
      <c r="E154">
        <f>+(C154-C$7)/C$8</f>
        <v>1450.0050276032757</v>
      </c>
      <c r="F154">
        <f>ROUND(2*E154,0)/2</f>
        <v>1450</v>
      </c>
      <c r="G154">
        <f>+C154-(C$7+F154*C$8)</f>
        <v>4.6819999915896915E-3</v>
      </c>
      <c r="I154">
        <f>G154</f>
        <v>4.6819999915896915E-3</v>
      </c>
      <c r="O154" s="76">
        <f ca="1">+C$11+C$12*F154</f>
        <v>-9.8626247005561083E-3</v>
      </c>
      <c r="P154">
        <f>+D$11+D$12*F154+D$13*F154^2</f>
        <v>2.3561790570625811E-3</v>
      </c>
      <c r="Q154" s="2">
        <f>+C154-15018.5</f>
        <v>28736.161999999997</v>
      </c>
      <c r="R154">
        <f>+(P154-G154)^2</f>
        <v>5.409443019484561E-6</v>
      </c>
      <c r="S154" s="6">
        <f>S$17</f>
        <v>0.05</v>
      </c>
      <c r="AA154" t="s">
        <v>38</v>
      </c>
      <c r="AB154">
        <v>8</v>
      </c>
      <c r="AD154" t="s">
        <v>29</v>
      </c>
      <c r="AF154" t="s">
        <v>28</v>
      </c>
    </row>
    <row r="155" spans="1:32" x14ac:dyDescent="0.2">
      <c r="A155" t="s">
        <v>52</v>
      </c>
      <c r="C155" s="25">
        <v>43795.635000000002</v>
      </c>
      <c r="D155" s="25"/>
      <c r="E155">
        <f>+(C155-C$7)/C$8</f>
        <v>1494.0024623014583</v>
      </c>
      <c r="F155">
        <f>ROUND(2*E155,0)/2</f>
        <v>1494</v>
      </c>
      <c r="G155">
        <f>+C155-(C$7+F155*C$8)</f>
        <v>2.2930400009499863E-3</v>
      </c>
      <c r="I155">
        <f>G155</f>
        <v>2.2930400009499863E-3</v>
      </c>
      <c r="O155" s="76">
        <f ca="1">+C$11+C$12*F155</f>
        <v>-9.7823196835685779E-3</v>
      </c>
      <c r="P155">
        <f>+D$11+D$12*F155+D$13*F155^2</f>
        <v>2.3638078440613914E-3</v>
      </c>
      <c r="Q155" s="2">
        <f>+C155-15018.5</f>
        <v>28777.135000000002</v>
      </c>
      <c r="R155">
        <f>+(P155-G155)^2</f>
        <v>5.0080876186404513E-9</v>
      </c>
      <c r="S155" s="6">
        <f>S$17</f>
        <v>0.05</v>
      </c>
      <c r="AA155" t="s">
        <v>38</v>
      </c>
      <c r="AB155">
        <v>10</v>
      </c>
      <c r="AD155" t="s">
        <v>26</v>
      </c>
      <c r="AF155" t="s">
        <v>28</v>
      </c>
    </row>
    <row r="156" spans="1:32" x14ac:dyDescent="0.2">
      <c r="A156" t="s">
        <v>53</v>
      </c>
      <c r="C156" s="25">
        <v>44121.571000000004</v>
      </c>
      <c r="D156" s="25"/>
      <c r="E156">
        <f>+(C156-C$7)/C$8</f>
        <v>1843.9975291939256</v>
      </c>
      <c r="F156">
        <f>ROUND(2*E156,0)/2</f>
        <v>1844</v>
      </c>
      <c r="G156">
        <f>+C156-(C$7+F156*C$8)</f>
        <v>-2.3009599972283468E-3</v>
      </c>
      <c r="I156">
        <f>G156</f>
        <v>-2.3009599972283468E-3</v>
      </c>
      <c r="O156" s="76">
        <f ca="1">+C$11+C$12*F156</f>
        <v>-9.1435297757132168E-3</v>
      </c>
      <c r="P156">
        <f>+D$11+D$12*F156+D$13*F156^2</f>
        <v>2.4308181435142968E-3</v>
      </c>
      <c r="Q156" s="2">
        <f>+C156-15018.5</f>
        <v>29103.071000000004</v>
      </c>
      <c r="R156">
        <f>+(P156-G156)^2</f>
        <v>2.2389724373209912E-5</v>
      </c>
      <c r="S156" s="6">
        <f>S$17</f>
        <v>0.05</v>
      </c>
      <c r="AA156" t="s">
        <v>38</v>
      </c>
      <c r="AB156">
        <v>8</v>
      </c>
      <c r="AD156" t="s">
        <v>29</v>
      </c>
      <c r="AF156" t="s">
        <v>28</v>
      </c>
    </row>
    <row r="157" spans="1:32" x14ac:dyDescent="0.2">
      <c r="A157" t="s">
        <v>53</v>
      </c>
      <c r="C157" s="25">
        <v>44122.51</v>
      </c>
      <c r="D157" s="25"/>
      <c r="E157">
        <f>+(C157-C$7)/C$8</f>
        <v>1845.0058417700495</v>
      </c>
      <c r="F157">
        <f>ROUND(2*E157,0)/2</f>
        <v>1845</v>
      </c>
      <c r="G157">
        <f>+C157-(C$7+F157*C$8)</f>
        <v>5.4402000023401342E-3</v>
      </c>
      <c r="I157">
        <f>G157</f>
        <v>5.4402000023401342E-3</v>
      </c>
      <c r="O157" s="76">
        <f ca="1">+C$11+C$12*F157</f>
        <v>-9.1417046616907721E-3</v>
      </c>
      <c r="P157">
        <f>+D$11+D$12*F157+D$13*F157^2</f>
        <v>2.4310257051751282E-3</v>
      </c>
      <c r="Q157" s="2">
        <f>+C157-15018.5</f>
        <v>29104.010000000002</v>
      </c>
      <c r="R157">
        <f>+(P157-G157)^2</f>
        <v>9.0551299507185079E-6</v>
      </c>
      <c r="S157" s="6">
        <f>S$17</f>
        <v>0.05</v>
      </c>
      <c r="AA157" t="s">
        <v>38</v>
      </c>
      <c r="AB157">
        <v>7</v>
      </c>
      <c r="AD157" t="s">
        <v>29</v>
      </c>
      <c r="AF157" t="s">
        <v>28</v>
      </c>
    </row>
    <row r="158" spans="1:32" x14ac:dyDescent="0.2">
      <c r="A158" t="s">
        <v>53</v>
      </c>
      <c r="C158" s="25">
        <v>44124.374000000003</v>
      </c>
      <c r="D158" s="25"/>
      <c r="E158">
        <f>+(C158-C$7)/C$8</f>
        <v>1847.0074335079614</v>
      </c>
      <c r="F158">
        <f>ROUND(2*E158,0)/2</f>
        <v>1847</v>
      </c>
      <c r="G158">
        <f>+C158-(C$7+F158*C$8)</f>
        <v>6.9225199986249208E-3</v>
      </c>
      <c r="I158">
        <f>G158</f>
        <v>6.9225199986249208E-3</v>
      </c>
      <c r="O158" s="76">
        <f ca="1">+C$11+C$12*F158</f>
        <v>-9.1380544336458844E-3</v>
      </c>
      <c r="P158">
        <f>+D$11+D$12*F158+D$13*F158^2</f>
        <v>2.4314411037730721E-3</v>
      </c>
      <c r="Q158" s="2">
        <f>+C158-15018.5</f>
        <v>29105.874000000003</v>
      </c>
      <c r="R158">
        <f>+(P158-G158)^2</f>
        <v>2.0169789639783702E-5</v>
      </c>
      <c r="S158" s="6">
        <f>S$17</f>
        <v>0.05</v>
      </c>
      <c r="AA158" t="s">
        <v>38</v>
      </c>
      <c r="AB158">
        <v>6</v>
      </c>
      <c r="AD158" t="s">
        <v>29</v>
      </c>
      <c r="AF158" t="s">
        <v>28</v>
      </c>
    </row>
    <row r="159" spans="1:32" x14ac:dyDescent="0.2">
      <c r="A159" t="s">
        <v>53</v>
      </c>
      <c r="C159" s="25">
        <v>44164.415000000001</v>
      </c>
      <c r="D159" s="25"/>
      <c r="E159">
        <f>+(C159-C$7)/C$8</f>
        <v>1890.0040723371803</v>
      </c>
      <c r="F159">
        <f>ROUND(2*E159,0)/2</f>
        <v>1890</v>
      </c>
      <c r="G159">
        <f>+C159-(C$7+F159*C$8)</f>
        <v>3.7923999989288859E-3</v>
      </c>
      <c r="I159">
        <f>G159</f>
        <v>3.7923999989288859E-3</v>
      </c>
      <c r="O159" s="76">
        <f ca="1">+C$11+C$12*F159</f>
        <v>-9.059574530680797E-3</v>
      </c>
      <c r="P159">
        <f>+D$11+D$12*F159+D$13*F159^2</f>
        <v>2.4404609502292418E-3</v>
      </c>
      <c r="Q159" s="2">
        <f>+C159-15018.5</f>
        <v>29145.915000000001</v>
      </c>
      <c r="R159">
        <f>+(P159-G159)^2</f>
        <v>1.8277391913988986E-6</v>
      </c>
      <c r="S159" s="6">
        <f>S$17</f>
        <v>0.05</v>
      </c>
      <c r="AA159" t="s">
        <v>38</v>
      </c>
      <c r="AB159">
        <v>6</v>
      </c>
      <c r="AD159" t="s">
        <v>29</v>
      </c>
      <c r="AF159" t="s">
        <v>28</v>
      </c>
    </row>
    <row r="160" spans="1:32" x14ac:dyDescent="0.2">
      <c r="A160" t="s">
        <v>53</v>
      </c>
      <c r="C160" s="25">
        <v>44165.343999999997</v>
      </c>
      <c r="D160" s="25"/>
      <c r="E160">
        <f>+(C160-C$7)/C$8</f>
        <v>1891.0016467602015</v>
      </c>
      <c r="F160">
        <f>ROUND(2*E160,0)/2</f>
        <v>1891</v>
      </c>
      <c r="G160">
        <f>+C160-(C$7+F160*C$8)</f>
        <v>1.5335599964600988E-3</v>
      </c>
      <c r="I160">
        <f>G160</f>
        <v>1.5335599964600988E-3</v>
      </c>
      <c r="O160" s="76">
        <f ca="1">+C$11+C$12*F160</f>
        <v>-9.057749416658354E-3</v>
      </c>
      <c r="P160">
        <f>+D$11+D$12*F160+D$13*F160^2</f>
        <v>2.4406727327930373E-3</v>
      </c>
      <c r="Q160" s="2">
        <f>+C160-15018.5</f>
        <v>29146.843999999997</v>
      </c>
      <c r="R160">
        <f>+(P160-G160)^2</f>
        <v>8.2285351641743121E-7</v>
      </c>
      <c r="S160" s="6">
        <f>S$17</f>
        <v>0.05</v>
      </c>
      <c r="AA160" t="s">
        <v>38</v>
      </c>
      <c r="AB160">
        <v>7</v>
      </c>
      <c r="AD160" t="s">
        <v>29</v>
      </c>
      <c r="AF160" t="s">
        <v>28</v>
      </c>
    </row>
    <row r="161" spans="1:32" x14ac:dyDescent="0.2">
      <c r="A161" t="s">
        <v>53</v>
      </c>
      <c r="C161" s="25">
        <v>44166.273999999998</v>
      </c>
      <c r="D161" s="25"/>
      <c r="E161">
        <f>+(C161-C$7)/C$8</f>
        <v>1892.0002949985371</v>
      </c>
      <c r="F161">
        <f>ROUND(2*E161,0)/2</f>
        <v>1892</v>
      </c>
      <c r="G161">
        <f>+C161-(C$7+F161*C$8)</f>
        <v>2.7471999783301726E-4</v>
      </c>
      <c r="I161">
        <f>G161</f>
        <v>2.7471999783301726E-4</v>
      </c>
      <c r="O161" s="76">
        <f ca="1">+C$11+C$12*F161</f>
        <v>-9.0559243026359093E-3</v>
      </c>
      <c r="P161">
        <f>+D$11+D$12*F161+D$13*F161^2</f>
        <v>2.440884607115593E-3</v>
      </c>
      <c r="Q161" s="2">
        <f>+C161-15018.5</f>
        <v>29147.773999999998</v>
      </c>
      <c r="R161">
        <f>+(P161-G161)^2</f>
        <v>4.6922691145083336E-6</v>
      </c>
      <c r="S161" s="6">
        <f>S$17</f>
        <v>0.05</v>
      </c>
      <c r="AA161" t="s">
        <v>38</v>
      </c>
      <c r="AB161">
        <v>6</v>
      </c>
      <c r="AD161" t="s">
        <v>29</v>
      </c>
      <c r="AF161" t="s">
        <v>28</v>
      </c>
    </row>
    <row r="162" spans="1:32" x14ac:dyDescent="0.2">
      <c r="A162" t="s">
        <v>53</v>
      </c>
      <c r="C162" s="25">
        <v>44206.317999999999</v>
      </c>
      <c r="D162" s="25"/>
      <c r="E162">
        <f>+(C162-C$7)/C$8</f>
        <v>1935.0001552736908</v>
      </c>
      <c r="F162">
        <f>ROUND(2*E162,0)/2</f>
        <v>1935</v>
      </c>
      <c r="G162">
        <f>+C162-(C$7+F162*C$8)</f>
        <v>1.4459999511018395E-4</v>
      </c>
      <c r="I162">
        <f>G162</f>
        <v>1.4459999511018395E-4</v>
      </c>
      <c r="O162" s="76">
        <f ca="1">+C$11+C$12*F162</f>
        <v>-8.9774443996708218E-3</v>
      </c>
      <c r="P162">
        <f>+D$11+D$12*F162+D$13*F162^2</f>
        <v>2.4500820067725262E-3</v>
      </c>
      <c r="Q162" s="2">
        <f>+C162-15018.5</f>
        <v>29187.817999999999</v>
      </c>
      <c r="R162">
        <f>+(P162-G162)^2</f>
        <v>5.3152473060986402E-6</v>
      </c>
      <c r="S162" s="6">
        <f>S$17</f>
        <v>0.05</v>
      </c>
      <c r="AA162" t="s">
        <v>38</v>
      </c>
      <c r="AB162">
        <v>11</v>
      </c>
      <c r="AD162" t="s">
        <v>29</v>
      </c>
      <c r="AF162" t="s">
        <v>28</v>
      </c>
    </row>
    <row r="163" spans="1:32" x14ac:dyDescent="0.2">
      <c r="A163" t="s">
        <v>54</v>
      </c>
      <c r="C163" s="25">
        <v>44218.432000000001</v>
      </c>
      <c r="D163" s="25"/>
      <c r="E163">
        <f>+(C163-C$7)/C$8</f>
        <v>1948.0083539394896</v>
      </c>
      <c r="F163">
        <f>ROUND(2*E163,0)/2</f>
        <v>1948</v>
      </c>
      <c r="G163">
        <f>+C163-(C$7+F163*C$8)</f>
        <v>7.779679996019695E-3</v>
      </c>
      <c r="I163">
        <f>G163</f>
        <v>7.779679996019695E-3</v>
      </c>
      <c r="O163" s="76">
        <f ca="1">+C$11+C$12*F163</f>
        <v>-8.9537179173790511E-3</v>
      </c>
      <c r="P163">
        <f>+D$11+D$12*F163+D$13*F163^2</f>
        <v>2.4528960161598044E-3</v>
      </c>
      <c r="Q163" s="2">
        <f>+C163-15018.5</f>
        <v>29199.932000000001</v>
      </c>
      <c r="R163">
        <f>+(P163-G163)^2</f>
        <v>2.8374627568091979E-5</v>
      </c>
      <c r="S163" s="6">
        <f>S$17</f>
        <v>0.05</v>
      </c>
      <c r="AB163">
        <v>7</v>
      </c>
      <c r="AD163" t="s">
        <v>29</v>
      </c>
      <c r="AF163" t="s">
        <v>28</v>
      </c>
    </row>
    <row r="164" spans="1:32" x14ac:dyDescent="0.2">
      <c r="A164" t="s">
        <v>54</v>
      </c>
      <c r="C164" s="25">
        <v>44288.273000000001</v>
      </c>
      <c r="D164" s="25"/>
      <c r="E164">
        <f>+(C164-C$7)/C$8</f>
        <v>2023.0046890078368</v>
      </c>
      <c r="F164">
        <f>ROUND(2*E164,0)/2</f>
        <v>2023</v>
      </c>
      <c r="G164">
        <f>+C164-(C$7+F164*C$8)</f>
        <v>4.3666799974744208E-3</v>
      </c>
      <c r="I164">
        <f>G164</f>
        <v>4.3666799974744208E-3</v>
      </c>
      <c r="O164" s="76">
        <f ca="1">+C$11+C$12*F164</f>
        <v>-8.816834365695761E-3</v>
      </c>
      <c r="P164">
        <f>+D$11+D$12*F164+D$13*F164^2</f>
        <v>2.4694334896100743E-3</v>
      </c>
      <c r="Q164" s="2">
        <f>+C164-15018.5</f>
        <v>29269.773000000001</v>
      </c>
      <c r="R164">
        <f>+(P164-G164)^2</f>
        <v>3.599544311603458E-6</v>
      </c>
      <c r="S164" s="6">
        <f>S$17</f>
        <v>0.05</v>
      </c>
      <c r="AA164" t="s">
        <v>38</v>
      </c>
      <c r="AB164">
        <v>5</v>
      </c>
      <c r="AD164" t="s">
        <v>29</v>
      </c>
      <c r="AF164" t="s">
        <v>28</v>
      </c>
    </row>
    <row r="165" spans="1:32" x14ac:dyDescent="0.2">
      <c r="A165" t="s">
        <v>55</v>
      </c>
      <c r="C165" s="25">
        <v>44342.368000000002</v>
      </c>
      <c r="D165" s="25"/>
      <c r="E165">
        <f>+(C165-C$7)/C$8</f>
        <v>2081.0927282043303</v>
      </c>
      <c r="F165">
        <f>ROUND(2*E165,0)/2</f>
        <v>2081</v>
      </c>
      <c r="O165" s="76">
        <f ca="1">+C$11+C$12*F165</f>
        <v>-8.7109777523940151E-3</v>
      </c>
      <c r="P165">
        <f>+D$11+D$12*F165+D$13*F165^2</f>
        <v>2.4825763826159288E-3</v>
      </c>
      <c r="Q165" s="2">
        <f>+C165-15018.5</f>
        <v>29323.868000000002</v>
      </c>
      <c r="S165" s="6"/>
      <c r="U165" s="11">
        <v>8.6353960003179964E-2</v>
      </c>
      <c r="AB165">
        <v>6</v>
      </c>
      <c r="AD165" t="s">
        <v>29</v>
      </c>
      <c r="AF165" t="s">
        <v>28</v>
      </c>
    </row>
    <row r="166" spans="1:32" x14ac:dyDescent="0.2">
      <c r="A166" t="s">
        <v>56</v>
      </c>
      <c r="C166" s="25">
        <v>44379.531999999999</v>
      </c>
      <c r="D166" s="25"/>
      <c r="E166">
        <f>+(C166-C$7)/C$8</f>
        <v>2121.0000003865703</v>
      </c>
      <c r="F166">
        <f>ROUND(2*E166,0)/2</f>
        <v>2121</v>
      </c>
      <c r="G166">
        <f>+C166-(C$7+F166*C$8)</f>
        <v>3.5999983083456755E-7</v>
      </c>
      <c r="I166">
        <f>G166</f>
        <v>3.5999983083456755E-7</v>
      </c>
      <c r="O166" s="76">
        <f ca="1">+C$11+C$12*F166</f>
        <v>-8.63797319149626E-3</v>
      </c>
      <c r="P166">
        <f>+D$11+D$12*F166+D$13*F166^2</f>
        <v>2.4918202939276622E-3</v>
      </c>
      <c r="Q166" s="2">
        <f>+C166-15018.5</f>
        <v>29361.031999999999</v>
      </c>
      <c r="R166">
        <f>+(P166-G166)^2</f>
        <v>6.207374397061051E-6</v>
      </c>
      <c r="S166" s="6">
        <f>S$17</f>
        <v>0.05</v>
      </c>
      <c r="AA166" t="s">
        <v>38</v>
      </c>
      <c r="AB166">
        <v>6</v>
      </c>
      <c r="AD166" t="s">
        <v>29</v>
      </c>
      <c r="AF166" t="s">
        <v>28</v>
      </c>
    </row>
    <row r="167" spans="1:32" x14ac:dyDescent="0.2">
      <c r="A167" t="s">
        <v>57</v>
      </c>
      <c r="C167" s="25">
        <v>44462.43</v>
      </c>
      <c r="D167" s="25"/>
      <c r="E167">
        <f>+(C167-C$7)/C$8</f>
        <v>2210.0171419580811</v>
      </c>
      <c r="F167">
        <f>ROUND(2*E167,0)/2</f>
        <v>2210</v>
      </c>
      <c r="G167">
        <f>+C167-(C$7+F167*C$8)</f>
        <v>1.5963599995302502E-2</v>
      </c>
      <c r="I167">
        <f>G167</f>
        <v>1.5963599995302502E-2</v>
      </c>
      <c r="O167" s="76">
        <f ca="1">+C$11+C$12*F167</f>
        <v>-8.4755380434987544E-3</v>
      </c>
      <c r="P167">
        <f>+D$11+D$12*F167+D$13*F167^2</f>
        <v>2.5129147377585346E-3</v>
      </c>
      <c r="Q167" s="2">
        <f>+C167-15018.5</f>
        <v>29443.93</v>
      </c>
      <c r="R167">
        <f>+(P167-G167)^2</f>
        <v>1.8092093389751062E-4</v>
      </c>
      <c r="S167" s="6">
        <f>S$17</f>
        <v>0.05</v>
      </c>
      <c r="AA167" t="s">
        <v>38</v>
      </c>
      <c r="AF167" t="s">
        <v>46</v>
      </c>
    </row>
    <row r="168" spans="1:32" x14ac:dyDescent="0.2">
      <c r="A168" t="s">
        <v>57</v>
      </c>
      <c r="C168" s="25">
        <v>44462.434999999998</v>
      </c>
      <c r="D168" s="25"/>
      <c r="E168">
        <f>+(C168-C$7)/C$8</f>
        <v>2210.0225110346287</v>
      </c>
      <c r="F168">
        <f>ROUND(2*E168,0)/2</f>
        <v>2210</v>
      </c>
      <c r="G168">
        <f>+C168-(C$7+F168*C$8)</f>
        <v>2.0963599992683157E-2</v>
      </c>
      <c r="I168">
        <f>G168</f>
        <v>2.0963599992683157E-2</v>
      </c>
      <c r="O168" s="76">
        <f ca="1">+C$11+C$12*F168</f>
        <v>-8.4755380434987544E-3</v>
      </c>
      <c r="P168">
        <f>+D$11+D$12*F168+D$13*F168^2</f>
        <v>2.5129147377585346E-3</v>
      </c>
      <c r="Q168" s="2">
        <f>+C168-15018.5</f>
        <v>29443.934999999998</v>
      </c>
      <c r="R168">
        <f>+(P168-G168)^2</f>
        <v>3.4042778637629294E-4</v>
      </c>
      <c r="S168" s="6">
        <f>S$17</f>
        <v>0.05</v>
      </c>
      <c r="AA168" t="s">
        <v>38</v>
      </c>
      <c r="AF168" t="s">
        <v>46</v>
      </c>
    </row>
    <row r="169" spans="1:32" x14ac:dyDescent="0.2">
      <c r="A169" t="s">
        <v>58</v>
      </c>
      <c r="C169" s="25">
        <v>44476.387000000002</v>
      </c>
      <c r="D169" s="25"/>
      <c r="E169">
        <f>+(C169-C$7)/C$8</f>
        <v>2225.0043822402804</v>
      </c>
      <c r="F169">
        <f>ROUND(2*E169,0)/2</f>
        <v>2225</v>
      </c>
      <c r="G169">
        <f>+C169-(C$7+F169*C$8)</f>
        <v>4.080999999132473E-3</v>
      </c>
      <c r="I169">
        <f>G169</f>
        <v>4.080999999132473E-3</v>
      </c>
      <c r="O169" s="76">
        <f ca="1">+C$11+C$12*F169</f>
        <v>-8.4481613331620943E-3</v>
      </c>
      <c r="P169">
        <f>+D$11+D$12*F169+D$13*F169^2</f>
        <v>2.5165415529336825E-3</v>
      </c>
      <c r="Q169" s="2">
        <f>+C169-15018.5</f>
        <v>29457.887000000002</v>
      </c>
      <c r="R169">
        <f>+(P169-G169)^2</f>
        <v>2.4475302298827338E-6</v>
      </c>
      <c r="S169" s="6">
        <f>S$17</f>
        <v>0.05</v>
      </c>
      <c r="AA169" t="s">
        <v>38</v>
      </c>
      <c r="AB169">
        <v>7</v>
      </c>
      <c r="AD169" t="s">
        <v>29</v>
      </c>
      <c r="AF169" t="s">
        <v>28</v>
      </c>
    </row>
    <row r="170" spans="1:32" x14ac:dyDescent="0.2">
      <c r="A170" t="s">
        <v>60</v>
      </c>
      <c r="C170" s="25">
        <v>44489.423999999999</v>
      </c>
      <c r="D170" s="25"/>
      <c r="E170">
        <f>+(C170-C$7)/C$8</f>
        <v>2239.0037124372393</v>
      </c>
      <c r="F170">
        <f>ROUND(2*E170,0)/2</f>
        <v>2239</v>
      </c>
      <c r="G170">
        <f>+C170-(C$7+F170*C$8)</f>
        <v>3.457239996350836E-3</v>
      </c>
      <c r="I170">
        <f>G170</f>
        <v>3.457239996350836E-3</v>
      </c>
      <c r="O170" s="76">
        <f ca="1">+C$11+C$12*F170</f>
        <v>-8.4226097368478806E-3</v>
      </c>
      <c r="P170">
        <f>+D$11+D$12*F170+D$13*F170^2</f>
        <v>2.5199452074587845E-3</v>
      </c>
      <c r="Q170" s="2">
        <f>+C170-15018.5</f>
        <v>29470.923999999999</v>
      </c>
      <c r="R170">
        <f>+(P170-G170)^2</f>
        <v>8.785215212841954E-7</v>
      </c>
      <c r="S170" s="6">
        <f>S$17</f>
        <v>0.05</v>
      </c>
      <c r="AA170" t="s">
        <v>38</v>
      </c>
      <c r="AB170">
        <v>7</v>
      </c>
      <c r="AD170" t="s">
        <v>59</v>
      </c>
      <c r="AF170" t="s">
        <v>28</v>
      </c>
    </row>
    <row r="171" spans="1:32" x14ac:dyDescent="0.2">
      <c r="A171" t="s">
        <v>60</v>
      </c>
      <c r="C171" s="25">
        <v>44489.425999999999</v>
      </c>
      <c r="D171" s="25"/>
      <c r="E171">
        <f>+(C171-C$7)/C$8</f>
        <v>2239.0058600678594</v>
      </c>
      <c r="F171">
        <f>ROUND(2*E171,0)/2</f>
        <v>2239</v>
      </c>
      <c r="G171">
        <f>+C171-(C$7+F171*C$8)</f>
        <v>5.4572399967582896E-3</v>
      </c>
      <c r="I171">
        <f>G171</f>
        <v>5.4572399967582896E-3</v>
      </c>
      <c r="O171" s="76">
        <f ca="1">+C$11+C$12*F171</f>
        <v>-8.4226097368478806E-3</v>
      </c>
      <c r="P171">
        <f>+D$11+D$12*F171+D$13*F171^2</f>
        <v>2.5199452074587845E-3</v>
      </c>
      <c r="Q171" s="2">
        <f>+C171-15018.5</f>
        <v>29470.925999999999</v>
      </c>
      <c r="R171">
        <f>+(P171-G171)^2</f>
        <v>8.6277006792460241E-6</v>
      </c>
      <c r="S171" s="6">
        <f>S$17</f>
        <v>0.05</v>
      </c>
      <c r="AA171" t="s">
        <v>38</v>
      </c>
      <c r="AB171">
        <v>6</v>
      </c>
      <c r="AD171" t="s">
        <v>29</v>
      </c>
      <c r="AF171" t="s">
        <v>28</v>
      </c>
    </row>
    <row r="172" spans="1:32" x14ac:dyDescent="0.2">
      <c r="A172" t="s">
        <v>60</v>
      </c>
      <c r="C172" s="25">
        <v>44490.35</v>
      </c>
      <c r="D172" s="25"/>
      <c r="E172">
        <f>+(C172-C$7)/C$8</f>
        <v>2239.9980654143333</v>
      </c>
      <c r="F172">
        <f>ROUND(2*E172,0)/2</f>
        <v>2240</v>
      </c>
      <c r="G172">
        <f>+C172-(C$7+F172*C$8)</f>
        <v>-1.8016000030911528E-3</v>
      </c>
      <c r="I172">
        <f>G172</f>
        <v>-1.8016000030911528E-3</v>
      </c>
      <c r="O172" s="76">
        <f ca="1">+C$11+C$12*F172</f>
        <v>-8.4207846228254377E-3</v>
      </c>
      <c r="P172">
        <f>+D$11+D$12*F172+D$13*F172^2</f>
        <v>2.5201890138298491E-3</v>
      </c>
      <c r="Q172" s="2">
        <f>+C172-15018.5</f>
        <v>29471.85</v>
      </c>
      <c r="R172">
        <f>+(P172-G172)^2</f>
        <v>1.8677860306779003E-5</v>
      </c>
      <c r="S172" s="6">
        <f>S$17</f>
        <v>0.05</v>
      </c>
      <c r="AA172" t="s">
        <v>38</v>
      </c>
      <c r="AB172">
        <v>7</v>
      </c>
      <c r="AD172" t="s">
        <v>59</v>
      </c>
      <c r="AF172" t="s">
        <v>28</v>
      </c>
    </row>
    <row r="173" spans="1:32" x14ac:dyDescent="0.2">
      <c r="A173" t="s">
        <v>60</v>
      </c>
      <c r="C173" s="25">
        <v>44490.357000000004</v>
      </c>
      <c r="D173" s="25"/>
      <c r="E173">
        <f>+(C173-C$7)/C$8</f>
        <v>2240.0055821215092</v>
      </c>
      <c r="F173">
        <f>ROUND(2*E173,0)/2</f>
        <v>2240</v>
      </c>
      <c r="G173">
        <f>+C173-(C$7+F173*C$8)</f>
        <v>5.1984000019729137E-3</v>
      </c>
      <c r="I173">
        <f>G173</f>
        <v>5.1984000019729137E-3</v>
      </c>
      <c r="O173" s="76">
        <f ca="1">+C$11+C$12*F173</f>
        <v>-8.4207846228254377E-3</v>
      </c>
      <c r="P173">
        <f>+D$11+D$12*F173+D$13*F173^2</f>
        <v>2.5201890138298491E-3</v>
      </c>
      <c r="Q173" s="2">
        <f>+C173-15018.5</f>
        <v>29471.857000000004</v>
      </c>
      <c r="R173">
        <f>+(P173-G173)^2</f>
        <v>7.1728140970102507E-6</v>
      </c>
      <c r="S173" s="6">
        <f>S$17</f>
        <v>0.05</v>
      </c>
      <c r="AA173" t="s">
        <v>38</v>
      </c>
      <c r="AB173">
        <v>6</v>
      </c>
      <c r="AD173" t="s">
        <v>29</v>
      </c>
      <c r="AF173" t="s">
        <v>28</v>
      </c>
    </row>
    <row r="174" spans="1:32" x14ac:dyDescent="0.2">
      <c r="A174" t="s">
        <v>60</v>
      </c>
      <c r="C174" s="25">
        <v>44499.669000000002</v>
      </c>
      <c r="D174" s="25"/>
      <c r="E174">
        <f>+(C174-C$7)/C$8</f>
        <v>2250.0049502885786</v>
      </c>
      <c r="F174">
        <f>ROUND(2*E174,0)/2</f>
        <v>2250</v>
      </c>
      <c r="G174">
        <f>+C174-(C$7+F174*C$8)</f>
        <v>4.6099999963189475E-3</v>
      </c>
      <c r="I174">
        <f>G174</f>
        <v>4.6099999963189475E-3</v>
      </c>
      <c r="O174" s="76">
        <f ca="1">+C$11+C$12*F174</f>
        <v>-8.4025334826009976E-3</v>
      </c>
      <c r="P174">
        <f>+D$11+D$12*F174+D$13*F174^2</f>
        <v>2.5226321242723046E-3</v>
      </c>
      <c r="Q174" s="2">
        <f>+C174-15018.5</f>
        <v>29481.169000000002</v>
      </c>
      <c r="R174">
        <f>+(P174-G174)^2</f>
        <v>4.3571046332525305E-6</v>
      </c>
      <c r="S174" s="6">
        <f>S$17</f>
        <v>0.05</v>
      </c>
      <c r="AA174" t="s">
        <v>38</v>
      </c>
      <c r="AB174">
        <v>9</v>
      </c>
      <c r="AD174" t="s">
        <v>29</v>
      </c>
      <c r="AF174" t="s">
        <v>28</v>
      </c>
    </row>
    <row r="175" spans="1:32" x14ac:dyDescent="0.2">
      <c r="A175" t="s">
        <v>60</v>
      </c>
      <c r="C175" s="25">
        <v>44503.392999999996</v>
      </c>
      <c r="D175" s="25"/>
      <c r="E175">
        <f>+(C175-C$7)/C$8</f>
        <v>2254.0038385031535</v>
      </c>
      <c r="F175">
        <f>ROUND(2*E175,0)/2</f>
        <v>2254</v>
      </c>
      <c r="G175">
        <f>+C175-(C$7+F175*C$8)</f>
        <v>3.5746399953495711E-3</v>
      </c>
      <c r="I175">
        <f>G175</f>
        <v>3.5746399953495711E-3</v>
      </c>
      <c r="O175" s="76">
        <f ca="1">+C$11+C$12*F175</f>
        <v>-8.3952330265112222E-3</v>
      </c>
      <c r="P175">
        <f>+D$11+D$12*F175+D$13*F175^2</f>
        <v>2.523611937694569E-3</v>
      </c>
      <c r="Q175" s="2">
        <f>+C175-15018.5</f>
        <v>29484.892999999996</v>
      </c>
      <c r="R175">
        <f>+(P175-G175)^2</f>
        <v>1.1046599779780465E-6</v>
      </c>
      <c r="S175" s="6">
        <f>S$17</f>
        <v>0.05</v>
      </c>
      <c r="AA175" t="s">
        <v>38</v>
      </c>
      <c r="AB175">
        <v>6</v>
      </c>
      <c r="AD175" t="s">
        <v>29</v>
      </c>
      <c r="AF175" t="s">
        <v>28</v>
      </c>
    </row>
    <row r="176" spans="1:32" x14ac:dyDescent="0.2">
      <c r="A176" t="s">
        <v>60</v>
      </c>
      <c r="C176" s="25">
        <v>44504.319000000003</v>
      </c>
      <c r="D176" s="25"/>
      <c r="E176">
        <f>+(C176-C$7)/C$8</f>
        <v>2254.9981914802556</v>
      </c>
      <c r="F176">
        <f>ROUND(2*E176,0)/2</f>
        <v>2255</v>
      </c>
      <c r="G176">
        <f>+C176-(C$7+F176*C$8)</f>
        <v>-1.68419999681646E-3</v>
      </c>
      <c r="I176">
        <f>G176</f>
        <v>-1.68419999681646E-3</v>
      </c>
      <c r="O176" s="76">
        <f ca="1">+C$11+C$12*F176</f>
        <v>-8.3934079124887775E-3</v>
      </c>
      <c r="P176">
        <f>+D$11+D$12*F176+D$13*F176^2</f>
        <v>2.5238571204470352E-3</v>
      </c>
      <c r="Q176" s="2">
        <f>+C176-15018.5</f>
        <v>29485.819000000003</v>
      </c>
      <c r="R176">
        <f>+(P176-G176)^2</f>
        <v>1.7707744702151956E-5</v>
      </c>
      <c r="S176" s="6">
        <f>S$17</f>
        <v>0.05</v>
      </c>
      <c r="AA176" t="s">
        <v>38</v>
      </c>
      <c r="AB176">
        <v>7</v>
      </c>
      <c r="AD176" t="s">
        <v>29</v>
      </c>
      <c r="AF176" t="s">
        <v>28</v>
      </c>
    </row>
    <row r="177" spans="1:32" x14ac:dyDescent="0.2">
      <c r="A177" t="s">
        <v>61</v>
      </c>
      <c r="C177" s="25">
        <v>44516.425999999999</v>
      </c>
      <c r="D177" s="25"/>
      <c r="E177">
        <f>+(C177-C$7)/C$8</f>
        <v>2267.9988734388789</v>
      </c>
      <c r="F177">
        <f>ROUND(2*E177,0)/2</f>
        <v>2268</v>
      </c>
      <c r="G177">
        <f>+C177-(C$7+F177*C$8)</f>
        <v>-1.0491200009710155E-3</v>
      </c>
      <c r="I177">
        <f>G177</f>
        <v>-1.0491200009710155E-3</v>
      </c>
      <c r="O177" s="76">
        <f ca="1">+C$11+C$12*F177</f>
        <v>-8.3696814301970086E-3</v>
      </c>
      <c r="P177">
        <f>+D$11+D$12*F177+D$13*F177^2</f>
        <v>2.5270528462762645E-3</v>
      </c>
      <c r="Q177" s="2">
        <f>+C177-15018.5</f>
        <v>29497.925999999999</v>
      </c>
      <c r="R177">
        <f>+(P177-G177)^2</f>
        <v>1.2789012233388717E-5</v>
      </c>
      <c r="S177" s="6">
        <f>S$17</f>
        <v>0.05</v>
      </c>
      <c r="AA177" t="s">
        <v>38</v>
      </c>
      <c r="AB177">
        <v>7</v>
      </c>
      <c r="AD177" t="s">
        <v>29</v>
      </c>
      <c r="AF177" t="s">
        <v>28</v>
      </c>
    </row>
    <row r="178" spans="1:32" x14ac:dyDescent="0.2">
      <c r="A178" t="s">
        <v>61</v>
      </c>
      <c r="C178" s="25">
        <v>44517.357000000004</v>
      </c>
      <c r="D178" s="25"/>
      <c r="E178">
        <f>+(C178-C$7)/C$8</f>
        <v>2268.9985954925287</v>
      </c>
      <c r="F178">
        <f>ROUND(2*E178,0)/2</f>
        <v>2269</v>
      </c>
      <c r="G178">
        <f>+C178-(C$7+F178*C$8)</f>
        <v>-1.3079599957563914E-3</v>
      </c>
      <c r="I178">
        <f>G178</f>
        <v>-1.3079599957563914E-3</v>
      </c>
      <c r="O178" s="76">
        <f ca="1">+C$11+C$12*F178</f>
        <v>-8.3678563161745656E-3</v>
      </c>
      <c r="P178">
        <f>+D$11+D$12*F178+D$13*F178^2</f>
        <v>2.5272993136513724E-3</v>
      </c>
      <c r="Q178" s="2">
        <f>+C178-15018.5</f>
        <v>29498.857000000004</v>
      </c>
      <c r="R178">
        <f>+(P178-G178)^2</f>
        <v>1.4709213970398917E-5</v>
      </c>
      <c r="S178" s="6">
        <f>S$17</f>
        <v>0.05</v>
      </c>
      <c r="AA178" t="s">
        <v>38</v>
      </c>
      <c r="AB178">
        <v>9</v>
      </c>
      <c r="AD178" t="s">
        <v>59</v>
      </c>
      <c r="AF178" t="s">
        <v>28</v>
      </c>
    </row>
    <row r="179" spans="1:32" x14ac:dyDescent="0.2">
      <c r="A179" t="s">
        <v>57</v>
      </c>
      <c r="C179" s="25">
        <v>44545.311000000002</v>
      </c>
      <c r="D179" s="25"/>
      <c r="E179">
        <f>+(C179-C$7)/C$8</f>
        <v>2299.0160286693217</v>
      </c>
      <c r="F179">
        <f>ROUND(2*E179,0)/2</f>
        <v>2299</v>
      </c>
      <c r="G179">
        <f>+C179-(C$7+F179*C$8)</f>
        <v>1.492683999822475E-2</v>
      </c>
      <c r="I179">
        <f>G179</f>
        <v>1.492683999822475E-2</v>
      </c>
      <c r="O179" s="76">
        <f ca="1">+C$11+C$12*F179</f>
        <v>-8.3131028955012488E-3</v>
      </c>
      <c r="P179">
        <f>+D$11+D$12*F179+D$13*F179^2</f>
        <v>2.5347360027280362E-3</v>
      </c>
      <c r="Q179" s="2">
        <f>+C179-15018.5</f>
        <v>29526.811000000002</v>
      </c>
      <c r="R179">
        <f>+(P179-G179)^2</f>
        <v>1.5356424143520564E-4</v>
      </c>
      <c r="S179" s="6">
        <f>S$17</f>
        <v>0.05</v>
      </c>
      <c r="AA179" t="s">
        <v>38</v>
      </c>
      <c r="AF179" t="s">
        <v>46</v>
      </c>
    </row>
    <row r="180" spans="1:32" x14ac:dyDescent="0.2">
      <c r="A180" t="s">
        <v>61</v>
      </c>
      <c r="C180" s="25">
        <v>44556.466999999997</v>
      </c>
      <c r="D180" s="25"/>
      <c r="E180">
        <f>+(C180-C$7)/C$8</f>
        <v>2310.9955122680981</v>
      </c>
      <c r="F180">
        <f>ROUND(2*E180,0)/2</f>
        <v>2311</v>
      </c>
      <c r="G180">
        <f>+C180-(C$7+F180*C$8)</f>
        <v>-4.1792400079430081E-3</v>
      </c>
      <c r="I180">
        <f>G180</f>
        <v>-4.1792400079430081E-3</v>
      </c>
      <c r="O180" s="76">
        <f ca="1">+C$11+C$12*F180</f>
        <v>-8.2912015272319211E-3</v>
      </c>
      <c r="P180">
        <f>+D$11+D$12*F180+D$13*F180^2</f>
        <v>2.5377338015662434E-3</v>
      </c>
      <c r="Q180" s="2">
        <f>+C180-15018.5</f>
        <v>29537.966999999997</v>
      </c>
      <c r="R180">
        <f>+(P180-G180)^2</f>
        <v>4.5117737157633229E-5</v>
      </c>
      <c r="S180" s="6">
        <f>S$17</f>
        <v>0.05</v>
      </c>
      <c r="AA180" t="s">
        <v>38</v>
      </c>
      <c r="AB180">
        <v>6</v>
      </c>
      <c r="AD180" t="s">
        <v>29</v>
      </c>
      <c r="AF180" t="s">
        <v>28</v>
      </c>
    </row>
    <row r="181" spans="1:32" x14ac:dyDescent="0.2">
      <c r="A181" t="s">
        <v>62</v>
      </c>
      <c r="C181" s="25">
        <v>44559.262999999999</v>
      </c>
      <c r="D181" s="25"/>
      <c r="E181">
        <f>+(C181-C$7)/C$8</f>
        <v>2313.9978998749657</v>
      </c>
      <c r="F181">
        <f>ROUND(2*E181,0)/2</f>
        <v>2314</v>
      </c>
      <c r="G181">
        <f>+C181-(C$7+F181*C$8)</f>
        <v>-1.9557600026018918E-3</v>
      </c>
      <c r="I181">
        <f>G181</f>
        <v>-1.9557600026018918E-3</v>
      </c>
      <c r="O181" s="76">
        <f ca="1">+C$11+C$12*F181</f>
        <v>-8.2857261851645887E-3</v>
      </c>
      <c r="P181">
        <f>+D$11+D$12*F181+D$13*F181^2</f>
        <v>2.5384853158478965E-3</v>
      </c>
      <c r="Q181" s="2">
        <f>+C181-15018.5</f>
        <v>29540.762999999999</v>
      </c>
      <c r="R181">
        <f>+(P181-G181)^2</f>
        <v>2.0198240982407839E-5</v>
      </c>
      <c r="S181" s="6">
        <f>S$17</f>
        <v>0.05</v>
      </c>
      <c r="AA181" t="s">
        <v>38</v>
      </c>
      <c r="AB181">
        <v>7</v>
      </c>
      <c r="AD181" t="s">
        <v>59</v>
      </c>
      <c r="AF181" t="s">
        <v>28</v>
      </c>
    </row>
    <row r="182" spans="1:32" x14ac:dyDescent="0.2">
      <c r="A182" t="s">
        <v>62</v>
      </c>
      <c r="C182" s="25">
        <v>44586.267</v>
      </c>
      <c r="D182" s="25"/>
      <c r="E182">
        <f>+(C182-C$7)/C$8</f>
        <v>2342.9952085072264</v>
      </c>
      <c r="F182">
        <f>ROUND(2*E182,0)/2</f>
        <v>2343</v>
      </c>
      <c r="G182">
        <f>+C182-(C$7+F182*C$8)</f>
        <v>-4.4621199995162897E-3</v>
      </c>
      <c r="I182">
        <f>G182</f>
        <v>-4.4621199995162897E-3</v>
      </c>
      <c r="O182" s="76">
        <f ca="1">+C$11+C$12*F182</f>
        <v>-8.2327978785137167E-3</v>
      </c>
      <c r="P182">
        <f>+D$11+D$12*F182+D$13*F182^2</f>
        <v>2.5457925299685606E-3</v>
      </c>
      <c r="Q182" s="2">
        <f>+C182-15018.5</f>
        <v>29567.767</v>
      </c>
      <c r="R182">
        <f>+(P182-G182)^2</f>
        <v>4.9110838020910744E-5</v>
      </c>
      <c r="S182" s="6">
        <f>S$17</f>
        <v>0.05</v>
      </c>
      <c r="AA182" t="s">
        <v>38</v>
      </c>
      <c r="AB182">
        <v>6</v>
      </c>
      <c r="AD182" t="s">
        <v>29</v>
      </c>
      <c r="AF182" t="s">
        <v>28</v>
      </c>
    </row>
    <row r="183" spans="1:32" x14ac:dyDescent="0.2">
      <c r="A183" t="s">
        <v>62</v>
      </c>
      <c r="C183" s="25">
        <v>44598.381000000001</v>
      </c>
      <c r="D183" s="25"/>
      <c r="E183">
        <f>+(C183-C$7)/C$8</f>
        <v>2356.0034071730252</v>
      </c>
      <c r="F183">
        <f>ROUND(2*E183,0)/2</f>
        <v>2356</v>
      </c>
      <c r="G183">
        <f>+C183-(C$7+F183*C$8)</f>
        <v>3.1729600013932213E-3</v>
      </c>
      <c r="I183">
        <f>G183</f>
        <v>3.1729600013932213E-3</v>
      </c>
      <c r="O183" s="76">
        <f ca="1">+C$11+C$12*F183</f>
        <v>-8.209071396221946E-3</v>
      </c>
      <c r="P183">
        <f>+D$11+D$12*F183+D$13*F183^2</f>
        <v>2.5490932278193269E-3</v>
      </c>
      <c r="Q183" s="2">
        <f>+C183-15018.5</f>
        <v>29579.881000000001</v>
      </c>
      <c r="R183">
        <f>+(P183-G183)^2</f>
        <v>3.892097511695009E-7</v>
      </c>
      <c r="S183" s="6">
        <f>S$17</f>
        <v>0.05</v>
      </c>
      <c r="AA183" t="s">
        <v>38</v>
      </c>
      <c r="AB183">
        <v>6</v>
      </c>
      <c r="AD183" t="s">
        <v>29</v>
      </c>
      <c r="AF183" t="s">
        <v>28</v>
      </c>
    </row>
    <row r="184" spans="1:32" x14ac:dyDescent="0.2">
      <c r="A184" t="s">
        <v>62</v>
      </c>
      <c r="C184" s="25">
        <v>44613.273999999998</v>
      </c>
      <c r="D184" s="25"/>
      <c r="E184">
        <f>+(C184-C$7)/C$8</f>
        <v>2371.9957385854136</v>
      </c>
      <c r="F184">
        <f>ROUND(2*E184,0)/2</f>
        <v>2372</v>
      </c>
      <c r="G184">
        <f>+C184-(C$7+F184*C$8)</f>
        <v>-3.9684800067334436E-3</v>
      </c>
      <c r="I184">
        <f>G184</f>
        <v>-3.9684800067334436E-3</v>
      </c>
      <c r="O184" s="76">
        <f ca="1">+C$11+C$12*F184</f>
        <v>-8.1798695718628446E-3</v>
      </c>
      <c r="P184">
        <f>+D$11+D$12*F184+D$13*F184^2</f>
        <v>2.5531769132064561E-3</v>
      </c>
      <c r="Q184" s="2">
        <f>+C184-15018.5</f>
        <v>29594.773999999998</v>
      </c>
      <c r="R184">
        <f>+(P184-G184)^2</f>
        <v>4.2532008981399973E-5</v>
      </c>
      <c r="S184" s="6">
        <f>S$17</f>
        <v>0.05</v>
      </c>
      <c r="AA184" t="s">
        <v>38</v>
      </c>
      <c r="AB184">
        <v>6</v>
      </c>
      <c r="AD184" t="s">
        <v>29</v>
      </c>
      <c r="AF184" t="s">
        <v>28</v>
      </c>
    </row>
    <row r="185" spans="1:32" x14ac:dyDescent="0.2">
      <c r="A185" t="s">
        <v>62</v>
      </c>
      <c r="C185" s="25">
        <v>44626.313000000002</v>
      </c>
      <c r="D185" s="25"/>
      <c r="E185">
        <f>+(C185-C$7)/C$8</f>
        <v>2385.9972164130004</v>
      </c>
      <c r="F185">
        <f>ROUND(2*E185,0)/2</f>
        <v>2386</v>
      </c>
      <c r="G185">
        <f>+C185-(C$7+F185*C$8)</f>
        <v>-2.5922400018316694E-3</v>
      </c>
      <c r="I185">
        <f>G185</f>
        <v>-2.5922400018316694E-3</v>
      </c>
      <c r="O185" s="76">
        <f ca="1">+C$11+C$12*F185</f>
        <v>-8.1543179755486292E-3</v>
      </c>
      <c r="P185">
        <f>+D$11+D$12*F185+D$13*F185^2</f>
        <v>2.5567694072598113E-3</v>
      </c>
      <c r="Q185" s="2">
        <f>+C185-15018.5</f>
        <v>29607.813000000002</v>
      </c>
      <c r="R185">
        <f>+(P185-G185)^2</f>
        <v>2.6512297894912598E-5</v>
      </c>
      <c r="S185" s="6">
        <f>S$17</f>
        <v>0.05</v>
      </c>
      <c r="AA185" t="s">
        <v>38</v>
      </c>
      <c r="AB185">
        <v>7</v>
      </c>
      <c r="AD185" t="s">
        <v>29</v>
      </c>
      <c r="AF185" t="s">
        <v>28</v>
      </c>
    </row>
    <row r="186" spans="1:32" x14ac:dyDescent="0.2">
      <c r="A186" t="s">
        <v>62</v>
      </c>
      <c r="C186" s="25">
        <v>44627.245999999999</v>
      </c>
      <c r="D186" s="25"/>
      <c r="E186">
        <f>+(C186-C$7)/C$8</f>
        <v>2386.9990860972625</v>
      </c>
      <c r="F186">
        <f>ROUND(2*E186,0)/2</f>
        <v>2387</v>
      </c>
      <c r="G186">
        <f>+C186-(C$7+F186*C$8)</f>
        <v>-8.5108000348554924E-4</v>
      </c>
      <c r="I186">
        <f>G186</f>
        <v>-8.5108000348554924E-4</v>
      </c>
      <c r="O186" s="76">
        <f ca="1">+C$11+C$12*F186</f>
        <v>-8.1524928615261845E-3</v>
      </c>
      <c r="P186">
        <f>+D$11+D$12*F186+D$13*F186^2</f>
        <v>2.5570267021686084E-3</v>
      </c>
      <c r="Q186" s="2">
        <f>+C186-15018.5</f>
        <v>29608.745999999999</v>
      </c>
      <c r="R186">
        <f>+(P186-G186)^2</f>
        <v>1.1615191317124835E-5</v>
      </c>
      <c r="S186" s="6">
        <f>S$17</f>
        <v>0.05</v>
      </c>
      <c r="AA186" t="s">
        <v>38</v>
      </c>
      <c r="AB186">
        <v>6</v>
      </c>
      <c r="AD186" t="s">
        <v>29</v>
      </c>
      <c r="AF186" t="s">
        <v>28</v>
      </c>
    </row>
    <row r="187" spans="1:32" x14ac:dyDescent="0.2">
      <c r="A187" t="s">
        <v>63</v>
      </c>
      <c r="C187" s="25">
        <v>44638.42</v>
      </c>
      <c r="D187" s="25"/>
      <c r="E187">
        <f>+(C187-C$7)/C$8</f>
        <v>2398.9978983716237</v>
      </c>
      <c r="F187">
        <f>ROUND(2*E187,0)/2</f>
        <v>2399</v>
      </c>
      <c r="G187">
        <f>+C187-(C$7+F187*C$8)</f>
        <v>-1.9571600059862249E-3</v>
      </c>
      <c r="I187">
        <f>G187</f>
        <v>-1.9571600059862249E-3</v>
      </c>
      <c r="O187" s="76">
        <f ca="1">+C$11+C$12*F187</f>
        <v>-8.1305914932568585E-3</v>
      </c>
      <c r="P187">
        <f>+D$11+D$12*F187+D$13*F187^2</f>
        <v>2.560121398257465E-3</v>
      </c>
      <c r="Q187" s="2">
        <f>+C187-15018.5</f>
        <v>29619.919999999998</v>
      </c>
      <c r="R187">
        <f>+(P187-G187)^2</f>
        <v>2.0405831285125847E-5</v>
      </c>
      <c r="S187" s="6">
        <f>S$17</f>
        <v>0.05</v>
      </c>
      <c r="AA187" t="s">
        <v>38</v>
      </c>
      <c r="AB187">
        <v>6</v>
      </c>
      <c r="AD187" t="s">
        <v>29</v>
      </c>
      <c r="AF187" t="s">
        <v>28</v>
      </c>
    </row>
    <row r="188" spans="1:32" x14ac:dyDescent="0.2">
      <c r="A188" t="s">
        <v>63</v>
      </c>
      <c r="C188" s="25">
        <v>44640.283000000003</v>
      </c>
      <c r="D188" s="25"/>
      <c r="E188">
        <f>+(C188-C$7)/C$8</f>
        <v>2400.9984162942292</v>
      </c>
      <c r="F188">
        <f>ROUND(2*E188,0)/2</f>
        <v>2401</v>
      </c>
      <c r="G188">
        <f>+C188-(C$7+F188*C$8)</f>
        <v>-1.4748399989912286E-3</v>
      </c>
      <c r="I188">
        <f>G188</f>
        <v>-1.4748399989912286E-3</v>
      </c>
      <c r="O188" s="76">
        <f ca="1">+C$11+C$12*F188</f>
        <v>-8.1269412652119708E-3</v>
      </c>
      <c r="P188">
        <f>+D$11+D$12*F188+D$13*F188^2</f>
        <v>2.560638465561582E-3</v>
      </c>
      <c r="Q188" s="2">
        <f>+C188-15018.5</f>
        <v>29621.783000000003</v>
      </c>
      <c r="R188">
        <f>+(P188-G188)^2</f>
        <v>1.6285086437869511E-5</v>
      </c>
      <c r="S188" s="6">
        <f>S$17</f>
        <v>0.05</v>
      </c>
      <c r="AA188" t="s">
        <v>38</v>
      </c>
      <c r="AB188">
        <v>8</v>
      </c>
      <c r="AD188" t="s">
        <v>59</v>
      </c>
      <c r="AF188" t="s">
        <v>28</v>
      </c>
    </row>
    <row r="189" spans="1:32" x14ac:dyDescent="0.2">
      <c r="A189" t="s">
        <v>63</v>
      </c>
      <c r="C189" s="25">
        <v>44650.529000000002</v>
      </c>
      <c r="D189" s="25"/>
      <c r="E189">
        <f>+(C189-C$7)/C$8</f>
        <v>2412.0007279608749</v>
      </c>
      <c r="F189">
        <f>ROUND(2*E189,0)/2</f>
        <v>2412</v>
      </c>
      <c r="G189">
        <f>+C189-(C$7+F189*C$8)</f>
        <v>6.7791999754263088E-4</v>
      </c>
      <c r="I189">
        <f>G189</f>
        <v>6.7791999754263088E-4</v>
      </c>
      <c r="O189" s="76">
        <f ca="1">+C$11+C$12*F189</f>
        <v>-8.1068650109650878E-3</v>
      </c>
      <c r="P189">
        <f>+D$11+D$12*F189+D$13*F189^2</f>
        <v>2.5634888964855725E-3</v>
      </c>
      <c r="Q189" s="2">
        <f>+C189-15018.5</f>
        <v>29632.029000000002</v>
      </c>
      <c r="R189">
        <f>+(P189-G189)^2</f>
        <v>3.5553700726608972E-6</v>
      </c>
      <c r="S189" s="6">
        <f>S$17</f>
        <v>0.05</v>
      </c>
      <c r="AA189" t="s">
        <v>38</v>
      </c>
      <c r="AB189">
        <v>6</v>
      </c>
      <c r="AD189" t="s">
        <v>29</v>
      </c>
      <c r="AF189" t="s">
        <v>28</v>
      </c>
    </row>
    <row r="190" spans="1:32" x14ac:dyDescent="0.2">
      <c r="A190" t="s">
        <v>55</v>
      </c>
      <c r="C190" s="25">
        <v>44812.565999999999</v>
      </c>
      <c r="D190" s="25"/>
      <c r="E190">
        <f>+(C190-C$7)/C$8</f>
        <v>2585.9985393534589</v>
      </c>
      <c r="F190">
        <f>ROUND(2*E190,0)/2</f>
        <v>2586</v>
      </c>
      <c r="G190">
        <f>+C190-(C$7+F190*C$8)</f>
        <v>-1.3602400067611597E-3</v>
      </c>
      <c r="I190">
        <f>G190</f>
        <v>-1.3602400067611597E-3</v>
      </c>
      <c r="O190" s="76">
        <f ca="1">+C$11+C$12*F190</f>
        <v>-7.7892951710598519E-3</v>
      </c>
      <c r="P190">
        <f>+D$11+D$12*F190+D$13*F190^2</f>
        <v>2.6100543883449817E-3</v>
      </c>
      <c r="Q190" s="2">
        <f>+C190-15018.5</f>
        <v>29794.065999999999</v>
      </c>
      <c r="R190">
        <f>+(P190-G190)^2</f>
        <v>1.5763237583811241E-5</v>
      </c>
      <c r="S190" s="6">
        <f>S$17</f>
        <v>0.05</v>
      </c>
      <c r="AA190" t="s">
        <v>38</v>
      </c>
      <c r="AB190">
        <v>7</v>
      </c>
      <c r="AD190" t="s">
        <v>29</v>
      </c>
      <c r="AF190" t="s">
        <v>28</v>
      </c>
    </row>
    <row r="191" spans="1:32" x14ac:dyDescent="0.2">
      <c r="A191" t="s">
        <v>55</v>
      </c>
      <c r="C191" s="25">
        <v>44827.464999999997</v>
      </c>
      <c r="D191" s="25"/>
      <c r="E191">
        <f>+(C191-C$7)/C$8</f>
        <v>2601.9973136577091</v>
      </c>
      <c r="F191">
        <f>ROUND(2*E191,0)/2</f>
        <v>2602</v>
      </c>
      <c r="G191">
        <f>+C191-(C$7+F191*C$8)</f>
        <v>-2.5016800063895062E-3</v>
      </c>
      <c r="I191">
        <f>G191</f>
        <v>-2.5016800063895062E-3</v>
      </c>
      <c r="O191" s="76">
        <f ca="1">+C$11+C$12*F191</f>
        <v>-7.7600933467007497E-3</v>
      </c>
      <c r="P191">
        <f>+D$11+D$12*F191+D$13*F191^2</f>
        <v>2.6144757459692215E-3</v>
      </c>
      <c r="Q191" s="2">
        <f>+C191-15018.5</f>
        <v>29808.964999999997</v>
      </c>
      <c r="R191">
        <f>+(P191-G191)^2</f>
        <v>2.6175049682393303E-5</v>
      </c>
      <c r="S191" s="6">
        <f>S$17</f>
        <v>0.05</v>
      </c>
      <c r="AA191" t="s">
        <v>38</v>
      </c>
      <c r="AB191">
        <v>6</v>
      </c>
      <c r="AD191" t="s">
        <v>29</v>
      </c>
      <c r="AF191" t="s">
        <v>28</v>
      </c>
    </row>
    <row r="192" spans="1:32" x14ac:dyDescent="0.2">
      <c r="A192" t="s">
        <v>64</v>
      </c>
      <c r="C192" s="25">
        <v>44842.368000000002</v>
      </c>
      <c r="D192" s="25"/>
      <c r="E192">
        <f>+(C192-C$7)/C$8</f>
        <v>2618.0003832232078</v>
      </c>
      <c r="F192">
        <f>ROUND(2*E192,0)/2</f>
        <v>2618</v>
      </c>
      <c r="G192">
        <f>+C192-(C$7+F192*C$8)</f>
        <v>3.5688000207301229E-4</v>
      </c>
      <c r="I192">
        <f>G192</f>
        <v>3.5688000207301229E-4</v>
      </c>
      <c r="O192" s="76">
        <f ca="1">+C$11+C$12*F192</f>
        <v>-7.7308915223416475E-3</v>
      </c>
      <c r="P192">
        <f>+D$11+D$12*F192+D$13*F192^2</f>
        <v>2.6189205938360431E-3</v>
      </c>
      <c r="Q192" s="2">
        <f>+C192-15018.5</f>
        <v>29823.868000000002</v>
      </c>
      <c r="R192">
        <f>+(P192-G192)^2</f>
        <v>5.1168276387836431E-6</v>
      </c>
      <c r="S192" s="6">
        <f>S$17</f>
        <v>0.05</v>
      </c>
      <c r="AA192" t="s">
        <v>38</v>
      </c>
      <c r="AF192" t="s">
        <v>46</v>
      </c>
    </row>
    <row r="193" spans="1:32" x14ac:dyDescent="0.2">
      <c r="A193" t="s">
        <v>55</v>
      </c>
      <c r="C193" s="25">
        <v>44865.648000000001</v>
      </c>
      <c r="D193" s="25"/>
      <c r="E193">
        <f>+(C193-C$7)/C$8</f>
        <v>2642.9988036408854</v>
      </c>
      <c r="F193">
        <f>ROUND(2*E193,0)/2</f>
        <v>2643</v>
      </c>
      <c r="G193">
        <f>+C193-(C$7+F193*C$8)</f>
        <v>-1.1141200011479668E-3</v>
      </c>
      <c r="I193">
        <f>G193</f>
        <v>-1.1141200011479668E-3</v>
      </c>
      <c r="O193" s="76">
        <f ca="1">+C$11+C$12*F193</f>
        <v>-7.6852636717805508E-3</v>
      </c>
      <c r="P193">
        <f>+D$11+D$12*F193+D$13*F193^2</f>
        <v>2.6259126949924939E-3</v>
      </c>
      <c r="Q193" s="2">
        <f>+C193-15018.5</f>
        <v>29847.148000000001</v>
      </c>
      <c r="R193">
        <f>+(P193-G193)^2</f>
        <v>1.3987844568199683E-5</v>
      </c>
      <c r="S193" s="6">
        <f>S$17</f>
        <v>0.05</v>
      </c>
      <c r="AA193" t="s">
        <v>38</v>
      </c>
      <c r="AB193">
        <v>6</v>
      </c>
      <c r="AD193" t="s">
        <v>29</v>
      </c>
      <c r="AF193" t="s">
        <v>28</v>
      </c>
    </row>
    <row r="194" spans="1:32" x14ac:dyDescent="0.2">
      <c r="A194" t="s">
        <v>65</v>
      </c>
      <c r="C194" s="25">
        <v>44869.374000000003</v>
      </c>
      <c r="D194" s="25"/>
      <c r="E194">
        <f>+(C194-C$7)/C$8</f>
        <v>2646.9998394860886</v>
      </c>
      <c r="F194">
        <f>ROUND(2*E194,0)/2</f>
        <v>2647</v>
      </c>
      <c r="G194">
        <f>+C194-(C$7+F194*C$8)</f>
        <v>-1.4948000170988962E-4</v>
      </c>
      <c r="I194">
        <f>G194</f>
        <v>-1.4948000170988962E-4</v>
      </c>
      <c r="O194" s="76">
        <f ca="1">+C$11+C$12*F194</f>
        <v>-7.6779632156907746E-3</v>
      </c>
      <c r="P194">
        <f>+D$11+D$12*F194+D$13*F194^2</f>
        <v>2.6270367531856112E-3</v>
      </c>
      <c r="Q194" s="2">
        <f>+C194-15018.5</f>
        <v>29850.874000000003</v>
      </c>
      <c r="R194">
        <f>+(P194-G194)^2</f>
        <v>7.7090452902154428E-6</v>
      </c>
      <c r="S194" s="6">
        <f>S$17</f>
        <v>0.05</v>
      </c>
      <c r="AA194" t="s">
        <v>38</v>
      </c>
      <c r="AB194">
        <v>6</v>
      </c>
      <c r="AD194" t="s">
        <v>59</v>
      </c>
      <c r="AF194" t="s">
        <v>28</v>
      </c>
    </row>
    <row r="195" spans="1:32" x14ac:dyDescent="0.2">
      <c r="A195" t="s">
        <v>65</v>
      </c>
      <c r="C195" s="25">
        <v>44870.29</v>
      </c>
      <c r="D195" s="25"/>
      <c r="E195">
        <f>+(C195-C$7)/C$8</f>
        <v>2647.9834543100806</v>
      </c>
      <c r="F195">
        <f>ROUND(2*E195,0)/2</f>
        <v>2648</v>
      </c>
      <c r="G195">
        <f>+C195-(C$7+F195*C$8)</f>
        <v>-1.5408320003189147E-2</v>
      </c>
      <c r="I195">
        <f>G195</f>
        <v>-1.5408320003189147E-2</v>
      </c>
      <c r="O195" s="76">
        <f ca="1">+C$11+C$12*F195</f>
        <v>-7.6761381016683308E-3</v>
      </c>
      <c r="P195">
        <f>+D$11+D$12*F195+D$13*F195^2</f>
        <v>2.6273179971307904E-3</v>
      </c>
      <c r="Q195" s="2">
        <f>+C195-15018.5</f>
        <v>29851.79</v>
      </c>
      <c r="R195">
        <f>+(P195-G195)^2</f>
        <v>3.2528423807858458E-4</v>
      </c>
      <c r="S195" s="6">
        <f>S$17</f>
        <v>0.05</v>
      </c>
      <c r="AA195" t="s">
        <v>38</v>
      </c>
      <c r="AB195">
        <v>8</v>
      </c>
      <c r="AD195" t="s">
        <v>59</v>
      </c>
      <c r="AF195" t="s">
        <v>28</v>
      </c>
    </row>
    <row r="196" spans="1:32" x14ac:dyDescent="0.2">
      <c r="A196" t="s">
        <v>65</v>
      </c>
      <c r="C196" s="25">
        <v>44883.339</v>
      </c>
      <c r="D196" s="25"/>
      <c r="E196">
        <f>+(C196-C$7)/C$8</f>
        <v>2661.9956702907621</v>
      </c>
      <c r="F196">
        <f>ROUND(2*E196,0)/2</f>
        <v>2662</v>
      </c>
      <c r="G196">
        <f>+C196-(C$7+F196*C$8)</f>
        <v>-4.0320800035260618E-3</v>
      </c>
      <c r="I196">
        <f>G196</f>
        <v>-4.0320800035260618E-3</v>
      </c>
      <c r="O196" s="76">
        <f ca="1">+C$11+C$12*F196</f>
        <v>-7.6505865053541171E-3</v>
      </c>
      <c r="P196">
        <f>+D$11+D$12*F196+D$13*F196^2</f>
        <v>2.6312650470331125E-3</v>
      </c>
      <c r="Q196" s="2">
        <f>+C196-15018.5</f>
        <v>29864.839</v>
      </c>
      <c r="R196">
        <f>+(P196-G196)^2</f>
        <v>4.4400167262811445E-5</v>
      </c>
      <c r="S196" s="6">
        <f>S$17</f>
        <v>0.05</v>
      </c>
      <c r="AA196" t="s">
        <v>38</v>
      </c>
      <c r="AB196">
        <v>8</v>
      </c>
      <c r="AD196" t="s">
        <v>66</v>
      </c>
      <c r="AF196" t="s">
        <v>28</v>
      </c>
    </row>
    <row r="197" spans="1:32" x14ac:dyDescent="0.2">
      <c r="A197" t="s">
        <v>65</v>
      </c>
      <c r="C197" s="25">
        <v>44883.341999999997</v>
      </c>
      <c r="D197" s="25"/>
      <c r="E197">
        <f>+(C197-C$7)/C$8</f>
        <v>2661.9988917366891</v>
      </c>
      <c r="F197">
        <f>ROUND(2*E197,0)/2</f>
        <v>2662</v>
      </c>
      <c r="G197">
        <f>+C197-(C$7+F197*C$8)</f>
        <v>-1.0320800065528601E-3</v>
      </c>
      <c r="I197">
        <f>G197</f>
        <v>-1.0320800065528601E-3</v>
      </c>
      <c r="O197" s="76">
        <f ca="1">+C$11+C$12*F197</f>
        <v>-7.6505865053541171E-3</v>
      </c>
      <c r="P197">
        <f>+D$11+D$12*F197+D$13*F197^2</f>
        <v>2.6312650470331125E-3</v>
      </c>
      <c r="Q197" s="2">
        <f>+C197-15018.5</f>
        <v>29864.841999999997</v>
      </c>
      <c r="R197">
        <f>+(P197-G197)^2</f>
        <v>1.3420096981632813E-5</v>
      </c>
      <c r="S197" s="6">
        <f>S$17</f>
        <v>0.05</v>
      </c>
      <c r="AA197" t="s">
        <v>38</v>
      </c>
      <c r="AB197">
        <v>6</v>
      </c>
      <c r="AD197" t="s">
        <v>29</v>
      </c>
      <c r="AF197" t="s">
        <v>28</v>
      </c>
    </row>
    <row r="198" spans="1:32" x14ac:dyDescent="0.2">
      <c r="A198" t="s">
        <v>65</v>
      </c>
      <c r="C198" s="25">
        <v>44883.343999999997</v>
      </c>
      <c r="D198" s="25"/>
      <c r="E198">
        <f>+(C198-C$7)/C$8</f>
        <v>2662.0010393673097</v>
      </c>
      <c r="F198">
        <f>ROUND(2*E198,0)/2</f>
        <v>2662</v>
      </c>
      <c r="G198">
        <f>+C198-(C$7+F198*C$8)</f>
        <v>9.6791999385459349E-4</v>
      </c>
      <c r="I198">
        <f>G198</f>
        <v>9.6791999385459349E-4</v>
      </c>
      <c r="O198" s="76">
        <f ca="1">+C$11+C$12*F198</f>
        <v>-7.6505865053541171E-3</v>
      </c>
      <c r="P198">
        <f>+D$11+D$12*F198+D$13*F198^2</f>
        <v>2.6312650470331125E-3</v>
      </c>
      <c r="Q198" s="2">
        <f>+C198-15018.5</f>
        <v>29864.843999999997</v>
      </c>
      <c r="R198">
        <f>+(P198-G198)^2</f>
        <v>2.7667167659334501E-6</v>
      </c>
      <c r="S198" s="6">
        <f>S$17</f>
        <v>0.05</v>
      </c>
      <c r="AA198" t="s">
        <v>38</v>
      </c>
      <c r="AB198">
        <v>7</v>
      </c>
      <c r="AD198" t="s">
        <v>59</v>
      </c>
      <c r="AF198" t="s">
        <v>28</v>
      </c>
    </row>
    <row r="199" spans="1:32" x14ac:dyDescent="0.2">
      <c r="A199" t="s">
        <v>65</v>
      </c>
      <c r="C199" s="25">
        <v>44884.283000000003</v>
      </c>
      <c r="D199" s="25"/>
      <c r="E199">
        <f>+(C199-C$7)/C$8</f>
        <v>2663.0093519434413</v>
      </c>
      <c r="F199">
        <f>ROUND(2*E199,0)/2</f>
        <v>2663</v>
      </c>
      <c r="G199">
        <f>+C199-(C$7+F199*C$8)</f>
        <v>8.7090800006990321E-3</v>
      </c>
      <c r="I199">
        <f>G199</f>
        <v>8.7090800006990321E-3</v>
      </c>
      <c r="O199" s="76">
        <f ca="1">+C$11+C$12*F199</f>
        <v>-7.6487613913316724E-3</v>
      </c>
      <c r="P199">
        <f>+D$11+D$12*F199+D$13*F199^2</f>
        <v>2.6315476673596928E-3</v>
      </c>
      <c r="Q199" s="2">
        <f>+C199-15018.5</f>
        <v>29865.783000000003</v>
      </c>
      <c r="R199">
        <f>+(P199-G199)^2</f>
        <v>3.6936399262785106E-5</v>
      </c>
      <c r="S199" s="6">
        <f>S$17</f>
        <v>0.05</v>
      </c>
      <c r="AA199" t="s">
        <v>38</v>
      </c>
      <c r="AB199">
        <v>9</v>
      </c>
      <c r="AD199" t="s">
        <v>59</v>
      </c>
      <c r="AF199" t="s">
        <v>28</v>
      </c>
    </row>
    <row r="200" spans="1:32" x14ac:dyDescent="0.2">
      <c r="A200" t="s">
        <v>65</v>
      </c>
      <c r="C200" s="25">
        <v>44895.449000000001</v>
      </c>
      <c r="D200" s="25"/>
      <c r="E200">
        <f>+(C200-C$7)/C$8</f>
        <v>2674.9995736953201</v>
      </c>
      <c r="F200">
        <f>ROUND(2*E200,0)/2</f>
        <v>2675</v>
      </c>
      <c r="G200">
        <f>+C200-(C$7+F200*C$8)</f>
        <v>-3.9700000343145803E-4</v>
      </c>
      <c r="I200">
        <f>G200</f>
        <v>-3.9700000343145803E-4</v>
      </c>
      <c r="O200" s="76">
        <f ca="1">+C$11+C$12*F200</f>
        <v>-7.6268600230623464E-3</v>
      </c>
      <c r="P200">
        <f>+D$11+D$12*F200+D$13*F200^2</f>
        <v>2.6349462684619488E-3</v>
      </c>
      <c r="Q200" s="2">
        <f>+C200-15018.5</f>
        <v>29876.949000000001</v>
      </c>
      <c r="R200">
        <f>+(P200-G200)^2</f>
        <v>9.1926981956483279E-6</v>
      </c>
      <c r="S200" s="6">
        <f>S$17</f>
        <v>0.05</v>
      </c>
      <c r="AA200" t="s">
        <v>38</v>
      </c>
      <c r="AB200">
        <v>7</v>
      </c>
      <c r="AD200" t="s">
        <v>29</v>
      </c>
      <c r="AF200" t="s">
        <v>28</v>
      </c>
    </row>
    <row r="201" spans="1:32" x14ac:dyDescent="0.2">
      <c r="A201" t="s">
        <v>65</v>
      </c>
      <c r="C201" s="25">
        <v>44897.311999999998</v>
      </c>
      <c r="D201" s="25"/>
      <c r="E201">
        <f>+(C201-C$7)/C$8</f>
        <v>2677.0000916179179</v>
      </c>
      <c r="F201">
        <f>ROUND(2*E201,0)/2</f>
        <v>2677</v>
      </c>
      <c r="G201">
        <f>+C201-(C$7+F201*C$8)</f>
        <v>8.531999628758058E-5</v>
      </c>
      <c r="I201">
        <f>G201</f>
        <v>8.531999628758058E-5</v>
      </c>
      <c r="O201" s="76">
        <f ca="1">+C$11+C$12*F201</f>
        <v>-7.6232097950174587E-3</v>
      </c>
      <c r="P201">
        <f>+D$11+D$12*F201+D$13*F201^2</f>
        <v>2.6355139866016328E-3</v>
      </c>
      <c r="Q201" s="2">
        <f>+C201-15018.5</f>
        <v>29878.811999999998</v>
      </c>
      <c r="R201">
        <f>+(P201-G201)^2</f>
        <v>6.5034893882339078E-6</v>
      </c>
      <c r="S201" s="6">
        <f>S$17</f>
        <v>0.05</v>
      </c>
      <c r="AA201" t="s">
        <v>38</v>
      </c>
      <c r="AB201">
        <v>6</v>
      </c>
      <c r="AD201" t="s">
        <v>59</v>
      </c>
      <c r="AF201" t="s">
        <v>28</v>
      </c>
    </row>
    <row r="202" spans="1:32" x14ac:dyDescent="0.2">
      <c r="A202" t="s">
        <v>65</v>
      </c>
      <c r="C202" s="25">
        <v>44906.635999999999</v>
      </c>
      <c r="D202" s="25"/>
      <c r="E202">
        <f>+(C202-C$7)/C$8</f>
        <v>2687.0123455687103</v>
      </c>
      <c r="F202">
        <f>ROUND(2*E202,0)/2</f>
        <v>2687</v>
      </c>
      <c r="G202">
        <f>+C202-(C$7+F202*C$8)</f>
        <v>1.1496919993078336E-2</v>
      </c>
      <c r="I202">
        <f>G202</f>
        <v>1.1496919993078336E-2</v>
      </c>
      <c r="O202" s="76">
        <f ca="1">+C$11+C$12*F202</f>
        <v>-7.6049586547930195E-3</v>
      </c>
      <c r="P202">
        <f>+D$11+D$12*F202+D$13*F202^2</f>
        <v>2.6383580828256569E-3</v>
      </c>
      <c r="Q202" s="2">
        <f>+C202-15018.5</f>
        <v>29888.135999999999</v>
      </c>
      <c r="R202">
        <f>+(P202-G202)^2</f>
        <v>7.8474119117779599E-5</v>
      </c>
      <c r="S202" s="6">
        <f>S$17</f>
        <v>0.05</v>
      </c>
      <c r="AA202" t="s">
        <v>38</v>
      </c>
      <c r="AB202">
        <v>7</v>
      </c>
      <c r="AD202" t="s">
        <v>29</v>
      </c>
      <c r="AF202" t="s">
        <v>28</v>
      </c>
    </row>
    <row r="203" spans="1:32" x14ac:dyDescent="0.2">
      <c r="A203" t="s">
        <v>65</v>
      </c>
      <c r="C203" s="25">
        <v>44910.341999999997</v>
      </c>
      <c r="D203" s="25"/>
      <c r="E203">
        <f>+(C203-C$7)/C$8</f>
        <v>2690.9919051077086</v>
      </c>
      <c r="F203">
        <f>ROUND(2*E203,0)/2</f>
        <v>2691</v>
      </c>
      <c r="G203">
        <f>+C203-(C$7+F203*C$8)</f>
        <v>-7.5384400042821653E-3</v>
      </c>
      <c r="I203">
        <f>G203</f>
        <v>-7.5384400042821653E-3</v>
      </c>
      <c r="O203" s="76">
        <f ca="1">+C$11+C$12*F203</f>
        <v>-7.5976581987032442E-3</v>
      </c>
      <c r="P203">
        <f>+D$11+D$12*F203+D$13*F203^2</f>
        <v>2.6394982905605488E-3</v>
      </c>
      <c r="Q203" s="2">
        <f>+C203-15018.5</f>
        <v>29891.841999999997</v>
      </c>
      <c r="R203">
        <f>+(P203-G203)^2</f>
        <v>1.0359042793362581E-4</v>
      </c>
      <c r="S203" s="6">
        <f>S$17</f>
        <v>0.05</v>
      </c>
      <c r="AA203" t="s">
        <v>38</v>
      </c>
      <c r="AB203">
        <v>6</v>
      </c>
      <c r="AD203" t="s">
        <v>59</v>
      </c>
      <c r="AF203" t="s">
        <v>28</v>
      </c>
    </row>
    <row r="204" spans="1:32" x14ac:dyDescent="0.2">
      <c r="A204" t="s">
        <v>65</v>
      </c>
      <c r="C204" s="25">
        <v>44911.271999999997</v>
      </c>
      <c r="D204" s="25"/>
      <c r="E204">
        <f>+(C204-C$7)/C$8</f>
        <v>2691.9905533460437</v>
      </c>
      <c r="F204">
        <f>ROUND(2*E204,0)/2</f>
        <v>2692</v>
      </c>
      <c r="G204">
        <f>+C204-(C$7+F204*C$8)</f>
        <v>-8.7972800029092468E-3</v>
      </c>
      <c r="I204">
        <f>G204</f>
        <v>-8.7972800029092468E-3</v>
      </c>
      <c r="O204" s="76">
        <f ca="1">+C$11+C$12*F204</f>
        <v>-7.5958330846808003E-3</v>
      </c>
      <c r="P204">
        <f>+D$11+D$12*F204+D$13*F204^2</f>
        <v>2.6397835718911717E-3</v>
      </c>
      <c r="Q204" s="2">
        <f>+C204-15018.5</f>
        <v>29892.771999999997</v>
      </c>
      <c r="R204">
        <f>+(P204-G204)^2</f>
        <v>1.3080642321402651E-4</v>
      </c>
      <c r="S204" s="6">
        <f>S$17</f>
        <v>0.05</v>
      </c>
      <c r="AA204" t="s">
        <v>38</v>
      </c>
      <c r="AB204">
        <v>6</v>
      </c>
      <c r="AD204" t="s">
        <v>59</v>
      </c>
      <c r="AF204" t="s">
        <v>28</v>
      </c>
    </row>
    <row r="205" spans="1:32" x14ac:dyDescent="0.2">
      <c r="A205" t="s">
        <v>65</v>
      </c>
      <c r="C205" s="25">
        <v>44925.258000000002</v>
      </c>
      <c r="D205" s="25"/>
      <c r="E205">
        <f>+(C205-C$7)/C$8</f>
        <v>2707.0089342722367</v>
      </c>
      <c r="F205">
        <f>ROUND(2*E205,0)/2</f>
        <v>2707</v>
      </c>
      <c r="G205">
        <f>+C205-(C$7+F205*C$8)</f>
        <v>8.3201200031908229E-3</v>
      </c>
      <c r="I205">
        <f>G205</f>
        <v>8.3201200031908229E-3</v>
      </c>
      <c r="O205" s="76">
        <f ca="1">+C$11+C$12*F205</f>
        <v>-7.5684563743441419E-3</v>
      </c>
      <c r="P205">
        <f>+D$11+D$12*F205+D$13*F205^2</f>
        <v>2.6440738029017302E-3</v>
      </c>
      <c r="Q205" s="2">
        <f>+C205-15018.5</f>
        <v>29906.758000000002</v>
      </c>
      <c r="R205">
        <f>+(P205-G205)^2</f>
        <v>3.221750046781625E-5</v>
      </c>
      <c r="S205" s="6">
        <f>S$17</f>
        <v>0.05</v>
      </c>
      <c r="AA205" t="s">
        <v>38</v>
      </c>
      <c r="AB205">
        <v>8</v>
      </c>
      <c r="AD205" t="s">
        <v>66</v>
      </c>
      <c r="AF205" t="s">
        <v>28</v>
      </c>
    </row>
    <row r="206" spans="1:32" x14ac:dyDescent="0.2">
      <c r="A206" t="s">
        <v>67</v>
      </c>
      <c r="C206" s="25">
        <v>45111.506000000001</v>
      </c>
      <c r="D206" s="25"/>
      <c r="E206">
        <f>+(C206-C$7)/C$8</f>
        <v>2907.0048881361481</v>
      </c>
      <c r="F206">
        <f>ROUND(2*E206,0)/2</f>
        <v>2907</v>
      </c>
      <c r="G206">
        <f>+C206-(C$7+F206*C$8)</f>
        <v>4.5521200008806773E-3</v>
      </c>
      <c r="I206">
        <f>G206</f>
        <v>4.5521200008806773E-3</v>
      </c>
      <c r="O206" s="76">
        <f ca="1">+C$11+C$12*F206</f>
        <v>-7.2034335698553647E-3</v>
      </c>
      <c r="P206">
        <f>+D$11+D$12*F206+D$13*F206^2</f>
        <v>2.7032496963843213E-3</v>
      </c>
      <c r="Q206" s="2">
        <f>+C206-15018.5</f>
        <v>30093.006000000001</v>
      </c>
      <c r="R206">
        <f>+(P206-G206)^2</f>
        <v>3.4183214028484478E-6</v>
      </c>
      <c r="S206" s="6">
        <f>S$17</f>
        <v>0.05</v>
      </c>
      <c r="AA206" t="s">
        <v>38</v>
      </c>
      <c r="AB206">
        <v>6</v>
      </c>
      <c r="AD206" t="s">
        <v>29</v>
      </c>
      <c r="AF206" t="s">
        <v>28</v>
      </c>
    </row>
    <row r="207" spans="1:32" x14ac:dyDescent="0.2">
      <c r="A207" t="s">
        <v>68</v>
      </c>
      <c r="C207" s="25">
        <v>45138.51</v>
      </c>
      <c r="D207" s="25"/>
      <c r="E207">
        <f>+(C207-C$7)/C$8</f>
        <v>2936.0021967684083</v>
      </c>
      <c r="F207">
        <f>ROUND(2*E207,0)/2</f>
        <v>2936</v>
      </c>
      <c r="G207">
        <f>+C207-(C$7+F207*C$8)</f>
        <v>2.0457599966903217E-3</v>
      </c>
      <c r="I207">
        <f>G207</f>
        <v>2.0457599966903217E-3</v>
      </c>
      <c r="O207" s="76">
        <f ca="1">+C$11+C$12*F207</f>
        <v>-7.1505052632044918E-3</v>
      </c>
      <c r="P207">
        <f>+D$11+D$12*F207+D$13*F207^2</f>
        <v>2.7121348859021569E-3</v>
      </c>
      <c r="Q207" s="2">
        <f>+C207-15018.5</f>
        <v>30120.010000000002</v>
      </c>
      <c r="R207">
        <f>+(P207-G207)^2</f>
        <v>4.4405549297208564E-7</v>
      </c>
      <c r="S207" s="6">
        <f>S$17</f>
        <v>0.05</v>
      </c>
      <c r="AA207" t="s">
        <v>38</v>
      </c>
      <c r="AB207">
        <v>6</v>
      </c>
      <c r="AD207" t="s">
        <v>29</v>
      </c>
      <c r="AF207" t="s">
        <v>28</v>
      </c>
    </row>
    <row r="208" spans="1:32" x14ac:dyDescent="0.2">
      <c r="A208" t="s">
        <v>69</v>
      </c>
      <c r="C208" s="25">
        <v>45192.521999999997</v>
      </c>
      <c r="D208" s="25"/>
      <c r="E208">
        <f>+(C208-C$7)/C$8</f>
        <v>2994.0011092941627</v>
      </c>
      <c r="F208">
        <f>ROUND(2*E208,0)/2</f>
        <v>2994</v>
      </c>
      <c r="G208">
        <f>+C208-(C$7+F208*C$8)</f>
        <v>1.0330399964004755E-3</v>
      </c>
      <c r="I208">
        <f>G208</f>
        <v>1.0330399964004755E-3</v>
      </c>
      <c r="O208" s="76">
        <f ca="1">+C$11+C$12*F208</f>
        <v>-7.0446486499027459E-3</v>
      </c>
      <c r="P208">
        <f>+D$11+D$12*F208+D$13*F208^2</f>
        <v>2.7301367722895225E-3</v>
      </c>
      <c r="Q208" s="2">
        <f>+C208-15018.5</f>
        <v>30174.021999999997</v>
      </c>
      <c r="R208">
        <f>+(P208-G208)^2</f>
        <v>2.8801374667329981E-6</v>
      </c>
      <c r="S208" s="6">
        <f>S$17</f>
        <v>0.05</v>
      </c>
      <c r="AA208" t="s">
        <v>38</v>
      </c>
      <c r="AB208">
        <v>7</v>
      </c>
      <c r="AD208" t="s">
        <v>29</v>
      </c>
      <c r="AF208" t="s">
        <v>28</v>
      </c>
    </row>
    <row r="209" spans="1:32" x14ac:dyDescent="0.2">
      <c r="A209" t="s">
        <v>69</v>
      </c>
      <c r="C209" s="25">
        <v>45193.455999999998</v>
      </c>
      <c r="D209" s="25"/>
      <c r="E209">
        <f>+(C209-C$7)/C$8</f>
        <v>2995.004052793739</v>
      </c>
      <c r="F209">
        <f>ROUND(2*E209,0)/2</f>
        <v>2995</v>
      </c>
      <c r="G209">
        <f>+C209-(C$7+F209*C$8)</f>
        <v>3.7741999985883012E-3</v>
      </c>
      <c r="I209">
        <f>G209</f>
        <v>3.7741999985883012E-3</v>
      </c>
      <c r="O209" s="76">
        <f ca="1">+C$11+C$12*F209</f>
        <v>-7.0428235358803021E-3</v>
      </c>
      <c r="P209">
        <f>+D$11+D$12*F209+D$13*F209^2</f>
        <v>2.7304498565244514E-3</v>
      </c>
      <c r="Q209" s="2">
        <f>+C209-15018.5</f>
        <v>30174.955999999998</v>
      </c>
      <c r="R209">
        <f>+(P209-G209)^2</f>
        <v>1.0894143590583066E-6</v>
      </c>
      <c r="S209" s="6">
        <f>S$17</f>
        <v>0.05</v>
      </c>
      <c r="AA209" t="s">
        <v>38</v>
      </c>
      <c r="AB209">
        <v>6</v>
      </c>
      <c r="AD209" t="s">
        <v>29</v>
      </c>
      <c r="AF209" t="s">
        <v>28</v>
      </c>
    </row>
    <row r="210" spans="1:32" x14ac:dyDescent="0.2">
      <c r="A210" t="s">
        <v>69</v>
      </c>
      <c r="C210" s="25">
        <v>45231.629000000001</v>
      </c>
      <c r="D210" s="25"/>
      <c r="E210">
        <f>+(C210-C$7)/C$8</f>
        <v>3035.9948046238128</v>
      </c>
      <c r="F210">
        <f>ROUND(2*E210,0)/2</f>
        <v>3036</v>
      </c>
      <c r="G210">
        <f>+C210-(C$7+F210*C$8)</f>
        <v>-4.8382399982074276E-3</v>
      </c>
      <c r="I210">
        <f>G210</f>
        <v>-4.8382399982074276E-3</v>
      </c>
      <c r="O210" s="76">
        <f ca="1">+C$11+C$12*F210</f>
        <v>-6.9679938609601031E-3</v>
      </c>
      <c r="P210">
        <f>+D$11+D$12*F210+D$13*F210^2</f>
        <v>2.743365314448964E-3</v>
      </c>
      <c r="Q210" s="2">
        <f>+C210-15018.5</f>
        <v>30213.129000000001</v>
      </c>
      <c r="R210">
        <f>+(P210-G210)^2</f>
        <v>5.7480739116899627E-5</v>
      </c>
      <c r="S210" s="6">
        <f>S$17</f>
        <v>0.05</v>
      </c>
      <c r="AA210" t="s">
        <v>38</v>
      </c>
      <c r="AB210">
        <v>6</v>
      </c>
      <c r="AD210" t="s">
        <v>29</v>
      </c>
      <c r="AF210" t="s">
        <v>28</v>
      </c>
    </row>
    <row r="211" spans="1:32" x14ac:dyDescent="0.2">
      <c r="A211" t="s">
        <v>70</v>
      </c>
      <c r="C211" s="25">
        <v>45263.296999999999</v>
      </c>
      <c r="D211" s="25"/>
      <c r="E211">
        <f>+(C211-C$7)/C$8</f>
        <v>3070.000387862086</v>
      </c>
      <c r="F211">
        <f>ROUND(2*E211,0)/2</f>
        <v>3070</v>
      </c>
      <c r="G211">
        <f>+C211-(C$7+F211*C$8)</f>
        <v>3.6119999276706949E-4</v>
      </c>
      <c r="I211">
        <f>G211</f>
        <v>3.6119999276706949E-4</v>
      </c>
      <c r="O211" s="76">
        <f ca="1">+C$11+C$12*F211</f>
        <v>-6.905939984197011E-3</v>
      </c>
      <c r="P211">
        <f>+D$11+D$12*F211+D$13*F211^2</f>
        <v>2.754192686610351E-3</v>
      </c>
      <c r="Q211" s="2">
        <f>+C211-15018.5</f>
        <v>30244.796999999999</v>
      </c>
      <c r="R211">
        <f>+(P211-G211)^2</f>
        <v>5.7264140327873248E-6</v>
      </c>
      <c r="S211" s="6">
        <f>S$17</f>
        <v>0.05</v>
      </c>
      <c r="AA211" t="s">
        <v>38</v>
      </c>
      <c r="AF211" t="s">
        <v>46</v>
      </c>
    </row>
    <row r="212" spans="1:32" x14ac:dyDescent="0.2">
      <c r="A212" t="s">
        <v>70</v>
      </c>
      <c r="C212" s="25">
        <v>45263.303</v>
      </c>
      <c r="D212" s="25"/>
      <c r="E212">
        <f>+(C212-C$7)/C$8</f>
        <v>3070.0068307539477</v>
      </c>
      <c r="F212">
        <f>ROUND(2*E212,0)/2</f>
        <v>3070</v>
      </c>
      <c r="G212">
        <f>+C212-(C$7+F212*C$8)</f>
        <v>6.3611999939894304E-3</v>
      </c>
      <c r="I212">
        <f>G212</f>
        <v>6.3611999939894304E-3</v>
      </c>
      <c r="O212" s="76">
        <f ca="1">+C$11+C$12*F212</f>
        <v>-6.905939984197011E-3</v>
      </c>
      <c r="P212">
        <f>+D$11+D$12*F212+D$13*F212^2</f>
        <v>2.754192686610351E-3</v>
      </c>
      <c r="Q212" s="2">
        <f>+C212-15018.5</f>
        <v>30244.803</v>
      </c>
      <c r="R212">
        <f>+(P212-G212)^2</f>
        <v>1.3010501715486077E-5</v>
      </c>
      <c r="S212" s="6">
        <f>S$17</f>
        <v>0.05</v>
      </c>
      <c r="AA212" t="s">
        <v>38</v>
      </c>
      <c r="AF212" t="s">
        <v>46</v>
      </c>
    </row>
    <row r="213" spans="1:32" x14ac:dyDescent="0.2">
      <c r="A213" t="s">
        <v>71</v>
      </c>
      <c r="C213" s="25">
        <v>45275.404000000002</v>
      </c>
      <c r="D213" s="25"/>
      <c r="E213">
        <f>+(C213-C$7)/C$8</f>
        <v>3083.001069820717</v>
      </c>
      <c r="F213">
        <f>ROUND(2*E213,0)/2</f>
        <v>3083</v>
      </c>
      <c r="G213">
        <f>+C213-(C$7+F213*C$8)</f>
        <v>9.9628000316442922E-4</v>
      </c>
      <c r="I213">
        <f>G213</f>
        <v>9.9628000316442922E-4</v>
      </c>
      <c r="O213" s="76">
        <f ca="1">+C$11+C$12*F213</f>
        <v>-6.8822135019052403E-3</v>
      </c>
      <c r="P213">
        <f>+D$11+D$12*F213+D$13*F213^2</f>
        <v>2.758360596502675E-3</v>
      </c>
      <c r="Q213" s="2">
        <f>+C213-15018.5</f>
        <v>30256.904000000002</v>
      </c>
      <c r="R213">
        <f>+(P213-G213)^2</f>
        <v>3.1049280174192644E-6</v>
      </c>
      <c r="S213" s="6">
        <f>S$17</f>
        <v>0.05</v>
      </c>
      <c r="AA213" t="s">
        <v>38</v>
      </c>
      <c r="AB213">
        <v>6</v>
      </c>
      <c r="AD213" t="s">
        <v>29</v>
      </c>
      <c r="AF213" t="s">
        <v>28</v>
      </c>
    </row>
    <row r="214" spans="1:32" x14ac:dyDescent="0.2">
      <c r="A214" t="s">
        <v>71</v>
      </c>
      <c r="C214" s="25">
        <v>45288.436000000002</v>
      </c>
      <c r="D214" s="25"/>
      <c r="E214">
        <f>+(C214-C$7)/C$8</f>
        <v>3096.9950309411283</v>
      </c>
      <c r="F214">
        <f>ROUND(2*E214,0)/2</f>
        <v>3097</v>
      </c>
      <c r="G214">
        <f>+C214-(C$7+F214*C$8)</f>
        <v>-4.6274799969978631E-3</v>
      </c>
      <c r="I214">
        <f>G214</f>
        <v>-4.6274799969978631E-3</v>
      </c>
      <c r="O214" s="76">
        <f ca="1">+C$11+C$12*F214</f>
        <v>-6.8566619055910258E-3</v>
      </c>
      <c r="P214">
        <f>+D$11+D$12*F214+D$13*F214^2</f>
        <v>2.7628664572539111E-3</v>
      </c>
      <c r="Q214" s="2">
        <f>+C214-15018.5</f>
        <v>30269.936000000002</v>
      </c>
      <c r="R214">
        <f>+(P214-G214)^2</f>
        <v>5.4617220713871769E-5</v>
      </c>
      <c r="S214" s="6">
        <f>S$17</f>
        <v>0.05</v>
      </c>
      <c r="AA214" t="s">
        <v>38</v>
      </c>
      <c r="AB214">
        <v>6</v>
      </c>
      <c r="AD214" t="s">
        <v>29</v>
      </c>
      <c r="AF214" t="s">
        <v>28</v>
      </c>
    </row>
    <row r="215" spans="1:32" x14ac:dyDescent="0.2">
      <c r="A215" t="s">
        <v>71</v>
      </c>
      <c r="C215" s="25">
        <v>45330.347000000002</v>
      </c>
      <c r="D215" s="25"/>
      <c r="E215">
        <f>+(C215-C$7)/C$8</f>
        <v>3141.9997044001207</v>
      </c>
      <c r="F215">
        <f>ROUND(2*E215,0)/2</f>
        <v>3142</v>
      </c>
      <c r="G215">
        <f>+C215-(C$7+F215*C$8)</f>
        <v>-2.752799991867505E-4</v>
      </c>
      <c r="I215">
        <f>G215</f>
        <v>-2.752799991867505E-4</v>
      </c>
      <c r="O215" s="76">
        <f ca="1">+C$11+C$12*F215</f>
        <v>-6.7745317745810506E-3</v>
      </c>
      <c r="P215">
        <f>+D$11+D$12*F215+D$13*F215^2</f>
        <v>2.7774713908511814E-3</v>
      </c>
      <c r="Q215" s="2">
        <f>+C215-15018.5</f>
        <v>30311.847000000002</v>
      </c>
      <c r="R215">
        <f>+(P215-G215)^2</f>
        <v>9.3192910493785254E-6</v>
      </c>
      <c r="S215" s="6">
        <f>S$17</f>
        <v>0.05</v>
      </c>
      <c r="AA215" t="s">
        <v>38</v>
      </c>
      <c r="AB215">
        <v>7</v>
      </c>
      <c r="AD215" t="s">
        <v>29</v>
      </c>
      <c r="AF215" t="s">
        <v>28</v>
      </c>
    </row>
    <row r="216" spans="1:32" x14ac:dyDescent="0.2">
      <c r="A216" t="s">
        <v>71</v>
      </c>
      <c r="C216" s="25">
        <v>45342.451000000001</v>
      </c>
      <c r="D216" s="25"/>
      <c r="E216">
        <f>+(C216-C$7)/C$8</f>
        <v>3154.997164912817</v>
      </c>
      <c r="F216">
        <f>ROUND(2*E216,0)/2</f>
        <v>3155</v>
      </c>
      <c r="G216">
        <f>+C216-(C$7+F216*C$8)</f>
        <v>-2.6402000003145076E-3</v>
      </c>
      <c r="I216">
        <f>G216</f>
        <v>-2.6402000003145076E-3</v>
      </c>
      <c r="O216" s="76">
        <f ca="1">+C$11+C$12*F216</f>
        <v>-6.7508052922892799E-3</v>
      </c>
      <c r="P216">
        <f>+D$11+D$12*F216+D$13*F216^2</f>
        <v>2.7817251869429443E-3</v>
      </c>
      <c r="Q216" s="2">
        <f>+C216-15018.5</f>
        <v>30323.951000000001</v>
      </c>
      <c r="R216">
        <f>+(P216-G216)^2</f>
        <v>2.9397272736216756E-5</v>
      </c>
      <c r="S216" s="6">
        <f>S$17</f>
        <v>0.05</v>
      </c>
      <c r="AA216" t="s">
        <v>38</v>
      </c>
      <c r="AB216">
        <v>6</v>
      </c>
      <c r="AD216" t="s">
        <v>29</v>
      </c>
      <c r="AF216" t="s">
        <v>28</v>
      </c>
    </row>
    <row r="217" spans="1:32" x14ac:dyDescent="0.2">
      <c r="A217" t="s">
        <v>71</v>
      </c>
      <c r="C217" s="25">
        <v>45357.349000000002</v>
      </c>
      <c r="D217" s="25"/>
      <c r="E217">
        <f>+(C217-C$7)/C$8</f>
        <v>3170.9948654017608</v>
      </c>
      <c r="F217">
        <f>ROUND(2*E217,0)/2</f>
        <v>3171</v>
      </c>
      <c r="G217">
        <f>+C217-(C$7+F217*C$8)</f>
        <v>-4.7816400037845597E-3</v>
      </c>
      <c r="I217">
        <f>G217</f>
        <v>-4.7816400037845597E-3</v>
      </c>
      <c r="O217" s="76">
        <f ca="1">+C$11+C$12*F217</f>
        <v>-6.7216034679301777E-3</v>
      </c>
      <c r="P217">
        <f>+D$11+D$12*F217+D$13*F217^2</f>
        <v>2.7869819163189929E-3</v>
      </c>
      <c r="Q217" s="2">
        <f>+C217-15018.5</f>
        <v>30338.849000000002</v>
      </c>
      <c r="R217">
        <f>+(P217-G217)^2</f>
        <v>5.7284037769471987E-5</v>
      </c>
      <c r="S217" s="6">
        <f>S$17</f>
        <v>0.05</v>
      </c>
      <c r="AA217" t="s">
        <v>38</v>
      </c>
      <c r="AB217">
        <v>6</v>
      </c>
      <c r="AD217" t="s">
        <v>29</v>
      </c>
      <c r="AF217" t="s">
        <v>28</v>
      </c>
    </row>
    <row r="218" spans="1:32" x14ac:dyDescent="0.2">
      <c r="A218" t="s">
        <v>73</v>
      </c>
      <c r="C218" s="25">
        <v>45384.362000000001</v>
      </c>
      <c r="D218" s="25"/>
      <c r="E218">
        <f>+(C218-C$7)/C$8</f>
        <v>3200.0018383718093</v>
      </c>
      <c r="F218">
        <f>ROUND(2*E218,0)/2</f>
        <v>3200</v>
      </c>
      <c r="G218">
        <f>+C218-(C$7+F218*C$8)</f>
        <v>1.7119999974966049E-3</v>
      </c>
      <c r="I218">
        <f>G218</f>
        <v>1.7119999974966049E-3</v>
      </c>
      <c r="O218" s="76">
        <f ca="1">+C$11+C$12*F218</f>
        <v>-6.6686751612793057E-3</v>
      </c>
      <c r="P218">
        <f>+D$11+D$12*F218+D$13*F218^2</f>
        <v>2.7965696109040353E-3</v>
      </c>
      <c r="Q218" s="2">
        <f>+C218-15018.5</f>
        <v>30365.862000000001</v>
      </c>
      <c r="R218">
        <f>+(P218-G218)^2</f>
        <v>1.176291246326743E-6</v>
      </c>
      <c r="S218" s="6">
        <f>S$17</f>
        <v>0.05</v>
      </c>
      <c r="AA218" t="s">
        <v>38</v>
      </c>
      <c r="AB218">
        <v>17</v>
      </c>
      <c r="AD218" t="s">
        <v>72</v>
      </c>
      <c r="AF218" t="s">
        <v>28</v>
      </c>
    </row>
    <row r="219" spans="1:32" x14ac:dyDescent="0.2">
      <c r="A219" t="s">
        <v>73</v>
      </c>
      <c r="C219" s="25">
        <v>45384.364000000001</v>
      </c>
      <c r="D219" s="25"/>
      <c r="E219">
        <f>+(C219-C$7)/C$8</f>
        <v>3200.0039860024299</v>
      </c>
      <c r="F219">
        <f>ROUND(2*E219,0)/2</f>
        <v>3200</v>
      </c>
      <c r="G219">
        <f>+C219-(C$7+F219*C$8)</f>
        <v>3.7119999979040585E-3</v>
      </c>
      <c r="I219">
        <f>G219</f>
        <v>3.7119999979040585E-3</v>
      </c>
      <c r="O219" s="76">
        <f ca="1">+C$11+C$12*F219</f>
        <v>-6.6686751612793057E-3</v>
      </c>
      <c r="P219">
        <f>+D$11+D$12*F219+D$13*F219^2</f>
        <v>2.7965696109040353E-3</v>
      </c>
      <c r="Q219" s="2">
        <f>+C219-15018.5</f>
        <v>30365.864000000001</v>
      </c>
      <c r="R219">
        <f>+(P219-G219)^2</f>
        <v>8.380127934430123E-7</v>
      </c>
      <c r="S219" s="6">
        <f>S$17</f>
        <v>0.05</v>
      </c>
      <c r="AA219" t="s">
        <v>38</v>
      </c>
      <c r="AB219">
        <v>9</v>
      </c>
      <c r="AD219" t="s">
        <v>49</v>
      </c>
      <c r="AF219" t="s">
        <v>28</v>
      </c>
    </row>
    <row r="220" spans="1:32" x14ac:dyDescent="0.2">
      <c r="A220" t="s">
        <v>73</v>
      </c>
      <c r="C220" s="25">
        <v>45385.294000000002</v>
      </c>
      <c r="D220" s="25"/>
      <c r="E220">
        <f>+(C220-C$7)/C$8</f>
        <v>3201.0026342407655</v>
      </c>
      <c r="F220">
        <f>ROUND(2*E220,0)/2</f>
        <v>3201</v>
      </c>
      <c r="G220">
        <f>+C220-(C$7+F220*C$8)</f>
        <v>2.453159999276977E-3</v>
      </c>
      <c r="I220">
        <f>G220</f>
        <v>2.453159999276977E-3</v>
      </c>
      <c r="O220" s="76">
        <f ca="1">+C$11+C$12*F220</f>
        <v>-6.6668500472568618E-3</v>
      </c>
      <c r="P220">
        <f>+D$11+D$12*F220+D$13*F220^2</f>
        <v>2.7969015974435413E-3</v>
      </c>
      <c r="Q220" s="2">
        <f>+C220-15018.5</f>
        <v>30366.794000000002</v>
      </c>
      <c r="R220">
        <f>+(P220-G220)^2</f>
        <v>1.1815828631010376E-7</v>
      </c>
      <c r="S220" s="6">
        <f>S$17</f>
        <v>0.05</v>
      </c>
      <c r="AB220">
        <v>8</v>
      </c>
      <c r="AD220" t="s">
        <v>49</v>
      </c>
      <c r="AF220" t="s">
        <v>28</v>
      </c>
    </row>
    <row r="221" spans="1:32" x14ac:dyDescent="0.2">
      <c r="A221" t="s">
        <v>75</v>
      </c>
      <c r="C221" s="25">
        <v>45506.684000000001</v>
      </c>
      <c r="D221" s="25" t="s">
        <v>74</v>
      </c>
      <c r="E221">
        <f>+(C221-C$7)/C$8</f>
        <v>3331.353074726248</v>
      </c>
      <c r="F221">
        <f>ROUND(2*E221,0)/2</f>
        <v>3331.5</v>
      </c>
      <c r="O221" s="76">
        <f ca="1">+C$11+C$12*F221</f>
        <v>-6.4286726673279341E-3</v>
      </c>
      <c r="P221">
        <f>+D$11+D$12*F221+D$13*F221^2</f>
        <v>2.8410131654201575E-3</v>
      </c>
      <c r="Q221" s="2">
        <f>+C221-15018.5</f>
        <v>30488.184000000001</v>
      </c>
      <c r="S221" s="6"/>
      <c r="U221" s="11">
        <v>-0.13682546000200091</v>
      </c>
      <c r="AB221">
        <v>7</v>
      </c>
      <c r="AD221" t="s">
        <v>29</v>
      </c>
      <c r="AF221" t="s">
        <v>28</v>
      </c>
    </row>
    <row r="222" spans="1:32" x14ac:dyDescent="0.2">
      <c r="A222" t="s">
        <v>76</v>
      </c>
      <c r="C222" s="25">
        <v>45530.571000000004</v>
      </c>
      <c r="D222" s="25"/>
      <c r="E222">
        <f>+(C222-C$7)/C$8</f>
        <v>3357.0033010371221</v>
      </c>
      <c r="F222">
        <f>ROUND(2*E222,0)/2</f>
        <v>3357</v>
      </c>
      <c r="G222">
        <f>+C222-(C$7+F222*C$8)</f>
        <v>3.0741200025659055E-3</v>
      </c>
      <c r="I222">
        <f>G222</f>
        <v>3.0741200025659055E-3</v>
      </c>
      <c r="O222" s="76">
        <f ca="1">+C$11+C$12*F222</f>
        <v>-6.382132259755615E-3</v>
      </c>
      <c r="P222">
        <f>+D$11+D$12*F222+D$13*F222^2</f>
        <v>2.8498151753824997E-3</v>
      </c>
      <c r="Q222" s="2">
        <f>+C222-15018.5</f>
        <v>30512.071000000004</v>
      </c>
      <c r="R222">
        <f>+(P222-G222)^2</f>
        <v>5.0312655497777541E-8</v>
      </c>
      <c r="S222" s="6">
        <f>S$17</f>
        <v>0.05</v>
      </c>
      <c r="AA222" t="s">
        <v>38</v>
      </c>
      <c r="AB222">
        <v>6</v>
      </c>
      <c r="AD222" t="s">
        <v>29</v>
      </c>
      <c r="AF222" t="s">
        <v>28</v>
      </c>
    </row>
    <row r="223" spans="1:32" x14ac:dyDescent="0.2">
      <c r="A223" t="s">
        <v>76</v>
      </c>
      <c r="C223" s="25">
        <v>45531.506999999998</v>
      </c>
      <c r="D223" s="25"/>
      <c r="E223">
        <f>+(C223-C$7)/C$8</f>
        <v>3358.0083921673113</v>
      </c>
      <c r="F223">
        <f>ROUND(2*E223,0)/2</f>
        <v>3358</v>
      </c>
      <c r="G223">
        <f>+C223-(C$7+F223*C$8)</f>
        <v>7.8152799978852272E-3</v>
      </c>
      <c r="I223">
        <f>G223</f>
        <v>7.8152799978852272E-3</v>
      </c>
      <c r="O223" s="76">
        <f ca="1">+C$11+C$12*F223</f>
        <v>-6.3803071457331712E-3</v>
      </c>
      <c r="P223">
        <f>+D$11+D$12*F223+D$13*F223^2</f>
        <v>2.8501615680473387E-3</v>
      </c>
      <c r="Q223" s="2">
        <f>+C223-15018.5</f>
        <v>30513.006999999998</v>
      </c>
      <c r="R223">
        <f>+(P223-G223)^2</f>
        <v>2.465240102231586E-5</v>
      </c>
      <c r="S223" s="6">
        <f>S$17</f>
        <v>0.05</v>
      </c>
      <c r="AA223" t="s">
        <v>38</v>
      </c>
      <c r="AB223">
        <v>6</v>
      </c>
      <c r="AD223" t="s">
        <v>29</v>
      </c>
      <c r="AF223" t="s">
        <v>28</v>
      </c>
    </row>
    <row r="224" spans="1:32" x14ac:dyDescent="0.2">
      <c r="A224" t="s">
        <v>77</v>
      </c>
      <c r="C224" s="25">
        <v>45596.684000000001</v>
      </c>
      <c r="D224" s="25"/>
      <c r="E224">
        <f>+(C224-C$7)/C$8</f>
        <v>3427.9964526296458</v>
      </c>
      <c r="F224">
        <f>ROUND(2*E224,0)/2</f>
        <v>3428</v>
      </c>
      <c r="G224">
        <f>+C224-(C$7+F224*C$8)</f>
        <v>-3.3035200031008571E-3</v>
      </c>
      <c r="I224">
        <f>G224</f>
        <v>-3.3035200031008571E-3</v>
      </c>
      <c r="O224" s="76">
        <f ca="1">+C$11+C$12*F224</f>
        <v>-6.2525491641620993E-3</v>
      </c>
      <c r="P224">
        <f>+D$11+D$12*F224+D$13*F224^2</f>
        <v>2.874637075104909E-3</v>
      </c>
      <c r="Q224" s="2">
        <f>+C224-15018.5</f>
        <v>30578.184000000001</v>
      </c>
      <c r="R224">
        <f>+(P224-G224)^2</f>
        <v>3.8169624882984014E-5</v>
      </c>
      <c r="S224" s="6">
        <f>S$17</f>
        <v>0.05</v>
      </c>
      <c r="AA224" t="s">
        <v>38</v>
      </c>
      <c r="AF224" t="s">
        <v>46</v>
      </c>
    </row>
    <row r="225" spans="1:32" x14ac:dyDescent="0.2">
      <c r="A225" t="s">
        <v>75</v>
      </c>
      <c r="C225" s="25">
        <v>45600.417000000001</v>
      </c>
      <c r="D225" s="25"/>
      <c r="E225">
        <f>+(C225-C$7)/C$8</f>
        <v>3432.0050051820167</v>
      </c>
      <c r="F225">
        <f>ROUND(2*E225,0)/2</f>
        <v>3432</v>
      </c>
      <c r="G225">
        <f>+C225-(C$7+F225*C$8)</f>
        <v>4.6611200014012866E-3</v>
      </c>
      <c r="I225">
        <f>G225</f>
        <v>4.6611200014012866E-3</v>
      </c>
      <c r="O225" s="76">
        <f ca="1">+C$11+C$12*F225</f>
        <v>-6.245248708072324E-3</v>
      </c>
      <c r="P225">
        <f>+D$11+D$12*F225+D$13*F225^2</f>
        <v>2.8760492558046915E-3</v>
      </c>
      <c r="Q225" s="2">
        <f>+C225-15018.5</f>
        <v>30581.917000000001</v>
      </c>
      <c r="R225">
        <f>+(P225-G225)^2</f>
        <v>3.1864775667847837E-6</v>
      </c>
      <c r="S225" s="6">
        <f>S$17</f>
        <v>0.05</v>
      </c>
      <c r="AA225" t="s">
        <v>38</v>
      </c>
      <c r="AB225">
        <v>6</v>
      </c>
      <c r="AD225" t="s">
        <v>29</v>
      </c>
      <c r="AF225" t="s">
        <v>28</v>
      </c>
    </row>
    <row r="226" spans="1:32" x14ac:dyDescent="0.2">
      <c r="A226" t="s">
        <v>75</v>
      </c>
      <c r="C226" s="25">
        <v>45602.284</v>
      </c>
      <c r="D226" s="25"/>
      <c r="E226">
        <f>+(C226-C$7)/C$8</f>
        <v>3434.0098183658556</v>
      </c>
      <c r="F226">
        <f>ROUND(2*E226,0)/2</f>
        <v>3434</v>
      </c>
      <c r="G226">
        <f>+C226-(C$7+F226*C$8)</f>
        <v>9.1434399946592748E-3</v>
      </c>
      <c r="I226">
        <f>G226</f>
        <v>9.1434399946592748E-3</v>
      </c>
      <c r="O226" s="76">
        <f ca="1">+C$11+C$12*F226</f>
        <v>-6.2415984800274354E-3</v>
      </c>
      <c r="P226">
        <f>+D$11+D$12*F226+D$13*F226^2</f>
        <v>2.8767558967071429E-3</v>
      </c>
      <c r="Q226" s="2">
        <f>+C226-15018.5</f>
        <v>30583.784</v>
      </c>
      <c r="R226">
        <f>+(P226-G226)^2</f>
        <v>3.9271329583526131E-5</v>
      </c>
      <c r="S226" s="6">
        <f>S$17</f>
        <v>0.05</v>
      </c>
      <c r="AA226" t="s">
        <v>38</v>
      </c>
      <c r="AB226">
        <v>6</v>
      </c>
      <c r="AD226" t="s">
        <v>29</v>
      </c>
      <c r="AF226" t="s">
        <v>28</v>
      </c>
    </row>
    <row r="227" spans="1:32" x14ac:dyDescent="0.2">
      <c r="A227" t="s">
        <v>79</v>
      </c>
      <c r="C227" s="25">
        <v>45613.451999999997</v>
      </c>
      <c r="D227" s="25"/>
      <c r="E227">
        <f>+(C227-C$7)/C$8</f>
        <v>3446.002187748355</v>
      </c>
      <c r="F227">
        <f>ROUND(2*E227,0)/2</f>
        <v>3446</v>
      </c>
      <c r="G227">
        <f>+C227-(C$7+F227*C$8)</f>
        <v>2.0373599982121959E-3</v>
      </c>
      <c r="I227">
        <f>G227</f>
        <v>2.0373599982121959E-3</v>
      </c>
      <c r="O227" s="76">
        <f ca="1">+C$11+C$12*F227</f>
        <v>-6.2196971117581094E-3</v>
      </c>
      <c r="P227">
        <f>+D$11+D$12*F227+D$13*F227^2</f>
        <v>2.8810034498576997E-3</v>
      </c>
      <c r="Q227" s="2">
        <f>+C227-15018.5</f>
        <v>30594.951999999997</v>
      </c>
      <c r="R227">
        <f>+(P227-G227)^2</f>
        <v>7.1173427350433953E-7</v>
      </c>
      <c r="S227" s="6">
        <f>S$17</f>
        <v>0.05</v>
      </c>
      <c r="AA227" t="s">
        <v>38</v>
      </c>
      <c r="AB227">
        <v>10</v>
      </c>
      <c r="AD227" t="s">
        <v>78</v>
      </c>
      <c r="AF227" t="s">
        <v>28</v>
      </c>
    </row>
    <row r="228" spans="1:32" x14ac:dyDescent="0.2">
      <c r="A228" t="s">
        <v>79</v>
      </c>
      <c r="C228" s="25">
        <v>45614.375999999997</v>
      </c>
      <c r="D228" s="25"/>
      <c r="E228">
        <f>+(C228-C$7)/C$8</f>
        <v>3446.9943930948289</v>
      </c>
      <c r="F228">
        <f>ROUND(2*E228,0)/2</f>
        <v>3447</v>
      </c>
      <c r="G228">
        <f>+C228-(C$7+F228*C$8)</f>
        <v>-5.2214800089132041E-3</v>
      </c>
      <c r="I228">
        <f>G228</f>
        <v>-5.2214800089132041E-3</v>
      </c>
      <c r="O228" s="76">
        <f ca="1">+C$11+C$12*F228</f>
        <v>-6.2178719977356656E-3</v>
      </c>
      <c r="P228">
        <f>+D$11+D$12*F228+D$13*F228^2</f>
        <v>2.8813580090521866E-3</v>
      </c>
      <c r="Q228" s="2">
        <f>+C228-15018.5</f>
        <v>30595.875999999997</v>
      </c>
      <c r="R228">
        <f>+(P228-G228)^2</f>
        <v>6.56559839453853E-5</v>
      </c>
      <c r="S228" s="6">
        <f>S$17</f>
        <v>0.05</v>
      </c>
      <c r="AA228" t="s">
        <v>38</v>
      </c>
      <c r="AB228">
        <v>7</v>
      </c>
      <c r="AD228" t="s">
        <v>59</v>
      </c>
      <c r="AF228" t="s">
        <v>28</v>
      </c>
    </row>
    <row r="229" spans="1:32" x14ac:dyDescent="0.2">
      <c r="A229" t="s">
        <v>79</v>
      </c>
      <c r="C229" s="25">
        <v>45615.313000000002</v>
      </c>
      <c r="D229" s="25"/>
      <c r="E229">
        <f>+(C229-C$7)/C$8</f>
        <v>3448.0005580403399</v>
      </c>
      <c r="F229">
        <f>ROUND(2*E229,0)/2</f>
        <v>3448</v>
      </c>
      <c r="G229">
        <f>+C229-(C$7+F229*C$8)</f>
        <v>5.1967999752378091E-4</v>
      </c>
      <c r="I229">
        <f>G229</f>
        <v>5.1967999752378091E-4</v>
      </c>
      <c r="O229" s="76">
        <f ca="1">+C$11+C$12*F229</f>
        <v>-6.2160468837132218E-3</v>
      </c>
      <c r="P229">
        <f>+D$11+D$12*F229+D$13*F229^2</f>
        <v>2.8817126600054338E-3</v>
      </c>
      <c r="Q229" s="2">
        <f>+C229-15018.5</f>
        <v>30596.813000000002</v>
      </c>
      <c r="R229">
        <f>+(P229-G229)^2</f>
        <v>5.5791982986301657E-6</v>
      </c>
      <c r="S229" s="6">
        <f>S$17</f>
        <v>0.05</v>
      </c>
      <c r="AA229" t="s">
        <v>38</v>
      </c>
      <c r="AB229">
        <v>6</v>
      </c>
      <c r="AD229" t="s">
        <v>59</v>
      </c>
      <c r="AF229" t="s">
        <v>28</v>
      </c>
    </row>
    <row r="230" spans="1:32" x14ac:dyDescent="0.2">
      <c r="A230" t="s">
        <v>79</v>
      </c>
      <c r="C230" s="25">
        <v>45640.457999999999</v>
      </c>
      <c r="D230" s="25"/>
      <c r="E230">
        <f>+(C230-C$7)/C$8</f>
        <v>3475.0016440112358</v>
      </c>
      <c r="F230">
        <f>ROUND(2*E230,0)/2</f>
        <v>3475</v>
      </c>
      <c r="G230">
        <f>+C230-(C$7+F230*C$8)</f>
        <v>1.530999994429294E-3</v>
      </c>
      <c r="I230">
        <f>G230</f>
        <v>1.530999994429294E-3</v>
      </c>
      <c r="O230" s="76">
        <f ca="1">+C$11+C$12*F230</f>
        <v>-6.1667688051072365E-3</v>
      </c>
      <c r="P230">
        <f>+D$11+D$12*F230+D$13*F230^2</f>
        <v>2.8913229205544157E-3</v>
      </c>
      <c r="Q230" s="2">
        <f>+C230-15018.5</f>
        <v>30621.957999999999</v>
      </c>
      <c r="R230">
        <f>+(P230-G230)^2</f>
        <v>1.8504784633416133E-6</v>
      </c>
      <c r="S230" s="6">
        <f>S$17</f>
        <v>0.05</v>
      </c>
      <c r="AA230" t="s">
        <v>38</v>
      </c>
      <c r="AB230">
        <v>5</v>
      </c>
      <c r="AD230" t="s">
        <v>29</v>
      </c>
      <c r="AF230" t="s">
        <v>28</v>
      </c>
    </row>
    <row r="231" spans="1:32" x14ac:dyDescent="0.2">
      <c r="A231" t="s">
        <v>79</v>
      </c>
      <c r="C231" s="25">
        <v>45641.381999999998</v>
      </c>
      <c r="D231" s="25"/>
      <c r="E231">
        <f>+(C231-C$7)/C$8</f>
        <v>3475.9938493577097</v>
      </c>
      <c r="F231">
        <f>ROUND(2*E231,0)/2</f>
        <v>3476</v>
      </c>
      <c r="G231">
        <f>+C231-(C$7+F231*C$8)</f>
        <v>-5.7278400054201484E-3</v>
      </c>
      <c r="I231">
        <f>G231</f>
        <v>-5.7278400054201484E-3</v>
      </c>
      <c r="O231" s="76">
        <f ca="1">+C$11+C$12*F231</f>
        <v>-6.1649436910847927E-3</v>
      </c>
      <c r="P231">
        <f>+D$11+D$12*F231+D$13*F231^2</f>
        <v>2.8916801407529451E-3</v>
      </c>
      <c r="Q231" s="2">
        <f>+C231-15018.5</f>
        <v>30622.881999999998</v>
      </c>
      <c r="R231">
        <f>+(P231-G231)^2</f>
        <v>7.429612755028382E-5</v>
      </c>
      <c r="S231" s="6">
        <f>S$17</f>
        <v>0.05</v>
      </c>
      <c r="AA231" t="s">
        <v>38</v>
      </c>
      <c r="AB231">
        <v>6</v>
      </c>
      <c r="AD231" t="s">
        <v>78</v>
      </c>
      <c r="AF231" t="s">
        <v>28</v>
      </c>
    </row>
    <row r="232" spans="1:32" x14ac:dyDescent="0.2">
      <c r="A232" t="s">
        <v>79</v>
      </c>
      <c r="C232" s="25">
        <v>45641.392</v>
      </c>
      <c r="D232" s="25"/>
      <c r="E232">
        <f>+(C232-C$7)/C$8</f>
        <v>3476.0045875108121</v>
      </c>
      <c r="F232">
        <f>ROUND(2*E232,0)/2</f>
        <v>3476</v>
      </c>
      <c r="G232">
        <f>+C232-(C$7+F232*C$8)</f>
        <v>4.2721599966171198E-3</v>
      </c>
      <c r="I232">
        <f>G232</f>
        <v>4.2721599966171198E-3</v>
      </c>
      <c r="O232" s="76">
        <f ca="1">+C$11+C$12*F232</f>
        <v>-6.1649436910847927E-3</v>
      </c>
      <c r="P232">
        <f>+D$11+D$12*F232+D$13*F232^2</f>
        <v>2.8916801407529451E-3</v>
      </c>
      <c r="Q232" s="2">
        <f>+C232-15018.5</f>
        <v>30622.892</v>
      </c>
      <c r="R232">
        <f>+(P232-G232)^2</f>
        <v>1.9057246324467724E-6</v>
      </c>
      <c r="S232" s="6">
        <f>S$17</f>
        <v>0.05</v>
      </c>
      <c r="AA232" t="s">
        <v>38</v>
      </c>
      <c r="AB232">
        <v>8</v>
      </c>
      <c r="AD232" t="s">
        <v>49</v>
      </c>
      <c r="AF232" t="s">
        <v>28</v>
      </c>
    </row>
    <row r="233" spans="1:32" x14ac:dyDescent="0.2">
      <c r="A233" t="s">
        <v>80</v>
      </c>
      <c r="C233" s="25">
        <v>45680.506000000001</v>
      </c>
      <c r="D233" s="25"/>
      <c r="E233">
        <f>+(C233-C$7)/C$8</f>
        <v>3518.0057995476304</v>
      </c>
      <c r="F233">
        <f>ROUND(2*E233,0)/2</f>
        <v>3518</v>
      </c>
      <c r="G233">
        <f>+C233-(C$7+F233*C$8)</f>
        <v>5.4008799997973256E-3</v>
      </c>
      <c r="I233">
        <f>G233</f>
        <v>5.4008799997973256E-3</v>
      </c>
      <c r="O233" s="76">
        <f ca="1">+C$11+C$12*F233</f>
        <v>-6.088288902142149E-3</v>
      </c>
      <c r="P233">
        <f>+D$11+D$12*F233+D$13*F233^2</f>
        <v>2.9067662472515359E-3</v>
      </c>
      <c r="Q233" s="2">
        <f>+C233-15018.5</f>
        <v>30662.006000000001</v>
      </c>
      <c r="R233">
        <f>+(P233-G233)^2</f>
        <v>6.2206034106380408E-6</v>
      </c>
      <c r="S233" s="6">
        <f>S$17</f>
        <v>0.05</v>
      </c>
      <c r="AA233" t="s">
        <v>38</v>
      </c>
      <c r="AB233">
        <v>6</v>
      </c>
      <c r="AD233" t="s">
        <v>29</v>
      </c>
      <c r="AF233" t="s">
        <v>28</v>
      </c>
    </row>
    <row r="234" spans="1:32" x14ac:dyDescent="0.2">
      <c r="A234" t="s">
        <v>80</v>
      </c>
      <c r="C234" s="25">
        <v>45697.27</v>
      </c>
      <c r="D234" s="25"/>
      <c r="E234">
        <f>+(C234-C$7)/C$8</f>
        <v>3536.0072394050985</v>
      </c>
      <c r="F234">
        <f>ROUND(2*E234,0)/2</f>
        <v>3536</v>
      </c>
      <c r="G234">
        <f>+C234-(C$7+F234*C$8)</f>
        <v>6.7417599930195138E-3</v>
      </c>
      <c r="I234">
        <f>G234</f>
        <v>6.7417599930195138E-3</v>
      </c>
      <c r="O234" s="76">
        <f ca="1">+C$11+C$12*F234</f>
        <v>-6.0554368497381592E-3</v>
      </c>
      <c r="P234">
        <f>+D$11+D$12*F234+D$13*F234^2</f>
        <v>2.9132812711956638E-3</v>
      </c>
      <c r="Q234" s="2">
        <f>+C234-15018.5</f>
        <v>30678.769999999997</v>
      </c>
      <c r="R234">
        <f>+(P234-G234)^2</f>
        <v>1.4657249323457981E-5</v>
      </c>
      <c r="S234" s="6">
        <f>S$17</f>
        <v>0.05</v>
      </c>
      <c r="AA234" t="s">
        <v>38</v>
      </c>
      <c r="AB234">
        <v>6</v>
      </c>
      <c r="AD234" t="s">
        <v>66</v>
      </c>
      <c r="AF234" t="s">
        <v>28</v>
      </c>
    </row>
    <row r="235" spans="1:32" x14ac:dyDescent="0.2">
      <c r="A235" t="s">
        <v>81</v>
      </c>
      <c r="C235" s="25">
        <v>45764.313000000002</v>
      </c>
      <c r="D235" s="25"/>
      <c r="E235">
        <f>+(C235-C$7)/C$8</f>
        <v>3607.9990392359655</v>
      </c>
      <c r="F235">
        <f>ROUND(2*E235,0)/2</f>
        <v>3608</v>
      </c>
      <c r="G235">
        <f>+C235-(C$7+F235*C$8)</f>
        <v>-8.947200039983727E-4</v>
      </c>
      <c r="I235">
        <f>G235</f>
        <v>-8.947200039983727E-4</v>
      </c>
      <c r="O235" s="76">
        <f ca="1">+C$11+C$12*F235</f>
        <v>-5.9240286401221996E-3</v>
      </c>
      <c r="P235">
        <f>+D$11+D$12*F235+D$13*F235^2</f>
        <v>2.9396386653548468E-3</v>
      </c>
      <c r="Q235" s="2">
        <f>+C235-15018.5</f>
        <v>30745.813000000002</v>
      </c>
      <c r="R235">
        <f>+(P235-G235)^2</f>
        <v>1.4702306405244192E-5</v>
      </c>
      <c r="S235" s="6">
        <f>S$17</f>
        <v>0.05</v>
      </c>
      <c r="AA235" t="s">
        <v>38</v>
      </c>
      <c r="AB235">
        <v>9</v>
      </c>
      <c r="AD235" t="s">
        <v>49</v>
      </c>
      <c r="AF235" t="s">
        <v>28</v>
      </c>
    </row>
    <row r="236" spans="1:32" x14ac:dyDescent="0.2">
      <c r="A236" t="s">
        <v>81</v>
      </c>
      <c r="C236" s="25">
        <v>45764.315999999999</v>
      </c>
      <c r="D236" s="25"/>
      <c r="E236">
        <f>+(C236-C$7)/C$8</f>
        <v>3608.0022606818925</v>
      </c>
      <c r="F236">
        <f>ROUND(2*E236,0)/2</f>
        <v>3608</v>
      </c>
      <c r="G236">
        <f>+C236-(C$7+F236*C$8)</f>
        <v>2.1052799929748289E-3</v>
      </c>
      <c r="I236">
        <f>G236</f>
        <v>2.1052799929748289E-3</v>
      </c>
      <c r="O236" s="76">
        <f ca="1">+C$11+C$12*F236</f>
        <v>-5.9240286401221996E-3</v>
      </c>
      <c r="P236">
        <f>+D$11+D$12*F236+D$13*F236^2</f>
        <v>2.9396386653548468E-3</v>
      </c>
      <c r="Q236" s="2">
        <f>+C236-15018.5</f>
        <v>30745.815999999999</v>
      </c>
      <c r="R236">
        <f>+(P236-G236)^2</f>
        <v>6.9615439417574594E-7</v>
      </c>
      <c r="S236" s="6">
        <f>S$17</f>
        <v>0.05</v>
      </c>
      <c r="AA236" t="s">
        <v>38</v>
      </c>
      <c r="AB236">
        <v>7</v>
      </c>
      <c r="AD236" t="s">
        <v>29</v>
      </c>
      <c r="AF236" t="s">
        <v>28</v>
      </c>
    </row>
    <row r="237" spans="1:32" x14ac:dyDescent="0.2">
      <c r="A237" t="s">
        <v>81</v>
      </c>
      <c r="C237" s="25">
        <v>45776.428</v>
      </c>
      <c r="D237" s="25"/>
      <c r="E237">
        <f>+(C237-C$7)/C$8</f>
        <v>3621.0083117170707</v>
      </c>
      <c r="F237">
        <f>ROUND(2*E237,0)/2</f>
        <v>3621</v>
      </c>
      <c r="G237">
        <f>+C237-(C$7+F237*C$8)</f>
        <v>7.7403600007528439E-3</v>
      </c>
      <c r="I237">
        <f>G237</f>
        <v>7.7403600007528439E-3</v>
      </c>
      <c r="O237" s="76">
        <f ca="1">+C$11+C$12*F237</f>
        <v>-5.9003021578304289E-3</v>
      </c>
      <c r="P237">
        <f>+D$11+D$12*F237+D$13*F237^2</f>
        <v>2.9444483360152019E-3</v>
      </c>
      <c r="Q237" s="2">
        <f>+C237-15018.5</f>
        <v>30757.928</v>
      </c>
      <c r="R237">
        <f>+(P237-G237)^2</f>
        <v>2.3000768695966577E-5</v>
      </c>
      <c r="S237" s="6">
        <f>S$17</f>
        <v>0.05</v>
      </c>
      <c r="AA237" t="s">
        <v>38</v>
      </c>
      <c r="AB237">
        <v>7</v>
      </c>
      <c r="AD237" t="s">
        <v>29</v>
      </c>
      <c r="AF237" t="s">
        <v>28</v>
      </c>
    </row>
    <row r="238" spans="1:32" x14ac:dyDescent="0.2">
      <c r="A238" t="s">
        <v>82</v>
      </c>
      <c r="C238" s="25">
        <v>45868.612000000001</v>
      </c>
      <c r="D238" s="25"/>
      <c r="E238">
        <f>+(C238-C$7)/C$8</f>
        <v>3719.9969022575924</v>
      </c>
      <c r="F238">
        <f>ROUND(2*E238,0)/2</f>
        <v>3720</v>
      </c>
      <c r="G238">
        <f>+C238-(C$7+F238*C$8)</f>
        <v>-2.8848000001744367E-3</v>
      </c>
      <c r="I238">
        <f>G238</f>
        <v>-2.8848000001744367E-3</v>
      </c>
      <c r="O238" s="76">
        <f ca="1">+C$11+C$12*F238</f>
        <v>-5.7196158696084841E-3</v>
      </c>
      <c r="P238">
        <f>+D$11+D$12*F238+D$13*F238^2</f>
        <v>2.9815845385330422E-3</v>
      </c>
      <c r="Q238" s="2">
        <f>+C238-15018.5</f>
        <v>30850.112000000001</v>
      </c>
      <c r="R238">
        <f>+(P238-G238)^2</f>
        <v>3.4414467555986155E-5</v>
      </c>
      <c r="S238" s="6">
        <f>S$17</f>
        <v>0.05</v>
      </c>
      <c r="AA238" t="s">
        <v>38</v>
      </c>
      <c r="AB238">
        <v>5</v>
      </c>
      <c r="AD238" t="s">
        <v>29</v>
      </c>
      <c r="AF238" t="s">
        <v>28</v>
      </c>
    </row>
    <row r="239" spans="1:32" x14ac:dyDescent="0.2">
      <c r="A239" t="s">
        <v>83</v>
      </c>
      <c r="C239" s="25">
        <v>45993.398000000001</v>
      </c>
      <c r="D239" s="25"/>
      <c r="E239">
        <f>+(C239-C$7)/C$8</f>
        <v>3853.9940195359636</v>
      </c>
      <c r="F239">
        <f>ROUND(2*E239,0)/2</f>
        <v>3854</v>
      </c>
      <c r="G239">
        <f>+C239-(C$7+F239*C$8)</f>
        <v>-5.5693600006634369E-3</v>
      </c>
      <c r="I239">
        <f>G239</f>
        <v>-5.5693600006634369E-3</v>
      </c>
      <c r="O239" s="76">
        <f ca="1">+C$11+C$12*F239</f>
        <v>-5.4750505906010034E-3</v>
      </c>
      <c r="P239">
        <f>+D$11+D$12*F239+D$13*F239^2</f>
        <v>3.0332821475406654E-3</v>
      </c>
      <c r="Q239" s="2">
        <f>+C239-15018.5</f>
        <v>30974.898000000001</v>
      </c>
      <c r="R239">
        <f>+(P239-G239)^2</f>
        <v>7.4005451930057688E-5</v>
      </c>
      <c r="S239" s="6">
        <f>S$17</f>
        <v>0.05</v>
      </c>
      <c r="AA239" t="s">
        <v>38</v>
      </c>
      <c r="AF239" t="s">
        <v>46</v>
      </c>
    </row>
    <row r="240" spans="1:32" x14ac:dyDescent="0.2">
      <c r="A240" t="s">
        <v>83</v>
      </c>
      <c r="C240" s="25">
        <v>45993.398999999998</v>
      </c>
      <c r="D240" s="25"/>
      <c r="E240">
        <f>+(C240-C$7)/C$8</f>
        <v>3853.99509335127</v>
      </c>
      <c r="F240">
        <f>ROUND(2*E240,0)/2</f>
        <v>3854</v>
      </c>
      <c r="G240">
        <f>+C240-(C$7+F240*C$8)</f>
        <v>-4.5693600040976889E-3</v>
      </c>
      <c r="I240">
        <f>G240</f>
        <v>-4.5693600040976889E-3</v>
      </c>
      <c r="O240" s="76">
        <f ca="1">+C$11+C$12*F240</f>
        <v>-5.4750505906010034E-3</v>
      </c>
      <c r="P240">
        <f>+D$11+D$12*F240+D$13*F240^2</f>
        <v>3.0332821475406654E-3</v>
      </c>
      <c r="Q240" s="2">
        <f>+C240-15018.5</f>
        <v>30974.898999999998</v>
      </c>
      <c r="R240">
        <f>+(P240-G240)^2</f>
        <v>5.7800167685868265E-5</v>
      </c>
      <c r="S240" s="6">
        <f>S$17</f>
        <v>0.05</v>
      </c>
      <c r="AA240" t="s">
        <v>38</v>
      </c>
      <c r="AF240" t="s">
        <v>46</v>
      </c>
    </row>
    <row r="241" spans="1:32" x14ac:dyDescent="0.2">
      <c r="A241" t="s">
        <v>83</v>
      </c>
      <c r="C241" s="25">
        <v>45993.406000000003</v>
      </c>
      <c r="D241" s="25"/>
      <c r="E241">
        <f>+(C241-C$7)/C$8</f>
        <v>3854.0026100584455</v>
      </c>
      <c r="F241">
        <f>ROUND(2*E241,0)/2</f>
        <v>3854</v>
      </c>
      <c r="G241">
        <f>+C241-(C$7+F241*C$8)</f>
        <v>2.4306400009663776E-3</v>
      </c>
      <c r="I241">
        <f>G241</f>
        <v>2.4306400009663776E-3</v>
      </c>
      <c r="O241" s="76">
        <f ca="1">+C$11+C$12*F241</f>
        <v>-5.4750505906010034E-3</v>
      </c>
      <c r="P241">
        <f>+D$11+D$12*F241+D$13*F241^2</f>
        <v>3.0332821475406654E-3</v>
      </c>
      <c r="Q241" s="2">
        <f>+C241-15018.5</f>
        <v>30974.906000000003</v>
      </c>
      <c r="R241">
        <f>+(P241-G241)^2</f>
        <v>3.6317755682766546E-7</v>
      </c>
      <c r="S241" s="6">
        <f>S$17</f>
        <v>0.05</v>
      </c>
      <c r="AA241" t="s">
        <v>38</v>
      </c>
      <c r="AF241" t="s">
        <v>46</v>
      </c>
    </row>
    <row r="242" spans="1:32" x14ac:dyDescent="0.2">
      <c r="A242" t="s">
        <v>84</v>
      </c>
      <c r="C242" s="25">
        <v>45995.273999999998</v>
      </c>
      <c r="D242" s="25"/>
      <c r="E242">
        <f>+(C242-C$7)/C$8</f>
        <v>3856.0084970575908</v>
      </c>
      <c r="F242">
        <f>ROUND(2*E242,0)/2</f>
        <v>3856</v>
      </c>
      <c r="G242">
        <f>+C242-(C$7+F242*C$8)</f>
        <v>7.9129599980660714E-3</v>
      </c>
      <c r="I242">
        <f>G242</f>
        <v>7.9129599980660714E-3</v>
      </c>
      <c r="O242" s="76">
        <f ca="1">+C$11+C$12*F242</f>
        <v>-5.4714003625561157E-3</v>
      </c>
      <c r="P242">
        <f>+D$11+D$12*F242+D$13*F242^2</f>
        <v>3.0340662328366286E-3</v>
      </c>
      <c r="Q242" s="2">
        <f>+C242-15018.5</f>
        <v>30976.773999999998</v>
      </c>
      <c r="R242">
        <f>+(P242-G242)^2</f>
        <v>2.380360437239473E-5</v>
      </c>
      <c r="S242" s="6">
        <f>S$17</f>
        <v>0.05</v>
      </c>
      <c r="AA242" t="s">
        <v>38</v>
      </c>
      <c r="AB242">
        <v>10</v>
      </c>
      <c r="AD242" t="s">
        <v>29</v>
      </c>
      <c r="AF242" t="s">
        <v>28</v>
      </c>
    </row>
    <row r="243" spans="1:32" x14ac:dyDescent="0.2">
      <c r="A243" t="s">
        <v>84</v>
      </c>
      <c r="C243" s="25">
        <v>46005.5</v>
      </c>
      <c r="D243" s="25"/>
      <c r="E243">
        <f>+(C243-C$7)/C$8</f>
        <v>3866.9893324180393</v>
      </c>
      <c r="F243">
        <f>ROUND(2*E243,0)/2</f>
        <v>3867</v>
      </c>
      <c r="G243">
        <f>+C243-(C$7+F243*C$8)</f>
        <v>-9.9342800021986477E-3</v>
      </c>
      <c r="I243">
        <f>G243</f>
        <v>-9.9342800021986477E-3</v>
      </c>
      <c r="O243" s="76">
        <f ca="1">+C$11+C$12*F243</f>
        <v>-5.4513241083092327E-3</v>
      </c>
      <c r="P243">
        <f>+D$11+D$12*F243+D$13*F243^2</f>
        <v>3.0383852627157708E-3</v>
      </c>
      <c r="Q243" s="2">
        <f>+C243-15018.5</f>
        <v>30987</v>
      </c>
      <c r="R243">
        <f>+(P243-G243)^2</f>
        <v>1.6829004407551706E-4</v>
      </c>
      <c r="S243" s="6">
        <f>S$17</f>
        <v>0.05</v>
      </c>
      <c r="AA243" t="s">
        <v>38</v>
      </c>
      <c r="AB243">
        <v>8</v>
      </c>
      <c r="AD243" t="s">
        <v>78</v>
      </c>
      <c r="AF243" t="s">
        <v>28</v>
      </c>
    </row>
    <row r="244" spans="1:32" x14ac:dyDescent="0.2">
      <c r="A244" t="s">
        <v>84</v>
      </c>
      <c r="C244" s="25">
        <v>46006.442999999999</v>
      </c>
      <c r="D244" s="25"/>
      <c r="E244">
        <f>+(C244-C$7)/C$8</f>
        <v>3868.0019402554044</v>
      </c>
      <c r="F244">
        <f>ROUND(2*E244,0)/2</f>
        <v>3868</v>
      </c>
      <c r="G244">
        <f>+C244-(C$7+F244*C$8)</f>
        <v>1.8068799981847405E-3</v>
      </c>
      <c r="I244">
        <f>G244</f>
        <v>1.8068799981847405E-3</v>
      </c>
      <c r="O244" s="76">
        <f ca="1">+C$11+C$12*F244</f>
        <v>-5.4494989942867889E-3</v>
      </c>
      <c r="P244">
        <f>+D$11+D$12*F244+D$13*F244^2</f>
        <v>3.0387784523482533E-3</v>
      </c>
      <c r="Q244" s="2">
        <f>+C244-15018.5</f>
        <v>30987.942999999999</v>
      </c>
      <c r="R244">
        <f>+(P244-G244)^2</f>
        <v>1.5175738013704522E-6</v>
      </c>
      <c r="S244" s="6">
        <f>S$17</f>
        <v>0.05</v>
      </c>
      <c r="AA244" t="s">
        <v>38</v>
      </c>
      <c r="AB244">
        <v>8</v>
      </c>
      <c r="AD244" t="s">
        <v>49</v>
      </c>
      <c r="AF244" t="s">
        <v>28</v>
      </c>
    </row>
    <row r="245" spans="1:32" x14ac:dyDescent="0.2">
      <c r="A245" t="s">
        <v>84</v>
      </c>
      <c r="C245" s="25">
        <v>46009.237000000001</v>
      </c>
      <c r="D245" s="25"/>
      <c r="E245">
        <f>+(C245-C$7)/C$8</f>
        <v>3871.0021802316514</v>
      </c>
      <c r="F245">
        <f>ROUND(2*E245,0)/2</f>
        <v>3871</v>
      </c>
      <c r="G245">
        <f>+C245-(C$7+F245*C$8)</f>
        <v>2.0303599958424456E-3</v>
      </c>
      <c r="I245">
        <f>G245</f>
        <v>2.0303599958424456E-3</v>
      </c>
      <c r="O245" s="76">
        <f ca="1">+C$11+C$12*F245</f>
        <v>-5.4440236522194574E-3</v>
      </c>
      <c r="P245">
        <f>+D$11+D$12*F245+D$13*F245^2</f>
        <v>3.0399585717982612E-3</v>
      </c>
      <c r="Q245" s="2">
        <f>+C245-15018.5</f>
        <v>30990.737000000001</v>
      </c>
      <c r="R245">
        <f>+(P245-G245)^2</f>
        <v>1.0192892845720107E-6</v>
      </c>
      <c r="S245" s="6">
        <f>S$17</f>
        <v>0.05</v>
      </c>
      <c r="AA245" t="s">
        <v>38</v>
      </c>
      <c r="AB245">
        <v>7</v>
      </c>
      <c r="AD245" t="s">
        <v>29</v>
      </c>
      <c r="AF245" t="s">
        <v>28</v>
      </c>
    </row>
    <row r="246" spans="1:32" x14ac:dyDescent="0.2">
      <c r="A246" t="s">
        <v>84</v>
      </c>
      <c r="C246" s="25">
        <v>46023.207999999999</v>
      </c>
      <c r="D246" s="25"/>
      <c r="E246">
        <f>+(C246-C$7)/C$8</f>
        <v>3886.0044539281866</v>
      </c>
      <c r="F246">
        <f>ROUND(2*E246,0)/2</f>
        <v>3886</v>
      </c>
      <c r="G246">
        <f>+C246-(C$7+F246*C$8)</f>
        <v>4.1477599952486344E-3</v>
      </c>
      <c r="I246">
        <f>G246</f>
        <v>4.1477599952486344E-3</v>
      </c>
      <c r="O246" s="76">
        <f ca="1">+C$11+C$12*F246</f>
        <v>-5.416646941882799E-3</v>
      </c>
      <c r="P246">
        <f>+D$11+D$12*F246+D$13*F246^2</f>
        <v>3.0458715564809125E-3</v>
      </c>
      <c r="Q246" s="2">
        <f>+C246-15018.5</f>
        <v>31004.707999999999</v>
      </c>
      <c r="R246">
        <f>+(P246-G246)^2</f>
        <v>1.2141581314899677E-6</v>
      </c>
      <c r="S246" s="6">
        <f>S$17</f>
        <v>0.05</v>
      </c>
      <c r="AA246" t="s">
        <v>38</v>
      </c>
      <c r="AB246">
        <v>7</v>
      </c>
      <c r="AD246" t="s">
        <v>29</v>
      </c>
      <c r="AF246" t="s">
        <v>28</v>
      </c>
    </row>
    <row r="247" spans="1:32" x14ac:dyDescent="0.2">
      <c r="A247" t="s">
        <v>84</v>
      </c>
      <c r="C247" s="25">
        <v>46033.447999999997</v>
      </c>
      <c r="D247" s="25"/>
      <c r="E247">
        <f>+(C247-C$7)/C$8</f>
        <v>3897.0003227029711</v>
      </c>
      <c r="F247">
        <f>ROUND(2*E247,0)/2</f>
        <v>3897</v>
      </c>
      <c r="G247">
        <f>+C247-(C$7+F247*C$8)</f>
        <v>3.0051999056013301E-4</v>
      </c>
      <c r="I247">
        <f>G247</f>
        <v>3.0051999056013301E-4</v>
      </c>
      <c r="O247" s="76">
        <f ca="1">+C$11+C$12*F247</f>
        <v>-5.3965706876359159E-3</v>
      </c>
      <c r="P247">
        <f>+D$11+D$12*F247+D$13*F247^2</f>
        <v>3.0502208667508822E-3</v>
      </c>
      <c r="Q247" s="2">
        <f>+C247-15018.5</f>
        <v>31014.947999999997</v>
      </c>
      <c r="R247">
        <f>+(P247-G247)^2</f>
        <v>7.5608549085241739E-6</v>
      </c>
      <c r="S247" s="6">
        <f>S$17</f>
        <v>0.05</v>
      </c>
      <c r="AA247" t="s">
        <v>38</v>
      </c>
      <c r="AB247">
        <v>8</v>
      </c>
      <c r="AD247" t="s">
        <v>78</v>
      </c>
      <c r="AF247" t="s">
        <v>28</v>
      </c>
    </row>
    <row r="248" spans="1:32" x14ac:dyDescent="0.2">
      <c r="A248" t="s">
        <v>83</v>
      </c>
      <c r="C248" s="25">
        <v>46035.311999999998</v>
      </c>
      <c r="D248" s="25"/>
      <c r="E248">
        <f>+(C248-C$7)/C$8</f>
        <v>3899.001914440883</v>
      </c>
      <c r="F248">
        <f>ROUND(2*E248,0)/2</f>
        <v>3899</v>
      </c>
      <c r="G248">
        <f>+C248-(C$7+F248*C$8)</f>
        <v>1.7828399941208772E-3</v>
      </c>
      <c r="I248">
        <f>G248</f>
        <v>1.7828399941208772E-3</v>
      </c>
      <c r="O248" s="76">
        <f ca="1">+C$11+C$12*F248</f>
        <v>-5.3929204595910283E-3</v>
      </c>
      <c r="P248">
        <f>+D$11+D$12*F248+D$13*F248^2</f>
        <v>3.0510128433002123E-3</v>
      </c>
      <c r="Q248" s="2">
        <f>+C248-15018.5</f>
        <v>31016.811999999998</v>
      </c>
      <c r="R248">
        <f>+(P248-G248)^2</f>
        <v>1.6082623753956325E-6</v>
      </c>
      <c r="S248" s="6">
        <f>S$17</f>
        <v>0.05</v>
      </c>
      <c r="AA248" t="s">
        <v>38</v>
      </c>
      <c r="AF248" t="s">
        <v>46</v>
      </c>
    </row>
    <row r="249" spans="1:32" x14ac:dyDescent="0.2">
      <c r="A249" t="s">
        <v>83</v>
      </c>
      <c r="C249" s="25">
        <v>46035.313000000002</v>
      </c>
      <c r="D249" s="25"/>
      <c r="E249">
        <f>+(C249-C$7)/C$8</f>
        <v>3899.0029882561971</v>
      </c>
      <c r="F249">
        <f>ROUND(2*E249,0)/2</f>
        <v>3899</v>
      </c>
      <c r="G249">
        <f>+C249-(C$7+F249*C$8)</f>
        <v>2.7828399979625829E-3</v>
      </c>
      <c r="I249">
        <f>G249</f>
        <v>2.7828399979625829E-3</v>
      </c>
      <c r="O249" s="76">
        <f ca="1">+C$11+C$12*F249</f>
        <v>-5.3929204595910283E-3</v>
      </c>
      <c r="P249">
        <f>+D$11+D$12*F249+D$13*F249^2</f>
        <v>3.0510128433002123E-3</v>
      </c>
      <c r="Q249" s="2">
        <f>+C249-15018.5</f>
        <v>31016.813000000002</v>
      </c>
      <c r="R249">
        <f>+(P249-G249)^2</f>
        <v>7.1916674976480125E-8</v>
      </c>
      <c r="S249" s="6">
        <f>S$17</f>
        <v>0.05</v>
      </c>
      <c r="AA249" t="s">
        <v>38</v>
      </c>
      <c r="AF249" t="s">
        <v>46</v>
      </c>
    </row>
    <row r="250" spans="1:32" x14ac:dyDescent="0.2">
      <c r="A250" t="s">
        <v>83</v>
      </c>
      <c r="C250" s="25">
        <v>46035.315000000002</v>
      </c>
      <c r="D250" s="25"/>
      <c r="E250">
        <f>+(C250-C$7)/C$8</f>
        <v>3899.0051358868177</v>
      </c>
      <c r="F250">
        <f>ROUND(2*E250,0)/2</f>
        <v>3899</v>
      </c>
      <c r="G250">
        <f>+C250-(C$7+F250*C$8)</f>
        <v>4.7828399983700365E-3</v>
      </c>
      <c r="I250">
        <f>G250</f>
        <v>4.7828399983700365E-3</v>
      </c>
      <c r="O250" s="76">
        <f ca="1">+C$11+C$12*F250</f>
        <v>-5.3929204595910283E-3</v>
      </c>
      <c r="P250">
        <f>+D$11+D$12*F250+D$13*F250^2</f>
        <v>3.0510128433002123E-3</v>
      </c>
      <c r="Q250" s="2">
        <f>+C250-15018.5</f>
        <v>31016.815000000002</v>
      </c>
      <c r="R250">
        <f>+(P250-G250)^2</f>
        <v>2.9992252950372411E-6</v>
      </c>
      <c r="S250" s="6">
        <f>S$17</f>
        <v>0.05</v>
      </c>
      <c r="AA250" t="s">
        <v>38</v>
      </c>
      <c r="AF250" t="s">
        <v>46</v>
      </c>
    </row>
    <row r="251" spans="1:32" x14ac:dyDescent="0.2">
      <c r="A251" t="s">
        <v>83</v>
      </c>
      <c r="C251" s="25">
        <v>46035.32</v>
      </c>
      <c r="D251" s="25"/>
      <c r="E251">
        <f>+(C251-C$7)/C$8</f>
        <v>3899.0105049633648</v>
      </c>
      <c r="F251">
        <f>ROUND(2*E251,0)/2</f>
        <v>3899</v>
      </c>
      <c r="G251">
        <f>+C251-(C$7+F251*C$8)</f>
        <v>9.7828399957506917E-3</v>
      </c>
      <c r="I251">
        <f>G251</f>
        <v>9.7828399957506917E-3</v>
      </c>
      <c r="O251" s="76">
        <f ca="1">+C$11+C$12*F251</f>
        <v>-5.3929204595910283E-3</v>
      </c>
      <c r="P251">
        <f>+D$11+D$12*F251+D$13*F251^2</f>
        <v>3.0510128433002123E-3</v>
      </c>
      <c r="Q251" s="2">
        <f>+C251-15018.5</f>
        <v>31016.82</v>
      </c>
      <c r="R251">
        <f>+(P251-G251)^2</f>
        <v>4.5317496810469534E-5</v>
      </c>
      <c r="S251" s="6">
        <f>S$17</f>
        <v>0.05</v>
      </c>
      <c r="AA251" t="s">
        <v>38</v>
      </c>
      <c r="AF251" t="s">
        <v>46</v>
      </c>
    </row>
    <row r="252" spans="1:32" x14ac:dyDescent="0.2">
      <c r="A252" t="s">
        <v>85</v>
      </c>
      <c r="C252" s="25">
        <v>46047.417999999998</v>
      </c>
      <c r="D252" s="25"/>
      <c r="E252">
        <f>+(C252-C$7)/C$8</f>
        <v>3912.0015225841998</v>
      </c>
      <c r="F252">
        <f>ROUND(2*E252,0)/2</f>
        <v>3912</v>
      </c>
      <c r="G252">
        <f>+C252-(C$7+F252*C$8)</f>
        <v>1.4179199934005737E-3</v>
      </c>
      <c r="I252">
        <f>G252</f>
        <v>1.4179199934005737E-3</v>
      </c>
      <c r="O252" s="76">
        <f ca="1">+C$11+C$12*F252</f>
        <v>-5.3691939772992575E-3</v>
      </c>
      <c r="P252">
        <f>+D$11+D$12*F252+D$13*F252^2</f>
        <v>3.0561696373499663E-3</v>
      </c>
      <c r="Q252" s="2">
        <f>+C252-15018.5</f>
        <v>31028.917999999998</v>
      </c>
      <c r="R252">
        <f>+(P252-G252)^2</f>
        <v>2.6838618959003115E-6</v>
      </c>
      <c r="S252" s="6">
        <f>S$17</f>
        <v>0.05</v>
      </c>
      <c r="AA252" t="s">
        <v>38</v>
      </c>
      <c r="AB252">
        <v>7</v>
      </c>
      <c r="AD252" t="s">
        <v>78</v>
      </c>
      <c r="AF252" t="s">
        <v>28</v>
      </c>
    </row>
    <row r="253" spans="1:32" x14ac:dyDescent="0.2">
      <c r="A253" t="s">
        <v>83</v>
      </c>
      <c r="C253" s="25">
        <v>46048.351000000002</v>
      </c>
      <c r="D253" s="25"/>
      <c r="E253">
        <f>+(C253-C$7)/C$8</f>
        <v>3913.0033922684697</v>
      </c>
      <c r="F253">
        <f>ROUND(2*E253,0)/2</f>
        <v>3913</v>
      </c>
      <c r="G253">
        <f>+C253-(C$7+F253*C$8)</f>
        <v>3.1590799990226515E-3</v>
      </c>
      <c r="I253">
        <f>G253</f>
        <v>3.1590799990226515E-3</v>
      </c>
      <c r="O253" s="76">
        <f ca="1">+C$11+C$12*F253</f>
        <v>-5.3673688632768137E-3</v>
      </c>
      <c r="P253">
        <f>+D$11+D$12*F253+D$13*F253^2</f>
        <v>3.0565669561266528E-3</v>
      </c>
      <c r="Q253" s="2">
        <f>+C253-15018.5</f>
        <v>31029.851000000002</v>
      </c>
      <c r="R253">
        <f>+(P253-G253)^2</f>
        <v>1.0508923963796858E-8</v>
      </c>
      <c r="S253" s="6">
        <f>S$17</f>
        <v>0.05</v>
      </c>
      <c r="AA253" t="s">
        <v>38</v>
      </c>
      <c r="AF253" t="s">
        <v>46</v>
      </c>
    </row>
    <row r="254" spans="1:32" x14ac:dyDescent="0.2">
      <c r="A254" t="s">
        <v>85</v>
      </c>
      <c r="C254" s="25">
        <v>46050.213000000003</v>
      </c>
      <c r="D254" s="25"/>
      <c r="E254">
        <f>+(C254-C$7)/C$8</f>
        <v>3915.002836375761</v>
      </c>
      <c r="F254">
        <f>ROUND(2*E254,0)/2</f>
        <v>3915</v>
      </c>
      <c r="G254">
        <f>+C254-(C$7+F254*C$8)</f>
        <v>2.6414000021759421E-3</v>
      </c>
      <c r="I254">
        <f>G254</f>
        <v>2.6414000021759421E-3</v>
      </c>
      <c r="O254" s="76">
        <f ca="1">+C$11+C$12*F254</f>
        <v>-5.363718635231926E-3</v>
      </c>
      <c r="P254">
        <f>+D$11+D$12*F254+D$13*F254^2</f>
        <v>3.0573618689563055E-3</v>
      </c>
      <c r="Q254" s="2">
        <f>+C254-15018.5</f>
        <v>31031.713000000003</v>
      </c>
      <c r="R254">
        <f>+(P254-G254)^2</f>
        <v>1.7302427461540484E-7</v>
      </c>
      <c r="S254" s="6">
        <f>S$17</f>
        <v>0.05</v>
      </c>
      <c r="AA254" t="s">
        <v>38</v>
      </c>
      <c r="AB254">
        <v>7</v>
      </c>
      <c r="AD254" t="s">
        <v>29</v>
      </c>
      <c r="AF254" t="s">
        <v>28</v>
      </c>
    </row>
    <row r="255" spans="1:32" x14ac:dyDescent="0.2">
      <c r="A255" t="s">
        <v>40</v>
      </c>
      <c r="C255" s="25">
        <v>46071.63</v>
      </c>
      <c r="D255" s="25"/>
      <c r="E255">
        <f>+(C255-C$7)/C$8</f>
        <v>3938.0007388708332</v>
      </c>
      <c r="F255">
        <f>ROUND(2*E255,0)/2</f>
        <v>3938</v>
      </c>
      <c r="G255">
        <f>+C255-(C$7+F255*C$8)</f>
        <v>6.8807999195996672E-4</v>
      </c>
      <c r="I255">
        <f>G255</f>
        <v>6.8807999195996672E-4</v>
      </c>
      <c r="O255" s="76">
        <f ca="1">+C$11+C$12*F255</f>
        <v>-5.321741012715717E-3</v>
      </c>
      <c r="P255">
        <f>+D$11+D$12*F255+D$13*F255^2</f>
        <v>3.0665297471408376E-3</v>
      </c>
      <c r="Q255" s="2">
        <f>+C255-15018.5</f>
        <v>31053.129999999997</v>
      </c>
      <c r="R255">
        <f>+(P255-G255)^2</f>
        <v>5.6570232379199444E-6</v>
      </c>
      <c r="S255" s="6">
        <f>S$17</f>
        <v>0.05</v>
      </c>
      <c r="AB255">
        <v>8</v>
      </c>
      <c r="AD255" t="s">
        <v>86</v>
      </c>
      <c r="AF255" t="s">
        <v>41</v>
      </c>
    </row>
    <row r="256" spans="1:32" x14ac:dyDescent="0.2">
      <c r="A256" t="s">
        <v>40</v>
      </c>
      <c r="C256" s="25">
        <v>46071.644999999997</v>
      </c>
      <c r="D256" s="25"/>
      <c r="E256">
        <f>+(C256-C$7)/C$8</f>
        <v>3938.0168461004832</v>
      </c>
      <c r="F256">
        <f>ROUND(2*E256,0)/2</f>
        <v>3938</v>
      </c>
      <c r="G256">
        <f>+C256-(C$7+F256*C$8)</f>
        <v>1.568807999137789E-2</v>
      </c>
      <c r="I256">
        <f>G256</f>
        <v>1.568807999137789E-2</v>
      </c>
      <c r="O256" s="76">
        <f ca="1">+C$11+C$12*F256</f>
        <v>-5.321741012715717E-3</v>
      </c>
      <c r="P256">
        <f>+D$11+D$12*F256+D$13*F256^2</f>
        <v>3.0665297471408376E-3</v>
      </c>
      <c r="Q256" s="2">
        <f>+C256-15018.5</f>
        <v>31053.144999999997</v>
      </c>
      <c r="R256">
        <f>+(P256-G256)^2</f>
        <v>1.593035305678004E-4</v>
      </c>
      <c r="S256" s="6">
        <f>S$17</f>
        <v>0.05</v>
      </c>
      <c r="AB256">
        <v>23</v>
      </c>
      <c r="AD256" t="s">
        <v>87</v>
      </c>
      <c r="AF256" t="s">
        <v>41</v>
      </c>
    </row>
    <row r="257" spans="1:32" x14ac:dyDescent="0.2">
      <c r="A257" t="s">
        <v>88</v>
      </c>
      <c r="C257" s="25">
        <v>46116.334999999999</v>
      </c>
      <c r="D257" s="25"/>
      <c r="E257">
        <f>+(C257-C$7)/C$8</f>
        <v>3986.005652306073</v>
      </c>
      <c r="F257">
        <f>ROUND(2*E257,0)/2</f>
        <v>3986</v>
      </c>
      <c r="G257">
        <f>+C257-(C$7+F257*C$8)</f>
        <v>5.263759994704742E-3</v>
      </c>
      <c r="I257">
        <f>G257</f>
        <v>5.263759994704742E-3</v>
      </c>
      <c r="O257" s="76">
        <f ca="1">+C$11+C$12*F257</f>
        <v>-5.2341355396384103E-3</v>
      </c>
      <c r="P257">
        <f>+D$11+D$12*F257+D$13*F257^2</f>
        <v>3.0858190672357405E-3</v>
      </c>
      <c r="Q257" s="2">
        <f>+C257-15018.5</f>
        <v>31097.834999999999</v>
      </c>
      <c r="R257">
        <f>+(P257-G257)^2</f>
        <v>4.7434266835445343E-6</v>
      </c>
      <c r="S257" s="6">
        <f>S$17</f>
        <v>0.05</v>
      </c>
      <c r="AA257" t="s">
        <v>38</v>
      </c>
      <c r="AB257">
        <v>9</v>
      </c>
      <c r="AD257" t="s">
        <v>49</v>
      </c>
      <c r="AF257" t="s">
        <v>28</v>
      </c>
    </row>
    <row r="258" spans="1:32" x14ac:dyDescent="0.2">
      <c r="A258" t="s">
        <v>83</v>
      </c>
      <c r="C258" s="25">
        <v>46289.531999999999</v>
      </c>
      <c r="D258" s="25"/>
      <c r="E258">
        <f>+(C258-C$7)/C$8</f>
        <v>4171.9872425586818</v>
      </c>
      <c r="F258">
        <f>ROUND(2*E258,0)/2</f>
        <v>4172</v>
      </c>
      <c r="G258">
        <f>+C258-(C$7+F258*C$8)</f>
        <v>-1.1880480000399984E-2</v>
      </c>
      <c r="I258">
        <f>G258</f>
        <v>-1.1880480000399984E-2</v>
      </c>
      <c r="O258" s="76">
        <f ca="1">+C$11+C$12*F258</f>
        <v>-4.8946643314638468E-3</v>
      </c>
      <c r="P258">
        <f>+D$11+D$12*F258+D$13*F258^2</f>
        <v>3.162562036740446E-3</v>
      </c>
      <c r="Q258" s="2">
        <f>+C258-15018.5</f>
        <v>31271.031999999999</v>
      </c>
      <c r="R258">
        <f>+(P258-G258)^2</f>
        <v>2.2629311373117413E-4</v>
      </c>
      <c r="S258" s="6">
        <f>S$17</f>
        <v>0.05</v>
      </c>
      <c r="AA258" t="s">
        <v>38</v>
      </c>
      <c r="AF258" t="s">
        <v>46</v>
      </c>
    </row>
    <row r="259" spans="1:32" x14ac:dyDescent="0.2">
      <c r="A259" t="s">
        <v>83</v>
      </c>
      <c r="C259" s="25">
        <v>46291.404999999999</v>
      </c>
      <c r="D259" s="25"/>
      <c r="E259">
        <f>+(C259-C$7)/C$8</f>
        <v>4173.9984986343825</v>
      </c>
      <c r="F259">
        <f>ROUND(2*E259,0)/2</f>
        <v>4174</v>
      </c>
      <c r="G259">
        <f>+C259-(C$7+F259*C$8)</f>
        <v>-1.3981600059196353E-3</v>
      </c>
      <c r="I259">
        <f>G259</f>
        <v>-1.3981600059196353E-3</v>
      </c>
      <c r="O259" s="76">
        <f ca="1">+C$11+C$12*F259</f>
        <v>-4.8910141034189591E-3</v>
      </c>
      <c r="P259">
        <f>+D$11+D$12*F259+D$13*F259^2</f>
        <v>3.1634044806078229E-3</v>
      </c>
      <c r="Q259" s="2">
        <f>+C259-15018.5</f>
        <v>31272.904999999999</v>
      </c>
      <c r="R259">
        <f>+(P259-G259)^2</f>
        <v>2.080787056474851E-5</v>
      </c>
      <c r="S259" s="6">
        <f>S$17</f>
        <v>0.05</v>
      </c>
      <c r="AA259" t="s">
        <v>38</v>
      </c>
      <c r="AF259" t="s">
        <v>46</v>
      </c>
    </row>
    <row r="260" spans="1:32" x14ac:dyDescent="0.2">
      <c r="A260" t="s">
        <v>89</v>
      </c>
      <c r="C260" s="25">
        <v>46291.409</v>
      </c>
      <c r="D260" s="25"/>
      <c r="E260">
        <f>+(C260-C$7)/C$8</f>
        <v>4174.0027938956237</v>
      </c>
      <c r="F260">
        <f>ROUND(2*E260,0)/2</f>
        <v>4174</v>
      </c>
      <c r="G260">
        <f>+C260-(C$7+F260*C$8)</f>
        <v>2.601839994895272E-3</v>
      </c>
      <c r="I260">
        <f>G260</f>
        <v>2.601839994895272E-3</v>
      </c>
      <c r="O260" s="76">
        <f ca="1">+C$11+C$12*F260</f>
        <v>-4.8910141034189591E-3</v>
      </c>
      <c r="P260">
        <f>+D$11+D$12*F260+D$13*F260^2</f>
        <v>3.1634044806078229E-3</v>
      </c>
      <c r="Q260" s="2">
        <f>+C260-15018.5</f>
        <v>31272.909</v>
      </c>
      <c r="R260">
        <f>+(P260-G260)^2</f>
        <v>3.1535467161360187E-7</v>
      </c>
      <c r="S260" s="6">
        <f>S$17</f>
        <v>0.05</v>
      </c>
      <c r="AA260" t="s">
        <v>38</v>
      </c>
      <c r="AB260">
        <v>7</v>
      </c>
      <c r="AD260" t="s">
        <v>49</v>
      </c>
      <c r="AF260" t="s">
        <v>28</v>
      </c>
    </row>
    <row r="261" spans="1:32" x14ac:dyDescent="0.2">
      <c r="A261" t="s">
        <v>89</v>
      </c>
      <c r="C261" s="25">
        <v>46315.623</v>
      </c>
      <c r="D261" s="25"/>
      <c r="E261">
        <f>+(C261-C$7)/C$8</f>
        <v>4200.0041578128776</v>
      </c>
      <c r="F261">
        <f>ROUND(2*E261,0)/2</f>
        <v>4200</v>
      </c>
      <c r="G261">
        <f>+C261-(C$7+F261*C$8)</f>
        <v>3.8719999938621186E-3</v>
      </c>
      <c r="I261">
        <f>G261</f>
        <v>3.8719999938621186E-3</v>
      </c>
      <c r="O261" s="76">
        <f ca="1">+C$11+C$12*F261</f>
        <v>-4.8435611388354186E-3</v>
      </c>
      <c r="P261">
        <f>+D$11+D$12*F261+D$13*F261^2</f>
        <v>3.1743896510723893E-3</v>
      </c>
      <c r="Q261" s="2">
        <f>+C261-15018.5</f>
        <v>31297.123</v>
      </c>
      <c r="R261">
        <f>+(P261-G261)^2</f>
        <v>4.8666019036720365E-7</v>
      </c>
      <c r="S261" s="6">
        <f>S$17</f>
        <v>0.05</v>
      </c>
      <c r="AA261" t="s">
        <v>38</v>
      </c>
      <c r="AB261">
        <v>6</v>
      </c>
      <c r="AD261" t="s">
        <v>29</v>
      </c>
      <c r="AF261" t="s">
        <v>28</v>
      </c>
    </row>
    <row r="262" spans="1:32" x14ac:dyDescent="0.2">
      <c r="A262" t="s">
        <v>89</v>
      </c>
      <c r="C262" s="25">
        <v>46319.345999999998</v>
      </c>
      <c r="D262" s="25"/>
      <c r="E262">
        <f>+(C262-C$7)/C$8</f>
        <v>4204.001972212146</v>
      </c>
      <c r="F262">
        <f>ROUND(2*E262,0)/2</f>
        <v>4204</v>
      </c>
      <c r="G262">
        <f>+C262-(C$7+F262*C$8)</f>
        <v>1.8366399963269942E-3</v>
      </c>
      <c r="I262">
        <f>G262</f>
        <v>1.8366399963269942E-3</v>
      </c>
      <c r="O262" s="76">
        <f ca="1">+C$11+C$12*F262</f>
        <v>-4.8362606827456424E-3</v>
      </c>
      <c r="P262">
        <f>+D$11+D$12*F262+D$13*F262^2</f>
        <v>3.1760851828233124E-3</v>
      </c>
      <c r="Q262" s="2">
        <f>+C262-15018.5</f>
        <v>31300.845999999998</v>
      </c>
      <c r="R262">
        <f>+(P262-G262)^2</f>
        <v>1.7941134076281568E-6</v>
      </c>
      <c r="S262" s="6">
        <f>S$17</f>
        <v>0.05</v>
      </c>
      <c r="AA262" t="s">
        <v>38</v>
      </c>
      <c r="AB262">
        <v>6</v>
      </c>
      <c r="AD262" t="s">
        <v>49</v>
      </c>
      <c r="AF262" t="s">
        <v>28</v>
      </c>
    </row>
    <row r="263" spans="1:32" x14ac:dyDescent="0.2">
      <c r="A263" t="s">
        <v>89</v>
      </c>
      <c r="C263" s="25">
        <v>46331.449000000001</v>
      </c>
      <c r="D263" s="25"/>
      <c r="E263">
        <f>+(C263-C$7)/C$8</f>
        <v>4216.9983589095364</v>
      </c>
      <c r="F263">
        <f>ROUND(2*E263,0)/2</f>
        <v>4217</v>
      </c>
      <c r="G263">
        <f>+C263-(C$7+F263*C$8)</f>
        <v>-1.528280001366511E-3</v>
      </c>
      <c r="I263">
        <f>G263</f>
        <v>-1.528280001366511E-3</v>
      </c>
      <c r="O263" s="76">
        <f ca="1">+C$11+C$12*F263</f>
        <v>-4.8125342004538725E-3</v>
      </c>
      <c r="P263">
        <f>+D$11+D$12*F263+D$13*F263^2</f>
        <v>3.1816058003568009E-3</v>
      </c>
      <c r="Q263" s="2">
        <f>+C263-15018.5</f>
        <v>31312.949000000001</v>
      </c>
      <c r="R263">
        <f>+(P263-G263)^2</f>
        <v>2.2183024265274839E-5</v>
      </c>
      <c r="S263" s="6">
        <f>S$17</f>
        <v>0.05</v>
      </c>
      <c r="AA263" t="s">
        <v>38</v>
      </c>
      <c r="AB263">
        <v>6</v>
      </c>
      <c r="AD263" t="s">
        <v>49</v>
      </c>
      <c r="AF263" t="s">
        <v>28</v>
      </c>
    </row>
    <row r="264" spans="1:32" x14ac:dyDescent="0.2">
      <c r="A264" t="s">
        <v>89</v>
      </c>
      <c r="C264" s="25">
        <v>46346.347999999998</v>
      </c>
      <c r="D264" s="25"/>
      <c r="E264">
        <f>+(C264-C$7)/C$8</f>
        <v>4232.9971332137857</v>
      </c>
      <c r="F264">
        <f>ROUND(2*E264,0)/2</f>
        <v>4233</v>
      </c>
      <c r="G264">
        <f>+C264-(C$7+F264*C$8)</f>
        <v>-2.6697200009948574E-3</v>
      </c>
      <c r="I264">
        <f>G264</f>
        <v>-2.6697200009948574E-3</v>
      </c>
      <c r="O264" s="76">
        <f ca="1">+C$11+C$12*F264</f>
        <v>-4.7833323760947703E-3</v>
      </c>
      <c r="P264">
        <f>+D$11+D$12*F264+D$13*F264^2</f>
        <v>3.1884216945842038E-3</v>
      </c>
      <c r="Q264" s="2">
        <f>+C264-15018.5</f>
        <v>31327.847999999998</v>
      </c>
      <c r="R264">
        <f>+(P264-G264)^2</f>
        <v>3.4317824125481918E-5</v>
      </c>
      <c r="S264" s="6">
        <f>S$17</f>
        <v>0.05</v>
      </c>
      <c r="AA264" t="s">
        <v>38</v>
      </c>
      <c r="AB264">
        <v>10</v>
      </c>
      <c r="AD264" t="s">
        <v>49</v>
      </c>
      <c r="AF264" t="s">
        <v>28</v>
      </c>
    </row>
    <row r="265" spans="1:32" x14ac:dyDescent="0.2">
      <c r="A265" t="s">
        <v>40</v>
      </c>
      <c r="C265" s="25">
        <v>46355.663999999997</v>
      </c>
      <c r="D265" s="25"/>
      <c r="E265">
        <f>+(C265-C$7)/C$8</f>
        <v>4243.0007966420962</v>
      </c>
      <c r="F265">
        <f>ROUND(2*E265,0)/2</f>
        <v>4243</v>
      </c>
      <c r="G265">
        <f>+C265-(C$7+F265*C$8)</f>
        <v>7.4187999416608363E-4</v>
      </c>
      <c r="I265">
        <f>G265</f>
        <v>7.4187999416608363E-4</v>
      </c>
      <c r="O265" s="76">
        <f ca="1">+C$11+C$12*F265</f>
        <v>-4.7650812358703311E-3</v>
      </c>
      <c r="P265">
        <f>+D$11+D$12*F265+D$13*F265^2</f>
        <v>3.1926935571151417E-3</v>
      </c>
      <c r="Q265" s="2">
        <f>+C265-15018.5</f>
        <v>31337.163999999997</v>
      </c>
      <c r="R265">
        <f>+(P265-G265)^2</f>
        <v>6.0064871203350565E-6</v>
      </c>
      <c r="S265" s="6">
        <f>S$17</f>
        <v>0.05</v>
      </c>
      <c r="AB265">
        <v>9</v>
      </c>
      <c r="AD265" t="s">
        <v>86</v>
      </c>
      <c r="AF265" t="s">
        <v>41</v>
      </c>
    </row>
    <row r="266" spans="1:32" x14ac:dyDescent="0.2">
      <c r="A266" t="s">
        <v>146</v>
      </c>
      <c r="C266" s="25">
        <v>46355.664400000001</v>
      </c>
      <c r="D266" s="25"/>
      <c r="E266">
        <f>+(C266-C$7)/C$8</f>
        <v>4243.001226168225</v>
      </c>
      <c r="F266">
        <f>ROUND(2*E266,0)/2</f>
        <v>4243</v>
      </c>
      <c r="G266">
        <f>+C266-(C$7+F266*C$8)</f>
        <v>1.1418799986131489E-3</v>
      </c>
      <c r="I266">
        <f>G266</f>
        <v>1.1418799986131489E-3</v>
      </c>
      <c r="O266" s="76">
        <f ca="1">+C$11+C$12*F266</f>
        <v>-4.7650812358703311E-3</v>
      </c>
      <c r="P266">
        <f>+D$11+D$12*F266+D$13*F266^2</f>
        <v>3.1926935571151417E-3</v>
      </c>
      <c r="Q266" s="2">
        <f>+C266-15018.5</f>
        <v>31337.164400000001</v>
      </c>
      <c r="R266">
        <f>+(P266-G266)^2</f>
        <v>4.2058362517356065E-6</v>
      </c>
      <c r="S266" s="6">
        <f>S$17</f>
        <v>0.05</v>
      </c>
    </row>
    <row r="267" spans="1:32" x14ac:dyDescent="0.2">
      <c r="A267" t="s">
        <v>91</v>
      </c>
      <c r="C267" s="25">
        <v>46355.664400000001</v>
      </c>
      <c r="D267" s="25"/>
      <c r="E267">
        <f>+(C267-C$7)/C$8</f>
        <v>4243.001226168225</v>
      </c>
      <c r="F267">
        <f>ROUND(2*E267,0)/2</f>
        <v>4243</v>
      </c>
      <c r="G267">
        <f>+C267-(C$7+F267*C$8)</f>
        <v>1.1418799986131489E-3</v>
      </c>
      <c r="K267">
        <f>G267</f>
        <v>1.1418799986131489E-3</v>
      </c>
      <c r="O267" s="76">
        <f ca="1">+C$11+C$12*F267</f>
        <v>-4.7650812358703311E-3</v>
      </c>
      <c r="P267">
        <f>+D$11+D$12*F267+D$13*F267^2</f>
        <v>3.1926935571151417E-3</v>
      </c>
      <c r="Q267" s="2">
        <f>+C267-15018.5</f>
        <v>31337.164400000001</v>
      </c>
      <c r="R267">
        <f>+(P267-G267)^2</f>
        <v>4.2058362517356065E-6</v>
      </c>
      <c r="S267" s="6">
        <f>S$17</f>
        <v>0.05</v>
      </c>
      <c r="AA267" t="s">
        <v>90</v>
      </c>
      <c r="AF267" t="s">
        <v>46</v>
      </c>
    </row>
    <row r="268" spans="1:32" x14ac:dyDescent="0.2">
      <c r="A268" t="s">
        <v>89</v>
      </c>
      <c r="C268" s="25">
        <v>46359.389000000003</v>
      </c>
      <c r="D268" s="25"/>
      <c r="E268">
        <f>+(C268-C$7)/C$8</f>
        <v>4247.000758671993</v>
      </c>
      <c r="F268">
        <f>ROUND(2*E268,0)/2</f>
        <v>4247</v>
      </c>
      <c r="G268">
        <f>+C268-(C$7+F268*C$8)</f>
        <v>7.0651999703841284E-4</v>
      </c>
      <c r="I268">
        <f>G268</f>
        <v>7.0651999703841284E-4</v>
      </c>
      <c r="O268" s="76">
        <f ca="1">+C$11+C$12*F268</f>
        <v>-4.7577807797805557E-3</v>
      </c>
      <c r="P268">
        <f>+D$11+D$12*F268+D$13*F268^2</f>
        <v>3.1944048713727991E-3</v>
      </c>
      <c r="Q268" s="2">
        <f>+C268-15018.5</f>
        <v>31340.889000000003</v>
      </c>
      <c r="R268">
        <f>+(P268-G268)^2</f>
        <v>6.1895711479418249E-6</v>
      </c>
      <c r="S268" s="6">
        <f>S$17</f>
        <v>0.05</v>
      </c>
      <c r="AA268" t="s">
        <v>38</v>
      </c>
      <c r="AB268">
        <v>6</v>
      </c>
      <c r="AD268" t="s">
        <v>29</v>
      </c>
      <c r="AF268" t="s">
        <v>28</v>
      </c>
    </row>
    <row r="269" spans="1:32" x14ac:dyDescent="0.2">
      <c r="A269" t="s">
        <v>92</v>
      </c>
      <c r="C269" s="25">
        <v>46373.358999999997</v>
      </c>
      <c r="D269" s="25"/>
      <c r="E269">
        <f>+(C269-C$7)/C$8</f>
        <v>4262.0019585532145</v>
      </c>
      <c r="F269">
        <f>ROUND(2*E269,0)/2</f>
        <v>4262</v>
      </c>
      <c r="G269">
        <f>+C269-(C$7+F269*C$8)</f>
        <v>1.8239199926028959E-3</v>
      </c>
      <c r="I269">
        <f>G269</f>
        <v>1.8239199926028959E-3</v>
      </c>
      <c r="O269" s="76">
        <f ca="1">+C$11+C$12*F269</f>
        <v>-4.7304040694438974E-3</v>
      </c>
      <c r="P269">
        <f>+D$11+D$12*F269+D$13*F269^2</f>
        <v>3.200835375462327E-3</v>
      </c>
      <c r="Q269" s="2">
        <f>+C269-15018.5</f>
        <v>31354.858999999997</v>
      </c>
      <c r="R269">
        <f>+(P269-G269)^2</f>
        <v>1.8958959715549337E-6</v>
      </c>
      <c r="S269" s="6">
        <f>S$17</f>
        <v>0.05</v>
      </c>
      <c r="AA269" t="s">
        <v>38</v>
      </c>
      <c r="AB269">
        <v>7</v>
      </c>
      <c r="AD269" t="s">
        <v>49</v>
      </c>
      <c r="AF269" t="s">
        <v>28</v>
      </c>
    </row>
    <row r="270" spans="1:32" x14ac:dyDescent="0.2">
      <c r="A270" t="s">
        <v>40</v>
      </c>
      <c r="C270" s="25">
        <v>46438.544999999998</v>
      </c>
      <c r="D270" s="25"/>
      <c r="E270">
        <f>+(C270-C$7)/C$8</f>
        <v>4331.9996833533369</v>
      </c>
      <c r="F270">
        <f>ROUND(2*E270,0)/2</f>
        <v>4332</v>
      </c>
      <c r="G270">
        <f>+C270-(C$7+F270*C$8)</f>
        <v>-2.9488000291166827E-4</v>
      </c>
      <c r="I270">
        <f>G270</f>
        <v>-2.9488000291166827E-4</v>
      </c>
      <c r="O270" s="76">
        <f ca="1">+C$11+C$12*F270</f>
        <v>-4.6026460878728255E-3</v>
      </c>
      <c r="P270">
        <f>+D$11+D$12*F270+D$13*F270^2</f>
        <v>3.2311173768580399E-3</v>
      </c>
      <c r="Q270" s="2">
        <f>+C270-15018.5</f>
        <v>31420.044999999998</v>
      </c>
      <c r="R270">
        <f>+(P270-G270)^2</f>
        <v>1.2432657522142848E-5</v>
      </c>
      <c r="S270" s="6">
        <f>S$17</f>
        <v>0.05</v>
      </c>
      <c r="AB270">
        <v>9</v>
      </c>
      <c r="AD270" t="s">
        <v>86</v>
      </c>
      <c r="AF270" t="s">
        <v>41</v>
      </c>
    </row>
    <row r="271" spans="1:32" x14ac:dyDescent="0.2">
      <c r="A271" t="s">
        <v>146</v>
      </c>
      <c r="C271" s="25">
        <v>46438.5455</v>
      </c>
      <c r="D271" s="25"/>
      <c r="E271">
        <f>+(C271-C$7)/C$8</f>
        <v>4332.000220260994</v>
      </c>
      <c r="F271">
        <f>ROUND(2*E271,0)/2</f>
        <v>4332</v>
      </c>
      <c r="G271">
        <f>+C271-(C$7+F271*C$8)</f>
        <v>2.0511999900918454E-4</v>
      </c>
      <c r="I271">
        <f>G271</f>
        <v>2.0511999900918454E-4</v>
      </c>
      <c r="O271" s="76">
        <f ca="1">+C$11+C$12*F271</f>
        <v>-4.6026460878728255E-3</v>
      </c>
      <c r="P271">
        <f>+D$11+D$12*F271+D$13*F271^2</f>
        <v>3.2311173768580399E-3</v>
      </c>
      <c r="Q271" s="2">
        <f>+C271-15018.5</f>
        <v>31420.0455</v>
      </c>
      <c r="R271">
        <f>+(P271-G271)^2</f>
        <v>9.1566601307481486E-6</v>
      </c>
      <c r="S271" s="6">
        <f>S$17</f>
        <v>0.05</v>
      </c>
    </row>
    <row r="272" spans="1:32" x14ac:dyDescent="0.2">
      <c r="A272" t="s">
        <v>91</v>
      </c>
      <c r="C272" s="25">
        <v>46438.5455</v>
      </c>
      <c r="D272" s="25"/>
      <c r="E272">
        <f>+(C272-C$7)/C$8</f>
        <v>4332.000220260994</v>
      </c>
      <c r="F272">
        <f>ROUND(2*E272,0)/2</f>
        <v>4332</v>
      </c>
      <c r="G272">
        <f>+C272-(C$7+F272*C$8)</f>
        <v>2.0511999900918454E-4</v>
      </c>
      <c r="K272">
        <f>G272</f>
        <v>2.0511999900918454E-4</v>
      </c>
      <c r="O272" s="76">
        <f ca="1">+C$11+C$12*F272</f>
        <v>-4.6026460878728255E-3</v>
      </c>
      <c r="P272">
        <f>+D$11+D$12*F272+D$13*F272^2</f>
        <v>3.2311173768580399E-3</v>
      </c>
      <c r="Q272" s="2">
        <f>+C272-15018.5</f>
        <v>31420.0455</v>
      </c>
      <c r="R272">
        <f>+(P272-G272)^2</f>
        <v>9.1566601307481486E-6</v>
      </c>
      <c r="S272" s="6">
        <f>S$17</f>
        <v>0.05</v>
      </c>
      <c r="AA272" t="s">
        <v>90</v>
      </c>
      <c r="AF272" t="s">
        <v>46</v>
      </c>
    </row>
    <row r="273" spans="1:32" x14ac:dyDescent="0.2">
      <c r="A273" t="s">
        <v>93</v>
      </c>
      <c r="C273" s="25">
        <v>46657.394</v>
      </c>
      <c r="D273" s="25"/>
      <c r="E273">
        <f>+(C273-C$7)/C$8</f>
        <v>4567.0030901397922</v>
      </c>
      <c r="F273">
        <f>ROUND(2*E273,0)/2</f>
        <v>4567</v>
      </c>
      <c r="G273">
        <f>+C273-(C$7+F273*C$8)</f>
        <v>2.8777199986507185E-3</v>
      </c>
      <c r="I273">
        <f>G273</f>
        <v>2.8777199986507185E-3</v>
      </c>
      <c r="O273" s="76">
        <f ca="1">+C$11+C$12*F273</f>
        <v>-4.1737442925985115E-3</v>
      </c>
      <c r="P273">
        <f>+D$11+D$12*F273+D$13*F273^2</f>
        <v>3.3360667861081742E-3</v>
      </c>
      <c r="Q273" s="2">
        <f>+C273-15018.5</f>
        <v>31638.894</v>
      </c>
      <c r="R273">
        <f>+(P273-G273)^2</f>
        <v>2.1008177757257005E-7</v>
      </c>
      <c r="S273" s="6">
        <f>S$17</f>
        <v>0.05</v>
      </c>
      <c r="AA273" t="s">
        <v>38</v>
      </c>
      <c r="AB273">
        <v>8</v>
      </c>
      <c r="AD273" t="s">
        <v>78</v>
      </c>
      <c r="AF273" t="s">
        <v>28</v>
      </c>
    </row>
    <row r="274" spans="1:32" x14ac:dyDescent="0.2">
      <c r="A274" t="s">
        <v>93</v>
      </c>
      <c r="C274" s="25">
        <v>46696.510999999999</v>
      </c>
      <c r="D274" s="25"/>
      <c r="E274">
        <f>+(C274-C$7)/C$8</f>
        <v>4609.0075236225366</v>
      </c>
      <c r="F274">
        <f>ROUND(2*E274,0)/2</f>
        <v>4609</v>
      </c>
      <c r="G274">
        <f>+C274-(C$7+F274*C$8)</f>
        <v>7.0064399988041259E-3</v>
      </c>
      <c r="I274">
        <f>G274</f>
        <v>7.0064399988041259E-3</v>
      </c>
      <c r="O274" s="76">
        <f ca="1">+C$11+C$12*F274</f>
        <v>-4.0970895036558687E-3</v>
      </c>
      <c r="P274">
        <f>+D$11+D$12*F274+D$13*F274^2</f>
        <v>3.3553574625113541E-3</v>
      </c>
      <c r="Q274" s="2">
        <f>+C274-15018.5</f>
        <v>31678.010999999999</v>
      </c>
      <c r="R274">
        <f>+(P274-G274)^2</f>
        <v>1.3330403686822059E-5</v>
      </c>
      <c r="S274" s="6">
        <f>S$17</f>
        <v>0.05</v>
      </c>
      <c r="AA274" t="s">
        <v>38</v>
      </c>
      <c r="AB274">
        <v>5</v>
      </c>
      <c r="AD274" t="s">
        <v>29</v>
      </c>
      <c r="AF274" t="s">
        <v>28</v>
      </c>
    </row>
    <row r="275" spans="1:32" x14ac:dyDescent="0.2">
      <c r="A275" t="s">
        <v>94</v>
      </c>
      <c r="C275" s="25">
        <v>46698.368999999999</v>
      </c>
      <c r="D275" s="25"/>
      <c r="E275">
        <f>+(C275-C$7)/C$8</f>
        <v>4611.0026724685877</v>
      </c>
      <c r="F275">
        <f>ROUND(2*E275,0)/2</f>
        <v>4611</v>
      </c>
      <c r="G275">
        <f>+C275-(C$7+F275*C$8)</f>
        <v>2.4887599938665517E-3</v>
      </c>
      <c r="I275">
        <f>G275</f>
        <v>2.4887599938665517E-3</v>
      </c>
      <c r="O275" s="76">
        <f ca="1">+C$11+C$12*F275</f>
        <v>-4.093439275610981E-3</v>
      </c>
      <c r="P275">
        <f>+D$11+D$12*F275+D$13*F275^2</f>
        <v>3.3562801035350439E-3</v>
      </c>
      <c r="Q275" s="2">
        <f>+C275-15018.5</f>
        <v>31679.868999999999</v>
      </c>
      <c r="R275">
        <f>+(P275-G275)^2</f>
        <v>7.5259114067923281E-7</v>
      </c>
      <c r="S275" s="6">
        <f>S$17</f>
        <v>0.05</v>
      </c>
      <c r="AA275" t="s">
        <v>38</v>
      </c>
      <c r="AF275" t="s">
        <v>46</v>
      </c>
    </row>
    <row r="276" spans="1:32" x14ac:dyDescent="0.2">
      <c r="A276" t="s">
        <v>95</v>
      </c>
      <c r="C276" s="25">
        <v>46753.298999999999</v>
      </c>
      <c r="D276" s="25"/>
      <c r="E276">
        <f>+(C276-C$7)/C$8</f>
        <v>4669.9873474489614</v>
      </c>
      <c r="F276">
        <f>ROUND(2*E276,0)/2</f>
        <v>4670</v>
      </c>
      <c r="G276">
        <f>+C276-(C$7+F276*C$8)</f>
        <v>-1.178280000021914E-2</v>
      </c>
      <c r="I276">
        <f>G276</f>
        <v>-1.178280000021914E-2</v>
      </c>
      <c r="O276" s="76">
        <f ca="1">+C$11+C$12*F276</f>
        <v>-3.9857575482867905E-3</v>
      </c>
      <c r="P276">
        <f>+D$11+D$12*F276+D$13*F276^2</f>
        <v>3.3836631336226827E-3</v>
      </c>
      <c r="Q276" s="2">
        <f>+C276-15018.5</f>
        <v>31734.798999999999</v>
      </c>
      <c r="R276">
        <f>+(P276-G276)^2</f>
        <v>2.3002160399018313E-4</v>
      </c>
      <c r="S276" s="6">
        <f>S$17</f>
        <v>0.05</v>
      </c>
      <c r="AA276" t="s">
        <v>38</v>
      </c>
      <c r="AB276">
        <v>4</v>
      </c>
      <c r="AD276" t="s">
        <v>29</v>
      </c>
      <c r="AF276" t="s">
        <v>28</v>
      </c>
    </row>
    <row r="277" spans="1:32" x14ac:dyDescent="0.2">
      <c r="A277" t="s">
        <v>95</v>
      </c>
      <c r="C277" s="25">
        <v>46764.485000000001</v>
      </c>
      <c r="D277" s="25"/>
      <c r="E277">
        <f>+(C277-C$7)/C$8</f>
        <v>4681.9990455070456</v>
      </c>
      <c r="F277">
        <f>ROUND(2*E277,0)/2</f>
        <v>4682</v>
      </c>
      <c r="G277">
        <f>+C277-(C$7+F277*C$8)</f>
        <v>-8.8888000027509406E-4</v>
      </c>
      <c r="I277">
        <f>G277</f>
        <v>-8.8888000027509406E-4</v>
      </c>
      <c r="O277" s="76">
        <f ca="1">+C$11+C$12*F277</f>
        <v>-3.9638561800174645E-3</v>
      </c>
      <c r="P277">
        <f>+D$11+D$12*F277+D$13*F277^2</f>
        <v>3.3892716527028112E-3</v>
      </c>
      <c r="Q277" s="2">
        <f>+C277-15018.5</f>
        <v>31745.985000000001</v>
      </c>
      <c r="R277">
        <f>+(P277-G277)^2</f>
        <v>1.8302581565877584E-5</v>
      </c>
      <c r="S277" s="6">
        <f>S$17</f>
        <v>0.05</v>
      </c>
      <c r="AA277" t="s">
        <v>38</v>
      </c>
      <c r="AB277">
        <v>11</v>
      </c>
      <c r="AD277" t="s">
        <v>49</v>
      </c>
      <c r="AF277" t="s">
        <v>28</v>
      </c>
    </row>
    <row r="278" spans="1:32" x14ac:dyDescent="0.2">
      <c r="A278" t="s">
        <v>96</v>
      </c>
      <c r="C278" s="25">
        <v>46819.432000000001</v>
      </c>
      <c r="D278" s="25"/>
      <c r="E278">
        <f>+(C278-C$7)/C$8</f>
        <v>4741.0019753476899</v>
      </c>
      <c r="F278">
        <f>ROUND(2*E278,0)/2</f>
        <v>4741</v>
      </c>
      <c r="G278">
        <f>+C278-(C$7+F278*C$8)</f>
        <v>1.8395599981886335E-3</v>
      </c>
      <c r="I278">
        <f>G278</f>
        <v>1.8395599981886335E-3</v>
      </c>
      <c r="O278" s="76">
        <f ca="1">+C$11+C$12*F278</f>
        <v>-3.8561744526932756E-3</v>
      </c>
      <c r="P278">
        <f>+D$11+D$12*F278+D$13*F278^2</f>
        <v>3.4170390602364428E-3</v>
      </c>
      <c r="Q278" s="2">
        <f>+C278-15018.5</f>
        <v>31800.932000000001</v>
      </c>
      <c r="R278">
        <f>+(P278-G278)^2</f>
        <v>2.4884401911992361E-6</v>
      </c>
      <c r="S278" s="6">
        <f>S$17</f>
        <v>0.05</v>
      </c>
      <c r="AA278" t="s">
        <v>38</v>
      </c>
      <c r="AB278">
        <v>8</v>
      </c>
      <c r="AD278" t="s">
        <v>49</v>
      </c>
      <c r="AF278" t="s">
        <v>28</v>
      </c>
    </row>
    <row r="279" spans="1:32" x14ac:dyDescent="0.2">
      <c r="A279" t="s">
        <v>96</v>
      </c>
      <c r="C279" s="25">
        <v>46820.366999999998</v>
      </c>
      <c r="D279" s="25"/>
      <c r="E279">
        <f>+(C279-C$7)/C$8</f>
        <v>4742.0059926625727</v>
      </c>
      <c r="F279">
        <f>ROUND(2*E279,0)/2</f>
        <v>4742</v>
      </c>
      <c r="G279">
        <f>+C279-(C$7+F279*C$8)</f>
        <v>5.5807199969422072E-3</v>
      </c>
      <c r="I279">
        <f>G279</f>
        <v>5.5807199969422072E-3</v>
      </c>
      <c r="O279" s="76">
        <f ca="1">+C$11+C$12*F279</f>
        <v>-3.8543493386708309E-3</v>
      </c>
      <c r="P279">
        <f>+D$11+D$12*F279+D$13*F279^2</f>
        <v>3.4175124470252395E-3</v>
      </c>
      <c r="Q279" s="2">
        <f>+C279-15018.5</f>
        <v>31801.866999999998</v>
      </c>
      <c r="R279">
        <f>+(P279-G279)^2</f>
        <v>4.6794669040177708E-6</v>
      </c>
      <c r="S279" s="6">
        <f>S$17</f>
        <v>0.05</v>
      </c>
      <c r="AA279" t="s">
        <v>38</v>
      </c>
      <c r="AB279">
        <v>9</v>
      </c>
      <c r="AD279" t="s">
        <v>49</v>
      </c>
      <c r="AF279" t="s">
        <v>28</v>
      </c>
    </row>
    <row r="280" spans="1:32" x14ac:dyDescent="0.2">
      <c r="A280" t="s">
        <v>96</v>
      </c>
      <c r="C280" s="25">
        <v>46861.337</v>
      </c>
      <c r="D280" s="25"/>
      <c r="E280">
        <f>+(C280-C$7)/C$8</f>
        <v>4786.000205914821</v>
      </c>
      <c r="F280">
        <f>ROUND(2*E280,0)/2</f>
        <v>4786</v>
      </c>
      <c r="G280">
        <f>+C280-(C$7+F280*C$8)</f>
        <v>1.9175999477738515E-4</v>
      </c>
      <c r="I280">
        <f>G280</f>
        <v>1.9175999477738515E-4</v>
      </c>
      <c r="O280" s="76">
        <f ca="1">+C$11+C$12*F280</f>
        <v>-3.7740443216833005E-3</v>
      </c>
      <c r="P280">
        <f>+D$11+D$12*F280+D$13*F280^2</f>
        <v>3.4384323069047594E-3</v>
      </c>
      <c r="Q280" s="2">
        <f>+C280-15018.5</f>
        <v>31842.837</v>
      </c>
      <c r="R280">
        <f>+(P280-G280)^2</f>
        <v>1.054088110233451E-5</v>
      </c>
      <c r="S280" s="6">
        <f>S$17</f>
        <v>0.05</v>
      </c>
      <c r="AA280" t="s">
        <v>38</v>
      </c>
      <c r="AB280">
        <v>9</v>
      </c>
      <c r="AD280" t="s">
        <v>29</v>
      </c>
      <c r="AF280" t="s">
        <v>28</v>
      </c>
    </row>
    <row r="281" spans="1:32" x14ac:dyDescent="0.2">
      <c r="A281" t="s">
        <v>97</v>
      </c>
      <c r="C281" s="25">
        <v>47008.464</v>
      </c>
      <c r="D281" s="25"/>
      <c r="E281">
        <f>+(C281-C$7)/C$8</f>
        <v>4943.9874310347459</v>
      </c>
      <c r="F281">
        <f>ROUND(2*E281,0)/2</f>
        <v>4944</v>
      </c>
      <c r="G281">
        <f>+C281-(C$7+F281*C$8)</f>
        <v>-1.1704960001225118E-2</v>
      </c>
      <c r="I281">
        <f>G281</f>
        <v>-1.1704960001225118E-2</v>
      </c>
      <c r="O281" s="76">
        <f ca="1">+C$11+C$12*F281</f>
        <v>-3.485676306137166E-3</v>
      </c>
      <c r="P281">
        <f>+D$11+D$12*F281+D$13*F281^2</f>
        <v>3.5150179082201012E-3</v>
      </c>
      <c r="Q281" s="2">
        <f>+C281-15018.5</f>
        <v>31989.964</v>
      </c>
      <c r="R281">
        <f>+(P281-G281)^2</f>
        <v>2.3164772756400047E-4</v>
      </c>
      <c r="S281" s="6">
        <f>S$17</f>
        <v>0.05</v>
      </c>
      <c r="AA281" t="s">
        <v>38</v>
      </c>
      <c r="AB281">
        <v>9</v>
      </c>
      <c r="AD281" t="s">
        <v>29</v>
      </c>
      <c r="AF281" t="s">
        <v>28</v>
      </c>
    </row>
    <row r="282" spans="1:32" x14ac:dyDescent="0.2">
      <c r="A282" t="s">
        <v>99</v>
      </c>
      <c r="C282" s="25">
        <v>47008.464999999997</v>
      </c>
      <c r="D282" s="25"/>
      <c r="E282">
        <f>+(C282-C$7)/C$8</f>
        <v>4943.9885048500528</v>
      </c>
      <c r="F282">
        <f>ROUND(2*E282,0)/2</f>
        <v>4944</v>
      </c>
      <c r="G282">
        <f>+C282-(C$7+F282*C$8)</f>
        <v>-1.070496000465937E-2</v>
      </c>
      <c r="I282">
        <f>G282</f>
        <v>-1.070496000465937E-2</v>
      </c>
      <c r="O282" s="76">
        <f ca="1">+C$11+C$12*F282</f>
        <v>-3.485676306137166E-3</v>
      </c>
      <c r="P282">
        <f>+D$11+D$12*F282+D$13*F282^2</f>
        <v>3.5150179082201012E-3</v>
      </c>
      <c r="Q282" s="2">
        <f>+C282-15018.5</f>
        <v>31989.964999999997</v>
      </c>
      <c r="R282">
        <f>+(P282-G282)^2</f>
        <v>2.0220777184278002E-4</v>
      </c>
      <c r="S282" s="6">
        <f>S$17</f>
        <v>0.05</v>
      </c>
      <c r="AA282" t="s">
        <v>38</v>
      </c>
      <c r="AB282">
        <v>11</v>
      </c>
      <c r="AD282" t="s">
        <v>98</v>
      </c>
      <c r="AF282" t="s">
        <v>28</v>
      </c>
    </row>
    <row r="283" spans="1:32" x14ac:dyDescent="0.2">
      <c r="A283" t="s">
        <v>100</v>
      </c>
      <c r="C283" s="25">
        <v>47036.413999999997</v>
      </c>
      <c r="D283" s="25"/>
      <c r="E283">
        <f>+(C283-C$7)/C$8</f>
        <v>4974.0005689502977</v>
      </c>
      <c r="F283">
        <f>ROUND(2*E283,0)/2</f>
        <v>4974</v>
      </c>
      <c r="G283">
        <f>+C283-(C$7+F283*C$8)</f>
        <v>5.2983999194111675E-4</v>
      </c>
      <c r="I283">
        <f>G283</f>
        <v>5.2983999194111675E-4</v>
      </c>
      <c r="O283" s="76">
        <f ca="1">+C$11+C$12*F283</f>
        <v>-3.4309228854638493E-3</v>
      </c>
      <c r="P283">
        <f>+D$11+D$12*F283+D$13*F283^2</f>
        <v>3.5298182377935406E-3</v>
      </c>
      <c r="Q283" s="2">
        <f>+C283-15018.5</f>
        <v>32017.913999999997</v>
      </c>
      <c r="R283">
        <f>+(P283-G283)^2</f>
        <v>8.9998694755877853E-6</v>
      </c>
      <c r="S283" s="6">
        <f>S$17</f>
        <v>0.05</v>
      </c>
      <c r="AA283" t="s">
        <v>38</v>
      </c>
      <c r="AB283">
        <v>8</v>
      </c>
      <c r="AD283" t="s">
        <v>49</v>
      </c>
      <c r="AF283" t="s">
        <v>28</v>
      </c>
    </row>
    <row r="284" spans="1:32" x14ac:dyDescent="0.2">
      <c r="A284" t="s">
        <v>99</v>
      </c>
      <c r="C284" s="25">
        <v>47036.417999999998</v>
      </c>
      <c r="D284" s="25"/>
      <c r="E284">
        <f>+(C284-C$7)/C$8</f>
        <v>4974.0048642115389</v>
      </c>
      <c r="F284">
        <f>ROUND(2*E284,0)/2</f>
        <v>4974</v>
      </c>
      <c r="G284">
        <f>+C284-(C$7+F284*C$8)</f>
        <v>4.529839992756024E-3</v>
      </c>
      <c r="I284">
        <f>G284</f>
        <v>4.529839992756024E-3</v>
      </c>
      <c r="O284" s="76">
        <f ca="1">+C$11+C$12*F284</f>
        <v>-3.4309228854638493E-3</v>
      </c>
      <c r="P284">
        <f>+D$11+D$12*F284+D$13*F284^2</f>
        <v>3.5298182377935406E-3</v>
      </c>
      <c r="Q284" s="2">
        <f>+C284-15018.5</f>
        <v>32017.917999999998</v>
      </c>
      <c r="R284">
        <f>+(P284-G284)^2</f>
        <v>1.0000435103982453E-6</v>
      </c>
      <c r="S284" s="6">
        <f>S$17</f>
        <v>0.05</v>
      </c>
      <c r="AA284" t="s">
        <v>38</v>
      </c>
      <c r="AB284">
        <v>8</v>
      </c>
      <c r="AD284" t="s">
        <v>98</v>
      </c>
      <c r="AF284" t="s">
        <v>28</v>
      </c>
    </row>
    <row r="285" spans="1:32" x14ac:dyDescent="0.2">
      <c r="A285" t="s">
        <v>99</v>
      </c>
      <c r="C285" s="25">
        <v>47078.319000000003</v>
      </c>
      <c r="D285" s="25"/>
      <c r="E285">
        <f>+(C285-C$7)/C$8</f>
        <v>5018.998799517437</v>
      </c>
      <c r="F285">
        <f>ROUND(2*E285,0)/2</f>
        <v>5019</v>
      </c>
      <c r="G285">
        <f>+C285-(C$7+F285*C$8)</f>
        <v>-1.1179599969182163E-3</v>
      </c>
      <c r="I285">
        <f>G285</f>
        <v>-1.1179599969182163E-3</v>
      </c>
      <c r="O285" s="76">
        <f ca="1">+C$11+C$12*F285</f>
        <v>-3.3487927544538741E-3</v>
      </c>
      <c r="P285">
        <f>+D$11+D$12*F285+D$13*F285^2</f>
        <v>3.5521735750613428E-3</v>
      </c>
      <c r="Q285" s="2">
        <f>+C285-15018.5</f>
        <v>32059.819000000003</v>
      </c>
      <c r="R285">
        <f>+(P285-G285)^2</f>
        <v>2.1810147580130557E-5</v>
      </c>
      <c r="S285" s="6">
        <f>S$17</f>
        <v>0.05</v>
      </c>
      <c r="AB285">
        <v>6</v>
      </c>
      <c r="AD285" t="s">
        <v>29</v>
      </c>
      <c r="AF285" t="s">
        <v>28</v>
      </c>
    </row>
    <row r="286" spans="1:32" x14ac:dyDescent="0.2">
      <c r="A286" t="s">
        <v>40</v>
      </c>
      <c r="C286" s="26">
        <v>47087.633000000002</v>
      </c>
      <c r="D286" s="25"/>
      <c r="E286">
        <f>+(C286-C$7)/C$8</f>
        <v>5029.0003153151265</v>
      </c>
      <c r="F286">
        <f>ROUND(2*E286,0)/2</f>
        <v>5029</v>
      </c>
      <c r="G286">
        <f>+C286-(C$7+F286*C$8)</f>
        <v>2.9363999783527106E-4</v>
      </c>
      <c r="I286">
        <f>G286</f>
        <v>2.9363999783527106E-4</v>
      </c>
      <c r="O286" s="76">
        <f ca="1">+C$11+C$12*F286</f>
        <v>-3.3305416142294358E-3</v>
      </c>
      <c r="P286">
        <f>+D$11+D$12*F286+D$13*F286^2</f>
        <v>3.5571666614465439E-3</v>
      </c>
      <c r="Q286" s="2">
        <f>+C286-15018.5</f>
        <v>32069.133000000002</v>
      </c>
      <c r="R286">
        <f>+(P286-G286)^2</f>
        <v>1.0650606284101726E-5</v>
      </c>
      <c r="S286" s="6">
        <f>S$17</f>
        <v>0.05</v>
      </c>
      <c r="AB286">
        <v>14</v>
      </c>
      <c r="AD286" t="s">
        <v>39</v>
      </c>
      <c r="AF286" t="s">
        <v>41</v>
      </c>
    </row>
    <row r="287" spans="1:32" x14ac:dyDescent="0.2">
      <c r="A287" t="s">
        <v>99</v>
      </c>
      <c r="C287" s="25">
        <v>47117.436999999998</v>
      </c>
      <c r="D287" s="25"/>
      <c r="E287">
        <f>+(C287-C$7)/C$8</f>
        <v>5061.0043068154882</v>
      </c>
      <c r="F287">
        <f>ROUND(2*E287,0)/2</f>
        <v>5061</v>
      </c>
      <c r="G287">
        <f>+C287-(C$7+F287*C$8)</f>
        <v>4.0107599998009391E-3</v>
      </c>
      <c r="I287">
        <f>G287</f>
        <v>4.0107599998009391E-3</v>
      </c>
      <c r="O287" s="76">
        <f ca="1">+C$11+C$12*F287</f>
        <v>-3.2721379655112313E-3</v>
      </c>
      <c r="P287">
        <f>+D$11+D$12*F287+D$13*F287^2</f>
        <v>3.5732061997659653E-3</v>
      </c>
      <c r="Q287" s="2">
        <f>+C287-15018.5</f>
        <v>32098.936999999998</v>
      </c>
      <c r="R287">
        <f>+(P287-G287)^2</f>
        <v>1.9145332792504588E-7</v>
      </c>
      <c r="S287" s="6">
        <f>S$17</f>
        <v>0.05</v>
      </c>
      <c r="AA287" t="s">
        <v>38</v>
      </c>
      <c r="AB287">
        <v>9</v>
      </c>
      <c r="AD287" t="s">
        <v>49</v>
      </c>
      <c r="AF287" t="s">
        <v>28</v>
      </c>
    </row>
    <row r="288" spans="1:32" x14ac:dyDescent="0.2">
      <c r="A288" t="s">
        <v>102</v>
      </c>
      <c r="C288" s="25">
        <v>47213.357000000004</v>
      </c>
      <c r="D288" s="25"/>
      <c r="E288">
        <f>+(C288-C$7)/C$8</f>
        <v>5164.0046713543161</v>
      </c>
      <c r="F288">
        <f>ROUND(2*E288,0)/2</f>
        <v>5164</v>
      </c>
      <c r="G288">
        <f>+C288-(C$7+F288*C$8)</f>
        <v>4.3502400003490038E-3</v>
      </c>
      <c r="I288">
        <f>G288</f>
        <v>4.3502400003490038E-3</v>
      </c>
      <c r="O288" s="76">
        <f ca="1">+C$11+C$12*F288</f>
        <v>-3.0841512211995104E-3</v>
      </c>
      <c r="P288">
        <f>+D$11+D$12*F288+D$13*F288^2</f>
        <v>3.6254714165110894E-3</v>
      </c>
      <c r="Q288" s="2">
        <f>+C288-15018.5</f>
        <v>32194.857000000004</v>
      </c>
      <c r="R288">
        <f>+(P288-G288)^2</f>
        <v>5.2528950011841595E-7</v>
      </c>
      <c r="S288" s="6">
        <f>S$17</f>
        <v>0.05</v>
      </c>
      <c r="AA288" t="s">
        <v>38</v>
      </c>
      <c r="AB288">
        <v>7</v>
      </c>
      <c r="AD288" t="s">
        <v>101</v>
      </c>
      <c r="AF288" t="s">
        <v>28</v>
      </c>
    </row>
    <row r="289" spans="1:32" ht="13.5" thickBot="1" x14ac:dyDescent="0.25">
      <c r="A289" s="110" t="s">
        <v>103</v>
      </c>
      <c r="B289" s="110"/>
      <c r="C289" s="111">
        <v>47214.286999999997</v>
      </c>
      <c r="D289" s="25"/>
      <c r="E289">
        <f>+(C289-C$7)/C$8</f>
        <v>5165.0033195926435</v>
      </c>
      <c r="F289">
        <f>ROUND(2*E289,0)/2</f>
        <v>5165</v>
      </c>
      <c r="G289">
        <f>+C289-(C$7+F289*C$8)</f>
        <v>3.0913999944459647E-3</v>
      </c>
      <c r="I289">
        <f>G289</f>
        <v>3.0913999944459647E-3</v>
      </c>
      <c r="O289" s="76">
        <f ca="1">+C$11+C$12*F289</f>
        <v>-3.0823261071770674E-3</v>
      </c>
      <c r="P289">
        <f>+D$11+D$12*F289+D$13*F289^2</f>
        <v>3.6259836172554015E-3</v>
      </c>
      <c r="Q289" s="2">
        <f>+C289-15018.5</f>
        <v>32195.786999999997</v>
      </c>
      <c r="R289">
        <f>+(P289-G289)^2</f>
        <v>2.8577964977606218E-7</v>
      </c>
      <c r="S289" s="6">
        <f>S$17</f>
        <v>0.05</v>
      </c>
      <c r="AA289" t="s">
        <v>38</v>
      </c>
      <c r="AB289">
        <v>8</v>
      </c>
      <c r="AD289" t="s">
        <v>49</v>
      </c>
      <c r="AF289" t="s">
        <v>28</v>
      </c>
    </row>
    <row r="290" spans="1:32" x14ac:dyDescent="0.2">
      <c r="A290" t="s">
        <v>105</v>
      </c>
      <c r="C290" s="25">
        <v>47415.440999999999</v>
      </c>
      <c r="D290" s="25"/>
      <c r="E290">
        <f>+(C290-C$7)/C$8</f>
        <v>5381.0055644679805</v>
      </c>
      <c r="F290">
        <f>ROUND(2*E290,0)/2</f>
        <v>5381</v>
      </c>
      <c r="G290">
        <f>+C290-(C$7+F290*C$8)</f>
        <v>5.1819599975715391E-3</v>
      </c>
      <c r="J290">
        <f>G290</f>
        <v>5.1819599975715391E-3</v>
      </c>
      <c r="O290" s="76">
        <f ca="1">+C$11+C$12*F290</f>
        <v>-2.6881014783291871E-3</v>
      </c>
      <c r="P290">
        <f>+D$11+D$12*F290+D$13*F290^2</f>
        <v>3.7387694363281328E-3</v>
      </c>
      <c r="Q290" s="2">
        <f>+C290-15018.5</f>
        <v>32396.940999999999</v>
      </c>
      <c r="R290">
        <f>+(P290-G290)^2</f>
        <v>2.0827989960620582E-6</v>
      </c>
      <c r="S290" s="6">
        <f>S$17</f>
        <v>0.05</v>
      </c>
      <c r="AA290" t="s">
        <v>104</v>
      </c>
      <c r="AF290" t="s">
        <v>46</v>
      </c>
    </row>
    <row r="291" spans="1:32" x14ac:dyDescent="0.2">
      <c r="A291" t="s">
        <v>105</v>
      </c>
      <c r="C291" s="25">
        <v>47415.440999999999</v>
      </c>
      <c r="D291" s="25"/>
      <c r="E291">
        <f>+(C291-C$7)/C$8</f>
        <v>5381.0055644679805</v>
      </c>
      <c r="F291">
        <f>ROUND(2*E291,0)/2</f>
        <v>5381</v>
      </c>
      <c r="G291">
        <f>+C291-(C$7+F291*C$8)</f>
        <v>5.1819599975715391E-3</v>
      </c>
      <c r="J291">
        <f>G291</f>
        <v>5.1819599975715391E-3</v>
      </c>
      <c r="O291" s="76">
        <f ca="1">+C$11+C$12*F291</f>
        <v>-2.6881014783291871E-3</v>
      </c>
      <c r="P291">
        <f>+D$11+D$12*F291+D$13*F291^2</f>
        <v>3.7387694363281328E-3</v>
      </c>
      <c r="Q291" s="2">
        <f>+C291-15018.5</f>
        <v>32396.940999999999</v>
      </c>
      <c r="R291">
        <f>+(P291-G291)^2</f>
        <v>2.0827989960620582E-6</v>
      </c>
      <c r="S291" s="6">
        <f>S$17</f>
        <v>0.05</v>
      </c>
      <c r="AA291" t="s">
        <v>106</v>
      </c>
      <c r="AF291" t="s">
        <v>46</v>
      </c>
    </row>
    <row r="292" spans="1:32" x14ac:dyDescent="0.2">
      <c r="A292" s="15" t="s">
        <v>147</v>
      </c>
      <c r="B292" s="15"/>
      <c r="C292" s="27">
        <v>47415.441200000001</v>
      </c>
      <c r="D292" s="27"/>
      <c r="E292" s="15">
        <f>+(C292-C$7)/C$8</f>
        <v>5381.0057792310445</v>
      </c>
      <c r="F292" s="15">
        <f>ROUND(2*E292,0)/2</f>
        <v>5381</v>
      </c>
      <c r="G292">
        <f>+C292-(C$7+F292*C$8)</f>
        <v>5.3819599997950718E-3</v>
      </c>
      <c r="K292">
        <f>G292</f>
        <v>5.3819599997950718E-3</v>
      </c>
      <c r="O292" s="76">
        <f ca="1">+C$11+C$12*F292</f>
        <v>-2.6881014783291871E-3</v>
      </c>
      <c r="P292">
        <f>+D$11+D$12*F292+D$13*F292^2</f>
        <v>3.7387694363281328E-3</v>
      </c>
      <c r="Q292" s="2">
        <f>+C292-15018.5</f>
        <v>32396.941200000001</v>
      </c>
      <c r="R292">
        <f>+(P292-G292)^2</f>
        <v>2.7000752278667966E-6</v>
      </c>
      <c r="S292" s="6">
        <f>S$17</f>
        <v>0.05</v>
      </c>
    </row>
    <row r="293" spans="1:32" x14ac:dyDescent="0.2">
      <c r="A293" s="107" t="s">
        <v>105</v>
      </c>
      <c r="B293" s="108" t="s">
        <v>156</v>
      </c>
      <c r="C293" s="107">
        <v>47415.441700000003</v>
      </c>
      <c r="D293" s="27"/>
      <c r="E293" s="15">
        <f>+(C293-C$7)/C$8</f>
        <v>5381.0063161387015</v>
      </c>
      <c r="F293" s="15">
        <f>ROUND(2*E293,0)/2</f>
        <v>5381</v>
      </c>
      <c r="G293">
        <f>+C293-(C$7+F293*C$8)</f>
        <v>5.8819600017159246E-3</v>
      </c>
      <c r="J293">
        <f>G293</f>
        <v>5.8819600017159246E-3</v>
      </c>
      <c r="O293" s="76">
        <f ca="1">+C$11+C$12*F293</f>
        <v>-2.6881014783291871E-3</v>
      </c>
      <c r="P293">
        <f>+D$11+D$12*F293+D$13*F293^2</f>
        <v>3.7387694363281328E-3</v>
      </c>
      <c r="Q293" s="2">
        <f>+C293-15018.5</f>
        <v>32396.941700000003</v>
      </c>
      <c r="R293">
        <f>+(P293-G293)^2</f>
        <v>4.5932657995672426E-6</v>
      </c>
      <c r="S293" s="6">
        <f>S$17</f>
        <v>0.05</v>
      </c>
    </row>
    <row r="294" spans="1:32" x14ac:dyDescent="0.2">
      <c r="A294" s="15" t="s">
        <v>105</v>
      </c>
      <c r="B294" s="15"/>
      <c r="C294" s="27">
        <v>47415.441700000003</v>
      </c>
      <c r="D294" s="27"/>
      <c r="E294" s="15">
        <f>+(C294-C$7)/C$8</f>
        <v>5381.0063161387015</v>
      </c>
      <c r="F294" s="15">
        <f>ROUND(2*E294,0)/2</f>
        <v>5381</v>
      </c>
      <c r="G294">
        <f>+C294-(C$7+F294*C$8)</f>
        <v>5.8819600017159246E-3</v>
      </c>
      <c r="J294">
        <f>G294</f>
        <v>5.8819600017159246E-3</v>
      </c>
      <c r="O294" s="76">
        <f ca="1">+C$11+C$12*F294</f>
        <v>-2.6881014783291871E-3</v>
      </c>
      <c r="P294">
        <f>+D$11+D$12*F294+D$13*F294^2</f>
        <v>3.7387694363281328E-3</v>
      </c>
      <c r="Q294" s="2">
        <f>+C294-15018.5</f>
        <v>32396.941700000003</v>
      </c>
      <c r="R294">
        <f>+(P294-G294)^2</f>
        <v>4.5932657995672426E-6</v>
      </c>
      <c r="S294" s="6">
        <f>S$17</f>
        <v>0.05</v>
      </c>
      <c r="AA294" t="s">
        <v>107</v>
      </c>
      <c r="AF294" t="s">
        <v>46</v>
      </c>
    </row>
    <row r="295" spans="1:32" x14ac:dyDescent="0.2">
      <c r="A295" s="15" t="s">
        <v>108</v>
      </c>
      <c r="B295" s="15"/>
      <c r="C295" s="27">
        <v>47415.447999999997</v>
      </c>
      <c r="D295" s="27"/>
      <c r="E295" s="15">
        <f>+(C295-C$7)/C$8</f>
        <v>5381.0130811751478</v>
      </c>
      <c r="F295" s="15">
        <f>ROUND(2*E295,0)/2</f>
        <v>5381</v>
      </c>
      <c r="G295">
        <f>+C295-(C$7+F295*C$8)</f>
        <v>1.2181959995359648E-2</v>
      </c>
      <c r="I295">
        <f>G295</f>
        <v>1.2181959995359648E-2</v>
      </c>
      <c r="O295" s="76">
        <f ca="1">+C$11+C$12*F295</f>
        <v>-2.6881014783291871E-3</v>
      </c>
      <c r="P295">
        <f>+D$11+D$12*F295+D$13*F295^2</f>
        <v>3.7387694363281328E-3</v>
      </c>
      <c r="Q295" s="2">
        <f>+C295-15018.5</f>
        <v>32396.947999999997</v>
      </c>
      <c r="R295">
        <f>+(P295-G295)^2</f>
        <v>7.1287466816118906E-5</v>
      </c>
      <c r="S295" s="6">
        <f>S$17</f>
        <v>0.05</v>
      </c>
      <c r="AA295" t="s">
        <v>38</v>
      </c>
      <c r="AB295">
        <v>6</v>
      </c>
      <c r="AD295" t="s">
        <v>29</v>
      </c>
      <c r="AF295" t="s">
        <v>28</v>
      </c>
    </row>
    <row r="296" spans="1:32" x14ac:dyDescent="0.2">
      <c r="A296" s="15" t="s">
        <v>109</v>
      </c>
      <c r="B296" s="15"/>
      <c r="C296" s="27">
        <v>47456.415000000001</v>
      </c>
      <c r="D296" s="27"/>
      <c r="E296" s="15">
        <f>+(C296-C$7)/C$8</f>
        <v>5425.0040729814691</v>
      </c>
      <c r="F296" s="15">
        <f>ROUND(2*E296,0)/2</f>
        <v>5425</v>
      </c>
      <c r="G296">
        <f>+C296-(C$7+F296*C$8)</f>
        <v>3.7929999962216243E-3</v>
      </c>
      <c r="I296">
        <f>G296</f>
        <v>3.7929999962216243E-3</v>
      </c>
      <c r="O296" s="76">
        <f ca="1">+C$11+C$12*F296</f>
        <v>-2.6077964613416566E-3</v>
      </c>
      <c r="P296">
        <f>+D$11+D$12*F296+D$13*F296^2</f>
        <v>3.7622691855061872E-3</v>
      </c>
      <c r="Q296" s="2">
        <f>+C296-15018.5</f>
        <v>32437.915000000001</v>
      </c>
      <c r="R296">
        <f>+(P296-G296)^2</f>
        <v>9.4438272722802591E-10</v>
      </c>
      <c r="S296" s="6">
        <f>S$17</f>
        <v>0.05</v>
      </c>
      <c r="AA296" t="s">
        <v>38</v>
      </c>
      <c r="AB296">
        <v>6</v>
      </c>
      <c r="AD296" t="s">
        <v>29</v>
      </c>
      <c r="AF296" t="s">
        <v>28</v>
      </c>
    </row>
    <row r="297" spans="1:32" x14ac:dyDescent="0.2">
      <c r="A297" t="s">
        <v>109</v>
      </c>
      <c r="C297" s="25">
        <v>47456.417000000001</v>
      </c>
      <c r="D297" s="25"/>
      <c r="E297" s="15">
        <f>+(C297-C$7)/C$8</f>
        <v>5425.0062206120901</v>
      </c>
      <c r="F297" s="15">
        <f>ROUND(2*E297,0)/2</f>
        <v>5425</v>
      </c>
      <c r="G297">
        <f>+C297-(C$7+F297*C$8)</f>
        <v>5.7929999966290779E-3</v>
      </c>
      <c r="I297">
        <f>G297</f>
        <v>5.7929999966290779E-3</v>
      </c>
      <c r="O297" s="76">
        <f ca="1">+C$11+C$12*F297</f>
        <v>-2.6077964613416566E-3</v>
      </c>
      <c r="P297">
        <f>+D$11+D$12*F297+D$13*F297^2</f>
        <v>3.7622691855061872E-3</v>
      </c>
      <c r="Q297" s="2">
        <f>+C297-15018.5</f>
        <v>32437.917000000001</v>
      </c>
      <c r="R297">
        <f>+(P297-G297)^2</f>
        <v>4.1238676272438337E-6</v>
      </c>
      <c r="S297" s="6">
        <f>S$17</f>
        <v>0.05</v>
      </c>
      <c r="AA297" t="s">
        <v>38</v>
      </c>
      <c r="AB297">
        <v>7</v>
      </c>
      <c r="AD297" t="s">
        <v>49</v>
      </c>
      <c r="AF297" t="s">
        <v>28</v>
      </c>
    </row>
    <row r="298" spans="1:32" x14ac:dyDescent="0.2">
      <c r="A298" t="s">
        <v>109</v>
      </c>
      <c r="C298" s="25">
        <v>47470.375999999997</v>
      </c>
      <c r="D298" s="25"/>
      <c r="E298" s="15">
        <f>+(C298-C$7)/C$8</f>
        <v>5439.9956085249023</v>
      </c>
      <c r="F298" s="15">
        <f>ROUND(2*E298,0)/2</f>
        <v>5440</v>
      </c>
      <c r="G298">
        <f>+C298-(C$7+F298*C$8)</f>
        <v>-4.0896000064094551E-3</v>
      </c>
      <c r="I298">
        <f>G298</f>
        <v>-4.0896000064094551E-3</v>
      </c>
      <c r="O298" s="76">
        <f ca="1">+C$11+C$12*F298</f>
        <v>-2.5804197510049982E-3</v>
      </c>
      <c r="P298">
        <f>+D$11+D$12*F298+D$13*F298^2</f>
        <v>3.7703210668864067E-3</v>
      </c>
      <c r="Q298" s="2">
        <f>+C298-15018.5</f>
        <v>32451.875999999997</v>
      </c>
      <c r="R298">
        <f>+(P298-G298)^2</f>
        <v>6.1778359278440363E-5</v>
      </c>
      <c r="S298" s="6">
        <f>S$17</f>
        <v>0.05</v>
      </c>
      <c r="AA298" t="s">
        <v>38</v>
      </c>
      <c r="AB298">
        <v>7</v>
      </c>
      <c r="AD298" t="s">
        <v>49</v>
      </c>
      <c r="AF298" t="s">
        <v>28</v>
      </c>
    </row>
    <row r="299" spans="1:32" x14ac:dyDescent="0.2">
      <c r="A299" t="s">
        <v>109</v>
      </c>
      <c r="C299" s="25">
        <v>47471.307999999997</v>
      </c>
      <c r="D299" s="25"/>
      <c r="E299" s="15">
        <f>+(C299-C$7)/C$8</f>
        <v>5440.996404393858</v>
      </c>
      <c r="F299" s="15">
        <f>ROUND(2*E299,0)/2</f>
        <v>5441</v>
      </c>
      <c r="G299">
        <f>+C299-(C$7+F299*C$8)</f>
        <v>-3.348440004629083E-3</v>
      </c>
      <c r="I299">
        <f>G299</f>
        <v>-3.348440004629083E-3</v>
      </c>
      <c r="O299" s="76">
        <f ca="1">+C$11+C$12*F299</f>
        <v>-2.5785946369825535E-3</v>
      </c>
      <c r="P299">
        <f>+D$11+D$12*F299+D$13*F299^2</f>
        <v>3.770858593048502E-3</v>
      </c>
      <c r="Q299" s="2">
        <f>+C299-15018.5</f>
        <v>32452.807999999997</v>
      </c>
      <c r="R299">
        <f>+(P299-G299)^2</f>
        <v>5.068441252289403E-5</v>
      </c>
      <c r="S299" s="6">
        <f>S$17</f>
        <v>0.05</v>
      </c>
      <c r="AA299" t="s">
        <v>38</v>
      </c>
      <c r="AB299">
        <v>7</v>
      </c>
      <c r="AD299" t="s">
        <v>101</v>
      </c>
      <c r="AF299" t="s">
        <v>28</v>
      </c>
    </row>
    <row r="300" spans="1:32" x14ac:dyDescent="0.2">
      <c r="A300" t="s">
        <v>110</v>
      </c>
      <c r="C300" s="25">
        <v>47471.311999999998</v>
      </c>
      <c r="D300" s="25"/>
      <c r="E300" s="15">
        <f>+(C300-C$7)/C$8</f>
        <v>5441.0006996550992</v>
      </c>
      <c r="F300" s="15">
        <f>ROUND(2*E300,0)/2</f>
        <v>5441</v>
      </c>
      <c r="G300">
        <f>+C300-(C$7+F300*C$8)</f>
        <v>6.5155999618582428E-4</v>
      </c>
      <c r="I300">
        <f>G300</f>
        <v>6.5155999618582428E-4</v>
      </c>
      <c r="O300" s="76">
        <f ca="1">+C$11+C$12*F300</f>
        <v>-2.5785946369825535E-3</v>
      </c>
      <c r="P300">
        <f>+D$11+D$12*F300+D$13*F300^2</f>
        <v>3.770858593048502E-3</v>
      </c>
      <c r="Q300" s="2">
        <f>+C300-15018.5</f>
        <v>32452.811999999998</v>
      </c>
      <c r="R300">
        <f>+(P300-G300)^2</f>
        <v>9.7300237363894697E-6</v>
      </c>
      <c r="S300" s="6">
        <f>S$17</f>
        <v>0.05</v>
      </c>
      <c r="AA300" t="s">
        <v>38</v>
      </c>
      <c r="AF300" t="s">
        <v>46</v>
      </c>
    </row>
    <row r="301" spans="1:32" x14ac:dyDescent="0.2">
      <c r="A301" t="s">
        <v>40</v>
      </c>
      <c r="C301" s="25">
        <v>47479.695</v>
      </c>
      <c r="D301" s="25"/>
      <c r="E301" s="15">
        <f>+(C301-C$7)/C$8</f>
        <v>5450.0024933991472</v>
      </c>
      <c r="F301" s="15">
        <f>ROUND(2*E301,0)/2</f>
        <v>5450</v>
      </c>
      <c r="G301">
        <f>+C301-(C$7+F301*C$8)</f>
        <v>2.3220000002766028E-3</v>
      </c>
      <c r="I301">
        <f>G301</f>
        <v>2.3220000002766028E-3</v>
      </c>
      <c r="O301" s="76">
        <f ca="1">+C$11+C$12*F301</f>
        <v>-2.5621686107805599E-3</v>
      </c>
      <c r="P301">
        <f>+D$11+D$12*F301+D$13*F301^2</f>
        <v>3.7757004576515637E-3</v>
      </c>
      <c r="Q301" s="2">
        <f>+C301-15018.5</f>
        <v>32461.195</v>
      </c>
      <c r="R301">
        <f>+(P301-G301)^2</f>
        <v>2.1132450197721704E-6</v>
      </c>
      <c r="S301" s="6">
        <f>S$17</f>
        <v>0.05</v>
      </c>
      <c r="AB301">
        <v>14</v>
      </c>
      <c r="AD301" t="s">
        <v>39</v>
      </c>
      <c r="AF301" t="s">
        <v>41</v>
      </c>
    </row>
    <row r="302" spans="1:32" x14ac:dyDescent="0.2">
      <c r="A302" t="s">
        <v>40</v>
      </c>
      <c r="C302" s="25">
        <v>47480.625</v>
      </c>
      <c r="D302" s="25"/>
      <c r="E302" s="15">
        <f>+(C302-C$7)/C$8</f>
        <v>5451.0011416374828</v>
      </c>
      <c r="F302" s="15">
        <f>ROUND(2*E302,0)/2</f>
        <v>5451</v>
      </c>
      <c r="G302">
        <f>+C302-(C$7+F302*C$8)</f>
        <v>1.0631600016495213E-3</v>
      </c>
      <c r="I302">
        <f>G302</f>
        <v>1.0631600016495213E-3</v>
      </c>
      <c r="O302" s="76">
        <f ca="1">+C$11+C$12*F302</f>
        <v>-2.5603434967581152E-3</v>
      </c>
      <c r="P302">
        <f>+D$11+D$12*F302+D$13*F302^2</f>
        <v>3.7762389014012595E-3</v>
      </c>
      <c r="Q302" s="2">
        <f>+C302-15018.5</f>
        <v>32462.125</v>
      </c>
      <c r="R302">
        <f>+(P302-G302)^2</f>
        <v>7.3607971162781021E-6</v>
      </c>
      <c r="S302" s="6">
        <f>S$17</f>
        <v>0.05</v>
      </c>
      <c r="AB302">
        <v>13</v>
      </c>
      <c r="AD302" t="s">
        <v>39</v>
      </c>
      <c r="AF302" t="s">
        <v>41</v>
      </c>
    </row>
    <row r="303" spans="1:32" x14ac:dyDescent="0.2">
      <c r="A303" t="s">
        <v>109</v>
      </c>
      <c r="C303" s="25">
        <v>47525.332999999999</v>
      </c>
      <c r="D303" s="25"/>
      <c r="E303" s="15">
        <f>+(C303-C$7)/C$8</f>
        <v>5499.0092765186491</v>
      </c>
      <c r="F303" s="15">
        <f>ROUND(2*E303,0)/2</f>
        <v>5499</v>
      </c>
      <c r="G303">
        <f>+C303-(C$7+F303*C$8)</f>
        <v>8.6388399940915406E-3</v>
      </c>
      <c r="I303">
        <f>G303</f>
        <v>8.6388399940915406E-3</v>
      </c>
      <c r="O303" s="76">
        <f ca="1">+C$11+C$12*F303</f>
        <v>-2.4727380236808094E-3</v>
      </c>
      <c r="P303">
        <f>+D$11+D$12*F303+D$13*F303^2</f>
        <v>3.8021921096885345E-3</v>
      </c>
      <c r="Q303" s="2">
        <f>+C303-15018.5</f>
        <v>32506.832999999999</v>
      </c>
      <c r="R303">
        <f>+(P303-G303)^2</f>
        <v>2.3393162757700073E-5</v>
      </c>
      <c r="S303" s="6">
        <f>S$17</f>
        <v>0.05</v>
      </c>
      <c r="AA303" t="s">
        <v>38</v>
      </c>
      <c r="AB303">
        <v>9</v>
      </c>
      <c r="AD303" t="s">
        <v>49</v>
      </c>
      <c r="AF303" t="s">
        <v>28</v>
      </c>
    </row>
    <row r="304" spans="1:32" x14ac:dyDescent="0.2">
      <c r="A304" t="s">
        <v>111</v>
      </c>
      <c r="C304" s="25">
        <v>47553.267</v>
      </c>
      <c r="D304" s="25"/>
      <c r="E304" s="15">
        <f>+(C304-C$7)/C$8</f>
        <v>5529.0052333892445</v>
      </c>
      <c r="F304" s="15">
        <f>ROUND(2*E304,0)/2</f>
        <v>5529</v>
      </c>
      <c r="G304">
        <f>+C304-(C$7+F304*C$8)</f>
        <v>4.8736399985500611E-3</v>
      </c>
      <c r="I304">
        <f>G304</f>
        <v>4.8736399985500611E-3</v>
      </c>
      <c r="O304" s="76">
        <f ca="1">+C$11+C$12*F304</f>
        <v>-2.4179846030074927E-3</v>
      </c>
      <c r="P304">
        <f>+D$11+D$12*F304+D$13*F304^2</f>
        <v>3.81852022261738E-3</v>
      </c>
      <c r="Q304" s="2">
        <f>+C304-15018.5</f>
        <v>32534.767</v>
      </c>
      <c r="R304">
        <f>+(P304-G304)^2</f>
        <v>1.1132777415642313E-6</v>
      </c>
      <c r="S304" s="6">
        <f>S$17</f>
        <v>0.05</v>
      </c>
      <c r="AA304" t="s">
        <v>38</v>
      </c>
      <c r="AB304">
        <v>7</v>
      </c>
      <c r="AD304" t="s">
        <v>49</v>
      </c>
      <c r="AF304" t="s">
        <v>28</v>
      </c>
    </row>
    <row r="305" spans="1:32" x14ac:dyDescent="0.2">
      <c r="A305" t="s">
        <v>111</v>
      </c>
      <c r="C305" s="25">
        <v>47565.366999999998</v>
      </c>
      <c r="D305" s="25"/>
      <c r="E305" s="15">
        <f>+(C305-C$7)/C$8</f>
        <v>5541.9983986407005</v>
      </c>
      <c r="F305" s="15">
        <f>ROUND(2*E305,0)/2</f>
        <v>5542</v>
      </c>
      <c r="G305">
        <f>+C305-(C$7+F305*C$8)</f>
        <v>-1.4912800033926032E-3</v>
      </c>
      <c r="I305">
        <f>G305</f>
        <v>-1.4912800033926032E-3</v>
      </c>
      <c r="O305" s="76">
        <f ca="1">+C$11+C$12*F305</f>
        <v>-2.3942581207157219E-3</v>
      </c>
      <c r="P305">
        <f>+D$11+D$12*F305+D$13*F305^2</f>
        <v>3.825621384793323E-3</v>
      </c>
      <c r="Q305" s="2">
        <f>+C305-15018.5</f>
        <v>32546.866999999998</v>
      </c>
      <c r="R305">
        <f>+(P305-G305)^2</f>
        <v>2.8269440371693436E-5</v>
      </c>
      <c r="S305" s="6">
        <f>S$17</f>
        <v>0.05</v>
      </c>
      <c r="AA305" t="s">
        <v>38</v>
      </c>
      <c r="AB305">
        <v>10</v>
      </c>
      <c r="AD305" t="s">
        <v>78</v>
      </c>
      <c r="AF305" t="s">
        <v>28</v>
      </c>
    </row>
    <row r="306" spans="1:32" x14ac:dyDescent="0.2">
      <c r="A306" t="s">
        <v>111</v>
      </c>
      <c r="C306" s="25">
        <v>47565.368999999999</v>
      </c>
      <c r="D306" s="25"/>
      <c r="E306" s="15">
        <f>+(C306-C$7)/C$8</f>
        <v>5542.0005462713207</v>
      </c>
      <c r="F306" s="15">
        <f>ROUND(2*E306,0)/2</f>
        <v>5542</v>
      </c>
      <c r="G306">
        <f>+C306-(C$7+F306*C$8)</f>
        <v>5.0871999701485038E-4</v>
      </c>
      <c r="I306">
        <f>G306</f>
        <v>5.0871999701485038E-4</v>
      </c>
      <c r="O306" s="76">
        <f ca="1">+C$11+C$12*F306</f>
        <v>-2.3942581207157219E-3</v>
      </c>
      <c r="P306">
        <f>+D$11+D$12*F306+D$13*F306^2</f>
        <v>3.825621384793323E-3</v>
      </c>
      <c r="Q306" s="2">
        <f>+C306-15018.5</f>
        <v>32546.868999999999</v>
      </c>
      <c r="R306">
        <f>+(P306-G306)^2</f>
        <v>1.1001834816246757E-5</v>
      </c>
      <c r="S306" s="6">
        <f>S$17</f>
        <v>0.05</v>
      </c>
      <c r="AA306" t="s">
        <v>38</v>
      </c>
      <c r="AB306">
        <v>6</v>
      </c>
      <c r="AD306" t="s">
        <v>49</v>
      </c>
      <c r="AF306" t="s">
        <v>28</v>
      </c>
    </row>
    <row r="307" spans="1:32" x14ac:dyDescent="0.2">
      <c r="A307" t="s">
        <v>111</v>
      </c>
      <c r="C307" s="25">
        <v>47565.370999999999</v>
      </c>
      <c r="D307" s="25"/>
      <c r="E307" s="15">
        <f>+(C307-C$7)/C$8</f>
        <v>5542.0026939019408</v>
      </c>
      <c r="F307" s="15">
        <f>ROUND(2*E307,0)/2</f>
        <v>5542</v>
      </c>
      <c r="G307">
        <f>+C307-(C$7+F307*C$8)</f>
        <v>2.508719997422304E-3</v>
      </c>
      <c r="I307">
        <f>G307</f>
        <v>2.508719997422304E-3</v>
      </c>
      <c r="O307" s="76">
        <f ca="1">+C$11+C$12*F307</f>
        <v>-2.3942581207157219E-3</v>
      </c>
      <c r="P307">
        <f>+D$11+D$12*F307+D$13*F307^2</f>
        <v>3.825621384793323E-3</v>
      </c>
      <c r="Q307" s="2">
        <f>+C307-15018.5</f>
        <v>32546.870999999999</v>
      </c>
      <c r="R307">
        <f>+(P307-G307)^2</f>
        <v>1.7342292640597147E-6</v>
      </c>
      <c r="S307" s="6">
        <f>S$17</f>
        <v>0.05</v>
      </c>
      <c r="AA307" t="s">
        <v>38</v>
      </c>
      <c r="AB307">
        <v>6</v>
      </c>
      <c r="AD307" t="s">
        <v>29</v>
      </c>
      <c r="AF307" t="s">
        <v>28</v>
      </c>
    </row>
    <row r="308" spans="1:32" x14ac:dyDescent="0.2">
      <c r="A308" t="s">
        <v>112</v>
      </c>
      <c r="C308" s="25">
        <v>47739.512999999999</v>
      </c>
      <c r="D308" s="25"/>
      <c r="E308" s="15">
        <f>+(C308-C$7)/C$8</f>
        <v>5728.9990396225357</v>
      </c>
      <c r="F308" s="15">
        <f>ROUND(2*E308,0)/2</f>
        <v>5729</v>
      </c>
      <c r="G308">
        <f>+C308-(C$7+F308*C$8)</f>
        <v>-8.9436000416753814E-4</v>
      </c>
      <c r="I308">
        <f>G308</f>
        <v>-8.9436000416753814E-4</v>
      </c>
      <c r="O308" s="76">
        <f ca="1">+C$11+C$12*F308</f>
        <v>-2.0529617985187154E-3</v>
      </c>
      <c r="P308">
        <f>+D$11+D$12*F308+D$13*F308^2</f>
        <v>3.9294847602916244E-3</v>
      </c>
      <c r="Q308" s="2">
        <f>+C308-15018.5</f>
        <v>32721.012999999999</v>
      </c>
      <c r="R308">
        <f>+(P308-G308)^2</f>
        <v>2.3269478311600072E-5</v>
      </c>
      <c r="S308" s="6">
        <f>S$17</f>
        <v>0.05</v>
      </c>
      <c r="AA308" t="s">
        <v>38</v>
      </c>
      <c r="AB308">
        <v>8</v>
      </c>
      <c r="AD308" t="s">
        <v>29</v>
      </c>
      <c r="AF308" t="s">
        <v>28</v>
      </c>
    </row>
    <row r="309" spans="1:32" x14ac:dyDescent="0.2">
      <c r="A309" t="s">
        <v>113</v>
      </c>
      <c r="C309" s="25">
        <v>47822.400999999998</v>
      </c>
      <c r="D309" s="25"/>
      <c r="E309" s="15">
        <f>+(C309-C$7)/C$8</f>
        <v>5818.0054430409446</v>
      </c>
      <c r="F309" s="15">
        <f>ROUND(2*E309,0)/2</f>
        <v>5818</v>
      </c>
      <c r="G309">
        <f>+C309-(C$7+F309*C$8)</f>
        <v>5.0688799965428188E-3</v>
      </c>
      <c r="I309">
        <f>G309</f>
        <v>5.0688799965428188E-3</v>
      </c>
      <c r="O309" s="76">
        <f ca="1">+C$11+C$12*F309</f>
        <v>-1.8905266505212081E-3</v>
      </c>
      <c r="P309">
        <f>+D$11+D$12*F309+D$13*F309^2</f>
        <v>3.9800440430907292E-3</v>
      </c>
      <c r="Q309" s="2">
        <f>+C309-15018.5</f>
        <v>32803.900999999998</v>
      </c>
      <c r="R309">
        <f>+(P309-G309)^2</f>
        <v>1.1855637335299211E-6</v>
      </c>
      <c r="S309" s="6">
        <f>S$17</f>
        <v>0.05</v>
      </c>
      <c r="AA309" t="s">
        <v>38</v>
      </c>
      <c r="AB309">
        <v>8</v>
      </c>
      <c r="AD309" t="s">
        <v>49</v>
      </c>
      <c r="AF309" t="s">
        <v>28</v>
      </c>
    </row>
    <row r="310" spans="1:32" x14ac:dyDescent="0.2">
      <c r="A310" t="s">
        <v>110</v>
      </c>
      <c r="C310" s="25">
        <v>47848.480000000003</v>
      </c>
      <c r="D310" s="25"/>
      <c r="E310" s="15">
        <f>+(C310-C$7)/C$8</f>
        <v>5846.0094725114241</v>
      </c>
      <c r="F310" s="15">
        <f>ROUND(2*E310,0)/2</f>
        <v>5846</v>
      </c>
      <c r="G310">
        <f>+C310-(C$7+F310*C$8)</f>
        <v>8.8213600029121153E-3</v>
      </c>
      <c r="I310">
        <f>G310</f>
        <v>8.8213600029121153E-3</v>
      </c>
      <c r="O310" s="76">
        <f ca="1">+C$11+C$12*F310</f>
        <v>-1.8394234578927807E-3</v>
      </c>
      <c r="P310">
        <f>+D$11+D$12*F310+D$13*F310^2</f>
        <v>3.996100635157443E-3</v>
      </c>
      <c r="Q310" s="2">
        <f>+C310-15018.5</f>
        <v>32829.980000000003</v>
      </c>
      <c r="R310">
        <f>+(P310-G310)^2</f>
        <v>2.3283127966104219E-5</v>
      </c>
      <c r="S310" s="6">
        <f>S$17</f>
        <v>0.05</v>
      </c>
      <c r="AA310" t="s">
        <v>38</v>
      </c>
      <c r="AF310" t="s">
        <v>46</v>
      </c>
    </row>
    <row r="311" spans="1:32" x14ac:dyDescent="0.2">
      <c r="A311" t="s">
        <v>114</v>
      </c>
      <c r="C311" s="25">
        <v>47850.343000000001</v>
      </c>
      <c r="D311" s="25"/>
      <c r="E311" s="15">
        <f>+(C311-C$7)/C$8</f>
        <v>5848.0099904340223</v>
      </c>
      <c r="F311" s="15">
        <f>ROUND(2*E311,0)/2</f>
        <v>5848</v>
      </c>
      <c r="G311">
        <f>+C311-(C$7+F311*C$8)</f>
        <v>9.3036799953551963E-3</v>
      </c>
      <c r="I311">
        <f>G311</f>
        <v>9.3036799953551963E-3</v>
      </c>
      <c r="O311" s="76">
        <f ca="1">+C$11+C$12*F311</f>
        <v>-1.8357732298478931E-3</v>
      </c>
      <c r="P311">
        <f>+D$11+D$12*F311+D$13*F311^2</f>
        <v>3.9972502873535827E-3</v>
      </c>
      <c r="Q311" s="2">
        <f>+C311-15018.5</f>
        <v>32831.843000000001</v>
      </c>
      <c r="R311">
        <f>+(P311-G311)^2</f>
        <v>2.8158196245962091E-5</v>
      </c>
      <c r="S311" s="6">
        <f>S$17</f>
        <v>0.05</v>
      </c>
      <c r="AA311" t="s">
        <v>38</v>
      </c>
      <c r="AB311">
        <v>8</v>
      </c>
      <c r="AD311" t="s">
        <v>78</v>
      </c>
      <c r="AF311" t="s">
        <v>28</v>
      </c>
    </row>
    <row r="312" spans="1:32" x14ac:dyDescent="0.2">
      <c r="A312" t="s">
        <v>114</v>
      </c>
      <c r="C312" s="25">
        <v>47905.284</v>
      </c>
      <c r="D312" s="25"/>
      <c r="E312" s="15">
        <f>+(C312-C$7)/C$8</f>
        <v>5907.0064773828053</v>
      </c>
      <c r="F312" s="15">
        <f>ROUND(2*E312,0)/2</f>
        <v>5907</v>
      </c>
      <c r="G312">
        <f>+C312-(C$7+F312*C$8)</f>
        <v>6.0321199998725206E-3</v>
      </c>
      <c r="I312">
        <f>G312</f>
        <v>6.0321199998725206E-3</v>
      </c>
      <c r="O312" s="76">
        <f ca="1">+C$11+C$12*F312</f>
        <v>-1.7280915025237025E-3</v>
      </c>
      <c r="P312">
        <f>+D$11+D$12*F312+D$13*F312^2</f>
        <v>4.0313301470284628E-3</v>
      </c>
      <c r="Q312" s="2">
        <f>+C312-15018.5</f>
        <v>32886.784</v>
      </c>
      <c r="R312">
        <f>+(P312-G312)^2</f>
        <v>4.0031600352437465E-6</v>
      </c>
      <c r="S312" s="6">
        <f>S$17</f>
        <v>0.05</v>
      </c>
      <c r="AA312" t="s">
        <v>38</v>
      </c>
      <c r="AB312">
        <v>5</v>
      </c>
      <c r="AD312" t="s">
        <v>29</v>
      </c>
      <c r="AF312" t="s">
        <v>28</v>
      </c>
    </row>
    <row r="313" spans="1:32" x14ac:dyDescent="0.2">
      <c r="A313" t="s">
        <v>114</v>
      </c>
      <c r="C313" s="25">
        <v>47905.285000000003</v>
      </c>
      <c r="D313" s="25"/>
      <c r="E313" s="15">
        <f>+(C313-C$7)/C$8</f>
        <v>5907.0075511981195</v>
      </c>
      <c r="F313" s="15">
        <f>ROUND(2*E313,0)/2</f>
        <v>5907</v>
      </c>
      <c r="G313">
        <f>+C313-(C$7+F313*C$8)</f>
        <v>7.0321200037142262E-3</v>
      </c>
      <c r="I313">
        <f>G313</f>
        <v>7.0321200037142262E-3</v>
      </c>
      <c r="O313" s="76">
        <f ca="1">+C$11+C$12*F313</f>
        <v>-1.7280915025237025E-3</v>
      </c>
      <c r="P313">
        <f>+D$11+D$12*F313+D$13*F313^2</f>
        <v>4.0313301470284628E-3</v>
      </c>
      <c r="Q313" s="2">
        <f>+C313-15018.5</f>
        <v>32886.785000000003</v>
      </c>
      <c r="R313">
        <f>+(P313-G313)^2</f>
        <v>9.0047397639881638E-6</v>
      </c>
      <c r="S313" s="6">
        <f>S$17</f>
        <v>0.05</v>
      </c>
      <c r="AA313" t="s">
        <v>38</v>
      </c>
      <c r="AB313">
        <v>7</v>
      </c>
      <c r="AD313" t="s">
        <v>49</v>
      </c>
      <c r="AF313" t="s">
        <v>28</v>
      </c>
    </row>
    <row r="314" spans="1:32" x14ac:dyDescent="0.2">
      <c r="A314" t="s">
        <v>114</v>
      </c>
      <c r="C314" s="25">
        <v>47945.330999999998</v>
      </c>
      <c r="D314" s="25"/>
      <c r="E314" s="15">
        <f>+(C314-C$7)/C$8</f>
        <v>5950.0095591038853</v>
      </c>
      <c r="F314" s="15">
        <f>ROUND(2*E314,0)/2</f>
        <v>5950</v>
      </c>
      <c r="G314">
        <f>+C314-(C$7+F314*C$8)</f>
        <v>8.9019999941228889E-3</v>
      </c>
      <c r="I314">
        <f>G314</f>
        <v>8.9019999941228889E-3</v>
      </c>
      <c r="O314" s="76">
        <f ca="1">+C$11+C$12*F314</f>
        <v>-1.649611599558615E-3</v>
      </c>
      <c r="P314">
        <f>+D$11+D$12*F314+D$13*F314^2</f>
        <v>4.0563692378201722E-3</v>
      </c>
      <c r="Q314" s="2">
        <f>+C314-15018.5</f>
        <v>32926.830999999998</v>
      </c>
      <c r="R314">
        <f>+(P314-G314)^2</f>
        <v>2.3480137426426838E-5</v>
      </c>
      <c r="S314" s="6">
        <f>S$17</f>
        <v>0.05</v>
      </c>
      <c r="AA314" t="s">
        <v>38</v>
      </c>
      <c r="AB314">
        <v>8</v>
      </c>
      <c r="AD314" t="s">
        <v>49</v>
      </c>
      <c r="AF314" t="s">
        <v>28</v>
      </c>
    </row>
    <row r="315" spans="1:32" x14ac:dyDescent="0.2">
      <c r="A315" t="s">
        <v>115</v>
      </c>
      <c r="C315" s="25">
        <v>48106.436999999998</v>
      </c>
      <c r="D315" s="25"/>
      <c r="E315" s="15">
        <f>+(C315-C$7)/C$8</f>
        <v>6123.0076484428282</v>
      </c>
      <c r="F315" s="15">
        <f>ROUND(2*E315,0)/2</f>
        <v>6123</v>
      </c>
      <c r="G315">
        <f>+C315-(C$7+F315*C$8)</f>
        <v>7.1226799991563894E-3</v>
      </c>
      <c r="I315">
        <f>G315</f>
        <v>7.1226799991563894E-3</v>
      </c>
      <c r="O315" s="76">
        <f ca="1">+C$11+C$12*F315</f>
        <v>-1.3338668736758239E-3</v>
      </c>
      <c r="P315">
        <f>+D$11+D$12*F315+D$13*F315^2</f>
        <v>4.1588223260974463E-3</v>
      </c>
      <c r="Q315" s="2">
        <f>+C315-15018.5</f>
        <v>33087.936999999998</v>
      </c>
      <c r="R315">
        <f>+(P315-G315)^2</f>
        <v>8.7844523061503728E-6</v>
      </c>
      <c r="S315" s="6">
        <f>S$17</f>
        <v>0.05</v>
      </c>
      <c r="AA315" t="s">
        <v>38</v>
      </c>
      <c r="AB315">
        <v>6</v>
      </c>
      <c r="AD315" t="s">
        <v>49</v>
      </c>
      <c r="AF315" t="s">
        <v>28</v>
      </c>
    </row>
    <row r="316" spans="1:32" x14ac:dyDescent="0.2">
      <c r="A316" t="s">
        <v>115</v>
      </c>
      <c r="C316" s="25">
        <v>48131.576000000001</v>
      </c>
      <c r="D316" s="25"/>
      <c r="E316" s="15">
        <f>+(C316-C$7)/C$8</f>
        <v>6150.0022915218697</v>
      </c>
      <c r="F316" s="15">
        <f>ROUND(2*E316,0)/2</f>
        <v>6150</v>
      </c>
      <c r="G316">
        <f>+C316-(C$7+F316*C$8)</f>
        <v>2.1339999948395416E-3</v>
      </c>
      <c r="I316">
        <f>G316</f>
        <v>2.1339999948395416E-3</v>
      </c>
      <c r="O316" s="76">
        <f ca="1">+C$11+C$12*F316</f>
        <v>-1.2845887950698378E-3</v>
      </c>
      <c r="P316">
        <f>+D$11+D$12*F316+D$13*F316^2</f>
        <v>4.1750598630935264E-3</v>
      </c>
      <c r="Q316" s="2">
        <f>+C316-15018.5</f>
        <v>33113.076000000001</v>
      </c>
      <c r="R316">
        <f>+(P316-G316)^2</f>
        <v>4.1659253857969736E-6</v>
      </c>
      <c r="S316" s="6">
        <f>S$17</f>
        <v>0.05</v>
      </c>
      <c r="AA316" t="s">
        <v>38</v>
      </c>
      <c r="AB316">
        <v>5</v>
      </c>
      <c r="AD316" t="s">
        <v>29</v>
      </c>
      <c r="AF316" t="s">
        <v>28</v>
      </c>
    </row>
    <row r="317" spans="1:32" x14ac:dyDescent="0.2">
      <c r="A317" t="s">
        <v>115</v>
      </c>
      <c r="C317" s="25">
        <v>48174.413</v>
      </c>
      <c r="D317" s="25"/>
      <c r="E317" s="15">
        <f>+(C317-C$7)/C$8</f>
        <v>6196.0013179579573</v>
      </c>
      <c r="F317" s="15">
        <f>ROUND(2*E317,0)/2</f>
        <v>6196</v>
      </c>
      <c r="G317">
        <f>+C317-(C$7+F317*C$8)</f>
        <v>1.227360000484623E-3</v>
      </c>
      <c r="I317">
        <f>G317</f>
        <v>1.227360000484623E-3</v>
      </c>
      <c r="O317" s="76">
        <f ca="1">+C$11+C$12*F317</f>
        <v>-1.2006335500374197E-3</v>
      </c>
      <c r="P317">
        <f>+D$11+D$12*F317+D$13*F317^2</f>
        <v>4.2028778779709553E-3</v>
      </c>
      <c r="Q317" s="2">
        <f>+C317-15018.5</f>
        <v>33155.913</v>
      </c>
      <c r="R317">
        <f>+(P317-G317)^2</f>
        <v>8.8537066392407688E-6</v>
      </c>
      <c r="S317" s="6">
        <f>S$17</f>
        <v>0.05</v>
      </c>
      <c r="AA317" t="s">
        <v>38</v>
      </c>
      <c r="AB317">
        <v>6</v>
      </c>
      <c r="AD317" t="s">
        <v>49</v>
      </c>
      <c r="AF317" t="s">
        <v>28</v>
      </c>
    </row>
    <row r="318" spans="1:32" x14ac:dyDescent="0.2">
      <c r="A318" t="s">
        <v>116</v>
      </c>
      <c r="C318" s="25">
        <v>48202.357000000004</v>
      </c>
      <c r="D318" s="25"/>
      <c r="E318" s="15">
        <f>+(C318-C$7)/C$8</f>
        <v>6226.0080129816552</v>
      </c>
      <c r="F318" s="15">
        <f>ROUND(2*E318,0)/2</f>
        <v>6226</v>
      </c>
      <c r="G318">
        <f>+C318-(C$7+F318*C$8)</f>
        <v>7.4621599997044541E-3</v>
      </c>
      <c r="I318">
        <f>G318</f>
        <v>7.4621599997044541E-3</v>
      </c>
      <c r="O318" s="76">
        <f ca="1">+C$11+C$12*F318</f>
        <v>-1.1458801293641029E-3</v>
      </c>
      <c r="P318">
        <f>+D$11+D$12*F318+D$13*F318^2</f>
        <v>4.2211246665731662E-3</v>
      </c>
      <c r="Q318" s="2">
        <f>+C318-15018.5</f>
        <v>33183.857000000004</v>
      </c>
      <c r="R318">
        <f>+(P318-G318)^2</f>
        <v>1.0504310030605438E-5</v>
      </c>
      <c r="S318" s="6">
        <f>S$17</f>
        <v>0.05</v>
      </c>
      <c r="AA318" t="s">
        <v>38</v>
      </c>
      <c r="AB318">
        <v>8</v>
      </c>
      <c r="AD318" t="s">
        <v>49</v>
      </c>
      <c r="AF318" t="s">
        <v>28</v>
      </c>
    </row>
    <row r="319" spans="1:32" x14ac:dyDescent="0.2">
      <c r="A319" t="s">
        <v>40</v>
      </c>
      <c r="C319" s="25">
        <v>48213.531000000003</v>
      </c>
      <c r="D319" s="25"/>
      <c r="E319" s="15">
        <f>+(C319-C$7)/C$8</f>
        <v>6238.0068252560159</v>
      </c>
      <c r="F319" s="15">
        <f>ROUND(2*E319,0)/2</f>
        <v>6238</v>
      </c>
      <c r="G319">
        <f>+C319-(C$7+F319*C$8)</f>
        <v>6.3560799972037785E-3</v>
      </c>
      <c r="I319">
        <f>G319</f>
        <v>6.3560799972037785E-3</v>
      </c>
      <c r="O319" s="76">
        <f ca="1">+C$11+C$12*F319</f>
        <v>-1.1239787610947769E-3</v>
      </c>
      <c r="P319">
        <f>+D$11+D$12*F319+D$13*F319^2</f>
        <v>4.2284465052215923E-3</v>
      </c>
      <c r="Q319" s="2">
        <f>+C319-15018.5</f>
        <v>33195.031000000003</v>
      </c>
      <c r="R319">
        <f>+(P319-G319)^2</f>
        <v>4.5268242762043119E-6</v>
      </c>
      <c r="S319" s="6">
        <f>S$17</f>
        <v>0.05</v>
      </c>
      <c r="AB319">
        <v>8</v>
      </c>
      <c r="AD319" t="s">
        <v>39</v>
      </c>
      <c r="AF319" t="s">
        <v>41</v>
      </c>
    </row>
    <row r="320" spans="1:32" x14ac:dyDescent="0.2">
      <c r="A320" t="s">
        <v>116</v>
      </c>
      <c r="C320" s="25">
        <v>48255.438999999998</v>
      </c>
      <c r="D320" s="25">
        <v>6.0000000000000001E-3</v>
      </c>
      <c r="E320" s="15">
        <f>+(C320-C$7)/C$8</f>
        <v>6283.0082772690739</v>
      </c>
      <c r="F320" s="15">
        <f>ROUND(2*E320,0)/2</f>
        <v>6283</v>
      </c>
      <c r="G320">
        <f>+C320-(C$7+F320*C$8)</f>
        <v>7.7082799980416894E-3</v>
      </c>
      <c r="I320">
        <f>G320</f>
        <v>7.7082799980416894E-3</v>
      </c>
      <c r="O320" s="76">
        <f ca="1">+C$11+C$12*F320</f>
        <v>-1.0418486300848018E-3</v>
      </c>
      <c r="P320">
        <f>+D$11+D$12*F320+D$13*F320^2</f>
        <v>4.2560210807629966E-3</v>
      </c>
      <c r="Q320" s="2">
        <f>+C320-15018.5</f>
        <v>33236.938999999998</v>
      </c>
      <c r="R320">
        <f>+(P320-G320)^2</f>
        <v>1.1918091631930252E-5</v>
      </c>
      <c r="S320" s="6">
        <f>S$17</f>
        <v>0.05</v>
      </c>
      <c r="AA320" t="s">
        <v>38</v>
      </c>
      <c r="AB320">
        <v>6</v>
      </c>
      <c r="AD320" t="s">
        <v>29</v>
      </c>
      <c r="AF320" t="s">
        <v>28</v>
      </c>
    </row>
    <row r="321" spans="1:32" x14ac:dyDescent="0.2">
      <c r="A321" t="s">
        <v>117</v>
      </c>
      <c r="C321" s="25">
        <v>48457.519</v>
      </c>
      <c r="D321" s="25"/>
      <c r="E321" s="15">
        <f>+(C321-C$7)/C$8</f>
        <v>6500.0048751215054</v>
      </c>
      <c r="F321" s="15">
        <f>ROUND(2*E321,0)/2</f>
        <v>6500</v>
      </c>
      <c r="G321">
        <f>+C321-(C$7+F321*C$8)</f>
        <v>4.5399999944493175E-3</v>
      </c>
      <c r="I321">
        <f>G321</f>
        <v>4.5399999944493175E-3</v>
      </c>
      <c r="O321" s="76">
        <f ca="1">+C$11+C$12*F321</f>
        <v>-6.4579888721447848E-4</v>
      </c>
      <c r="P321">
        <f>+D$11+D$12*F321+D$13*F321^2</f>
        <v>4.3916002379800218E-3</v>
      </c>
      <c r="Q321" s="2">
        <f>+C321-15018.5</f>
        <v>33439.019</v>
      </c>
      <c r="R321">
        <f>+(P321-G321)^2</f>
        <v>2.2022487720146254E-8</v>
      </c>
      <c r="S321" s="6">
        <f>S$17</f>
        <v>0.05</v>
      </c>
      <c r="AA321" t="s">
        <v>38</v>
      </c>
      <c r="AF321" t="s">
        <v>46</v>
      </c>
    </row>
    <row r="322" spans="1:32" x14ac:dyDescent="0.2">
      <c r="A322" t="s">
        <v>118</v>
      </c>
      <c r="C322" s="25">
        <v>48484.525999999998</v>
      </c>
      <c r="D322" s="25">
        <v>3.0000000000000001E-3</v>
      </c>
      <c r="E322" s="15">
        <f>+(C322-C$7)/C$8</f>
        <v>6529.0054051996922</v>
      </c>
      <c r="F322" s="15">
        <f>ROUND(2*E322,0)/2</f>
        <v>6529</v>
      </c>
      <c r="G322">
        <f>+C322-(C$7+F322*C$8)</f>
        <v>5.0336399945081212E-3</v>
      </c>
      <c r="I322">
        <f>G322</f>
        <v>5.0336399945081212E-3</v>
      </c>
      <c r="O322" s="76">
        <f ca="1">+C$11+C$12*F322</f>
        <v>-5.9287058056360468E-4</v>
      </c>
      <c r="P322">
        <f>+D$11+D$12*F322+D$13*F322^2</f>
        <v>4.4100464150223758E-3</v>
      </c>
      <c r="Q322" s="2">
        <f>+C322-15018.5</f>
        <v>33466.025999999998</v>
      </c>
      <c r="R322">
        <f>+(P322-G322)^2</f>
        <v>3.8886895237584464E-7</v>
      </c>
      <c r="S322" s="6">
        <f>S$17</f>
        <v>0.05</v>
      </c>
      <c r="AA322" t="s">
        <v>38</v>
      </c>
      <c r="AB322">
        <v>6</v>
      </c>
      <c r="AD322" t="s">
        <v>29</v>
      </c>
      <c r="AF322" t="s">
        <v>28</v>
      </c>
    </row>
    <row r="323" spans="1:32" x14ac:dyDescent="0.2">
      <c r="A323" t="s">
        <v>40</v>
      </c>
      <c r="C323" s="25">
        <v>48537.61</v>
      </c>
      <c r="D323" s="25"/>
      <c r="E323" s="15">
        <f>+(C323-C$7)/C$8</f>
        <v>6586.0078171177393</v>
      </c>
      <c r="F323" s="15">
        <f>ROUND(2*E323,0)/2</f>
        <v>6586</v>
      </c>
      <c r="G323">
        <f>+C323-(C$7+F323*C$8)</f>
        <v>7.2797600005287677E-3</v>
      </c>
      <c r="I323">
        <f>G323</f>
        <v>7.2797600005287677E-3</v>
      </c>
      <c r="O323" s="76">
        <f ca="1">+C$11+C$12*F323</f>
        <v>-4.8883908128430353E-4</v>
      </c>
      <c r="P323">
        <f>+D$11+D$12*F323+D$13*F323^2</f>
        <v>4.4465275947576238E-3</v>
      </c>
      <c r="Q323" s="2">
        <f>+C323-15018.5</f>
        <v>33519.11</v>
      </c>
      <c r="R323">
        <f>+(P323-G323)^2</f>
        <v>8.0272058651117444E-6</v>
      </c>
      <c r="S323" s="6">
        <f>S$17</f>
        <v>0.05</v>
      </c>
      <c r="AB323">
        <v>9</v>
      </c>
      <c r="AD323" t="s">
        <v>39</v>
      </c>
      <c r="AF323" t="s">
        <v>41</v>
      </c>
    </row>
    <row r="324" spans="1:32" x14ac:dyDescent="0.2">
      <c r="A324" t="s">
        <v>119</v>
      </c>
      <c r="C324" s="25">
        <v>48539.470999999998</v>
      </c>
      <c r="D324" s="25">
        <v>4.0000000000000001E-3</v>
      </c>
      <c r="E324" s="15">
        <f>+(C324-C$7)/C$8</f>
        <v>6588.0061874097164</v>
      </c>
      <c r="F324" s="15">
        <f>ROUND(2*E324,0)/2</f>
        <v>6588</v>
      </c>
      <c r="G324">
        <f>+C324-(C$7+F324*C$8)</f>
        <v>5.7620799925643951E-3</v>
      </c>
      <c r="I324">
        <f>G324</f>
        <v>5.7620799925643951E-3</v>
      </c>
      <c r="O324" s="76">
        <f ca="1">+C$11+C$12*F324</f>
        <v>-4.8518885323941587E-4</v>
      </c>
      <c r="P324">
        <f>+D$11+D$12*F324+D$13*F324^2</f>
        <v>4.4478130499186874E-3</v>
      </c>
      <c r="Q324" s="2">
        <f>+C324-15018.5</f>
        <v>33520.970999999998</v>
      </c>
      <c r="R324">
        <f>+(P324-G324)^2</f>
        <v>1.727297596531296E-6</v>
      </c>
      <c r="S324" s="6">
        <f>S$17</f>
        <v>0.05</v>
      </c>
      <c r="AA324" t="s">
        <v>38</v>
      </c>
      <c r="AB324">
        <v>8</v>
      </c>
      <c r="AD324" t="s">
        <v>49</v>
      </c>
      <c r="AF324" t="s">
        <v>28</v>
      </c>
    </row>
    <row r="325" spans="1:32" x14ac:dyDescent="0.2">
      <c r="A325" t="s">
        <v>119</v>
      </c>
      <c r="C325" s="25">
        <v>48619.557999999997</v>
      </c>
      <c r="D325" s="25">
        <v>4.0000000000000001E-3</v>
      </c>
      <c r="E325" s="15">
        <f>+(C325-C$7)/C$8</f>
        <v>6674.00483414471</v>
      </c>
      <c r="F325" s="15">
        <f>ROUND(2*E325,0)/2</f>
        <v>6674</v>
      </c>
      <c r="G325">
        <f>+C325-(C$7+F325*C$8)</f>
        <v>4.5018399978289381E-3</v>
      </c>
      <c r="I325">
        <f>G325</f>
        <v>4.5018399978289381E-3</v>
      </c>
      <c r="O325" s="76">
        <f ca="1">+C$11+C$12*F325</f>
        <v>-3.2822904730924092E-4</v>
      </c>
      <c r="P325">
        <f>+D$11+D$12*F325+D$13*F325^2</f>
        <v>4.5034348369926095E-3</v>
      </c>
      <c r="Q325" s="2">
        <f>+C325-15018.5</f>
        <v>33601.057999999997</v>
      </c>
      <c r="R325">
        <f>+(P325-G325)^2</f>
        <v>2.5435119579802123E-12</v>
      </c>
      <c r="S325" s="6">
        <f>S$17</f>
        <v>0.05</v>
      </c>
      <c r="AA325" t="s">
        <v>38</v>
      </c>
      <c r="AB325">
        <v>6</v>
      </c>
      <c r="AD325" t="s">
        <v>29</v>
      </c>
      <c r="AF325" t="s">
        <v>28</v>
      </c>
    </row>
    <row r="326" spans="1:32" x14ac:dyDescent="0.2">
      <c r="A326" t="s">
        <v>120</v>
      </c>
      <c r="C326" s="25">
        <v>48621.417999999998</v>
      </c>
      <c r="D326" s="25">
        <v>3.0000000000000001E-3</v>
      </c>
      <c r="E326" s="15">
        <f>+(C326-C$7)/C$8</f>
        <v>6676.0021306213803</v>
      </c>
      <c r="F326" s="15">
        <f>ROUND(2*E326,0)/2</f>
        <v>6676</v>
      </c>
      <c r="G326">
        <f>+C326-(C$7+F326*C$8)</f>
        <v>1.9841599932988174E-3</v>
      </c>
      <c r="I326">
        <f>G326</f>
        <v>1.9841599932988174E-3</v>
      </c>
      <c r="O326" s="76">
        <f ca="1">+C$11+C$12*F326</f>
        <v>-3.2457881926435325E-4</v>
      </c>
      <c r="P326">
        <f>+D$11+D$12*F326+D$13*F326^2</f>
        <v>4.5047364416954481E-3</v>
      </c>
      <c r="Q326" s="2">
        <f>+C326-15018.5</f>
        <v>33602.917999999998</v>
      </c>
      <c r="R326">
        <f>+(P326-G326)^2</f>
        <v>6.3533056322117725E-6</v>
      </c>
      <c r="S326" s="6">
        <f>S$17</f>
        <v>0.05</v>
      </c>
      <c r="AA326" t="s">
        <v>38</v>
      </c>
      <c r="AB326">
        <v>9</v>
      </c>
      <c r="AD326" t="s">
        <v>78</v>
      </c>
      <c r="AF326" t="s">
        <v>28</v>
      </c>
    </row>
    <row r="327" spans="1:32" x14ac:dyDescent="0.2">
      <c r="A327" t="s">
        <v>120</v>
      </c>
      <c r="C327" s="25">
        <v>48623.292999999998</v>
      </c>
      <c r="D327" s="25">
        <v>7.0000000000000001E-3</v>
      </c>
      <c r="E327" s="15">
        <f>+(C327-C$7)/C$8</f>
        <v>6678.0155343277011</v>
      </c>
      <c r="F327" s="15">
        <f>ROUND(2*E327,0)/2</f>
        <v>6678</v>
      </c>
      <c r="G327">
        <f>+C327-(C$7+F327*C$8)</f>
        <v>1.4466479995462578E-2</v>
      </c>
      <c r="I327">
        <f>G327</f>
        <v>1.4466479995462578E-2</v>
      </c>
      <c r="O327" s="76">
        <f ca="1">+C$11+C$12*F327</f>
        <v>-3.2092859121946558E-4</v>
      </c>
      <c r="P327">
        <f>+D$11+D$12*F327+D$13*F327^2</f>
        <v>4.5060384134333279E-3</v>
      </c>
      <c r="Q327" s="2">
        <f>+C327-15018.5</f>
        <v>33604.792999999998</v>
      </c>
      <c r="R327">
        <f>+(P327-G327)^2</f>
        <v>9.9210396509017345E-5</v>
      </c>
      <c r="S327" s="6">
        <f>S$17</f>
        <v>0.05</v>
      </c>
      <c r="AA327" t="s">
        <v>38</v>
      </c>
      <c r="AB327">
        <v>8</v>
      </c>
      <c r="AD327" t="s">
        <v>49</v>
      </c>
      <c r="AF327" t="s">
        <v>28</v>
      </c>
    </row>
    <row r="328" spans="1:32" x14ac:dyDescent="0.2">
      <c r="A328" t="s">
        <v>120</v>
      </c>
      <c r="C328" s="25">
        <v>48636.322999999997</v>
      </c>
      <c r="D328" s="25">
        <v>4.0000000000000001E-3</v>
      </c>
      <c r="E328" s="15">
        <f>+(C328-C$7)/C$8</f>
        <v>6692.0073478174918</v>
      </c>
      <c r="F328" s="15">
        <f>ROUND(2*E328,0)/2</f>
        <v>6692</v>
      </c>
      <c r="G328">
        <f>+C328-(C$7+F328*C$8)</f>
        <v>6.8427199948928319E-3</v>
      </c>
      <c r="I328">
        <f>G328</f>
        <v>6.8427199948928319E-3</v>
      </c>
      <c r="O328" s="76">
        <f ca="1">+C$11+C$12*F328</f>
        <v>-2.9537699490525191E-4</v>
      </c>
      <c r="P328">
        <f>+D$11+D$12*F328+D$13*F328^2</f>
        <v>4.5151624925796122E-3</v>
      </c>
      <c r="Q328" s="2">
        <f>+C328-15018.5</f>
        <v>33617.822999999997</v>
      </c>
      <c r="R328">
        <f>+(P328-G328)^2</f>
        <v>5.4175239265745534E-6</v>
      </c>
      <c r="S328" s="6">
        <f>S$17</f>
        <v>0.05</v>
      </c>
      <c r="AA328" t="s">
        <v>38</v>
      </c>
      <c r="AB328">
        <v>7</v>
      </c>
      <c r="AD328" t="s">
        <v>49</v>
      </c>
      <c r="AF328" t="s">
        <v>28</v>
      </c>
    </row>
    <row r="329" spans="1:32" x14ac:dyDescent="0.2">
      <c r="A329" t="s">
        <v>120</v>
      </c>
      <c r="C329" s="25">
        <v>48677.300999999999</v>
      </c>
      <c r="D329" s="25">
        <v>4.0000000000000001E-3</v>
      </c>
      <c r="E329" s="15">
        <f>+(C329-C$7)/C$8</f>
        <v>6736.0101515922224</v>
      </c>
      <c r="F329" s="15">
        <f>ROUND(2*E329,0)/2</f>
        <v>6736</v>
      </c>
      <c r="G329">
        <f>+C329-(C$7+F329*C$8)</f>
        <v>9.4537599943578243E-3</v>
      </c>
      <c r="I329">
        <f>G329</f>
        <v>9.4537599943578243E-3</v>
      </c>
      <c r="O329" s="76">
        <f ca="1">+C$11+C$12*F329</f>
        <v>-2.1507197791771973E-4</v>
      </c>
      <c r="P329">
        <f>+D$11+D$12*F329+D$13*F329^2</f>
        <v>4.5439552540743776E-3</v>
      </c>
      <c r="Q329" s="2">
        <f>+C329-15018.5</f>
        <v>33658.800999999999</v>
      </c>
      <c r="R329">
        <f>+(P329-G329)^2</f>
        <v>2.4106182587709803E-5</v>
      </c>
      <c r="S329" s="6">
        <f>S$17</f>
        <v>0.05</v>
      </c>
      <c r="AA329" t="s">
        <v>38</v>
      </c>
      <c r="AB329">
        <v>7</v>
      </c>
      <c r="AD329" t="s">
        <v>49</v>
      </c>
      <c r="AF329" t="s">
        <v>28</v>
      </c>
    </row>
    <row r="330" spans="1:32" x14ac:dyDescent="0.2">
      <c r="A330" t="s">
        <v>121</v>
      </c>
      <c r="C330" s="25">
        <v>48836.54</v>
      </c>
      <c r="D330" s="25">
        <v>2E-3</v>
      </c>
      <c r="E330" s="15">
        <f>+(C330-C$7)/C$8</f>
        <v>6907.003427747326</v>
      </c>
      <c r="F330" s="15">
        <f>ROUND(2*E330,0)/2</f>
        <v>6907</v>
      </c>
      <c r="G330">
        <f>+C330-(C$7+F330*C$8)</f>
        <v>3.192119998857379E-3</v>
      </c>
      <c r="I330">
        <f>G330</f>
        <v>3.192119998857379E-3</v>
      </c>
      <c r="O330" s="76">
        <f ca="1">+C$11+C$12*F330</f>
        <v>9.7022519920183722E-5</v>
      </c>
      <c r="P330">
        <f>+D$11+D$12*F330+D$13*F330^2</f>
        <v>4.6575411507453739E-3</v>
      </c>
      <c r="Q330" s="2">
        <f>+C330-15018.5</f>
        <v>33818.04</v>
      </c>
      <c r="R330">
        <f>+(P330-G330)^2</f>
        <v>2.1474591524007379E-6</v>
      </c>
      <c r="S330" s="6">
        <f>S$17</f>
        <v>0.05</v>
      </c>
      <c r="AA330" t="s">
        <v>38</v>
      </c>
      <c r="AB330">
        <v>11</v>
      </c>
      <c r="AD330" t="s">
        <v>29</v>
      </c>
      <c r="AF330" t="s">
        <v>28</v>
      </c>
    </row>
    <row r="331" spans="1:32" x14ac:dyDescent="0.2">
      <c r="A331" t="s">
        <v>121</v>
      </c>
      <c r="C331" s="25">
        <v>48892.419000000002</v>
      </c>
      <c r="D331" s="25">
        <v>4.0000000000000001E-3</v>
      </c>
      <c r="E331" s="15">
        <f>+(C331-C$7)/C$8</f>
        <v>6967.0071534569261</v>
      </c>
      <c r="F331" s="15">
        <f>ROUND(2*E331,0)/2</f>
        <v>6967</v>
      </c>
      <c r="G331">
        <f>+C331-(C$7+F331*C$8)</f>
        <v>6.6617199991014786E-3</v>
      </c>
      <c r="I331">
        <f>G331</f>
        <v>6.6617199991014786E-3</v>
      </c>
      <c r="O331" s="76">
        <f ca="1">+C$11+C$12*F331</f>
        <v>2.0652936126681724E-4</v>
      </c>
      <c r="P331">
        <f>+D$11+D$12*F331+D$13*F331^2</f>
        <v>4.6980317395390733E-3</v>
      </c>
      <c r="Q331" s="2">
        <f>+C331-15018.5</f>
        <v>33873.919000000002</v>
      </c>
      <c r="R331">
        <f>+(P331-G331)^2</f>
        <v>3.8560715807432283E-6</v>
      </c>
      <c r="S331" s="6">
        <f>S$17</f>
        <v>0.05</v>
      </c>
      <c r="AA331" t="s">
        <v>38</v>
      </c>
      <c r="AB331">
        <v>7</v>
      </c>
      <c r="AD331" t="s">
        <v>49</v>
      </c>
      <c r="AF331" t="s">
        <v>28</v>
      </c>
    </row>
    <row r="332" spans="1:32" x14ac:dyDescent="0.2">
      <c r="A332" t="s">
        <v>117</v>
      </c>
      <c r="C332" s="25">
        <v>48893.341999999997</v>
      </c>
      <c r="D332" s="25"/>
      <c r="E332" s="15">
        <f>+(C332-C$7)/C$8</f>
        <v>6967.9982849880862</v>
      </c>
      <c r="F332" s="15">
        <f>ROUND(2*E332,0)/2</f>
        <v>6968</v>
      </c>
      <c r="G332">
        <f>+C332-(C$7+F332*C$8)</f>
        <v>-1.5971200045896694E-3</v>
      </c>
      <c r="I332">
        <f>G332</f>
        <v>-1.5971200045896694E-3</v>
      </c>
      <c r="O332" s="76">
        <f ca="1">+C$11+C$12*F332</f>
        <v>2.0835447528926195E-4</v>
      </c>
      <c r="P332">
        <f>+D$11+D$12*F332+D$13*F332^2</f>
        <v>4.6987093813278171E-3</v>
      </c>
      <c r="Q332" s="2">
        <f>+C332-15018.5</f>
        <v>33874.841999999997</v>
      </c>
      <c r="R332">
        <f>+(P332-G332)^2</f>
        <v>3.9637467656582154E-5</v>
      </c>
      <c r="S332" s="6">
        <f>S$17</f>
        <v>0.05</v>
      </c>
      <c r="AA332" t="s">
        <v>38</v>
      </c>
      <c r="AF332" t="s">
        <v>46</v>
      </c>
    </row>
    <row r="333" spans="1:32" x14ac:dyDescent="0.2">
      <c r="A333" t="s">
        <v>121</v>
      </c>
      <c r="C333" s="25">
        <v>48934.328000000001</v>
      </c>
      <c r="D333" s="25">
        <v>4.0000000000000001E-3</v>
      </c>
      <c r="E333" s="15">
        <f>+(C333-C$7)/C$8</f>
        <v>7012.0096792852983</v>
      </c>
      <c r="F333" s="15">
        <f>ROUND(2*E333,0)/2</f>
        <v>7012</v>
      </c>
      <c r="G333">
        <f>+C333-(C$7+F333*C$8)</f>
        <v>9.0139199965051375E-3</v>
      </c>
      <c r="I333">
        <f>G333</f>
        <v>9.0139199965051375E-3</v>
      </c>
      <c r="O333" s="76">
        <f ca="1">+C$11+C$12*F333</f>
        <v>2.8865949227679238E-4</v>
      </c>
      <c r="P333">
        <f>+D$11+D$12*F333+D$13*F333^2</f>
        <v>4.7286164612050478E-3</v>
      </c>
      <c r="Q333" s="2">
        <f>+C333-15018.5</f>
        <v>33915.828000000001</v>
      </c>
      <c r="R333">
        <f>+(P333-G333)^2</f>
        <v>1.8363826389655447E-5</v>
      </c>
      <c r="S333" s="6">
        <f>S$17</f>
        <v>0.05</v>
      </c>
      <c r="AA333" t="s">
        <v>38</v>
      </c>
      <c r="AB333">
        <v>7</v>
      </c>
      <c r="AD333" t="s">
        <v>49</v>
      </c>
      <c r="AF333" t="s">
        <v>28</v>
      </c>
    </row>
    <row r="334" spans="1:32" x14ac:dyDescent="0.2">
      <c r="A334" t="s">
        <v>122</v>
      </c>
      <c r="C334" s="25">
        <v>49001.368999999999</v>
      </c>
      <c r="D334" s="25">
        <v>7.0000000000000001E-3</v>
      </c>
      <c r="E334" s="15">
        <f>+(C334-C$7)/C$8</f>
        <v>7083.9993314855365</v>
      </c>
      <c r="F334" s="15">
        <f>ROUND(2*E334,0)/2</f>
        <v>7084</v>
      </c>
      <c r="G334">
        <f>+C334-(C$7+F334*C$8)</f>
        <v>-6.2256000092020258E-4</v>
      </c>
      <c r="I334">
        <f>G334</f>
        <v>-6.2256000092020258E-4</v>
      </c>
      <c r="O334" s="76">
        <f ca="1">+C$11+C$12*F334</f>
        <v>4.2006770189275192E-4</v>
      </c>
      <c r="P334">
        <f>+D$11+D$12*F334+D$13*F334^2</f>
        <v>4.7779385037680817E-3</v>
      </c>
      <c r="Q334" s="2">
        <f>+C334-15018.5</f>
        <v>33982.868999999999</v>
      </c>
      <c r="R334">
        <f>+(P334-G334)^2</f>
        <v>2.9165384099140395E-5</v>
      </c>
      <c r="S334" s="6">
        <f>S$17</f>
        <v>0.05</v>
      </c>
      <c r="AA334" t="s">
        <v>38</v>
      </c>
      <c r="AB334">
        <v>7</v>
      </c>
      <c r="AD334" t="s">
        <v>29</v>
      </c>
      <c r="AF334" t="s">
        <v>28</v>
      </c>
    </row>
    <row r="335" spans="1:32" x14ac:dyDescent="0.2">
      <c r="A335" t="s">
        <v>122</v>
      </c>
      <c r="C335" s="25">
        <v>49002.305</v>
      </c>
      <c r="D335" s="25">
        <v>5.0000000000000001E-3</v>
      </c>
      <c r="E335" s="15">
        <f>+(C335-C$7)/C$8</f>
        <v>7085.0044226157333</v>
      </c>
      <c r="F335" s="15">
        <f>ROUND(2*E335,0)/2</f>
        <v>7085</v>
      </c>
      <c r="G335">
        <f>+C335-(C$7+F335*C$8)</f>
        <v>4.1185999943991192E-3</v>
      </c>
      <c r="I335">
        <f>G335</f>
        <v>4.1185999943991192E-3</v>
      </c>
      <c r="O335" s="76">
        <f ca="1">+C$11+C$12*F335</f>
        <v>4.2189281591519662E-4</v>
      </c>
      <c r="P335">
        <f>+D$11+D$12*F335+D$13*F335^2</f>
        <v>4.7786268813317561E-3</v>
      </c>
      <c r="Q335" s="2">
        <f>+C335-15018.5</f>
        <v>33983.805</v>
      </c>
      <c r="R335">
        <f>+(P335-G335)^2</f>
        <v>4.3563549147398784E-7</v>
      </c>
      <c r="S335" s="6">
        <f>S$17</f>
        <v>0.05</v>
      </c>
      <c r="AA335" t="s">
        <v>38</v>
      </c>
      <c r="AB335">
        <v>10</v>
      </c>
      <c r="AD335" t="s">
        <v>49</v>
      </c>
      <c r="AF335" t="s">
        <v>28</v>
      </c>
    </row>
    <row r="336" spans="1:32" x14ac:dyDescent="0.2">
      <c r="A336" t="s">
        <v>123</v>
      </c>
      <c r="C336" s="25">
        <v>49175.51</v>
      </c>
      <c r="D336" s="25">
        <v>3.0000000000000001E-3</v>
      </c>
      <c r="E336" s="15">
        <f>+(C336-C$7)/C$8</f>
        <v>7270.9946033908245</v>
      </c>
      <c r="F336" s="15">
        <f>ROUND(2*E336,0)/2</f>
        <v>7271</v>
      </c>
      <c r="G336">
        <f>+C336-(C$7+F336*C$8)</f>
        <v>-5.0256399990757927E-3</v>
      </c>
      <c r="I336">
        <f>G336</f>
        <v>-5.0256399990757927E-3</v>
      </c>
      <c r="O336" s="76">
        <f ca="1">+C$11+C$12*F336</f>
        <v>7.6136402408975845E-4</v>
      </c>
      <c r="P336">
        <f>+D$11+D$12*F336+D$13*F336^2</f>
        <v>4.9082608847717691E-3</v>
      </c>
      <c r="Q336" s="2">
        <f>+C336-15018.5</f>
        <v>34157.01</v>
      </c>
      <c r="R336">
        <f>+(P336-G336)^2</f>
        <v>9.8682386770107371E-5</v>
      </c>
      <c r="S336" s="6">
        <f>S$17</f>
        <v>0.05</v>
      </c>
      <c r="AA336" t="s">
        <v>38</v>
      </c>
      <c r="AB336">
        <v>6</v>
      </c>
      <c r="AD336" t="s">
        <v>29</v>
      </c>
      <c r="AF336" t="s">
        <v>28</v>
      </c>
    </row>
    <row r="337" spans="1:32" x14ac:dyDescent="0.2">
      <c r="A337" t="s">
        <v>124</v>
      </c>
      <c r="C337" s="25">
        <v>49216.499000000003</v>
      </c>
      <c r="D337" s="25">
        <v>2E-3</v>
      </c>
      <c r="E337" s="15">
        <f>+(C337-C$7)/C$8</f>
        <v>7315.0092191339636</v>
      </c>
      <c r="F337" s="15">
        <f>ROUND(2*E337,0)/2</f>
        <v>7315</v>
      </c>
      <c r="G337">
        <f>+C337-(C$7+F337*C$8)</f>
        <v>8.5853999989922158E-3</v>
      </c>
      <c r="I337">
        <f>G337</f>
        <v>8.5853999989922158E-3</v>
      </c>
      <c r="O337" s="76">
        <f ca="1">+C$11+C$12*F337</f>
        <v>8.4166904107729063E-4</v>
      </c>
      <c r="P337">
        <f>+D$11+D$12*F337+D$13*F337^2</f>
        <v>4.9393912924384446E-3</v>
      </c>
      <c r="Q337" s="2">
        <f>+C337-15018.5</f>
        <v>34197.999000000003</v>
      </c>
      <c r="R337">
        <f>+(P337-G337)^2</f>
        <v>1.3293379488265905E-5</v>
      </c>
      <c r="S337" s="6">
        <f>S$17</f>
        <v>0.05</v>
      </c>
      <c r="AA337" t="s">
        <v>38</v>
      </c>
      <c r="AB337">
        <v>7</v>
      </c>
      <c r="AD337" t="s">
        <v>78</v>
      </c>
      <c r="AF337" t="s">
        <v>28</v>
      </c>
    </row>
    <row r="338" spans="1:32" x14ac:dyDescent="0.2">
      <c r="A338" t="s">
        <v>124</v>
      </c>
      <c r="C338" s="25">
        <v>49217.430999999997</v>
      </c>
      <c r="D338" s="25">
        <v>4.0000000000000001E-3</v>
      </c>
      <c r="E338" s="15">
        <f>+(C338-C$7)/C$8</f>
        <v>7316.010015002912</v>
      </c>
      <c r="F338" s="15">
        <f>ROUND(2*E338,0)/2</f>
        <v>7316</v>
      </c>
      <c r="G338">
        <f>+C338-(C$7+F338*C$8)</f>
        <v>9.3265599934966303E-3</v>
      </c>
      <c r="I338">
        <f>G338</f>
        <v>9.3265599934966303E-3</v>
      </c>
      <c r="O338" s="76">
        <f ca="1">+C$11+C$12*F338</f>
        <v>8.4349415509973359E-4</v>
      </c>
      <c r="P338">
        <f>+D$11+D$12*F338+D$13*F338^2</f>
        <v>4.9401008662756981E-3</v>
      </c>
      <c r="Q338" s="2">
        <f>+C338-15018.5</f>
        <v>34198.930999999997</v>
      </c>
      <c r="R338">
        <f>+(P338-G338)^2</f>
        <v>1.9241023674779823E-5</v>
      </c>
      <c r="S338" s="6">
        <f>S$17</f>
        <v>0.05</v>
      </c>
      <c r="AA338" t="s">
        <v>38</v>
      </c>
      <c r="AB338">
        <v>7</v>
      </c>
      <c r="AD338" t="s">
        <v>49</v>
      </c>
      <c r="AF338" t="s">
        <v>28</v>
      </c>
    </row>
    <row r="339" spans="1:32" x14ac:dyDescent="0.2">
      <c r="A339" t="s">
        <v>124</v>
      </c>
      <c r="C339" s="25">
        <v>49313.351999999999</v>
      </c>
      <c r="D339" s="25">
        <v>8.0000000000000002E-3</v>
      </c>
      <c r="E339" s="15">
        <f>+(C339-C$7)/C$8</f>
        <v>7419.0114533570459</v>
      </c>
      <c r="F339" s="15">
        <f>ROUND(2*E339,0)/2</f>
        <v>7419</v>
      </c>
      <c r="G339">
        <f>+C339-(C$7+F339*C$8)</f>
        <v>1.0666039997886401E-2</v>
      </c>
      <c r="I339">
        <f>G339</f>
        <v>1.0666039997886401E-2</v>
      </c>
      <c r="O339" s="76">
        <f ca="1">+C$11+C$12*F339</f>
        <v>1.0314808994114546E-3</v>
      </c>
      <c r="P339">
        <f>+D$11+D$12*F339+D$13*F339^2</f>
        <v>5.0136784314318335E-3</v>
      </c>
      <c r="Q339" s="2">
        <f>+C339-15018.5</f>
        <v>34294.851999999999</v>
      </c>
      <c r="R339">
        <f>+(P339-G339)^2</f>
        <v>3.1949191277932731E-5</v>
      </c>
      <c r="S339" s="6">
        <f>S$17</f>
        <v>0.05</v>
      </c>
      <c r="AA339" t="s">
        <v>38</v>
      </c>
      <c r="AB339">
        <v>6</v>
      </c>
      <c r="AD339" t="s">
        <v>29</v>
      </c>
      <c r="AF339" t="s">
        <v>28</v>
      </c>
    </row>
    <row r="340" spans="1:32" x14ac:dyDescent="0.2">
      <c r="A340" t="s">
        <v>117</v>
      </c>
      <c r="C340" s="25">
        <v>49542.428999999996</v>
      </c>
      <c r="D340" s="25"/>
      <c r="E340" s="15">
        <f>+(C340-C$7)/C$8</f>
        <v>7664.9978431345617</v>
      </c>
      <c r="F340" s="15">
        <f>ROUND(2*E340,0)/2</f>
        <v>7665</v>
      </c>
      <c r="G340">
        <f>+C340-(C$7+F340*C$8)</f>
        <v>-2.0086000076844357E-3</v>
      </c>
      <c r="I340">
        <f>G340</f>
        <v>-2.0086000076844357E-3</v>
      </c>
      <c r="O340" s="76">
        <f ca="1">+C$11+C$12*F340</f>
        <v>1.4804589489326499E-3</v>
      </c>
      <c r="P340">
        <f>+D$11+D$12*F340+D$13*F340^2</f>
        <v>5.1933463017493683E-3</v>
      </c>
      <c r="Q340" s="2">
        <f>+C340-15018.5</f>
        <v>34523.928999999996</v>
      </c>
      <c r="R340">
        <f>+(P340-G340)^2</f>
        <v>5.1868030643967187E-5</v>
      </c>
      <c r="S340" s="6">
        <f>S$17</f>
        <v>0.05</v>
      </c>
      <c r="AA340" t="s">
        <v>38</v>
      </c>
      <c r="AF340" t="s">
        <v>46</v>
      </c>
    </row>
    <row r="341" spans="1:32" x14ac:dyDescent="0.2">
      <c r="A341" t="s">
        <v>117</v>
      </c>
      <c r="C341" s="25">
        <v>49555.457000000002</v>
      </c>
      <c r="D341" s="25"/>
      <c r="E341" s="15">
        <f>+(C341-C$7)/C$8</f>
        <v>7678.9875089937395</v>
      </c>
      <c r="F341" s="15">
        <f>ROUND(2*E341,0)/2</f>
        <v>7679</v>
      </c>
      <c r="G341">
        <f>+C341-(C$7+F341*C$8)</f>
        <v>-1.1632360001385678E-2</v>
      </c>
      <c r="I341">
        <f>G341</f>
        <v>-1.1632360001385678E-2</v>
      </c>
      <c r="O341" s="76">
        <f ca="1">+C$11+C$12*F341</f>
        <v>1.5060105452468654E-3</v>
      </c>
      <c r="P341">
        <f>+D$11+D$12*F341+D$13*F341^2</f>
        <v>5.2037383034424997E-3</v>
      </c>
      <c r="Q341" s="2">
        <f>+C341-15018.5</f>
        <v>34536.957000000002</v>
      </c>
      <c r="R341">
        <f>+(P341-G341)^2</f>
        <v>2.8345420612983823E-4</v>
      </c>
      <c r="S341" s="6">
        <f>S$17</f>
        <v>0.05</v>
      </c>
      <c r="AA341" t="s">
        <v>38</v>
      </c>
      <c r="AF341" t="s">
        <v>46</v>
      </c>
    </row>
    <row r="342" spans="1:32" x14ac:dyDescent="0.2">
      <c r="A342" t="s">
        <v>117</v>
      </c>
      <c r="C342" s="25">
        <v>49555.466</v>
      </c>
      <c r="D342" s="25"/>
      <c r="E342" s="15">
        <f>+(C342-C$7)/C$8</f>
        <v>7678.9971733315278</v>
      </c>
      <c r="F342" s="15">
        <f>ROUND(2*E342,0)/2</f>
        <v>7679</v>
      </c>
      <c r="G342">
        <f>+C342-(C$7+F342*C$8)</f>
        <v>-2.6323600031901151E-3</v>
      </c>
      <c r="I342">
        <f>G342</f>
        <v>-2.6323600031901151E-3</v>
      </c>
      <c r="O342" s="76">
        <f ca="1">+C$11+C$12*F342</f>
        <v>1.5060105452468654E-3</v>
      </c>
      <c r="P342">
        <f>+D$11+D$12*F342+D$13*F342^2</f>
        <v>5.2037383034424997E-3</v>
      </c>
      <c r="Q342" s="2">
        <f>+C342-15018.5</f>
        <v>34536.966</v>
      </c>
      <c r="R342">
        <f>+(P342-G342)^2</f>
        <v>6.1404436671210527E-5</v>
      </c>
      <c r="S342" s="6">
        <f>S$17</f>
        <v>0.05</v>
      </c>
      <c r="AA342" t="s">
        <v>38</v>
      </c>
      <c r="AF342" t="s">
        <v>46</v>
      </c>
    </row>
    <row r="343" spans="1:32" x14ac:dyDescent="0.2">
      <c r="A343" t="s">
        <v>117</v>
      </c>
      <c r="C343" s="25">
        <v>49569.427000000003</v>
      </c>
      <c r="D343" s="25"/>
      <c r="E343" s="15">
        <f>+(C343-C$7)/C$8</f>
        <v>7693.9887088749683</v>
      </c>
      <c r="F343" s="15">
        <f>ROUND(2*E343,0)/2</f>
        <v>7694</v>
      </c>
      <c r="G343">
        <f>+C343-(C$7+F343*C$8)</f>
        <v>-1.0514959998545237E-2</v>
      </c>
      <c r="I343">
        <f>G343</f>
        <v>-1.0514959998545237E-2</v>
      </c>
      <c r="O343" s="76">
        <f ca="1">+C$11+C$12*F343</f>
        <v>1.5333872555835237E-3</v>
      </c>
      <c r="P343">
        <f>+D$11+D$12*F343+D$13*F343^2</f>
        <v>5.2148925485011738E-3</v>
      </c>
      <c r="Q343" s="2">
        <f>+C343-15018.5</f>
        <v>34550.927000000003</v>
      </c>
      <c r="R343">
        <f>+(P343-G343)^2</f>
        <v>2.4742826115182245E-4</v>
      </c>
      <c r="S343" s="6">
        <f>S$17</f>
        <v>0.05</v>
      </c>
      <c r="AA343" t="s">
        <v>38</v>
      </c>
      <c r="AF343" t="s">
        <v>46</v>
      </c>
    </row>
    <row r="344" spans="1:32" x14ac:dyDescent="0.2">
      <c r="A344" t="s">
        <v>117</v>
      </c>
      <c r="C344" s="25">
        <v>49569.430999999997</v>
      </c>
      <c r="D344" s="25"/>
      <c r="E344" s="15">
        <f>+(C344-C$7)/C$8</f>
        <v>7693.9930041362022</v>
      </c>
      <c r="F344" s="15">
        <f>ROUND(2*E344,0)/2</f>
        <v>7694</v>
      </c>
      <c r="G344">
        <f>+C344-(C$7+F344*C$8)</f>
        <v>-6.5149600050062872E-3</v>
      </c>
      <c r="I344">
        <f>G344</f>
        <v>-6.5149600050062872E-3</v>
      </c>
      <c r="O344" s="76">
        <f ca="1">+C$11+C$12*F344</f>
        <v>1.5333872555835237E-3</v>
      </c>
      <c r="P344">
        <f>+D$11+D$12*F344+D$13*F344^2</f>
        <v>5.2148925485011738E-3</v>
      </c>
      <c r="Q344" s="2">
        <f>+C344-15018.5</f>
        <v>34550.930999999997</v>
      </c>
      <c r="R344">
        <f>+(P344-G344)^2</f>
        <v>1.375894409270255E-4</v>
      </c>
      <c r="S344" s="6">
        <f>S$17</f>
        <v>0.05</v>
      </c>
      <c r="AA344" t="s">
        <v>38</v>
      </c>
      <c r="AF344" t="s">
        <v>46</v>
      </c>
    </row>
    <row r="345" spans="1:32" x14ac:dyDescent="0.2">
      <c r="A345" t="s">
        <v>117</v>
      </c>
      <c r="C345" s="25">
        <v>49569.438000000002</v>
      </c>
      <c r="D345" s="25"/>
      <c r="E345" s="15">
        <f>+(C345-C$7)/C$8</f>
        <v>7694.0005208433777</v>
      </c>
      <c r="F345" s="15">
        <f>ROUND(2*E345,0)/2</f>
        <v>7694</v>
      </c>
      <c r="G345">
        <f>+C345-(C$7+F345*C$8)</f>
        <v>4.8504000005777925E-4</v>
      </c>
      <c r="I345">
        <f>G345</f>
        <v>4.8504000005777925E-4</v>
      </c>
      <c r="O345" s="76">
        <f ca="1">+C$11+C$12*F345</f>
        <v>1.5333872555835237E-3</v>
      </c>
      <c r="P345">
        <f>+D$11+D$12*F345+D$13*F345^2</f>
        <v>5.2148925485011738E-3</v>
      </c>
      <c r="Q345" s="2">
        <f>+C345-15018.5</f>
        <v>34550.938000000002</v>
      </c>
      <c r="R345">
        <f>+(P345-G345)^2</f>
        <v>2.2371505130016475E-5</v>
      </c>
      <c r="S345" s="6">
        <f>S$17</f>
        <v>0.05</v>
      </c>
      <c r="AA345" t="s">
        <v>38</v>
      </c>
      <c r="AF345" t="s">
        <v>46</v>
      </c>
    </row>
    <row r="346" spans="1:32" x14ac:dyDescent="0.2">
      <c r="A346" t="s">
        <v>117</v>
      </c>
      <c r="C346" s="25">
        <v>49569.438999999998</v>
      </c>
      <c r="D346" s="25"/>
      <c r="E346" s="15">
        <f>+(C346-C$7)/C$8</f>
        <v>7694.0015946586836</v>
      </c>
      <c r="F346" s="15">
        <f>ROUND(2*E346,0)/2</f>
        <v>7694</v>
      </c>
      <c r="G346">
        <f>+C346-(C$7+F346*C$8)</f>
        <v>1.4850399966235273E-3</v>
      </c>
      <c r="I346">
        <f>G346</f>
        <v>1.4850399966235273E-3</v>
      </c>
      <c r="O346" s="76">
        <f ca="1">+C$11+C$12*F346</f>
        <v>1.5333872555835237E-3</v>
      </c>
      <c r="P346">
        <f>+D$11+D$12*F346+D$13*F346^2</f>
        <v>5.2148925485011738E-3</v>
      </c>
      <c r="Q346" s="2">
        <f>+C346-15018.5</f>
        <v>34550.938999999998</v>
      </c>
      <c r="R346">
        <f>+(P346-G346)^2</f>
        <v>1.3911800058748192E-5</v>
      </c>
      <c r="S346" s="6">
        <f>S$17</f>
        <v>0.05</v>
      </c>
      <c r="AA346" t="s">
        <v>38</v>
      </c>
      <c r="AF346" t="s">
        <v>46</v>
      </c>
    </row>
    <row r="347" spans="1:32" x14ac:dyDescent="0.2">
      <c r="A347" t="s">
        <v>125</v>
      </c>
      <c r="C347" s="25">
        <v>49569.440999999999</v>
      </c>
      <c r="D347" s="25">
        <v>4.0000000000000001E-3</v>
      </c>
      <c r="E347" s="15">
        <f>+(C347-C$7)/C$8</f>
        <v>7694.0037422893047</v>
      </c>
      <c r="F347" s="15">
        <f>ROUND(2*E347,0)/2</f>
        <v>7694</v>
      </c>
      <c r="G347">
        <f>+C347-(C$7+F347*C$8)</f>
        <v>3.4850399970309809E-3</v>
      </c>
      <c r="I347">
        <f>G347</f>
        <v>3.4850399970309809E-3</v>
      </c>
      <c r="O347" s="76">
        <f ca="1">+C$11+C$12*F347</f>
        <v>1.5333872555835237E-3</v>
      </c>
      <c r="P347">
        <f>+D$11+D$12*F347+D$13*F347^2</f>
        <v>5.2148925485011738E-3</v>
      </c>
      <c r="Q347" s="2">
        <f>+C347-15018.5</f>
        <v>34550.940999999999</v>
      </c>
      <c r="R347">
        <f>+(P347-G347)^2</f>
        <v>2.9923898498279364E-6</v>
      </c>
      <c r="S347" s="6">
        <f>S$17</f>
        <v>0.05</v>
      </c>
      <c r="AA347" t="s">
        <v>38</v>
      </c>
      <c r="AB347">
        <v>8</v>
      </c>
      <c r="AD347" t="s">
        <v>49</v>
      </c>
      <c r="AF347" t="s">
        <v>28</v>
      </c>
    </row>
    <row r="348" spans="1:32" x14ac:dyDescent="0.2">
      <c r="A348" t="s">
        <v>125</v>
      </c>
      <c r="C348" s="25">
        <v>49569.442000000003</v>
      </c>
      <c r="D348" s="25">
        <v>6.0000000000000001E-3</v>
      </c>
      <c r="E348" s="15">
        <f>+(C348-C$7)/C$8</f>
        <v>7694.0048161046188</v>
      </c>
      <c r="F348" s="15">
        <f>ROUND(2*E348,0)/2</f>
        <v>7694</v>
      </c>
      <c r="G348">
        <f>+C348-(C$7+F348*C$8)</f>
        <v>4.4850400008726865E-3</v>
      </c>
      <c r="I348">
        <f>G348</f>
        <v>4.4850400008726865E-3</v>
      </c>
      <c r="O348" s="76">
        <f ca="1">+C$11+C$12*F348</f>
        <v>1.5333872555835237E-3</v>
      </c>
      <c r="P348">
        <f>+D$11+D$12*F348+D$13*F348^2</f>
        <v>5.2148925485011738E-3</v>
      </c>
      <c r="Q348" s="2">
        <f>+C348-15018.5</f>
        <v>34550.942000000003</v>
      </c>
      <c r="R348">
        <f>+(P348-G348)^2</f>
        <v>5.3268474127979332E-7</v>
      </c>
      <c r="S348" s="6">
        <f>S$17</f>
        <v>0.05</v>
      </c>
      <c r="AA348" t="s">
        <v>38</v>
      </c>
      <c r="AB348">
        <v>6</v>
      </c>
      <c r="AD348" t="s">
        <v>29</v>
      </c>
      <c r="AF348" t="s">
        <v>28</v>
      </c>
    </row>
    <row r="349" spans="1:32" x14ac:dyDescent="0.2">
      <c r="A349" t="s">
        <v>117</v>
      </c>
      <c r="C349" s="25">
        <v>49569.447</v>
      </c>
      <c r="D349" s="25"/>
      <c r="E349" s="15">
        <f>+(C349-C$7)/C$8</f>
        <v>7694.010185181166</v>
      </c>
      <c r="F349" s="15">
        <f>ROUND(2*E349,0)/2</f>
        <v>7694</v>
      </c>
      <c r="G349">
        <f>+C349-(C$7+F349*C$8)</f>
        <v>9.4850399982533418E-3</v>
      </c>
      <c r="I349">
        <f>G349</f>
        <v>9.4850399982533418E-3</v>
      </c>
      <c r="O349" s="76">
        <f ca="1">+C$11+C$12*F349</f>
        <v>1.5333872555835237E-3</v>
      </c>
      <c r="P349">
        <f>+D$11+D$12*F349+D$13*F349^2</f>
        <v>5.2148925485011738E-3</v>
      </c>
      <c r="Q349" s="2">
        <f>+C349-15018.5</f>
        <v>34550.947</v>
      </c>
      <c r="R349">
        <f>+(P349-G349)^2</f>
        <v>1.8234159242624944E-5</v>
      </c>
      <c r="S349" s="6">
        <f>S$17</f>
        <v>0.05</v>
      </c>
      <c r="AA349" t="s">
        <v>38</v>
      </c>
      <c r="AF349" t="s">
        <v>46</v>
      </c>
    </row>
    <row r="350" spans="1:32" x14ac:dyDescent="0.2">
      <c r="A350" t="s">
        <v>125</v>
      </c>
      <c r="C350" s="25">
        <v>49624.383000000002</v>
      </c>
      <c r="D350" s="25">
        <v>3.0000000000000001E-3</v>
      </c>
      <c r="E350" s="15">
        <f>+(C350-C$7)/C$8</f>
        <v>7753.0013030534019</v>
      </c>
      <c r="F350" s="15">
        <f>ROUND(2*E350,0)/2</f>
        <v>7753</v>
      </c>
      <c r="G350">
        <f>+C350-(C$7+F350*C$8)</f>
        <v>1.2134799981140532E-3</v>
      </c>
      <c r="I350">
        <f>G350</f>
        <v>1.2134799981140532E-3</v>
      </c>
      <c r="O350" s="76">
        <f ca="1">+C$11+C$12*F350</f>
        <v>1.6410689829077126E-3</v>
      </c>
      <c r="P350">
        <f>+D$11+D$12*F350+D$13*F350^2</f>
        <v>5.2589662217718902E-3</v>
      </c>
      <c r="Q350" s="2">
        <f>+C350-15018.5</f>
        <v>34605.883000000002</v>
      </c>
      <c r="R350">
        <f>+(P350-G350)^2</f>
        <v>1.6365958785805347E-5</v>
      </c>
      <c r="S350" s="6">
        <f>S$17</f>
        <v>0.05</v>
      </c>
      <c r="AA350" t="s">
        <v>38</v>
      </c>
      <c r="AB350">
        <v>8</v>
      </c>
      <c r="AD350" t="s">
        <v>29</v>
      </c>
      <c r="AF350" t="s">
        <v>28</v>
      </c>
    </row>
    <row r="351" spans="1:32" x14ac:dyDescent="0.2">
      <c r="A351" t="s">
        <v>125</v>
      </c>
      <c r="C351" s="25">
        <v>49624.385000000002</v>
      </c>
      <c r="D351" s="25">
        <v>5.0000000000000001E-3</v>
      </c>
      <c r="E351" s="15">
        <f>+(C351-C$7)/C$8</f>
        <v>7753.003450684022</v>
      </c>
      <c r="F351" s="15">
        <f>ROUND(2*E351,0)/2</f>
        <v>7753</v>
      </c>
      <c r="G351">
        <f>+C351-(C$7+F351*C$8)</f>
        <v>3.2134799985215068E-3</v>
      </c>
      <c r="I351">
        <f>G351</f>
        <v>3.2134799985215068E-3</v>
      </c>
      <c r="O351" s="76">
        <f ca="1">+C$11+C$12*F351</f>
        <v>1.6410689829077126E-3</v>
      </c>
      <c r="P351">
        <f>+D$11+D$12*F351+D$13*F351^2</f>
        <v>5.2589662217718902E-3</v>
      </c>
      <c r="Q351" s="2">
        <f>+C351-15018.5</f>
        <v>34605.885000000002</v>
      </c>
      <c r="R351">
        <f>+(P351-G351)^2</f>
        <v>4.1840138895071177E-6</v>
      </c>
      <c r="S351" s="6">
        <f>S$17</f>
        <v>0.05</v>
      </c>
      <c r="AA351" t="s">
        <v>38</v>
      </c>
      <c r="AB351">
        <v>7</v>
      </c>
      <c r="AD351" t="s">
        <v>49</v>
      </c>
      <c r="AF351" t="s">
        <v>28</v>
      </c>
    </row>
    <row r="352" spans="1:32" x14ac:dyDescent="0.2">
      <c r="A352" t="s">
        <v>126</v>
      </c>
      <c r="C352" s="25">
        <v>49694.232000000004</v>
      </c>
      <c r="D352" s="25">
        <v>3.0000000000000001E-3</v>
      </c>
      <c r="E352" s="15">
        <f>+(C352-C$7)/C$8</f>
        <v>7828.0062286442308</v>
      </c>
      <c r="F352" s="15">
        <f>ROUND(2*E352,0)/2</f>
        <v>7828</v>
      </c>
      <c r="G352">
        <f>+C352-(C$7+F352*C$8)</f>
        <v>5.8004800011985935E-3</v>
      </c>
      <c r="I352">
        <f>G352</f>
        <v>5.8004800011985935E-3</v>
      </c>
      <c r="O352" s="76">
        <f ca="1">+C$11+C$12*F352</f>
        <v>1.7779525345910045E-3</v>
      </c>
      <c r="P352">
        <f>+D$11+D$12*F352+D$13*F352^2</f>
        <v>5.3154531653939185E-3</v>
      </c>
      <c r="Q352" s="2">
        <f>+C352-15018.5</f>
        <v>34675.732000000004</v>
      </c>
      <c r="R352">
        <f>+(P352-G352)^2</f>
        <v>2.3525103145069514E-7</v>
      </c>
      <c r="S352" s="6">
        <f>S$17</f>
        <v>0.05</v>
      </c>
      <c r="AA352" t="s">
        <v>38</v>
      </c>
      <c r="AB352">
        <v>8</v>
      </c>
      <c r="AD352" t="s">
        <v>29</v>
      </c>
      <c r="AF352" t="s">
        <v>28</v>
      </c>
    </row>
    <row r="353" spans="1:32" x14ac:dyDescent="0.2">
      <c r="A353" t="s">
        <v>126</v>
      </c>
      <c r="C353" s="25">
        <v>49787.358</v>
      </c>
      <c r="D353" s="25">
        <v>4.0000000000000001E-3</v>
      </c>
      <c r="E353" s="15">
        <f>+(C353-C$7)/C$8</f>
        <v>7928.0063532068034</v>
      </c>
      <c r="F353" s="15">
        <f>ROUND(2*E353,0)/2</f>
        <v>7928</v>
      </c>
      <c r="G353">
        <f>+C353-(C$7+F353*C$8)</f>
        <v>5.9164799968129955E-3</v>
      </c>
      <c r="I353">
        <f>G353</f>
        <v>5.9164799968129955E-3</v>
      </c>
      <c r="O353" s="76">
        <f ca="1">+C$11+C$12*F353</f>
        <v>1.9604639368353931E-3</v>
      </c>
      <c r="P353">
        <f>+D$11+D$12*F353+D$13*F353^2</f>
        <v>5.3915719793740302E-3</v>
      </c>
      <c r="Q353" s="2">
        <f>+C353-15018.5</f>
        <v>34768.858</v>
      </c>
      <c r="R353">
        <f>+(P353-G353)^2</f>
        <v>2.7552842677170513E-7</v>
      </c>
      <c r="S353" s="6">
        <f>S$17</f>
        <v>0.05</v>
      </c>
      <c r="AA353" t="s">
        <v>38</v>
      </c>
      <c r="AB353">
        <v>13</v>
      </c>
      <c r="AD353" t="s">
        <v>49</v>
      </c>
      <c r="AF353" t="s">
        <v>28</v>
      </c>
    </row>
    <row r="354" spans="1:32" x14ac:dyDescent="0.2">
      <c r="A354" t="s">
        <v>127</v>
      </c>
      <c r="C354" s="25">
        <v>49906.563000000002</v>
      </c>
      <c r="D354" s="25">
        <v>4.0000000000000001E-3</v>
      </c>
      <c r="E354" s="15">
        <f>+(C354-C$7)/C$8</f>
        <v>8056.0105072398555</v>
      </c>
      <c r="F354" s="15">
        <f>ROUND(2*E354,0)/2</f>
        <v>8056</v>
      </c>
      <c r="G354">
        <f>+C354-(C$7+F354*C$8)</f>
        <v>9.784959998796694E-3</v>
      </c>
      <c r="I354">
        <f>G354</f>
        <v>9.784959998796694E-3</v>
      </c>
      <c r="O354" s="76">
        <f ca="1">+C$11+C$12*F354</f>
        <v>2.1940785317082108E-3</v>
      </c>
      <c r="P354">
        <f>+D$11+D$12*F354+D$13*F354^2</f>
        <v>5.4903430050957241E-3</v>
      </c>
      <c r="Q354" s="2">
        <f>+C354-15018.5</f>
        <v>34888.063000000002</v>
      </c>
      <c r="R354">
        <f>+(P354-G354)^2</f>
        <v>1.8443735122585156E-5</v>
      </c>
      <c r="S354" s="6">
        <f>S$17</f>
        <v>0.05</v>
      </c>
      <c r="AA354" t="s">
        <v>38</v>
      </c>
      <c r="AB354">
        <v>7</v>
      </c>
      <c r="AD354" t="s">
        <v>29</v>
      </c>
      <c r="AF354" t="s">
        <v>28</v>
      </c>
    </row>
    <row r="355" spans="1:32" x14ac:dyDescent="0.2">
      <c r="A355" t="s">
        <v>128</v>
      </c>
      <c r="C355" s="25">
        <v>49934.497000000003</v>
      </c>
      <c r="D355" s="25">
        <v>2E-3</v>
      </c>
      <c r="E355" s="15">
        <f>+(C355-C$7)/C$8</f>
        <v>8086.0064641104518</v>
      </c>
      <c r="F355" s="15">
        <f>ROUND(2*E355,0)/2</f>
        <v>8086</v>
      </c>
      <c r="G355">
        <f>+C355-(C$7+F355*C$8)</f>
        <v>6.0197600032552145E-3</v>
      </c>
      <c r="I355">
        <f>G355</f>
        <v>6.0197600032552145E-3</v>
      </c>
      <c r="O355" s="76">
        <f ca="1">+C$11+C$12*F355</f>
        <v>2.2488319523815276E-3</v>
      </c>
      <c r="P355">
        <f>+D$11+D$12*F355+D$13*F355^2</f>
        <v>5.5137099325106463E-3</v>
      </c>
      <c r="Q355" s="2">
        <f>+C355-15018.5</f>
        <v>34915.997000000003</v>
      </c>
      <c r="R355">
        <f>+(P355-G355)^2</f>
        <v>2.5608667410058253E-7</v>
      </c>
      <c r="S355" s="6">
        <f>S$17</f>
        <v>0.05</v>
      </c>
      <c r="AA355" t="s">
        <v>38</v>
      </c>
      <c r="AB355">
        <v>9</v>
      </c>
      <c r="AD355" t="s">
        <v>78</v>
      </c>
      <c r="AF355" t="s">
        <v>28</v>
      </c>
    </row>
    <row r="356" spans="1:32" x14ac:dyDescent="0.2">
      <c r="A356" t="s">
        <v>129</v>
      </c>
      <c r="C356" s="25">
        <v>49990.375</v>
      </c>
      <c r="D356" s="25">
        <v>4.0000000000000001E-3</v>
      </c>
      <c r="E356" s="15">
        <f>+(C356-C$7)/C$8</f>
        <v>8146.0091160047377</v>
      </c>
      <c r="F356" s="15">
        <f>ROUND(2*E356,0)/2</f>
        <v>8146</v>
      </c>
      <c r="G356">
        <f>+C356-(C$7+F356*C$8)</f>
        <v>8.4893599996576086E-3</v>
      </c>
      <c r="I356">
        <f>G356</f>
        <v>8.4893599996576086E-3</v>
      </c>
      <c r="O356" s="76">
        <f ca="1">+C$11+C$12*F356</f>
        <v>2.3583387937281611E-3</v>
      </c>
      <c r="P356">
        <f>+D$11+D$12*F356+D$13*F356^2</f>
        <v>5.5606915359927185E-3</v>
      </c>
      <c r="Q356" s="2">
        <f>+C356-15018.5</f>
        <v>34971.875</v>
      </c>
      <c r="R356">
        <f>+(P356-G356)^2</f>
        <v>8.577098970065268E-6</v>
      </c>
      <c r="S356" s="6">
        <f>S$17</f>
        <v>0.05</v>
      </c>
      <c r="AA356" t="s">
        <v>38</v>
      </c>
      <c r="AB356">
        <v>9</v>
      </c>
      <c r="AD356" t="s">
        <v>78</v>
      </c>
      <c r="AF356" t="s">
        <v>28</v>
      </c>
    </row>
    <row r="357" spans="1:32" x14ac:dyDescent="0.2">
      <c r="A357" t="s">
        <v>128</v>
      </c>
      <c r="C357" s="25">
        <v>49990.38</v>
      </c>
      <c r="D357" s="25">
        <v>6.0000000000000001E-3</v>
      </c>
      <c r="E357" s="15">
        <f>+(C357-C$7)/C$8</f>
        <v>8146.0144850812849</v>
      </c>
      <c r="F357" s="15">
        <f>ROUND(2*E357,0)/2</f>
        <v>8146</v>
      </c>
      <c r="G357">
        <f>+C357-(C$7+F357*C$8)</f>
        <v>1.3489359997038264E-2</v>
      </c>
      <c r="I357">
        <f>G357</f>
        <v>1.3489359997038264E-2</v>
      </c>
      <c r="O357" s="76">
        <f ca="1">+C$11+C$12*F357</f>
        <v>2.3583387937281611E-3</v>
      </c>
      <c r="P357">
        <f>+D$11+D$12*F357+D$13*F357^2</f>
        <v>5.5606915359927185E-3</v>
      </c>
      <c r="Q357" s="2">
        <f>+C357-15018.5</f>
        <v>34971.879999999997</v>
      </c>
      <c r="R357">
        <f>+(P357-G357)^2</f>
        <v>6.2863783565178343E-5</v>
      </c>
      <c r="S357" s="6">
        <f>S$17</f>
        <v>0.05</v>
      </c>
      <c r="AA357" t="s">
        <v>38</v>
      </c>
      <c r="AB357">
        <v>10</v>
      </c>
      <c r="AD357" t="s">
        <v>49</v>
      </c>
      <c r="AF357" t="s">
        <v>28</v>
      </c>
    </row>
    <row r="358" spans="1:32" x14ac:dyDescent="0.2">
      <c r="A358" t="s">
        <v>128</v>
      </c>
      <c r="C358" s="25">
        <v>50017.383000000002</v>
      </c>
      <c r="D358" s="25">
        <v>5.0000000000000001E-3</v>
      </c>
      <c r="E358" s="15">
        <f>+(C358-C$7)/C$8</f>
        <v>8175.0107198982396</v>
      </c>
      <c r="F358" s="15">
        <f>ROUND(2*E358,0)/2</f>
        <v>8175</v>
      </c>
      <c r="G358">
        <f>+C358-(C$7+F358*C$8)</f>
        <v>9.9829999962821603E-3</v>
      </c>
      <c r="I358">
        <f>G358</f>
        <v>9.9829999962821603E-3</v>
      </c>
      <c r="O358" s="76">
        <f ca="1">+C$11+C$12*F358</f>
        <v>2.4112671003790331E-3</v>
      </c>
      <c r="P358">
        <f>+D$11+D$12*F358+D$13*F358^2</f>
        <v>5.5835177256889426E-3</v>
      </c>
      <c r="Q358" s="2">
        <f>+C358-15018.5</f>
        <v>34998.883000000002</v>
      </c>
      <c r="R358">
        <f>+(P358-G358)^2</f>
        <v>1.9355444249264054E-5</v>
      </c>
      <c r="S358" s="6">
        <f>S$17</f>
        <v>0.05</v>
      </c>
      <c r="AA358" t="s">
        <v>38</v>
      </c>
      <c r="AB358">
        <v>6</v>
      </c>
      <c r="AD358" t="s">
        <v>49</v>
      </c>
      <c r="AF358" t="s">
        <v>28</v>
      </c>
    </row>
    <row r="359" spans="1:32" x14ac:dyDescent="0.2">
      <c r="A359" t="s">
        <v>40</v>
      </c>
      <c r="C359" s="25">
        <v>50040.66</v>
      </c>
      <c r="D359" s="25"/>
      <c r="E359" s="15">
        <f>+(C359-C$7)/C$8</f>
        <v>8200.0059188699906</v>
      </c>
      <c r="F359" s="15">
        <f>ROUND(2*E359,0)/2</f>
        <v>8200</v>
      </c>
      <c r="G359">
        <f>+C359-(C$7+F359*C$8)</f>
        <v>5.5120000033639371E-3</v>
      </c>
      <c r="I359">
        <f>G359</f>
        <v>5.5120000033639371E-3</v>
      </c>
      <c r="O359" s="76">
        <f ca="1">+C$11+C$12*F359</f>
        <v>2.4568949509401299E-3</v>
      </c>
      <c r="P359">
        <f>+D$11+D$12*F359+D$13*F359^2</f>
        <v>5.6032574125901239E-3</v>
      </c>
      <c r="Q359" s="2">
        <f>+C359-15018.5</f>
        <v>35022.160000000003</v>
      </c>
      <c r="R359">
        <f>+(P359-G359)^2</f>
        <v>8.3279147386757174E-9</v>
      </c>
      <c r="S359" s="6">
        <f>S$17</f>
        <v>0.05</v>
      </c>
      <c r="AA359" t="s">
        <v>130</v>
      </c>
      <c r="AB359">
        <v>17</v>
      </c>
      <c r="AD359" t="s">
        <v>131</v>
      </c>
      <c r="AF359" t="s">
        <v>41</v>
      </c>
    </row>
    <row r="360" spans="1:32" x14ac:dyDescent="0.2">
      <c r="A360" t="s">
        <v>129</v>
      </c>
      <c r="C360" s="25">
        <v>50046.252999999997</v>
      </c>
      <c r="D360" s="25">
        <v>5.0000000000000001E-3</v>
      </c>
      <c r="E360" s="15">
        <f>+(C360-C$7)/C$8</f>
        <v>8206.0117678990246</v>
      </c>
      <c r="F360" s="15">
        <f>ROUND(2*E360,0)/2</f>
        <v>8206</v>
      </c>
      <c r="G360">
        <f>+C360-(C$7+F360*C$8)</f>
        <v>1.0958959996060003E-2</v>
      </c>
      <c r="I360">
        <f>G360</f>
        <v>1.0958959996060003E-2</v>
      </c>
      <c r="O360" s="76">
        <f ca="1">+C$11+C$12*F360</f>
        <v>2.4678456350747929E-3</v>
      </c>
      <c r="P360">
        <f>+D$11+D$12*F360+D$13*F360^2</f>
        <v>5.608003471011095E-3</v>
      </c>
      <c r="Q360" s="2">
        <f>+C360-15018.5</f>
        <v>35027.752999999997</v>
      </c>
      <c r="R360">
        <f>+(P360-G360)^2</f>
        <v>2.8632735732963481E-5</v>
      </c>
      <c r="S360" s="6">
        <f>S$17</f>
        <v>0.05</v>
      </c>
      <c r="AA360" t="s">
        <v>38</v>
      </c>
      <c r="AB360">
        <v>6</v>
      </c>
      <c r="AD360" t="s">
        <v>49</v>
      </c>
      <c r="AF360" t="s">
        <v>28</v>
      </c>
    </row>
    <row r="361" spans="1:32" x14ac:dyDescent="0.2">
      <c r="A361" t="s">
        <v>40</v>
      </c>
      <c r="C361" s="25">
        <v>50079.771999999997</v>
      </c>
      <c r="D361" s="25"/>
      <c r="E361" s="15">
        <f>+(C361-C$7)/C$8</f>
        <v>8242.0049832761797</v>
      </c>
      <c r="F361" s="15">
        <f>ROUND(2*E361,0)/2</f>
        <v>8242</v>
      </c>
      <c r="G361">
        <f>+C361-(C$7+F361*C$8)</f>
        <v>4.6407199988607317E-3</v>
      </c>
      <c r="I361">
        <f>G361</f>
        <v>4.6407199988607317E-3</v>
      </c>
      <c r="O361" s="76">
        <f ca="1">+C$11+C$12*F361</f>
        <v>2.5335497398827744E-3</v>
      </c>
      <c r="P361">
        <f>+D$11+D$12*F361+D$13*F361^2</f>
        <v>5.6365491911595468E-3</v>
      </c>
      <c r="Q361" s="2">
        <f>+C361-15018.5</f>
        <v>35061.271999999997</v>
      </c>
      <c r="R361">
        <f>+(P361-G361)^2</f>
        <v>9.9167578023451038E-7</v>
      </c>
      <c r="S361" s="6">
        <f>S$17</f>
        <v>0.05</v>
      </c>
      <c r="AA361" t="s">
        <v>130</v>
      </c>
      <c r="AB361">
        <v>86</v>
      </c>
      <c r="AD361" t="s">
        <v>132</v>
      </c>
      <c r="AF361" t="s">
        <v>41</v>
      </c>
    </row>
    <row r="362" spans="1:32" x14ac:dyDescent="0.2">
      <c r="A362" t="s">
        <v>129</v>
      </c>
      <c r="C362" s="25">
        <v>50098.400000000001</v>
      </c>
      <c r="D362" s="25">
        <v>4.0000000000000001E-3</v>
      </c>
      <c r="E362" s="15">
        <f>+(C362-C$7)/C$8</f>
        <v>8262.0080148715679</v>
      </c>
      <c r="F362" s="15">
        <f>ROUND(2*E362,0)/2</f>
        <v>8262</v>
      </c>
      <c r="G362">
        <f>+C362-(C$7+F362*C$8)</f>
        <v>7.4639199956436642E-3</v>
      </c>
      <c r="I362">
        <f>G362</f>
        <v>7.4639199956436642E-3</v>
      </c>
      <c r="O362" s="76">
        <f ca="1">+C$11+C$12*F362</f>
        <v>2.570052020331651E-3</v>
      </c>
      <c r="P362">
        <f>+D$11+D$12*F362+D$13*F362^2</f>
        <v>5.6524593094810002E-3</v>
      </c>
      <c r="Q362" s="2">
        <f>+C362-15018.5</f>
        <v>35079.9</v>
      </c>
      <c r="R362">
        <f>+(P362-G362)^2</f>
        <v>3.2813898175129096E-6</v>
      </c>
      <c r="S362" s="6">
        <f>S$17</f>
        <v>0.05</v>
      </c>
      <c r="AA362" t="s">
        <v>38</v>
      </c>
      <c r="AB362">
        <v>6</v>
      </c>
      <c r="AD362" t="s">
        <v>78</v>
      </c>
      <c r="AF362" t="s">
        <v>28</v>
      </c>
    </row>
    <row r="363" spans="1:32" x14ac:dyDescent="0.2">
      <c r="A363" t="s">
        <v>133</v>
      </c>
      <c r="C363" s="25">
        <v>50312.584000000003</v>
      </c>
      <c r="D363" s="25">
        <v>4.0000000000000001E-3</v>
      </c>
      <c r="E363" s="15">
        <f>+(C363-C$7)/C$8</f>
        <v>8492.0020732366957</v>
      </c>
      <c r="F363" s="15">
        <f>ROUND(2*E363,0)/2</f>
        <v>8492</v>
      </c>
      <c r="G363">
        <f>+C363-(C$7+F363*C$8)</f>
        <v>1.9307199981994927E-3</v>
      </c>
      <c r="I363">
        <f>G363</f>
        <v>1.9307199981994927E-3</v>
      </c>
      <c r="O363" s="76">
        <f ca="1">+C$11+C$12*F363</f>
        <v>2.9898282454937451E-3</v>
      </c>
      <c r="P363">
        <f>+D$11+D$12*F363+D$13*F363^2</f>
        <v>5.838063734530146E-3</v>
      </c>
      <c r="Q363" s="2">
        <f>+C363-15018.5</f>
        <v>35294.084000000003</v>
      </c>
      <c r="R363">
        <f>+(P363-G363)^2</f>
        <v>1.5267335073842389E-5</v>
      </c>
      <c r="S363" s="6">
        <f>S$17</f>
        <v>0.05</v>
      </c>
      <c r="AA363" t="s">
        <v>38</v>
      </c>
      <c r="AB363">
        <v>8</v>
      </c>
      <c r="AD363" t="s">
        <v>29</v>
      </c>
      <c r="AF363" t="s">
        <v>28</v>
      </c>
    </row>
    <row r="364" spans="1:32" x14ac:dyDescent="0.2">
      <c r="A364" s="105" t="s">
        <v>1159</v>
      </c>
      <c r="B364" s="106" t="s">
        <v>156</v>
      </c>
      <c r="C364" s="105">
        <v>50315.381800000003</v>
      </c>
      <c r="D364" s="25"/>
      <c r="E364" s="72">
        <f>+(C364-C$7)/C$8</f>
        <v>8495.006393711119</v>
      </c>
      <c r="F364" s="72">
        <f>ROUND(2*E364,0)/2</f>
        <v>8495</v>
      </c>
      <c r="G364" s="76">
        <f>+C364-(C$7+F364*C$8)</f>
        <v>5.95420000172453E-3</v>
      </c>
      <c r="H364" s="76"/>
      <c r="I364" s="76"/>
      <c r="J364" s="76"/>
      <c r="K364">
        <f>G364</f>
        <v>5.95420000172453E-3</v>
      </c>
      <c r="L364" s="76"/>
      <c r="M364" s="76"/>
      <c r="N364" s="76"/>
      <c r="O364" s="76">
        <f ca="1">+C$11+C$12*F364</f>
        <v>2.9953035875610774E-3</v>
      </c>
      <c r="P364" s="76">
        <f>+D$11+D$12*F364+D$13*F364^2</f>
        <v>5.840516731500045E-3</v>
      </c>
      <c r="Q364" s="87">
        <f>+C364-15018.5</f>
        <v>35296.881800000003</v>
      </c>
      <c r="R364" s="76">
        <f>+(P364-G364)^2</f>
        <v>1.2923885928933274E-8</v>
      </c>
      <c r="S364" s="6">
        <v>1</v>
      </c>
    </row>
    <row r="365" spans="1:32" x14ac:dyDescent="0.2">
      <c r="A365" t="s">
        <v>133</v>
      </c>
      <c r="C365" s="25">
        <v>50355.427000000003</v>
      </c>
      <c r="D365" s="25">
        <v>5.0000000000000001E-3</v>
      </c>
      <c r="E365" s="15">
        <f>+(C365-C$7)/C$8</f>
        <v>8538.0075425646446</v>
      </c>
      <c r="F365" s="15">
        <f>ROUND(2*E365,0)/2</f>
        <v>8538</v>
      </c>
      <c r="G365">
        <f>+C365-(C$7+F365*C$8)</f>
        <v>7.0240799977909774E-3</v>
      </c>
      <c r="I365">
        <f>G365</f>
        <v>7.0240799977909774E-3</v>
      </c>
      <c r="O365" s="76">
        <f ca="1">+C$11+C$12*F365</f>
        <v>3.0737834905261649E-3</v>
      </c>
      <c r="P365">
        <f>+D$11+D$12*F365+D$13*F365^2</f>
        <v>5.875767104148992E-3</v>
      </c>
      <c r="Q365" s="2">
        <f>+C365-15018.5</f>
        <v>35336.927000000003</v>
      </c>
      <c r="R365">
        <f>+(P365-G365)^2</f>
        <v>1.3186225017044296E-6</v>
      </c>
      <c r="S365" s="6">
        <f>S$17</f>
        <v>0.05</v>
      </c>
      <c r="AA365" t="s">
        <v>38</v>
      </c>
      <c r="AB365">
        <v>7</v>
      </c>
      <c r="AD365" t="s">
        <v>49</v>
      </c>
      <c r="AF365" t="s">
        <v>28</v>
      </c>
    </row>
    <row r="366" spans="1:32" x14ac:dyDescent="0.2">
      <c r="A366" t="s">
        <v>134</v>
      </c>
      <c r="C366" s="25">
        <v>50412.241000000002</v>
      </c>
      <c r="D366" s="25">
        <v>3.0000000000000001E-3</v>
      </c>
      <c r="E366" s="15">
        <f>+(C366-C$7)/C$8</f>
        <v>8599.0152855891265</v>
      </c>
      <c r="F366" s="15">
        <f>ROUND(2*E366,0)/2</f>
        <v>8599</v>
      </c>
      <c r="G366">
        <f>+C366-(C$7+F366*C$8)</f>
        <v>1.4234839996788651E-2</v>
      </c>
      <c r="I366">
        <f>G366</f>
        <v>1.4234839996788651E-2</v>
      </c>
      <c r="O366" s="76">
        <f ca="1">+C$11+C$12*F366</f>
        <v>3.1851154458952396E-3</v>
      </c>
      <c r="P366">
        <f>+D$11+D$12*F366+D$13*F366^2</f>
        <v>5.9260645055309955E-3</v>
      </c>
      <c r="Q366" s="2">
        <f>+C366-15018.5</f>
        <v>35393.741000000002</v>
      </c>
      <c r="R366">
        <f>+(P366-G366)^2</f>
        <v>6.9035750164123886E-5</v>
      </c>
      <c r="S366" s="6">
        <f>S$17</f>
        <v>0.05</v>
      </c>
      <c r="AA366" t="s">
        <v>38</v>
      </c>
      <c r="AB366">
        <v>6</v>
      </c>
      <c r="AD366" t="s">
        <v>29</v>
      </c>
      <c r="AF366" t="s">
        <v>28</v>
      </c>
    </row>
    <row r="367" spans="1:32" x14ac:dyDescent="0.2">
      <c r="A367" t="s">
        <v>134</v>
      </c>
      <c r="C367" s="25">
        <v>50464.381999999998</v>
      </c>
      <c r="D367" s="25">
        <v>3.0000000000000001E-3</v>
      </c>
      <c r="E367" s="15">
        <f>+(C367-C$7)/C$8</f>
        <v>8655.0050896698012</v>
      </c>
      <c r="F367" s="15">
        <f>ROUND(2*E367,0)/2</f>
        <v>8655</v>
      </c>
      <c r="G367">
        <f>+C367-(C$7+F367*C$8)</f>
        <v>4.7397999951499514E-3</v>
      </c>
      <c r="I367">
        <f>G367</f>
        <v>4.7397999951499514E-3</v>
      </c>
      <c r="O367" s="76">
        <f ca="1">+C$11+C$12*F367</f>
        <v>3.2873218311520978E-3</v>
      </c>
      <c r="P367">
        <f>+D$11+D$12*F367+D$13*F367^2</f>
        <v>5.9725397707928391E-3</v>
      </c>
      <c r="Q367" s="2">
        <f>+C367-15018.5</f>
        <v>35445.881999999998</v>
      </c>
      <c r="R367">
        <f>+(P367-G367)^2</f>
        <v>1.519647354452077E-6</v>
      </c>
      <c r="S367" s="6">
        <f>S$17</f>
        <v>0.05</v>
      </c>
      <c r="AA367" t="s">
        <v>38</v>
      </c>
      <c r="AB367">
        <v>10</v>
      </c>
      <c r="AD367" t="s">
        <v>78</v>
      </c>
      <c r="AF367" t="s">
        <v>28</v>
      </c>
    </row>
    <row r="368" spans="1:32" x14ac:dyDescent="0.2">
      <c r="A368" t="s">
        <v>40</v>
      </c>
      <c r="C368" s="25">
        <v>50488.610999999997</v>
      </c>
      <c r="D368" s="25"/>
      <c r="E368" s="15">
        <f>+(C368-C$7)/C$8</f>
        <v>8681.0225608167057</v>
      </c>
      <c r="F368" s="15">
        <f>ROUND(2*E368,0)/2</f>
        <v>8681</v>
      </c>
      <c r="G368">
        <f>+C368-(C$7+F368*C$8)</f>
        <v>2.1009959993534721E-2</v>
      </c>
      <c r="I368">
        <f>G368</f>
        <v>2.1009959993534721E-2</v>
      </c>
      <c r="O368" s="76">
        <f ca="1">+C$11+C$12*F368</f>
        <v>3.3347747957356393E-3</v>
      </c>
      <c r="P368">
        <f>+D$11+D$12*F368+D$13*F368^2</f>
        <v>5.994215387359802E-3</v>
      </c>
      <c r="Q368" s="2">
        <f>+C368-15018.5</f>
        <v>35470.110999999997</v>
      </c>
      <c r="R368">
        <f>+(P368-G368)^2</f>
        <v>2.2547258607787121E-4</v>
      </c>
      <c r="S368" s="6">
        <f>S$17</f>
        <v>0.05</v>
      </c>
      <c r="AB368">
        <v>13</v>
      </c>
      <c r="AD368" t="s">
        <v>135</v>
      </c>
      <c r="AF368" t="s">
        <v>41</v>
      </c>
    </row>
    <row r="369" spans="1:32" x14ac:dyDescent="0.2">
      <c r="A369" s="105" t="s">
        <v>1159</v>
      </c>
      <c r="B369" s="106" t="s">
        <v>156</v>
      </c>
      <c r="C369" s="105">
        <v>50491.376199999999</v>
      </c>
      <c r="D369" s="25"/>
      <c r="E369" s="72">
        <f>+(C369-C$7)/C$8</f>
        <v>8683.9918749120243</v>
      </c>
      <c r="F369" s="72">
        <f>ROUND(2*E369,0)/2</f>
        <v>8684</v>
      </c>
      <c r="G369" s="76">
        <f>+C369-(C$7+F369*C$8)</f>
        <v>-7.566560001578182E-3</v>
      </c>
      <c r="H369" s="76"/>
      <c r="I369" s="76"/>
      <c r="J369" s="76"/>
      <c r="K369">
        <f>G369</f>
        <v>-7.566560001578182E-3</v>
      </c>
      <c r="L369" s="76"/>
      <c r="M369" s="76"/>
      <c r="N369" s="76"/>
      <c r="O369" s="76">
        <f ca="1">+C$11+C$12*F369</f>
        <v>3.3402501378029734E-3</v>
      </c>
      <c r="P369" s="76">
        <f>+D$11+D$12*F369+D$13*F369^2</f>
        <v>5.9967204115466688E-3</v>
      </c>
      <c r="Q369" s="87">
        <f>+C369-15018.5</f>
        <v>35472.876199999999</v>
      </c>
      <c r="R369" s="76">
        <f>+(P369-G369)^2</f>
        <v>1.8396257556505623E-4</v>
      </c>
      <c r="S369" s="6">
        <v>1</v>
      </c>
    </row>
    <row r="370" spans="1:32" x14ac:dyDescent="0.2">
      <c r="A370" t="s">
        <v>134</v>
      </c>
      <c r="C370" s="25">
        <v>50519.330999999998</v>
      </c>
      <c r="D370" s="25">
        <v>4.0000000000000001E-3</v>
      </c>
      <c r="E370" s="15">
        <f>+(C370-C$7)/C$8</f>
        <v>8714.0101671410666</v>
      </c>
      <c r="F370" s="15">
        <f>ROUND(2*E370,0)/2</f>
        <v>8714</v>
      </c>
      <c r="G370">
        <f>+C370-(C$7+F370*C$8)</f>
        <v>9.4682399940211326E-3</v>
      </c>
      <c r="I370">
        <f>G370</f>
        <v>9.4682399940211326E-3</v>
      </c>
      <c r="O370" s="76">
        <f ca="1">+C$11+C$12*F370</f>
        <v>3.3950035584762867E-3</v>
      </c>
      <c r="P370">
        <f>+D$11+D$12*F370+D$13*F370^2</f>
        <v>6.0218160740015819E-3</v>
      </c>
      <c r="Q370" s="2">
        <f>+C370-15018.5</f>
        <v>35500.830999999998</v>
      </c>
      <c r="R370">
        <f>+(P370-G370)^2</f>
        <v>1.1877837836482926E-5</v>
      </c>
      <c r="S370" s="6">
        <f>S$17</f>
        <v>0.05</v>
      </c>
      <c r="AA370" t="s">
        <v>38</v>
      </c>
      <c r="AB370">
        <v>7</v>
      </c>
      <c r="AD370" t="s">
        <v>49</v>
      </c>
      <c r="AF370" t="s">
        <v>28</v>
      </c>
    </row>
    <row r="371" spans="1:32" x14ac:dyDescent="0.2">
      <c r="A371" t="s">
        <v>134</v>
      </c>
      <c r="C371" s="25">
        <v>50519.332000000002</v>
      </c>
      <c r="D371" s="25">
        <v>2E-3</v>
      </c>
      <c r="E371" s="15">
        <f>+(C371-C$7)/C$8</f>
        <v>8714.0112409563808</v>
      </c>
      <c r="F371" s="15">
        <f>ROUND(2*E371,0)/2</f>
        <v>8714</v>
      </c>
      <c r="G371">
        <f>+C371-(C$7+F371*C$8)</f>
        <v>1.0468239997862838E-2</v>
      </c>
      <c r="I371">
        <f>G371</f>
        <v>1.0468239997862838E-2</v>
      </c>
      <c r="O371" s="76">
        <f ca="1">+C$11+C$12*F371</f>
        <v>3.3950035584762867E-3</v>
      </c>
      <c r="P371">
        <f>+D$11+D$12*F371+D$13*F371^2</f>
        <v>6.0218160740015819E-3</v>
      </c>
      <c r="Q371" s="2">
        <f>+C371-15018.5</f>
        <v>35500.832000000002</v>
      </c>
      <c r="R371">
        <f>+(P371-G371)^2</f>
        <v>1.9770685710685731E-5</v>
      </c>
      <c r="S371" s="6">
        <f>S$17</f>
        <v>0.05</v>
      </c>
      <c r="AA371" t="s">
        <v>38</v>
      </c>
      <c r="AB371">
        <v>6</v>
      </c>
      <c r="AD371" t="s">
        <v>78</v>
      </c>
      <c r="AF371" t="s">
        <v>28</v>
      </c>
    </row>
    <row r="372" spans="1:32" x14ac:dyDescent="0.2">
      <c r="A372" t="s">
        <v>136</v>
      </c>
      <c r="C372" s="25">
        <v>50597.557000000001</v>
      </c>
      <c r="D372" s="25">
        <v>4.0000000000000001E-3</v>
      </c>
      <c r="E372" s="15">
        <f>+(C372-C$7)/C$8</f>
        <v>8798.0104435840822</v>
      </c>
      <c r="F372" s="15">
        <f>ROUND(2*E372,0)/2</f>
        <v>8798</v>
      </c>
      <c r="G372">
        <f>+C372-(C$7+F372*C$8)</f>
        <v>9.7256799999740906E-3</v>
      </c>
      <c r="I372">
        <f>G372</f>
        <v>9.7256799999740906E-3</v>
      </c>
      <c r="O372" s="76">
        <f ca="1">+C$11+C$12*F372</f>
        <v>3.5483131363615757E-3</v>
      </c>
      <c r="P372">
        <f>+D$11+D$12*F372+D$13*F372^2</f>
        <v>6.092523269818623E-3</v>
      </c>
      <c r="Q372" s="2">
        <f>+C372-15018.5</f>
        <v>35579.057000000001</v>
      </c>
      <c r="R372">
        <f>+(P372-G372)^2</f>
        <v>1.3199827825873968E-5</v>
      </c>
      <c r="S372" s="6">
        <f>S$17</f>
        <v>0.05</v>
      </c>
      <c r="AA372" t="s">
        <v>38</v>
      </c>
      <c r="AB372">
        <v>6</v>
      </c>
      <c r="AD372" t="s">
        <v>29</v>
      </c>
      <c r="AF372" t="s">
        <v>28</v>
      </c>
    </row>
    <row r="373" spans="1:32" x14ac:dyDescent="0.2">
      <c r="A373" t="s">
        <v>137</v>
      </c>
      <c r="C373" s="25">
        <v>50723.288</v>
      </c>
      <c r="D373" s="25">
        <v>3.0000000000000001E-3</v>
      </c>
      <c r="E373" s="15">
        <f>+(C373-C$7)/C$8</f>
        <v>8933.0223163304399</v>
      </c>
      <c r="F373" s="15">
        <f>ROUND(2*E373,0)/2</f>
        <v>8933</v>
      </c>
      <c r="G373">
        <f>+C373-(C$7+F373*C$8)</f>
        <v>2.0782280000275932E-2</v>
      </c>
      <c r="I373">
        <f>G373</f>
        <v>2.0782280000275932E-2</v>
      </c>
      <c r="O373" s="76">
        <f ca="1">+C$11+C$12*F373</f>
        <v>3.7947035293914994E-3</v>
      </c>
      <c r="P373">
        <f>+D$11+D$12*F373+D$13*F373^2</f>
        <v>6.2075162583955287E-3</v>
      </c>
      <c r="Q373" s="2">
        <f>+C373-15018.5</f>
        <v>35704.788</v>
      </c>
      <c r="R373">
        <f>+(P373-G373)^2</f>
        <v>2.1242373813163166E-4</v>
      </c>
      <c r="S373" s="6">
        <f>S$17</f>
        <v>0.05</v>
      </c>
      <c r="AA373" t="s">
        <v>38</v>
      </c>
      <c r="AB373">
        <v>6</v>
      </c>
      <c r="AD373" t="s">
        <v>29</v>
      </c>
      <c r="AF373" t="s">
        <v>28</v>
      </c>
    </row>
    <row r="374" spans="1:32" x14ac:dyDescent="0.2">
      <c r="A374" t="s">
        <v>137</v>
      </c>
      <c r="C374" s="25">
        <v>50750.286</v>
      </c>
      <c r="D374" s="25">
        <v>6.0000000000000001E-3</v>
      </c>
      <c r="E374" s="15">
        <f>+(C374-C$7)/C$8</f>
        <v>8962.0131820708375</v>
      </c>
      <c r="F374" s="15">
        <f>ROUND(2*E374,0)/2</f>
        <v>8962</v>
      </c>
      <c r="G374">
        <f>+C374-(C$7+F374*C$8)</f>
        <v>1.2275919994863216E-2</v>
      </c>
      <c r="I374">
        <f>G374</f>
        <v>1.2275919994863216E-2</v>
      </c>
      <c r="O374" s="76">
        <f ca="1">+C$11+C$12*F374</f>
        <v>3.8476318360423714E-3</v>
      </c>
      <c r="P374">
        <f>+D$11+D$12*F374+D$13*F374^2</f>
        <v>6.2324366582731591E-3</v>
      </c>
      <c r="Q374" s="2">
        <f>+C374-15018.5</f>
        <v>35731.786</v>
      </c>
      <c r="R374">
        <f>+(P374-G374)^2</f>
        <v>3.6523690839641687E-5</v>
      </c>
      <c r="S374" s="6">
        <f>S$17</f>
        <v>0.05</v>
      </c>
      <c r="AA374" t="s">
        <v>38</v>
      </c>
      <c r="AB374">
        <v>8</v>
      </c>
      <c r="AD374" t="s">
        <v>49</v>
      </c>
      <c r="AF374" t="s">
        <v>28</v>
      </c>
    </row>
    <row r="375" spans="1:32" x14ac:dyDescent="0.2">
      <c r="A375" t="s">
        <v>138</v>
      </c>
      <c r="C375" s="25">
        <v>50762.383999999998</v>
      </c>
      <c r="D375" s="25">
        <v>3.0000000000000001E-3</v>
      </c>
      <c r="E375" s="15">
        <f>+(C375-C$7)/C$8</f>
        <v>8975.0041996916734</v>
      </c>
      <c r="F375" s="15">
        <f>ROUND(2*E375,0)/2</f>
        <v>8975</v>
      </c>
      <c r="G375">
        <f>+C375-(C$7+F375*C$8)</f>
        <v>3.9109999997890554E-3</v>
      </c>
      <c r="I375">
        <f>G375</f>
        <v>3.9109999997890554E-3</v>
      </c>
      <c r="O375" s="76">
        <f ca="1">+C$11+C$12*F375</f>
        <v>3.8713583183341421E-3</v>
      </c>
      <c r="P375">
        <f>+D$11+D$12*F375+D$13*F375^2</f>
        <v>6.2436329221529103E-3</v>
      </c>
      <c r="Q375" s="2">
        <f>+C375-15018.5</f>
        <v>35743.883999999998</v>
      </c>
      <c r="R375">
        <f>+(P375-G375)^2</f>
        <v>5.4411763504957375E-6</v>
      </c>
      <c r="S375" s="6">
        <f>S$17</f>
        <v>0.05</v>
      </c>
      <c r="AA375" t="s">
        <v>38</v>
      </c>
      <c r="AB375">
        <v>8</v>
      </c>
      <c r="AD375" t="s">
        <v>78</v>
      </c>
      <c r="AF375" t="s">
        <v>28</v>
      </c>
    </row>
    <row r="376" spans="1:32" x14ac:dyDescent="0.2">
      <c r="A376" t="s">
        <v>138</v>
      </c>
      <c r="C376" s="25">
        <v>50844.341999999997</v>
      </c>
      <c r="D376" s="25">
        <v>3.0000000000000001E-3</v>
      </c>
      <c r="E376" s="15">
        <f>+(C376-C$7)/C$8</f>
        <v>9063.0119548717466</v>
      </c>
      <c r="F376" s="15">
        <f>ROUND(2*E376,0)/2</f>
        <v>9063</v>
      </c>
      <c r="G376">
        <f>+C376-(C$7+F376*C$8)</f>
        <v>1.1133079991850536E-2</v>
      </c>
      <c r="I376">
        <f>G376</f>
        <v>1.1133079991850536E-2</v>
      </c>
      <c r="O376" s="76">
        <f ca="1">+C$11+C$12*F376</f>
        <v>4.0319683523092065E-3</v>
      </c>
      <c r="P376">
        <f>+D$11+D$12*F376+D$13*F376^2</f>
        <v>6.3198307920379667E-3</v>
      </c>
      <c r="Q376" s="2">
        <f>+C376-15018.5</f>
        <v>35825.841999999997</v>
      </c>
      <c r="R376">
        <f>+(P376-G376)^2</f>
        <v>2.316736785949634E-5</v>
      </c>
      <c r="S376" s="6">
        <f>S$17</f>
        <v>0.05</v>
      </c>
      <c r="AA376" t="s">
        <v>38</v>
      </c>
      <c r="AB376">
        <v>6</v>
      </c>
      <c r="AD376" t="s">
        <v>78</v>
      </c>
      <c r="AF376" t="s">
        <v>28</v>
      </c>
    </row>
    <row r="377" spans="1:32" x14ac:dyDescent="0.2">
      <c r="A377" t="s">
        <v>139</v>
      </c>
      <c r="C377" s="25">
        <v>50871.347999999998</v>
      </c>
      <c r="D377" s="25">
        <v>5.0000000000000001E-3</v>
      </c>
      <c r="E377" s="15">
        <f>+(C377-C$7)/C$8</f>
        <v>9092.0114111346265</v>
      </c>
      <c r="F377" s="15">
        <f>ROUND(2*E377,0)/2</f>
        <v>9092</v>
      </c>
      <c r="G377">
        <f>+C377-(C$7+F377*C$8)</f>
        <v>1.0626719995343592E-2</v>
      </c>
      <c r="I377">
        <f>G377</f>
        <v>1.0626719995343592E-2</v>
      </c>
      <c r="O377" s="76">
        <f ca="1">+C$11+C$12*F377</f>
        <v>4.0848966589600785E-3</v>
      </c>
      <c r="P377">
        <f>+D$11+D$12*F377+D$13*F377^2</f>
        <v>6.3450971224411155E-3</v>
      </c>
      <c r="Q377" s="2">
        <f>+C377-15018.5</f>
        <v>35852.847999999998</v>
      </c>
      <c r="R377">
        <f>+(P377-G377)^2</f>
        <v>1.8332294425761657E-5</v>
      </c>
      <c r="S377" s="6">
        <f>S$17</f>
        <v>0.05</v>
      </c>
      <c r="AA377" t="s">
        <v>38</v>
      </c>
      <c r="AB377">
        <v>10</v>
      </c>
      <c r="AD377" t="s">
        <v>49</v>
      </c>
      <c r="AF377" t="s">
        <v>28</v>
      </c>
    </row>
    <row r="378" spans="1:32" x14ac:dyDescent="0.2">
      <c r="A378" t="s">
        <v>139</v>
      </c>
      <c r="C378" s="25">
        <v>50871.35</v>
      </c>
      <c r="D378" s="25">
        <v>5.0000000000000001E-3</v>
      </c>
      <c r="E378" s="15">
        <f>+(C378-C$7)/C$8</f>
        <v>9092.0135587652476</v>
      </c>
      <c r="F378" s="15">
        <f>ROUND(2*E378,0)/2</f>
        <v>9092</v>
      </c>
      <c r="G378">
        <f>+C378-(C$7+F378*C$8)</f>
        <v>1.2626719995751046E-2</v>
      </c>
      <c r="I378">
        <f>G378</f>
        <v>1.2626719995751046E-2</v>
      </c>
      <c r="O378" s="76">
        <f ca="1">+C$11+C$12*F378</f>
        <v>4.0848966589600785E-3</v>
      </c>
      <c r="P378">
        <f>+D$11+D$12*F378+D$13*F378^2</f>
        <v>6.3450971224411155E-3</v>
      </c>
      <c r="Q378" s="2">
        <f>+C378-15018.5</f>
        <v>35852.85</v>
      </c>
      <c r="R378">
        <f>+(P378-G378)^2</f>
        <v>3.9458785922490506E-5</v>
      </c>
      <c r="S378" s="6">
        <f>S$17</f>
        <v>0.05</v>
      </c>
      <c r="AA378" t="s">
        <v>38</v>
      </c>
      <c r="AB378">
        <v>6</v>
      </c>
      <c r="AD378" t="s">
        <v>29</v>
      </c>
      <c r="AF378" t="s">
        <v>28</v>
      </c>
    </row>
    <row r="379" spans="1:32" x14ac:dyDescent="0.2">
      <c r="A379" t="s">
        <v>40</v>
      </c>
      <c r="C379" s="25">
        <v>51041.784</v>
      </c>
      <c r="D379" s="25"/>
      <c r="E379" s="15">
        <f>+(C379-C$7)/C$8</f>
        <v>9275.0281973162237</v>
      </c>
      <c r="F379" s="15">
        <f>ROUND(2*E379,0)/2</f>
        <v>9275</v>
      </c>
      <c r="G379">
        <f>+C379-(C$7+F379*C$8)</f>
        <v>2.6258999998390209E-2</v>
      </c>
      <c r="I379">
        <f>G379</f>
        <v>2.6258999998390209E-2</v>
      </c>
      <c r="O379" s="76">
        <f ca="1">+C$11+C$12*F379</f>
        <v>4.4188925250673097E-3</v>
      </c>
      <c r="P379">
        <f>+D$11+D$12*F379+D$13*F379^2</f>
        <v>6.5063163162408302E-3</v>
      </c>
      <c r="Q379" s="2">
        <f>+C379-15018.5</f>
        <v>36023.284</v>
      </c>
      <c r="R379">
        <f>+(P379-G379)^2</f>
        <v>3.9016851264705033E-4</v>
      </c>
      <c r="S379" s="6">
        <f>S$17</f>
        <v>0.05</v>
      </c>
      <c r="AB379">
        <v>17</v>
      </c>
      <c r="AD379" t="s">
        <v>135</v>
      </c>
      <c r="AF379" t="s">
        <v>41</v>
      </c>
    </row>
    <row r="380" spans="1:32" x14ac:dyDescent="0.2">
      <c r="A380" s="105" t="s">
        <v>1159</v>
      </c>
      <c r="B380" s="106" t="s">
        <v>156</v>
      </c>
      <c r="C380" s="105">
        <v>51045.490100000003</v>
      </c>
      <c r="D380" s="25"/>
      <c r="E380" s="72">
        <f>+(C380-C$7)/C$8</f>
        <v>9279.0078642367571</v>
      </c>
      <c r="F380" s="72">
        <f>ROUND(2*E380,0)/2</f>
        <v>9279</v>
      </c>
      <c r="G380" s="76">
        <f>+C380-(C$7+F380*C$8)</f>
        <v>7.323639998503495E-3</v>
      </c>
      <c r="H380" s="76"/>
      <c r="I380" s="76"/>
      <c r="J380" s="76"/>
      <c r="K380">
        <f>G380</f>
        <v>7.323639998503495E-3</v>
      </c>
      <c r="L380" s="76"/>
      <c r="M380" s="76"/>
      <c r="N380" s="76"/>
      <c r="O380" s="76">
        <f ca="1">+C$11+C$12*F380</f>
        <v>4.4261929811570851E-3</v>
      </c>
      <c r="P380" s="76">
        <f>+D$11+D$12*F380+D$13*F380^2</f>
        <v>6.5098745508214671E-3</v>
      </c>
      <c r="Q380" s="87">
        <f>+C380-15018.5</f>
        <v>36026.990100000003</v>
      </c>
      <c r="R380" s="76">
        <f>+(P380-G380)^2</f>
        <v>6.622142038411313E-7</v>
      </c>
      <c r="S380" s="6">
        <v>1</v>
      </c>
    </row>
    <row r="381" spans="1:32" x14ac:dyDescent="0.2">
      <c r="A381" t="s">
        <v>148</v>
      </c>
      <c r="C381" s="25">
        <v>51105.553099999997</v>
      </c>
      <c r="D381" s="25"/>
      <c r="E381" s="15">
        <f>+(C381-C$7)/C$8</f>
        <v>9343.5044332035486</v>
      </c>
      <c r="F381" s="15">
        <f>ROUND(2*E381,0)/2</f>
        <v>9343.5</v>
      </c>
      <c r="G381">
        <f>+C381-(C$7+F381*C$8)</f>
        <v>4.1284599938080646E-3</v>
      </c>
      <c r="K381">
        <f>G381</f>
        <v>4.1284599938080646E-3</v>
      </c>
      <c r="O381" s="76">
        <f ca="1">+C$11+C$12*F381</f>
        <v>4.5439128356047145E-3</v>
      </c>
      <c r="P381">
        <f>+D$11+D$12*F381+D$13*F381^2</f>
        <v>6.5674537900051091E-3</v>
      </c>
      <c r="Q381" s="2">
        <f>+C381-15018.5</f>
        <v>36087.053099999997</v>
      </c>
      <c r="R381">
        <f>+(P381-G381)^2</f>
        <v>5.9486907378876703E-6</v>
      </c>
      <c r="S381" s="6">
        <v>1</v>
      </c>
      <c r="T381" t="s">
        <v>149</v>
      </c>
    </row>
    <row r="382" spans="1:32" x14ac:dyDescent="0.2">
      <c r="A382" t="s">
        <v>148</v>
      </c>
      <c r="C382" s="25">
        <v>51106.486700000001</v>
      </c>
      <c r="D382" s="25"/>
      <c r="E382" s="15">
        <f>+(C382-C$7)/C$8</f>
        <v>9344.5069471770057</v>
      </c>
      <c r="F382" s="15">
        <f>ROUND(2*E382,0)/2</f>
        <v>9344.5</v>
      </c>
      <c r="G382">
        <f>+C382-(C$7+F382*C$8)</f>
        <v>6.4696199988247827E-3</v>
      </c>
      <c r="K382">
        <f>G382</f>
        <v>6.4696199988247827E-3</v>
      </c>
      <c r="O382" s="76">
        <f ca="1">+C$11+C$12*F382</f>
        <v>4.5457379496271592E-3</v>
      </c>
      <c r="P382">
        <f>+D$11+D$12*F382+D$13*F382^2</f>
        <v>6.5683494964871936E-3</v>
      </c>
      <c r="Q382" s="2">
        <f>+C382-15018.5</f>
        <v>36087.986700000001</v>
      </c>
      <c r="R382">
        <f>+(P382-G382)^2</f>
        <v>9.7475137086720072E-9</v>
      </c>
      <c r="S382" s="6">
        <v>1</v>
      </c>
    </row>
    <row r="383" spans="1:32" x14ac:dyDescent="0.2">
      <c r="A383" t="s">
        <v>148</v>
      </c>
      <c r="C383" s="25">
        <v>51107.420699999995</v>
      </c>
      <c r="D383" s="25"/>
      <c r="E383" s="15">
        <f>+(C383-C$7)/C$8</f>
        <v>9345.5098906765743</v>
      </c>
      <c r="F383" s="15">
        <f>ROUND(2*E383,0)/2</f>
        <v>9345.5</v>
      </c>
      <c r="G383">
        <f>+C383-(C$7+F383*C$8)</f>
        <v>9.2107799937366508E-3</v>
      </c>
      <c r="K383">
        <f>G383</f>
        <v>9.2107799937366508E-3</v>
      </c>
      <c r="O383" s="76">
        <f ca="1">+C$11+C$12*F383</f>
        <v>4.5475630636496039E-3</v>
      </c>
      <c r="P383">
        <f>+D$11+D$12*F383+D$13*F383^2</f>
        <v>6.5692452947280384E-3</v>
      </c>
      <c r="Q383" s="2">
        <f>+C383-15018.5</f>
        <v>36088.920699999995</v>
      </c>
      <c r="R383">
        <f>+(P383-G383)^2</f>
        <v>6.9777055660665202E-6</v>
      </c>
      <c r="S383" s="6">
        <v>1</v>
      </c>
    </row>
    <row r="384" spans="1:32" x14ac:dyDescent="0.2">
      <c r="A384" t="s">
        <v>148</v>
      </c>
      <c r="C384" s="25">
        <v>51142.340700000001</v>
      </c>
      <c r="D384" s="25"/>
      <c r="E384" s="15">
        <f>+(C384-C$7)/C$8</f>
        <v>9383.0075213030977</v>
      </c>
      <c r="F384" s="15">
        <f>ROUND(2*E384,0)/2</f>
        <v>9383</v>
      </c>
      <c r="G384">
        <f>+C384-(C$7+F384*C$8)</f>
        <v>7.0042799998191185E-3</v>
      </c>
      <c r="K384">
        <f>G384</f>
        <v>7.0042799998191185E-3</v>
      </c>
      <c r="O384" s="76">
        <f ca="1">+C$11+C$12*F384</f>
        <v>4.6160048394912473E-3</v>
      </c>
      <c r="P384">
        <f>+D$11+D$12*F384+D$13*F384^2</f>
        <v>6.6029039671146612E-3</v>
      </c>
      <c r="Q384" s="2">
        <f>+C384-15018.5</f>
        <v>36123.840700000001</v>
      </c>
      <c r="R384">
        <f>+(P384-G384)^2</f>
        <v>1.6110271962956962E-7</v>
      </c>
      <c r="S384" s="6">
        <v>1</v>
      </c>
    </row>
    <row r="385" spans="1:32" x14ac:dyDescent="0.2">
      <c r="A385" t="s">
        <v>148</v>
      </c>
      <c r="C385" s="25">
        <v>51143.273099999999</v>
      </c>
      <c r="D385" s="25"/>
      <c r="E385" s="15">
        <f>+(C385-C$7)/C$8</f>
        <v>9384.0087466981749</v>
      </c>
      <c r="F385" s="15">
        <f>ROUND(2*E385,0)/2</f>
        <v>9384</v>
      </c>
      <c r="G385">
        <f>+C385-(C$7+F385*C$8)</f>
        <v>8.1454399987705983E-3</v>
      </c>
      <c r="K385">
        <f>G385</f>
        <v>8.1454399987705983E-3</v>
      </c>
      <c r="O385" s="76">
        <f ca="1">+C$11+C$12*F385</f>
        <v>4.617829953513692E-3</v>
      </c>
      <c r="P385">
        <f>+D$11+D$12*F385+D$13*F385^2</f>
        <v>6.6038032980677685E-3</v>
      </c>
      <c r="Q385" s="2">
        <f>+C385-15018.5</f>
        <v>36124.773099999999</v>
      </c>
      <c r="R385">
        <f>+(P385-G385)^2</f>
        <v>2.3766437169539065E-6</v>
      </c>
      <c r="S385" s="6">
        <v>1</v>
      </c>
    </row>
    <row r="386" spans="1:32" x14ac:dyDescent="0.2">
      <c r="A386" t="s">
        <v>141</v>
      </c>
      <c r="C386" s="25">
        <v>51171.222000000002</v>
      </c>
      <c r="D386" s="25">
        <v>3.0000000000000001E-3</v>
      </c>
      <c r="E386" s="15">
        <f>+(C386-C$7)/C$8</f>
        <v>9414.0207034168925</v>
      </c>
      <c r="F386" s="15">
        <f>ROUND(2*E386,0)/2</f>
        <v>9414</v>
      </c>
      <c r="G386">
        <f>+C386-(C$7+F386*C$8)</f>
        <v>1.9280239997897297E-2</v>
      </c>
      <c r="I386">
        <f>G386</f>
        <v>1.9280239997897297E-2</v>
      </c>
      <c r="O386" s="76">
        <f ca="1">+C$11+C$12*F386</f>
        <v>4.6725833741870088E-3</v>
      </c>
      <c r="P386">
        <f>+D$11+D$12*F386+D$13*F386^2</f>
        <v>6.6308258944844552E-3</v>
      </c>
      <c r="Q386" s="2">
        <f>+C386-15018.5</f>
        <v>36152.722000000002</v>
      </c>
      <c r="R386">
        <f>+(P386-G386)^2</f>
        <v>1.6000767715961971E-4</v>
      </c>
      <c r="S386" s="6">
        <f>S$17</f>
        <v>0.05</v>
      </c>
      <c r="AA386" t="s">
        <v>38</v>
      </c>
      <c r="AB386">
        <v>7</v>
      </c>
      <c r="AD386" t="s">
        <v>140</v>
      </c>
      <c r="AF386" t="s">
        <v>46</v>
      </c>
    </row>
    <row r="387" spans="1:32" x14ac:dyDescent="0.2">
      <c r="A387" t="s">
        <v>141</v>
      </c>
      <c r="C387" s="25">
        <v>51196.356</v>
      </c>
      <c r="D387" s="25">
        <v>3.0000000000000001E-3</v>
      </c>
      <c r="E387" s="15">
        <f>+(C387-C$7)/C$8</f>
        <v>9441.0099774193786</v>
      </c>
      <c r="F387" s="15">
        <f>ROUND(2*E387,0)/2</f>
        <v>9441</v>
      </c>
      <c r="G387">
        <f>+C387-(C$7+F387*C$8)</f>
        <v>9.2915599961997941E-3</v>
      </c>
      <c r="I387">
        <f>G387</f>
        <v>9.2915599961997941E-3</v>
      </c>
      <c r="O387" s="76">
        <f ca="1">+C$11+C$12*F387</f>
        <v>4.7218614527929949E-3</v>
      </c>
      <c r="P387">
        <f>+D$11+D$12*F387+D$13*F387^2</f>
        <v>6.6552168396253573E-3</v>
      </c>
      <c r="Q387" s="2">
        <f>+C387-15018.5</f>
        <v>36177.856</v>
      </c>
      <c r="R387">
        <f>+(P387-G387)^2</f>
        <v>6.9503052392168652E-6</v>
      </c>
      <c r="S387" s="6">
        <f>S$17</f>
        <v>0.05</v>
      </c>
      <c r="AA387" t="s">
        <v>38</v>
      </c>
      <c r="AB387">
        <v>11</v>
      </c>
      <c r="AD387" t="s">
        <v>142</v>
      </c>
      <c r="AF387" t="s">
        <v>46</v>
      </c>
    </row>
    <row r="388" spans="1:32" x14ac:dyDescent="0.2">
      <c r="A388" s="105" t="s">
        <v>1159</v>
      </c>
      <c r="B388" s="106" t="s">
        <v>156</v>
      </c>
      <c r="C388" s="105">
        <v>51210.311099999999</v>
      </c>
      <c r="D388" s="25"/>
      <c r="E388" s="72">
        <f>+(C388-C$7)/C$8</f>
        <v>9455.995177452487</v>
      </c>
      <c r="F388" s="72">
        <f>ROUND(2*E388,0)/2</f>
        <v>9456</v>
      </c>
      <c r="G388" s="76">
        <f>+C388-(C$7+F388*C$8)</f>
        <v>-4.491040002903901E-3</v>
      </c>
      <c r="H388" s="76"/>
      <c r="I388" s="76"/>
      <c r="J388" s="76"/>
      <c r="K388">
        <f>G388</f>
        <v>-4.491040002903901E-3</v>
      </c>
      <c r="L388" s="76"/>
      <c r="M388" s="76"/>
      <c r="N388" s="76"/>
      <c r="O388" s="76">
        <f ca="1">+C$11+C$12*F388</f>
        <v>4.7492381631296515E-3</v>
      </c>
      <c r="P388" s="76">
        <f>+D$11+D$12*F388+D$13*F388^2</f>
        <v>6.6687962687130634E-3</v>
      </c>
      <c r="Q388" s="87">
        <f>+C388-15018.5</f>
        <v>36191.811099999999</v>
      </c>
      <c r="R388" s="76">
        <f>+(P388-G388)^2</f>
        <v>1.2454194560929764E-4</v>
      </c>
      <c r="S388" s="6">
        <v>1</v>
      </c>
    </row>
    <row r="389" spans="1:32" x14ac:dyDescent="0.2">
      <c r="A389" s="105" t="s">
        <v>1211</v>
      </c>
      <c r="B389" s="106" t="s">
        <v>156</v>
      </c>
      <c r="C389" s="105">
        <v>51478.523999999998</v>
      </c>
      <c r="D389" s="25"/>
      <c r="E389" s="72">
        <f>+(C389-C$7)/C$8</f>
        <v>9744.0062958221097</v>
      </c>
      <c r="F389" s="72">
        <f>ROUND(2*E389,0)/2</f>
        <v>9744</v>
      </c>
      <c r="G389" s="76">
        <f>+C389-(C$7+F389*C$8)</f>
        <v>5.8630399944377132E-3</v>
      </c>
      <c r="H389" s="76"/>
      <c r="I389" s="76">
        <f>G389</f>
        <v>5.8630399944377132E-3</v>
      </c>
      <c r="J389" s="76"/>
      <c r="L389" s="76"/>
      <c r="M389" s="76"/>
      <c r="N389" s="76"/>
      <c r="O389" s="76">
        <f ca="1">+C$11+C$12*F389</f>
        <v>5.2748710015934931E-3</v>
      </c>
      <c r="P389" s="76">
        <f>+D$11+D$12*F389+D$13*F389^2</f>
        <v>6.9335249254170155E-3</v>
      </c>
      <c r="Q389" s="87">
        <f>+C389-15018.5</f>
        <v>36460.023999999998</v>
      </c>
      <c r="R389" s="76">
        <f>+(P389-G389)^2</f>
        <v>1.1459379874537616E-6</v>
      </c>
      <c r="S389" s="6">
        <f>S$17</f>
        <v>0.05</v>
      </c>
    </row>
    <row r="390" spans="1:32" x14ac:dyDescent="0.2">
      <c r="A390" s="105" t="s">
        <v>1214</v>
      </c>
      <c r="B390" s="106" t="s">
        <v>156</v>
      </c>
      <c r="C390" s="105">
        <v>51549.298000000003</v>
      </c>
      <c r="D390" s="25"/>
      <c r="E390" s="72">
        <f>+(C390-C$7)/C$8</f>
        <v>9820.004500574727</v>
      </c>
      <c r="F390" s="72">
        <f>ROUND(2*E390,0)/2</f>
        <v>9820</v>
      </c>
      <c r="G390" s="76">
        <f>+C390-(C$7+F390*C$8)</f>
        <v>4.1912000015145168E-3</v>
      </c>
      <c r="H390" s="76"/>
      <c r="I390" s="76">
        <f>G390</f>
        <v>4.1912000015145168E-3</v>
      </c>
      <c r="J390" s="76"/>
      <c r="L390" s="76"/>
      <c r="M390" s="76"/>
      <c r="N390" s="76"/>
      <c r="O390" s="76">
        <f ca="1">+C$11+C$12*F390</f>
        <v>5.413579667299228E-3</v>
      </c>
      <c r="P390" s="76">
        <f>+D$11+D$12*F390+D$13*F390^2</f>
        <v>7.0046530836611574E-3</v>
      </c>
      <c r="Q390" s="87">
        <f>+C390-15018.5</f>
        <v>36530.798000000003</v>
      </c>
      <c r="R390" s="76">
        <f>+(P390-G390)^2</f>
        <v>7.9155182454404324E-6</v>
      </c>
      <c r="S390" s="6">
        <f>S$17</f>
        <v>0.05</v>
      </c>
    </row>
    <row r="391" spans="1:32" x14ac:dyDescent="0.2">
      <c r="A391" s="105" t="s">
        <v>1217</v>
      </c>
      <c r="B391" s="106" t="s">
        <v>156</v>
      </c>
      <c r="C391" s="105">
        <v>51815.642999999996</v>
      </c>
      <c r="D391" s="25"/>
      <c r="E391" s="72">
        <f>+(C391-C$7)/C$8</f>
        <v>10106.009839326727</v>
      </c>
      <c r="F391" s="72">
        <f>ROUND(2*E391,0)/2</f>
        <v>10106</v>
      </c>
      <c r="G391" s="76">
        <f>+C391-(C$7+F391*C$8)</f>
        <v>9.162959991954267E-3</v>
      </c>
      <c r="H391" s="76"/>
      <c r="I391" s="76">
        <f>G391</f>
        <v>9.162959991954267E-3</v>
      </c>
      <c r="J391" s="76"/>
      <c r="L391" s="76"/>
      <c r="M391" s="76"/>
      <c r="N391" s="76"/>
      <c r="O391" s="76">
        <f ca="1">+C$11+C$12*F391</f>
        <v>5.9355622777181802E-3</v>
      </c>
      <c r="P391" s="76">
        <f>+D$11+D$12*F391+D$13*F391^2</f>
        <v>7.2770695578702228E-3</v>
      </c>
      <c r="Q391" s="87">
        <f>+C391-15018.5</f>
        <v>36797.142999999996</v>
      </c>
      <c r="R391" s="76">
        <f>+(P391-G391)^2</f>
        <v>3.5565827293697048E-6</v>
      </c>
      <c r="S391" s="6">
        <f>S$17</f>
        <v>0.05</v>
      </c>
    </row>
    <row r="392" spans="1:32" x14ac:dyDescent="0.2">
      <c r="A392" s="105" t="s">
        <v>1222</v>
      </c>
      <c r="B392" s="106" t="s">
        <v>156</v>
      </c>
      <c r="C392" s="105">
        <v>51937.632599999997</v>
      </c>
      <c r="D392" s="25"/>
      <c r="E392" s="72">
        <f>+(C392-C$7)/C$8</f>
        <v>10237.00413947211</v>
      </c>
      <c r="F392" s="72">
        <f>ROUND(2*E392,0)/2</f>
        <v>10237</v>
      </c>
      <c r="G392" s="76">
        <f>+C392-(C$7+F392*C$8)</f>
        <v>3.8549199962290004E-3</v>
      </c>
      <c r="H392" s="76"/>
      <c r="I392" s="76"/>
      <c r="J392" s="76"/>
      <c r="K392">
        <f>G392</f>
        <v>3.8549199962290004E-3</v>
      </c>
      <c r="L392" s="76"/>
      <c r="M392" s="76"/>
      <c r="N392" s="76"/>
      <c r="O392" s="76">
        <f ca="1">+C$11+C$12*F392</f>
        <v>6.1746522146583285E-3</v>
      </c>
      <c r="P392" s="76">
        <f>+D$11+D$12*F392+D$13*F392^2</f>
        <v>7.4043539860133966E-3</v>
      </c>
      <c r="Q392" s="87">
        <f>+C392-15018.5</f>
        <v>36919.132599999997</v>
      </c>
      <c r="R392" s="76">
        <f>+(P392-G392)^2</f>
        <v>1.2598481647836778E-5</v>
      </c>
      <c r="S392" s="6">
        <v>1</v>
      </c>
    </row>
    <row r="393" spans="1:32" x14ac:dyDescent="0.2">
      <c r="A393" s="105" t="s">
        <v>1225</v>
      </c>
      <c r="B393" s="106" t="s">
        <v>156</v>
      </c>
      <c r="C393" s="105">
        <v>52212.360999999997</v>
      </c>
      <c r="D393" s="25"/>
      <c r="E393" s="72">
        <f>+(C393-C$7)/C$8</f>
        <v>10532.011701494286</v>
      </c>
      <c r="F393" s="72">
        <f>ROUND(2*E393,0)/2</f>
        <v>10532</v>
      </c>
      <c r="G393" s="76">
        <f>+C393-(C$7+F393*C$8)</f>
        <v>1.0897119995206594E-2</v>
      </c>
      <c r="H393" s="76"/>
      <c r="I393" s="76">
        <f>G393</f>
        <v>1.0897119995206594E-2</v>
      </c>
      <c r="J393" s="76"/>
      <c r="L393" s="76"/>
      <c r="M393" s="76"/>
      <c r="N393" s="76"/>
      <c r="O393" s="76">
        <f ca="1">+C$11+C$12*F393</f>
        <v>6.7130608512792761E-3</v>
      </c>
      <c r="P393" s="76">
        <f>+D$11+D$12*F393+D$13*F393^2</f>
        <v>7.6967525202394542E-3</v>
      </c>
      <c r="Q393" s="87">
        <f>+C393-15018.5</f>
        <v>37193.860999999997</v>
      </c>
      <c r="R393" s="76">
        <f>+(P393-G393)^2</f>
        <v>1.0242351974827549E-5</v>
      </c>
      <c r="S393" s="6">
        <f>S$17</f>
        <v>0.05</v>
      </c>
    </row>
    <row r="394" spans="1:32" x14ac:dyDescent="0.2">
      <c r="A394" s="105" t="s">
        <v>1228</v>
      </c>
      <c r="B394" s="106" t="s">
        <v>156</v>
      </c>
      <c r="C394" s="105">
        <v>52279.404000000002</v>
      </c>
      <c r="D394" s="25"/>
      <c r="E394" s="72">
        <f>+(C394-C$7)/C$8</f>
        <v>10604.003501325153</v>
      </c>
      <c r="F394" s="72">
        <f>ROUND(2*E394,0)/2</f>
        <v>10604</v>
      </c>
      <c r="G394" s="76">
        <f>+C394-(C$7+F394*C$8)</f>
        <v>3.260639998188708E-3</v>
      </c>
      <c r="H394" s="76"/>
      <c r="I394" s="76">
        <f>G394</f>
        <v>3.260639998188708E-3</v>
      </c>
      <c r="J394" s="76"/>
      <c r="L394" s="76"/>
      <c r="M394" s="76"/>
      <c r="N394" s="76"/>
      <c r="O394" s="76">
        <f ca="1">+C$11+C$12*F394</f>
        <v>6.8444690608952356E-3</v>
      </c>
      <c r="P394" s="76">
        <f>+D$11+D$12*F394+D$13*F394^2</f>
        <v>7.7693299029582864E-3</v>
      </c>
      <c r="Q394" s="87">
        <f>+C394-15018.5</f>
        <v>37260.904000000002</v>
      </c>
      <c r="R394" s="76">
        <f>+(P394-G394)^2</f>
        <v>2.0328284657371109E-5</v>
      </c>
      <c r="S394" s="6">
        <f>S$17</f>
        <v>0.05</v>
      </c>
    </row>
    <row r="395" spans="1:32" x14ac:dyDescent="0.2">
      <c r="A395" s="105" t="s">
        <v>1231</v>
      </c>
      <c r="B395" s="106" t="s">
        <v>156</v>
      </c>
      <c r="C395" s="105">
        <v>52495.462</v>
      </c>
      <c r="D395" s="25"/>
      <c r="E395" s="72">
        <f>+(C395-C$7)/C$8</f>
        <v>10836.009889581286</v>
      </c>
      <c r="F395" s="72">
        <f>ROUND(2*E395,0)/2</f>
        <v>10836</v>
      </c>
      <c r="G395" s="76">
        <f>+C395-(C$7+F395*C$8)</f>
        <v>9.2097599990665913E-3</v>
      </c>
      <c r="H395" s="76"/>
      <c r="I395" s="76">
        <f>G395</f>
        <v>9.2097599990665913E-3</v>
      </c>
      <c r="J395" s="76"/>
      <c r="L395" s="76"/>
      <c r="M395" s="76"/>
      <c r="N395" s="76"/>
      <c r="O395" s="76">
        <f ca="1">+C$11+C$12*F395</f>
        <v>7.2678955141022156E-3</v>
      </c>
      <c r="P395" s="76">
        <f>+D$11+D$12*F395+D$13*F395^2</f>
        <v>8.0064261393012551E-3</v>
      </c>
      <c r="Q395" s="87">
        <f>+C395-15018.5</f>
        <v>37476.962</v>
      </c>
      <c r="R395" s="76">
        <f>+(P395-G395)^2</f>
        <v>1.4480123780577418E-6</v>
      </c>
      <c r="S395" s="6">
        <f>S$17</f>
        <v>0.05</v>
      </c>
    </row>
    <row r="396" spans="1:32" x14ac:dyDescent="0.2">
      <c r="A396" s="105" t="s">
        <v>1236</v>
      </c>
      <c r="B396" s="106" t="s">
        <v>156</v>
      </c>
      <c r="C396" s="105">
        <v>52569.960200000001</v>
      </c>
      <c r="D396" s="25"/>
      <c r="E396" s="72">
        <f>+(C396-C$7)/C$8</f>
        <v>10916.007197311543</v>
      </c>
      <c r="F396" s="72">
        <f>ROUND(2*E396,0)/2</f>
        <v>10916</v>
      </c>
      <c r="G396" s="76">
        <f>+C396-(C$7+F396*C$8)</f>
        <v>6.7025600001215935E-3</v>
      </c>
      <c r="H396" s="76"/>
      <c r="I396" s="76"/>
      <c r="J396" s="76"/>
      <c r="K396">
        <f>G396</f>
        <v>6.7025600001215935E-3</v>
      </c>
      <c r="L396" s="76"/>
      <c r="M396" s="76"/>
      <c r="N396" s="76"/>
      <c r="O396" s="76">
        <f ca="1">+C$11+C$12*F396</f>
        <v>7.4139046358977292E-3</v>
      </c>
      <c r="P396" s="76">
        <f>+D$11+D$12*F396+D$13*F396^2</f>
        <v>8.0893286115039931E-3</v>
      </c>
      <c r="Q396" s="87">
        <f>+C396-15018.5</f>
        <v>37551.460200000001</v>
      </c>
      <c r="R396" s="76">
        <f>+(P396-G396)^2</f>
        <v>1.9231271815154688E-6</v>
      </c>
      <c r="S396" s="6">
        <v>1</v>
      </c>
    </row>
    <row r="397" spans="1:32" x14ac:dyDescent="0.2">
      <c r="A397" s="85" t="s">
        <v>159</v>
      </c>
      <c r="B397" s="29" t="s">
        <v>156</v>
      </c>
      <c r="C397" s="28">
        <v>52577.411999999997</v>
      </c>
      <c r="D397" s="28">
        <v>2E-3</v>
      </c>
      <c r="E397" s="15">
        <f>+(C397-C$7)/C$8</f>
        <v>10924.009054238877</v>
      </c>
      <c r="F397" s="15">
        <f>ROUND(2*E397,0)/2</f>
        <v>10924</v>
      </c>
      <c r="G397">
        <f>+C397-(C$7+F397*C$8)</f>
        <v>8.4318399967742153E-3</v>
      </c>
      <c r="I397">
        <f>G397</f>
        <v>8.4318399967742153E-3</v>
      </c>
      <c r="O397" s="76">
        <f ca="1">+C$11+C$12*F397</f>
        <v>7.4285055480772799E-3</v>
      </c>
      <c r="P397">
        <f>+D$11+D$12*F397+D$13*F397^2</f>
        <v>8.0976511578078163E-3</v>
      </c>
      <c r="Q397" s="2">
        <f>+C397-15018.5</f>
        <v>37558.911999999997</v>
      </c>
      <c r="R397">
        <f>+(P397-G397)^2</f>
        <v>1.1168218008970975E-7</v>
      </c>
      <c r="S397" s="6">
        <f>S$17</f>
        <v>0.05</v>
      </c>
    </row>
    <row r="398" spans="1:32" x14ac:dyDescent="0.2">
      <c r="A398" s="76" t="s">
        <v>151</v>
      </c>
      <c r="B398" s="76"/>
      <c r="C398" s="28">
        <v>52618.389000000003</v>
      </c>
      <c r="D398" s="28">
        <v>2.0000000000000001E-4</v>
      </c>
      <c r="E398" s="15">
        <f>+(C398-C$7)/C$8</f>
        <v>10968.010784198301</v>
      </c>
      <c r="F398" s="15">
        <f>ROUND(2*E398,0)/2</f>
        <v>10968</v>
      </c>
      <c r="G398">
        <f>+C398-(C$7+F398*C$8)</f>
        <v>1.004287999967346E-2</v>
      </c>
      <c r="J398">
        <f>G398</f>
        <v>1.004287999967346E-2</v>
      </c>
      <c r="O398" s="76">
        <f ca="1">+C$11+C$12*F398</f>
        <v>7.5088105650648086E-3</v>
      </c>
      <c r="P398">
        <f>+D$11+D$12*F398+D$13*F398^2</f>
        <v>8.1435301345003826E-3</v>
      </c>
      <c r="Q398" s="2">
        <f>+C398-15018.5</f>
        <v>37599.889000000003</v>
      </c>
      <c r="R398">
        <f>+(P398-G398)^2</f>
        <v>3.6075299103329861E-6</v>
      </c>
      <c r="S398" s="6">
        <v>1</v>
      </c>
    </row>
    <row r="399" spans="1:32" x14ac:dyDescent="0.2">
      <c r="A399" s="105" t="s">
        <v>1222</v>
      </c>
      <c r="B399" s="106" t="s">
        <v>156</v>
      </c>
      <c r="C399" s="105">
        <v>52628.633199999997</v>
      </c>
      <c r="D399" s="25"/>
      <c r="E399" s="72">
        <f>+(C399-C$7)/C$8</f>
        <v>10979.011162997384</v>
      </c>
      <c r="F399" s="72">
        <f>ROUND(2*E399,0)/2</f>
        <v>10979</v>
      </c>
      <c r="G399" s="76">
        <f>+C399-(C$7+F399*C$8)</f>
        <v>1.0395639998023398E-2</v>
      </c>
      <c r="H399" s="76"/>
      <c r="I399" s="76"/>
      <c r="J399" s="76"/>
      <c r="K399">
        <f>G399</f>
        <v>1.0395639998023398E-2</v>
      </c>
      <c r="L399" s="76"/>
      <c r="M399" s="76"/>
      <c r="N399" s="76"/>
      <c r="O399" s="76">
        <f ca="1">+C$11+C$12*F399</f>
        <v>7.5288868193116934E-3</v>
      </c>
      <c r="P399" s="76">
        <f>+D$11+D$12*F399+D$13*F399^2</f>
        <v>8.1550276356984509E-3</v>
      </c>
      <c r="Q399" s="87">
        <f>+C399-15018.5</f>
        <v>37610.133199999997</v>
      </c>
      <c r="R399" s="76">
        <f>+(P399-G399)^2</f>
        <v>5.0203437582033808E-6</v>
      </c>
      <c r="S399" s="6">
        <v>1</v>
      </c>
    </row>
    <row r="400" spans="1:32" x14ac:dyDescent="0.2">
      <c r="A400" s="73" t="s">
        <v>168</v>
      </c>
      <c r="B400" s="74" t="s">
        <v>156</v>
      </c>
      <c r="C400" s="73">
        <v>52848.399539999999</v>
      </c>
      <c r="D400" s="73" t="s">
        <v>169</v>
      </c>
      <c r="E400" s="15">
        <f>+(C400-C$7)/C$8</f>
        <v>11214.999623520349</v>
      </c>
      <c r="F400" s="15">
        <f>ROUND(2*E400,0)/2</f>
        <v>11215</v>
      </c>
      <c r="G400">
        <f>+C400-(C$7+F400*C$8)</f>
        <v>-3.5060000664088875E-4</v>
      </c>
      <c r="K400">
        <f>G400</f>
        <v>-3.5060000664088875E-4</v>
      </c>
      <c r="O400" s="76">
        <f ca="1">+C$11+C$12*F400</f>
        <v>7.9596137286084487E-3</v>
      </c>
      <c r="P400">
        <f>+D$11+D$12*F400+D$13*F400^2</f>
        <v>8.4043756985874955E-3</v>
      </c>
      <c r="Q400" s="2">
        <f>+C400-15018.5</f>
        <v>37829.899539999999</v>
      </c>
      <c r="R400">
        <f>+(P400-G400)^2</f>
        <v>7.6649599599139251E-5</v>
      </c>
      <c r="S400" s="6">
        <v>1</v>
      </c>
    </row>
    <row r="401" spans="1:19" x14ac:dyDescent="0.2">
      <c r="A401" s="73" t="s">
        <v>168</v>
      </c>
      <c r="B401" s="74" t="s">
        <v>156</v>
      </c>
      <c r="C401" s="73">
        <v>52848.400930000003</v>
      </c>
      <c r="D401" s="73" t="s">
        <v>169</v>
      </c>
      <c r="E401" s="15">
        <f>+(C401-C$7)/C$8</f>
        <v>11215.001116123634</v>
      </c>
      <c r="F401" s="15">
        <f>ROUND(2*E401,0)/2</f>
        <v>11215</v>
      </c>
      <c r="G401">
        <f>+C401-(C$7+F401*C$8)</f>
        <v>1.0393999982625246E-3</v>
      </c>
      <c r="K401">
        <f>G401</f>
        <v>1.0393999982625246E-3</v>
      </c>
      <c r="O401" s="76">
        <f ca="1">+C$11+C$12*F401</f>
        <v>7.9596137286084487E-3</v>
      </c>
      <c r="P401">
        <f>+D$11+D$12*F401+D$13*F401^2</f>
        <v>8.4043756985874955E-3</v>
      </c>
      <c r="Q401" s="2">
        <f>+C401-15018.5</f>
        <v>37829.900930000003</v>
      </c>
      <c r="R401">
        <f>+(P401-G401)^2</f>
        <v>5.4242867066377295E-5</v>
      </c>
      <c r="S401" s="6">
        <v>1</v>
      </c>
    </row>
    <row r="402" spans="1:19" x14ac:dyDescent="0.2">
      <c r="A402" s="73" t="s">
        <v>168</v>
      </c>
      <c r="B402" s="74" t="s">
        <v>156</v>
      </c>
      <c r="C402" s="73">
        <v>52848.403019999998</v>
      </c>
      <c r="D402" s="73" t="s">
        <v>169</v>
      </c>
      <c r="E402" s="15">
        <f>+(C402-C$7)/C$8</f>
        <v>11215.003360397626</v>
      </c>
      <c r="F402" s="15">
        <f>ROUND(2*E402,0)/2</f>
        <v>11215</v>
      </c>
      <c r="G402">
        <f>+C402-(C$7+F402*C$8)</f>
        <v>3.1293999927584082E-3</v>
      </c>
      <c r="K402">
        <f>G402</f>
        <v>3.1293999927584082E-3</v>
      </c>
      <c r="O402" s="76">
        <f ca="1">+C$11+C$12*F402</f>
        <v>7.9596137286084487E-3</v>
      </c>
      <c r="P402">
        <f>+D$11+D$12*F402+D$13*F402^2</f>
        <v>8.4043756985874955E-3</v>
      </c>
      <c r="Q402" s="2">
        <f>+C402-15018.5</f>
        <v>37829.903019999998</v>
      </c>
      <c r="R402">
        <f>+(P402-G402)^2</f>
        <v>2.7825368697087077E-5</v>
      </c>
      <c r="S402" s="6">
        <v>1</v>
      </c>
    </row>
    <row r="403" spans="1:19" x14ac:dyDescent="0.2">
      <c r="A403" s="73" t="s">
        <v>168</v>
      </c>
      <c r="B403" s="74" t="s">
        <v>156</v>
      </c>
      <c r="C403" s="73">
        <v>52848.407180000002</v>
      </c>
      <c r="D403" s="73" t="s">
        <v>169</v>
      </c>
      <c r="E403" s="15">
        <f>+(C403-C$7)/C$8</f>
        <v>11215.007827469321</v>
      </c>
      <c r="F403" s="15">
        <f>ROUND(2*E403,0)/2</f>
        <v>11215</v>
      </c>
      <c r="G403">
        <f>+C403-(C$7+F403*C$8)</f>
        <v>7.2893999968073331E-3</v>
      </c>
      <c r="K403">
        <f>G403</f>
        <v>7.2893999968073331E-3</v>
      </c>
      <c r="O403" s="76">
        <f ca="1">+C$11+C$12*F403</f>
        <v>7.9596137286084487E-3</v>
      </c>
      <c r="P403">
        <f>+D$11+D$12*F403+D$13*F403^2</f>
        <v>8.4043756985874955E-3</v>
      </c>
      <c r="Q403" s="2">
        <f>+C403-15018.5</f>
        <v>37829.907180000002</v>
      </c>
      <c r="R403">
        <f>+(P403-G403)^2</f>
        <v>1.2431708155601657E-6</v>
      </c>
      <c r="S403" s="6">
        <v>1</v>
      </c>
    </row>
    <row r="404" spans="1:19" x14ac:dyDescent="0.2">
      <c r="A404" s="73" t="s">
        <v>168</v>
      </c>
      <c r="B404" s="74" t="s">
        <v>156</v>
      </c>
      <c r="C404" s="73">
        <v>52848.409959999997</v>
      </c>
      <c r="D404" s="73" t="s">
        <v>169</v>
      </c>
      <c r="E404" s="15">
        <f>+(C404-C$7)/C$8</f>
        <v>11215.010812675877</v>
      </c>
      <c r="F404" s="15">
        <f>ROUND(2*E404,0)/2</f>
        <v>11215</v>
      </c>
      <c r="G404">
        <f>+C404-(C$7+F404*C$8)</f>
        <v>1.0069399992062245E-2</v>
      </c>
      <c r="K404">
        <f>G404</f>
        <v>1.0069399992062245E-2</v>
      </c>
      <c r="O404" s="76">
        <f ca="1">+C$11+C$12*F404</f>
        <v>7.9596137286084487E-3</v>
      </c>
      <c r="P404">
        <f>+D$11+D$12*F404+D$13*F404^2</f>
        <v>8.4043756985874955E-3</v>
      </c>
      <c r="Q404" s="2">
        <f>+C404-15018.5</f>
        <v>37829.909959999997</v>
      </c>
      <c r="R404">
        <f>+(P404-G404)^2</f>
        <v>2.7723058978610871E-6</v>
      </c>
      <c r="S404" s="6">
        <v>1</v>
      </c>
    </row>
    <row r="405" spans="1:19" x14ac:dyDescent="0.2">
      <c r="A405" s="75" t="s">
        <v>150</v>
      </c>
      <c r="B405" s="76"/>
      <c r="C405" s="77">
        <v>52876.816500000001</v>
      </c>
      <c r="D405" s="28">
        <v>2.9999999999999997E-4</v>
      </c>
      <c r="E405" s="15">
        <f>+(C405-C$7)/C$8</f>
        <v>11245.514190233082</v>
      </c>
      <c r="F405" s="15">
        <f>ROUND(2*E405,0)/2</f>
        <v>11245.5</v>
      </c>
      <c r="G405">
        <f>+C405-(C$7+F405*C$8)</f>
        <v>1.3214779995905701E-2</v>
      </c>
      <c r="K405">
        <f>G405</f>
        <v>1.3214779995905701E-2</v>
      </c>
      <c r="O405" s="76">
        <f ca="1">+C$11+C$12*F405</f>
        <v>8.0152797062929895E-3</v>
      </c>
      <c r="P405">
        <f>+D$11+D$12*F405+D$13*F405^2</f>
        <v>8.4369736851079655E-3</v>
      </c>
      <c r="Q405" s="2">
        <f>+C405-15018.5</f>
        <v>37858.316500000001</v>
      </c>
      <c r="R405">
        <f>+(P405-G405)^2</f>
        <v>2.2827433143498668E-5</v>
      </c>
      <c r="S405" s="6">
        <v>1</v>
      </c>
    </row>
    <row r="406" spans="1:19" x14ac:dyDescent="0.2">
      <c r="A406" s="28" t="s">
        <v>161</v>
      </c>
      <c r="B406" s="29" t="s">
        <v>156</v>
      </c>
      <c r="C406" s="28">
        <v>52900.561000000002</v>
      </c>
      <c r="D406" s="28">
        <v>2E-3</v>
      </c>
      <c r="E406" s="15">
        <f>+(C406-C$7)/C$8</f>
        <v>11271.011397862274</v>
      </c>
      <c r="F406" s="15">
        <f>ROUND(2*E406,0)/2</f>
        <v>11271</v>
      </c>
      <c r="G406">
        <f>+C406-(C$7+F406*C$8)</f>
        <v>1.0614359998726286E-2</v>
      </c>
      <c r="K406">
        <f>G406</f>
        <v>1.0614359998726286E-2</v>
      </c>
      <c r="O406" s="76">
        <f ca="1">+C$11+C$12*F406</f>
        <v>8.0618201138653069E-3</v>
      </c>
      <c r="P406">
        <f>+D$11+D$12*F406+D$13*F406^2</f>
        <v>8.4642932551666668E-3</v>
      </c>
      <c r="Q406" s="2">
        <f>+C406-15018.5</f>
        <v>37882.061000000002</v>
      </c>
      <c r="R406">
        <f>+(P406-G406)^2</f>
        <v>4.6227870017610657E-6</v>
      </c>
      <c r="S406" s="6">
        <v>1</v>
      </c>
    </row>
    <row r="407" spans="1:19" x14ac:dyDescent="0.2">
      <c r="A407" s="78" t="s">
        <v>152</v>
      </c>
      <c r="B407" s="79"/>
      <c r="C407" s="80">
        <v>52901.494599999998</v>
      </c>
      <c r="D407" s="80">
        <v>1E-4</v>
      </c>
      <c r="E407" s="15">
        <f>+(C407-C$7)/C$8</f>
        <v>11272.01391183572</v>
      </c>
      <c r="F407" s="15">
        <f>ROUND(2*E407,0)/2</f>
        <v>11272</v>
      </c>
      <c r="G407">
        <f>+C407-(C$7+F407*C$8)</f>
        <v>1.2955519996467046E-2</v>
      </c>
      <c r="J407">
        <f>G407</f>
        <v>1.2955519996467046E-2</v>
      </c>
      <c r="O407" s="76">
        <f ca="1">+C$11+C$12*F407</f>
        <v>8.0636452278877516E-3</v>
      </c>
      <c r="P407">
        <f>+D$11+D$12*F407+D$13*F407^2</f>
        <v>8.4653658266588151E-3</v>
      </c>
      <c r="Q407" s="2">
        <f>+C407-15018.5</f>
        <v>37882.994599999998</v>
      </c>
      <c r="R407">
        <f>+(P407-G407)^2</f>
        <v>2.0161484468646246E-5</v>
      </c>
      <c r="S407" s="6">
        <v>1</v>
      </c>
    </row>
    <row r="408" spans="1:19" x14ac:dyDescent="0.2">
      <c r="A408" s="81" t="s">
        <v>251</v>
      </c>
      <c r="B408" s="82" t="s">
        <v>156</v>
      </c>
      <c r="C408" s="81">
        <v>53225.569000000003</v>
      </c>
      <c r="D408" s="81">
        <v>3.0000000000000001E-3</v>
      </c>
      <c r="E408" s="15">
        <f>+(C408-C$7)/C$8</f>
        <v>11620.009964147026</v>
      </c>
      <c r="F408" s="15">
        <f>ROUND(2*E408,0)/2</f>
        <v>11620</v>
      </c>
      <c r="G408">
        <f>+C408-(C$7+F408*C$8)</f>
        <v>9.2791999995824881E-3</v>
      </c>
      <c r="I408">
        <f>G408</f>
        <v>9.2791999995824881E-3</v>
      </c>
      <c r="O408" s="76">
        <f ca="1">+C$11+C$12*F408</f>
        <v>8.6987849076982232E-3</v>
      </c>
      <c r="P408">
        <f>+D$11+D$12*F408+D$13*F408^2</f>
        <v>8.8441928483910769E-3</v>
      </c>
      <c r="Q408" s="2">
        <f>+C408-15018.5</f>
        <v>38207.069000000003</v>
      </c>
      <c r="R408">
        <f>+(P408-G408)^2</f>
        <v>1.8923122158766732E-7</v>
      </c>
      <c r="S408" s="6">
        <f>S$17</f>
        <v>0.05</v>
      </c>
    </row>
    <row r="409" spans="1:19" x14ac:dyDescent="0.2">
      <c r="A409" s="105" t="s">
        <v>1222</v>
      </c>
      <c r="B409" s="106" t="s">
        <v>156</v>
      </c>
      <c r="C409" s="105">
        <v>53288.899100000002</v>
      </c>
      <c r="D409" s="25"/>
      <c r="E409" s="72">
        <f>+(C409-C$7)/C$8</f>
        <v>11688.014795113248</v>
      </c>
      <c r="F409" s="72">
        <f>ROUND(2*E409,0)/2</f>
        <v>11688</v>
      </c>
      <c r="G409" s="76">
        <f>+C409-(C$7+F409*C$8)</f>
        <v>1.3778079999610782E-2</v>
      </c>
      <c r="H409" s="76"/>
      <c r="I409" s="76"/>
      <c r="J409" s="76"/>
      <c r="K409">
        <f>G409</f>
        <v>1.3778079999610782E-2</v>
      </c>
      <c r="L409" s="76"/>
      <c r="M409" s="76"/>
      <c r="N409" s="76"/>
      <c r="O409" s="76">
        <f ca="1">+C$11+C$12*F409</f>
        <v>8.8228926612244074E-3</v>
      </c>
      <c r="P409" s="76">
        <f>+D$11+D$12*F409+D$13*F409^2</f>
        <v>8.9195143552069124E-3</v>
      </c>
      <c r="Q409" s="87">
        <f>+C409-15018.5</f>
        <v>38270.399100000002</v>
      </c>
      <c r="R409" s="76">
        <f>+(P409-G409)^2</f>
        <v>2.3605660120981584E-5</v>
      </c>
      <c r="S409" s="6">
        <v>1</v>
      </c>
    </row>
    <row r="410" spans="1:19" x14ac:dyDescent="0.2">
      <c r="A410" s="105" t="s">
        <v>1222</v>
      </c>
      <c r="B410" s="106" t="s">
        <v>156</v>
      </c>
      <c r="C410" s="105">
        <v>53304.730499999998</v>
      </c>
      <c r="D410" s="25"/>
      <c r="E410" s="72">
        <f>+(C410-C$7)/C$8</f>
        <v>11705.014794812574</v>
      </c>
      <c r="F410" s="72">
        <f>ROUND(2*E410,0)/2</f>
        <v>11705</v>
      </c>
      <c r="G410" s="76">
        <f>+C410-(C$7+F410*C$8)</f>
        <v>1.3777799998933915E-2</v>
      </c>
      <c r="H410" s="76"/>
      <c r="I410" s="76"/>
      <c r="J410" s="76"/>
      <c r="K410">
        <f>G410</f>
        <v>1.3777799998933915E-2</v>
      </c>
      <c r="L410" s="76"/>
      <c r="M410" s="76"/>
      <c r="N410" s="76"/>
      <c r="O410" s="76">
        <f ca="1">+C$11+C$12*F410</f>
        <v>8.8539195996059535E-3</v>
      </c>
      <c r="P410" s="76">
        <f>+D$11+D$12*F410+D$13*F410^2</f>
        <v>8.9384110276150321E-3</v>
      </c>
      <c r="Q410" s="87">
        <f>+C410-15018.5</f>
        <v>38286.230499999998</v>
      </c>
      <c r="R410" s="76">
        <f>+(P410-G410)^2</f>
        <v>2.3419685615722836E-5</v>
      </c>
      <c r="S410" s="6">
        <v>1</v>
      </c>
    </row>
    <row r="411" spans="1:19" x14ac:dyDescent="0.2">
      <c r="A411" s="105" t="s">
        <v>1301</v>
      </c>
      <c r="B411" s="106" t="s">
        <v>156</v>
      </c>
      <c r="C411" s="105">
        <v>53328.012199999997</v>
      </c>
      <c r="D411" s="25"/>
      <c r="E411" s="72">
        <f>+(C411-C$7)/C$8</f>
        <v>11730.015040716278</v>
      </c>
      <c r="F411" s="72">
        <f>ROUND(2*E411,0)/2</f>
        <v>11730</v>
      </c>
      <c r="G411" s="76">
        <f>+C411-(C$7+F411*C$8)</f>
        <v>1.4006799996423069E-2</v>
      </c>
      <c r="H411" s="76"/>
      <c r="I411" s="76"/>
      <c r="J411" s="76"/>
      <c r="K411">
        <f>G411</f>
        <v>1.4006799996423069E-2</v>
      </c>
      <c r="L411" s="76"/>
      <c r="M411" s="76"/>
      <c r="N411" s="76"/>
      <c r="O411" s="76">
        <f ca="1">+C$11+C$12*F411</f>
        <v>8.8995474501670502E-3</v>
      </c>
      <c r="P411" s="76">
        <f>+D$11+D$12*F411+D$13*F411^2</f>
        <v>8.9662484250936647E-3</v>
      </c>
      <c r="Q411" s="87">
        <f>+C411-15018.5</f>
        <v>38309.512199999997</v>
      </c>
      <c r="R411" s="76">
        <f>+(P411-G411)^2</f>
        <v>2.540716014323133E-5</v>
      </c>
      <c r="S411" s="6">
        <v>1</v>
      </c>
    </row>
    <row r="412" spans="1:19" x14ac:dyDescent="0.2">
      <c r="A412" s="78" t="s">
        <v>155</v>
      </c>
      <c r="B412" s="83" t="s">
        <v>156</v>
      </c>
      <c r="C412" s="84">
        <v>53328.01223</v>
      </c>
      <c r="D412" s="80">
        <v>9.0000000000000006E-5</v>
      </c>
      <c r="E412" s="15">
        <f>+(C412-C$7)/C$8</f>
        <v>11730.015072930741</v>
      </c>
      <c r="F412" s="15">
        <f>ROUND(2*E412,0)/2</f>
        <v>11730</v>
      </c>
      <c r="G412">
        <f>+C412-(C$7+F412*C$8)</f>
        <v>1.4036799999303184E-2</v>
      </c>
      <c r="K412">
        <f>G412</f>
        <v>1.4036799999303184E-2</v>
      </c>
      <c r="O412" s="76">
        <f ca="1">+C$11+C$12*F412</f>
        <v>8.8995474501670502E-3</v>
      </c>
      <c r="P412">
        <f>+D$11+D$12*F412+D$13*F412^2</f>
        <v>8.9662484250936647E-3</v>
      </c>
      <c r="Q412" s="2">
        <f>+C412-15018.5</f>
        <v>38309.51223</v>
      </c>
      <c r="R412">
        <f>+(P412-G412)^2</f>
        <v>2.5710493266718639E-5</v>
      </c>
      <c r="S412" s="6">
        <v>1</v>
      </c>
    </row>
    <row r="413" spans="1:19" x14ac:dyDescent="0.2">
      <c r="A413" s="85" t="s">
        <v>155</v>
      </c>
      <c r="B413" s="83" t="s">
        <v>156</v>
      </c>
      <c r="C413" s="84">
        <v>53328.01223</v>
      </c>
      <c r="D413" s="84">
        <v>9.0000000000000006E-5</v>
      </c>
      <c r="E413" s="15">
        <f>+(C413-C$7)/C$8</f>
        <v>11730.015072930741</v>
      </c>
      <c r="F413" s="15">
        <f>ROUND(2*E413,0)/2</f>
        <v>11730</v>
      </c>
      <c r="G413">
        <f>+C413-(C$7+F413*C$8)</f>
        <v>1.4036799999303184E-2</v>
      </c>
      <c r="K413">
        <f>G413</f>
        <v>1.4036799999303184E-2</v>
      </c>
      <c r="O413" s="76">
        <f ca="1">+C$11+C$12*F413</f>
        <v>8.8995474501670502E-3</v>
      </c>
      <c r="P413">
        <f>+D$11+D$12*F413+D$13*F413^2</f>
        <v>8.9662484250936647E-3</v>
      </c>
      <c r="Q413" s="2">
        <f>+C413-15018.5</f>
        <v>38309.51223</v>
      </c>
      <c r="R413">
        <f>+(P413-G413)^2</f>
        <v>2.5710493266718639E-5</v>
      </c>
      <c r="S413" s="6">
        <v>1</v>
      </c>
    </row>
    <row r="414" spans="1:19" x14ac:dyDescent="0.2">
      <c r="A414" s="81" t="s">
        <v>251</v>
      </c>
      <c r="B414" s="82" t="s">
        <v>156</v>
      </c>
      <c r="C414" s="81">
        <v>53578.517999999996</v>
      </c>
      <c r="D414" s="81">
        <v>2E-3</v>
      </c>
      <c r="E414" s="15">
        <f>+(C414-C$7)/C$8</f>
        <v>11999.012004009533</v>
      </c>
      <c r="F414" s="15">
        <f>ROUND(2*E414,0)/2</f>
        <v>11999</v>
      </c>
      <c r="G414">
        <f>+C414-(C$7+F414*C$8)</f>
        <v>1.1178839995409362E-2</v>
      </c>
      <c r="I414">
        <f>G414</f>
        <v>1.1178839995409362E-2</v>
      </c>
      <c r="O414" s="76">
        <f ca="1">+C$11+C$12*F414</f>
        <v>9.3905031222044563E-3</v>
      </c>
      <c r="P414">
        <f>+D$11+D$12*F414+D$13*F414^2</f>
        <v>9.2694072386137645E-3</v>
      </c>
      <c r="Q414" s="2">
        <f>+C414-15018.5</f>
        <v>38560.017999999996</v>
      </c>
      <c r="R414">
        <f>+(P414-G414)^2</f>
        <v>3.6459334527240356E-6</v>
      </c>
      <c r="S414" s="6">
        <f>S$17</f>
        <v>0.05</v>
      </c>
    </row>
    <row r="415" spans="1:19" x14ac:dyDescent="0.2">
      <c r="A415" s="85" t="s">
        <v>158</v>
      </c>
      <c r="B415" s="79"/>
      <c r="C415" s="28">
        <v>53633.463400000001</v>
      </c>
      <c r="D415" s="28">
        <v>2.0000000000000001E-4</v>
      </c>
      <c r="E415" s="15">
        <f>+(C415-C$7)/C$8</f>
        <v>12058.013215745686</v>
      </c>
      <c r="F415" s="15">
        <f>ROUND(2*E415,0)/2</f>
        <v>12058</v>
      </c>
      <c r="G415">
        <f>+C415-(C$7+F415*C$8)</f>
        <v>1.2307279997912701E-2</v>
      </c>
      <c r="J415">
        <f>G415</f>
        <v>1.2307279997912701E-2</v>
      </c>
      <c r="O415" s="76">
        <f ca="1">+C$11+C$12*F415</f>
        <v>9.4981848495286451E-3</v>
      </c>
      <c r="P415">
        <f>+D$11+D$12*F415+D$13*F415^2</f>
        <v>9.3367871781521259E-3</v>
      </c>
      <c r="Q415" s="2">
        <f>+C415-15018.5</f>
        <v>38614.963400000001</v>
      </c>
      <c r="R415">
        <f>+(P415-G415)^2</f>
        <v>8.8238275922491338E-6</v>
      </c>
      <c r="S415" s="6">
        <v>1</v>
      </c>
    </row>
    <row r="416" spans="1:19" s="76" customFormat="1" x14ac:dyDescent="0.2">
      <c r="A416" s="78" t="s">
        <v>155</v>
      </c>
      <c r="B416" s="83" t="s">
        <v>156</v>
      </c>
      <c r="C416" s="84">
        <v>53690.270100000002</v>
      </c>
      <c r="D416" s="80">
        <v>5.0000000000000001E-4</v>
      </c>
      <c r="E416" s="72">
        <f>+(C416-C$7)/C$8</f>
        <v>12119.013119918409</v>
      </c>
      <c r="F416" s="72">
        <f>ROUND(2*E416,0)/2</f>
        <v>12119</v>
      </c>
      <c r="G416" s="76">
        <f>+C416-(C$7+F416*C$8)</f>
        <v>1.2218039999424946E-2</v>
      </c>
      <c r="K416">
        <f>G416</f>
        <v>1.2218039999424946E-2</v>
      </c>
      <c r="O416" s="76">
        <f ca="1">+C$11+C$12*F416</f>
        <v>9.6095168048977234E-3</v>
      </c>
      <c r="P416" s="76">
        <f>+D$11+D$12*F416+D$13*F416^2</f>
        <v>9.4067870204994596E-3</v>
      </c>
      <c r="Q416" s="87">
        <f>+C416-15018.5</f>
        <v>38671.770100000002</v>
      </c>
      <c r="R416" s="76">
        <f>+(P416-G416)^2</f>
        <v>7.9031433115174184E-6</v>
      </c>
      <c r="S416" s="6">
        <v>1</v>
      </c>
    </row>
    <row r="417" spans="1:21" s="76" customFormat="1" x14ac:dyDescent="0.2">
      <c r="A417" s="85" t="s">
        <v>155</v>
      </c>
      <c r="B417" s="83" t="s">
        <v>156</v>
      </c>
      <c r="C417" s="84">
        <v>53690.270100000002</v>
      </c>
      <c r="D417" s="84">
        <v>5.0000000000000001E-4</v>
      </c>
      <c r="E417" s="72">
        <f>+(C417-C$7)/C$8</f>
        <v>12119.013119918409</v>
      </c>
      <c r="F417" s="72">
        <f>ROUND(2*E417,0)/2</f>
        <v>12119</v>
      </c>
      <c r="G417" s="76">
        <f>+C417-(C$7+F417*C$8)</f>
        <v>1.2218039999424946E-2</v>
      </c>
      <c r="K417">
        <f>G417</f>
        <v>1.2218039999424946E-2</v>
      </c>
      <c r="O417" s="76">
        <f ca="1">+C$11+C$12*F417</f>
        <v>9.6095168048977234E-3</v>
      </c>
      <c r="P417" s="76">
        <f>+D$11+D$12*F417+D$13*F417^2</f>
        <v>9.4067870204994596E-3</v>
      </c>
      <c r="Q417" s="87">
        <f>+C417-15018.5</f>
        <v>38671.770100000002</v>
      </c>
      <c r="R417" s="76">
        <f>+(P417-G417)^2</f>
        <v>7.9031433115174184E-6</v>
      </c>
      <c r="S417" s="6">
        <v>1</v>
      </c>
    </row>
    <row r="418" spans="1:21" x14ac:dyDescent="0.2">
      <c r="A418" s="105" t="s">
        <v>1222</v>
      </c>
      <c r="B418" s="106" t="s">
        <v>156</v>
      </c>
      <c r="C418" s="105">
        <v>53994.791899999997</v>
      </c>
      <c r="D418" s="25"/>
      <c r="E418" s="72">
        <f>+(C418-C$7)/C$8</f>
        <v>12446.013290998659</v>
      </c>
      <c r="F418" s="72">
        <f>ROUND(2*E418,0)/2</f>
        <v>12446</v>
      </c>
      <c r="G418" s="76">
        <f>+C418-(C$7+F418*C$8)</f>
        <v>1.2377359991660342E-2</v>
      </c>
      <c r="H418" s="76"/>
      <c r="I418" s="76"/>
      <c r="J418" s="76"/>
      <c r="K418">
        <f>G418</f>
        <v>1.2377359991660342E-2</v>
      </c>
      <c r="L418" s="76"/>
      <c r="M418" s="76"/>
      <c r="N418" s="76"/>
      <c r="O418" s="76">
        <f ca="1">+C$11+C$12*F418</f>
        <v>1.0206329090236874E-2</v>
      </c>
      <c r="P418" s="76">
        <f>+D$11+D$12*F418+D$13*F418^2</f>
        <v>9.7878530692393668E-3</v>
      </c>
      <c r="Q418" s="87">
        <f>+C418-15018.5</f>
        <v>38976.291899999997</v>
      </c>
      <c r="R418" s="76">
        <f>+(P418-G418)^2</f>
        <v>6.7055461012661486E-6</v>
      </c>
      <c r="S418" s="6">
        <v>1</v>
      </c>
    </row>
    <row r="419" spans="1:21" s="76" customFormat="1" x14ac:dyDescent="0.2">
      <c r="A419" s="28" t="s">
        <v>162</v>
      </c>
      <c r="B419" s="83" t="s">
        <v>156</v>
      </c>
      <c r="C419" s="28">
        <v>54056.253700000001</v>
      </c>
      <c r="D419" s="28">
        <v>2.0000000000000001E-4</v>
      </c>
      <c r="E419" s="72">
        <f>+(C419-C$7)/C$8</f>
        <v>12512.011912821143</v>
      </c>
      <c r="F419" s="72">
        <f>ROUND(2*E419,0)/2</f>
        <v>12512</v>
      </c>
      <c r="G419" s="76">
        <f>+C419-(C$7+F419*C$8)</f>
        <v>1.1093919994891621E-2</v>
      </c>
      <c r="J419">
        <f>G419</f>
        <v>1.1093919994891621E-2</v>
      </c>
      <c r="O419" s="76">
        <f ca="1">+C$11+C$12*F419</f>
        <v>1.0326786615718172E-2</v>
      </c>
      <c r="P419" s="76">
        <f>+D$11+D$12*F419+D$13*F419^2</f>
        <v>9.8659555021060399E-3</v>
      </c>
      <c r="Q419" s="87">
        <f>+C419-15018.5</f>
        <v>39037.753700000001</v>
      </c>
      <c r="R419" s="76">
        <f>+(P419-G419)^2</f>
        <v>1.5078967955421497E-6</v>
      </c>
      <c r="S419" s="6">
        <v>1</v>
      </c>
    </row>
    <row r="420" spans="1:21" s="76" customFormat="1" x14ac:dyDescent="0.2">
      <c r="A420" s="85" t="s">
        <v>252</v>
      </c>
      <c r="B420" s="29" t="s">
        <v>156</v>
      </c>
      <c r="C420" s="28">
        <v>54387.781000000003</v>
      </c>
      <c r="D420" s="28">
        <v>1E-4</v>
      </c>
      <c r="E420" s="72">
        <f>+(C420-C$7)/C$8</f>
        <v>12868.011003256624</v>
      </c>
      <c r="F420" s="72">
        <f>ROUND(2*E420,0)/2</f>
        <v>12868</v>
      </c>
      <c r="G420" s="76">
        <f>+C420-(C$7+F420*C$8)</f>
        <v>1.0246880003251135E-2</v>
      </c>
      <c r="K420" s="76">
        <f>G420</f>
        <v>1.0246880003251135E-2</v>
      </c>
      <c r="O420" s="76">
        <f ca="1">+C$11+C$12*F420</f>
        <v>1.0976527207708194E-2</v>
      </c>
      <c r="P420" s="76">
        <f>+D$11+D$12*F420+D$13*F420^2</f>
        <v>1.0294127842530594E-2</v>
      </c>
      <c r="Q420" s="87">
        <f>+C420-15018.5</f>
        <v>39369.281000000003</v>
      </c>
      <c r="R420" s="76">
        <f>+(P420-G420)^2</f>
        <v>2.2323583165775595E-9</v>
      </c>
      <c r="S420" s="6">
        <v>1</v>
      </c>
    </row>
    <row r="421" spans="1:21" s="76" customFormat="1" x14ac:dyDescent="0.2">
      <c r="A421" s="85" t="s">
        <v>252</v>
      </c>
      <c r="B421" s="29" t="s">
        <v>156</v>
      </c>
      <c r="C421" s="28">
        <v>54429.688199999997</v>
      </c>
      <c r="D421" s="28">
        <v>2.0000000000000001E-4</v>
      </c>
      <c r="E421" s="72">
        <f>+(C421-C$7)/C$8</f>
        <v>12913.011596217431</v>
      </c>
      <c r="F421" s="72">
        <f>ROUND(2*E421,0)/2</f>
        <v>12913</v>
      </c>
      <c r="G421" s="76">
        <f>+C421-(C$7+F421*C$8)</f>
        <v>1.0799079995194916E-2</v>
      </c>
      <c r="K421" s="76">
        <f>G421</f>
        <v>1.0799079995194916E-2</v>
      </c>
      <c r="O421" s="76">
        <f ca="1">+C$11+C$12*F421</f>
        <v>1.1058657338718171E-2</v>
      </c>
      <c r="P421" s="76">
        <f>+D$11+D$12*F421+D$13*F421^2</f>
        <v>1.0349078644143188E-2</v>
      </c>
      <c r="Q421" s="87">
        <f>+C421-15018.5</f>
        <v>39411.188199999997</v>
      </c>
      <c r="R421" s="76">
        <f>+(P421-G421)^2</f>
        <v>2.0250121594838039E-7</v>
      </c>
      <c r="S421" s="6">
        <v>1</v>
      </c>
    </row>
    <row r="422" spans="1:21" s="76" customFormat="1" x14ac:dyDescent="0.2">
      <c r="A422" s="81" t="s">
        <v>248</v>
      </c>
      <c r="B422" s="82" t="s">
        <v>156</v>
      </c>
      <c r="C422" s="81">
        <v>54443.673000000003</v>
      </c>
      <c r="D422" s="81">
        <v>1E-3</v>
      </c>
      <c r="E422" s="72">
        <f>+(C422-C$7)/C$8</f>
        <v>12928.028688565255</v>
      </c>
      <c r="F422" s="72">
        <f>ROUND(2*E422,0)/2</f>
        <v>12928</v>
      </c>
      <c r="K422">
        <f>G422</f>
        <v>0</v>
      </c>
      <c r="O422" s="76">
        <f ca="1">+C$11+C$12*F422</f>
        <v>1.1086034049054828E-2</v>
      </c>
      <c r="P422" s="76">
        <f>+D$11+D$12*F422+D$13*F422^2</f>
        <v>1.0367436869456091E-2</v>
      </c>
      <c r="Q422" s="87">
        <f>+C422-15018.5</f>
        <v>39425.173000000003</v>
      </c>
      <c r="R422" s="76">
        <f>+(P422-U422)^2</f>
        <v>2.6729121136631671E-4</v>
      </c>
      <c r="S422" s="6">
        <v>1</v>
      </c>
      <c r="U422" s="76">
        <f>+C422-(C$7+F422*C$8)</f>
        <v>2.6716480002505705E-2</v>
      </c>
    </row>
    <row r="423" spans="1:21" s="76" customFormat="1" x14ac:dyDescent="0.2">
      <c r="A423" s="28" t="s">
        <v>170</v>
      </c>
      <c r="B423" s="29" t="s">
        <v>164</v>
      </c>
      <c r="C423" s="28">
        <v>54508.402990000002</v>
      </c>
      <c r="D423" s="28">
        <v>1E-4</v>
      </c>
      <c r="E423" s="72">
        <f>+(C423-C$7)/C$8</f>
        <v>12997.536742845845</v>
      </c>
      <c r="F423" s="72">
        <f>ROUND(2*E423,0)/2</f>
        <v>12997.5</v>
      </c>
      <c r="K423">
        <f>G423</f>
        <v>0</v>
      </c>
      <c r="O423" s="76">
        <f ca="1">+C$11+C$12*F423</f>
        <v>1.1212879473614677E-2</v>
      </c>
      <c r="P423" s="76">
        <f>+D$11+D$12*F423+D$13*F423^2</f>
        <v>1.0452766084868351E-2</v>
      </c>
      <c r="Q423" s="87">
        <f>+C423-15018.5</f>
        <v>39489.902990000002</v>
      </c>
      <c r="R423" s="76">
        <f>+(P423-U423)^2</f>
        <v>5.6474356648286543E-4</v>
      </c>
      <c r="S423" s="6">
        <v>1</v>
      </c>
      <c r="U423" s="76">
        <f>+C423-(C$7+F423*C$8)</f>
        <v>3.4217100001114886E-2</v>
      </c>
    </row>
    <row r="424" spans="1:21" s="76" customFormat="1" x14ac:dyDescent="0.2">
      <c r="A424" s="28" t="s">
        <v>167</v>
      </c>
      <c r="B424" s="29" t="s">
        <v>156</v>
      </c>
      <c r="C424" s="28">
        <v>54514.432699999998</v>
      </c>
      <c r="D424" s="28">
        <v>2.0000000000000001E-4</v>
      </c>
      <c r="E424" s="72">
        <f>+(C424-C$7)/C$8</f>
        <v>13004.011537758928</v>
      </c>
      <c r="F424" s="72">
        <f>ROUND(2*E424,0)/2</f>
        <v>13004</v>
      </c>
      <c r="G424" s="76">
        <f>+C424-(C$7+F424*C$8)</f>
        <v>1.0744639992481098E-2</v>
      </c>
      <c r="J424">
        <f>G424</f>
        <v>1.0744639992481098E-2</v>
      </c>
      <c r="O424" s="76">
        <f ca="1">+C$11+C$12*F424</f>
        <v>1.1224742714760563E-2</v>
      </c>
      <c r="P424" s="76">
        <f>+D$11+D$12*F424+D$13*F424^2</f>
        <v>1.0460769179500505E-2</v>
      </c>
      <c r="Q424" s="87">
        <f>+C424-15018.5</f>
        <v>39495.932699999998</v>
      </c>
      <c r="R424" s="76">
        <f>+(P424-G424)^2</f>
        <v>8.0582638462262737E-8</v>
      </c>
      <c r="S424" s="6">
        <v>1</v>
      </c>
    </row>
    <row r="425" spans="1:21" s="76" customFormat="1" x14ac:dyDescent="0.2">
      <c r="A425" s="85" t="s">
        <v>252</v>
      </c>
      <c r="B425" s="29" t="s">
        <v>156</v>
      </c>
      <c r="C425" s="28">
        <v>54524.676399999997</v>
      </c>
      <c r="D425" s="28">
        <v>1E-4</v>
      </c>
      <c r="E425" s="72">
        <f>+(C425-C$7)/C$8</f>
        <v>13015.011379650361</v>
      </c>
      <c r="F425" s="72">
        <f>ROUND(2*E425,0)/2</f>
        <v>13015</v>
      </c>
      <c r="G425" s="76">
        <f>+C425-(C$7+F425*C$8)</f>
        <v>1.0597399996186141E-2</v>
      </c>
      <c r="K425" s="76">
        <f>G425</f>
        <v>1.0597399996186141E-2</v>
      </c>
      <c r="O425" s="76">
        <f ca="1">+C$11+C$12*F425</f>
        <v>1.1244818969007447E-2</v>
      </c>
      <c r="P425" s="76">
        <f>+D$11+D$12*F425+D$13*F425^2</f>
        <v>1.0474321709889423E-2</v>
      </c>
      <c r="Q425" s="87">
        <f>+C425-15018.5</f>
        <v>39506.176399999997</v>
      </c>
      <c r="R425" s="76">
        <f>+(P425-G425)^2</f>
        <v>1.5148264557736797E-8</v>
      </c>
      <c r="S425" s="6">
        <v>1</v>
      </c>
    </row>
    <row r="426" spans="1:21" s="76" customFormat="1" x14ac:dyDescent="0.2">
      <c r="A426" s="85" t="s">
        <v>253</v>
      </c>
      <c r="B426" s="29" t="s">
        <v>156</v>
      </c>
      <c r="C426" s="28">
        <v>54657.847500000003</v>
      </c>
      <c r="D426" s="28">
        <v>2.0000000000000001E-4</v>
      </c>
      <c r="E426" s="72">
        <f>+(C426-C$7)/C$8</f>
        <v>13158.012545684936</v>
      </c>
      <c r="F426" s="72">
        <f>ROUND(2*E426,0)/2</f>
        <v>13158</v>
      </c>
      <c r="G426" s="76">
        <f>+C426-(C$7+F426*C$8)</f>
        <v>1.168327999766916E-2</v>
      </c>
      <c r="K426" s="76">
        <f>G426</f>
        <v>1.168327999766916E-2</v>
      </c>
      <c r="O426" s="76">
        <f ca="1">+C$11+C$12*F426</f>
        <v>1.1505810274216922E-2</v>
      </c>
      <c r="P426" s="76">
        <f>+D$11+D$12*F426+D$13*F426^2</f>
        <v>1.0651514960652649E-2</v>
      </c>
      <c r="Q426" s="87">
        <f>+C426-15018.5</f>
        <v>39639.347500000003</v>
      </c>
      <c r="R426" s="76">
        <f>+(P426-G426)^2</f>
        <v>1.0645390916096841E-6</v>
      </c>
      <c r="S426" s="6">
        <v>1</v>
      </c>
    </row>
    <row r="427" spans="1:21" s="76" customFormat="1" x14ac:dyDescent="0.2">
      <c r="A427" s="85" t="s">
        <v>253</v>
      </c>
      <c r="B427" s="29" t="s">
        <v>156</v>
      </c>
      <c r="C427" s="28">
        <v>54698.822399999997</v>
      </c>
      <c r="D427" s="28">
        <v>1E-4</v>
      </c>
      <c r="E427" s="72">
        <f>+(C427-C$7)/C$8</f>
        <v>13202.012020632195</v>
      </c>
      <c r="F427" s="72">
        <f>ROUND(2*E427,0)/2</f>
        <v>13202</v>
      </c>
      <c r="G427" s="76">
        <f>+C427-(C$7+F427*C$8)</f>
        <v>1.1194319995411206E-2</v>
      </c>
      <c r="K427" s="76">
        <f>G427</f>
        <v>1.1194319995411206E-2</v>
      </c>
      <c r="O427" s="76">
        <f ca="1">+C$11+C$12*F427</f>
        <v>1.1586115291204454E-2</v>
      </c>
      <c r="P427" s="76">
        <f>+D$11+D$12*F427+D$13*F427^2</f>
        <v>1.0706413456426473E-2</v>
      </c>
      <c r="Q427" s="87">
        <f>+C427-15018.5</f>
        <v>39680.322399999997</v>
      </c>
      <c r="R427" s="76">
        <f>+(P427-G427)^2</f>
        <v>2.380527907840611E-7</v>
      </c>
      <c r="S427" s="6">
        <v>1</v>
      </c>
    </row>
    <row r="428" spans="1:21" s="76" customFormat="1" x14ac:dyDescent="0.2">
      <c r="A428" s="28" t="s">
        <v>163</v>
      </c>
      <c r="B428" s="29" t="s">
        <v>164</v>
      </c>
      <c r="C428" s="28">
        <v>54802.657500000001</v>
      </c>
      <c r="D428" s="28">
        <v>1.1000000000000001E-3</v>
      </c>
      <c r="E428" s="72">
        <f>+(C428-C$7)/C$8</f>
        <v>13313.511740731501</v>
      </c>
      <c r="F428" s="72">
        <f>ROUND(2*E428,0)/2</f>
        <v>13313.5</v>
      </c>
      <c r="G428" s="76">
        <f>+C428-(C$7+F428*C$8)</f>
        <v>1.0933659999864176E-2</v>
      </c>
      <c r="K428">
        <f>G428</f>
        <v>1.0933659999864176E-2</v>
      </c>
      <c r="O428" s="76">
        <f ca="1">+C$11+C$12*F428</f>
        <v>1.1789615504706946E-2</v>
      </c>
      <c r="P428" s="76">
        <f>+D$11+D$12*F428+D$13*F428^2</f>
        <v>1.0846326703650707E-2</v>
      </c>
      <c r="Q428" s="87">
        <f>+C428-15018.5</f>
        <v>39784.157500000001</v>
      </c>
      <c r="R428" s="76">
        <f>+(P428-G428)^2</f>
        <v>7.627104627509499E-9</v>
      </c>
      <c r="S428" s="6">
        <v>1</v>
      </c>
    </row>
    <row r="429" spans="1:21" s="76" customFormat="1" x14ac:dyDescent="0.2">
      <c r="A429" s="86" t="s">
        <v>166</v>
      </c>
      <c r="C429" s="28">
        <v>54823.611299999997</v>
      </c>
      <c r="D429" s="28">
        <v>1E-4</v>
      </c>
      <c r="E429" s="72">
        <f>+(C429-C$7)/C$8</f>
        <v>13336.012251974966</v>
      </c>
      <c r="F429" s="72">
        <f>ROUND(2*E429,0)/2</f>
        <v>13336</v>
      </c>
      <c r="G429" s="76">
        <f>+C429-(C$7+F429*C$8)</f>
        <v>1.140975999442162E-2</v>
      </c>
      <c r="K429">
        <f>G429</f>
        <v>1.140975999442162E-2</v>
      </c>
      <c r="O429" s="76">
        <f ca="1">+C$11+C$12*F429</f>
        <v>1.1830680570211933E-2</v>
      </c>
      <c r="P429" s="76">
        <f>+D$11+D$12*F429+D$13*F429^2</f>
        <v>1.0874698644892256E-2</v>
      </c>
      <c r="Q429" s="87">
        <f>+C429-15018.5</f>
        <v>39805.111299999997</v>
      </c>
      <c r="R429" s="76">
        <f>+(P429-G429)^2</f>
        <v>2.8629064776018388E-7</v>
      </c>
      <c r="S429" s="6">
        <v>1</v>
      </c>
    </row>
    <row r="430" spans="1:21" s="76" customFormat="1" x14ac:dyDescent="0.2">
      <c r="A430" s="85" t="s">
        <v>171</v>
      </c>
      <c r="B430" s="29" t="s">
        <v>164</v>
      </c>
      <c r="C430" s="28">
        <v>54835.250760000003</v>
      </c>
      <c r="D430" s="28">
        <v>2.9999999999999997E-4</v>
      </c>
      <c r="E430" s="72">
        <f>+(C430-C$7)/C$8</f>
        <v>13348.510882323544</v>
      </c>
      <c r="F430" s="72">
        <f>ROUND(2*E430,0)/2</f>
        <v>13348.5</v>
      </c>
      <c r="G430" s="76">
        <f>+C430-(C$7+F430*C$8)</f>
        <v>1.0134260002814699E-2</v>
      </c>
      <c r="K430">
        <f>G430</f>
        <v>1.0134260002814699E-2</v>
      </c>
      <c r="O430" s="76">
        <f ca="1">+C$11+C$12*F430</f>
        <v>1.1853494495492483E-2</v>
      </c>
      <c r="P430" s="76">
        <f>+D$11+D$12*F430+D$13*F430^2</f>
        <v>1.0890480906699661E-2</v>
      </c>
      <c r="Q430" s="87">
        <f>+C430-15018.5</f>
        <v>39816.750760000003</v>
      </c>
      <c r="R430" s="76">
        <f>+(P430-G430)^2</f>
        <v>5.7187005547258868E-7</v>
      </c>
      <c r="S430" s="6">
        <v>1</v>
      </c>
    </row>
    <row r="431" spans="1:21" s="76" customFormat="1" x14ac:dyDescent="0.2">
      <c r="A431" s="85" t="s">
        <v>254</v>
      </c>
      <c r="B431" s="29" t="s">
        <v>156</v>
      </c>
      <c r="C431" s="28">
        <v>55163.520900000003</v>
      </c>
      <c r="D431" s="28">
        <v>1E-4</v>
      </c>
      <c r="E431" s="72">
        <f>+(C431-C$7)/C$8</f>
        <v>13701.012384483782</v>
      </c>
      <c r="F431" s="72">
        <f>ROUND(2*E431,0)/2</f>
        <v>13701</v>
      </c>
      <c r="G431" s="76">
        <f>+C431-(C$7+F431*C$8)</f>
        <v>1.1533160002727527E-2</v>
      </c>
      <c r="K431" s="76">
        <f>G431</f>
        <v>1.1533160002727527E-2</v>
      </c>
      <c r="O431" s="76">
        <f ca="1">+C$11+C$12*F431</f>
        <v>1.2496847188403954E-2</v>
      </c>
      <c r="P431" s="76">
        <f>+D$11+D$12*F431+D$13*F431^2</f>
        <v>1.1341443645403187E-2</v>
      </c>
      <c r="Q431" s="87">
        <f>+C431-15018.5</f>
        <v>40145.020900000003</v>
      </c>
      <c r="R431" s="76">
        <f>+(P431-G431)^2</f>
        <v>3.675516166571402E-8</v>
      </c>
      <c r="S431" s="6">
        <v>1</v>
      </c>
    </row>
    <row r="432" spans="1:21" s="76" customFormat="1" x14ac:dyDescent="0.2">
      <c r="A432" s="81" t="s">
        <v>249</v>
      </c>
      <c r="B432" s="82" t="s">
        <v>156</v>
      </c>
      <c r="C432" s="81">
        <v>55192.390399999997</v>
      </c>
      <c r="D432" s="81">
        <v>1E-4</v>
      </c>
      <c r="E432" s="72">
        <f>+(C432-C$7)/C$8</f>
        <v>13732.012895576911</v>
      </c>
      <c r="F432" s="72">
        <f>ROUND(2*E432,0)/2</f>
        <v>13732</v>
      </c>
      <c r="G432" s="76">
        <f>+C432-(C$7+F432*C$8)</f>
        <v>1.2009119993308559E-2</v>
      </c>
      <c r="J432">
        <f>G432</f>
        <v>1.2009119993308559E-2</v>
      </c>
      <c r="O432" s="76">
        <f ca="1">+C$11+C$12*F432</f>
        <v>1.2553425723099716E-2</v>
      </c>
      <c r="P432" s="76">
        <f>+D$11+D$12*F432+D$13*F432^2</f>
        <v>1.1381648216880364E-2</v>
      </c>
      <c r="Q432" s="87">
        <f>+C432-15018.5</f>
        <v>40173.890399999997</v>
      </c>
      <c r="R432" s="76">
        <f>+(P432-G432)^2</f>
        <v>3.9372083021395507E-7</v>
      </c>
      <c r="S432" s="6">
        <v>1</v>
      </c>
    </row>
    <row r="433" spans="1:19" s="76" customFormat="1" x14ac:dyDescent="0.2">
      <c r="A433" s="75" t="s">
        <v>247</v>
      </c>
      <c r="C433" s="28">
        <v>55521.5913</v>
      </c>
      <c r="D433" s="28">
        <v>5.0000000000000001E-4</v>
      </c>
      <c r="E433" s="72">
        <f>+(C433-C$7)/C$8</f>
        <v>14085.51386207512</v>
      </c>
      <c r="F433" s="72">
        <f>ROUND(2*E433,0)/2</f>
        <v>14085.5</v>
      </c>
      <c r="G433" s="76">
        <f>+C433-(C$7+F433*C$8)</f>
        <v>1.2909179997222964E-2</v>
      </c>
      <c r="K433">
        <f>G433</f>
        <v>1.2909179997222964E-2</v>
      </c>
      <c r="O433" s="76">
        <f ca="1">+C$11+C$12*F433</f>
        <v>1.3198603530033628E-2</v>
      </c>
      <c r="P433" s="76">
        <f>+D$11+D$12*F433+D$13*F433^2</f>
        <v>1.1846345983631101E-2</v>
      </c>
      <c r="Q433" s="87">
        <f>+C433-15018.5</f>
        <v>40503.0913</v>
      </c>
      <c r="R433" s="76">
        <f>+(P433-G433)^2</f>
        <v>1.129616140447787E-6</v>
      </c>
      <c r="S433" s="6">
        <v>1</v>
      </c>
    </row>
    <row r="434" spans="1:19" s="76" customFormat="1" x14ac:dyDescent="0.2">
      <c r="A434" s="28" t="s">
        <v>255</v>
      </c>
      <c r="B434" s="29" t="s">
        <v>164</v>
      </c>
      <c r="C434" s="28">
        <v>55528.574800000002</v>
      </c>
      <c r="D434" s="28">
        <v>1E-4</v>
      </c>
      <c r="E434" s="72">
        <f>+(C434-C$7)/C$8</f>
        <v>14093.012851292771</v>
      </c>
      <c r="F434" s="72">
        <f>ROUND(2*E434,0)/2</f>
        <v>14093</v>
      </c>
      <c r="G434" s="76">
        <f>+C434-(C$7+F434*C$8)</f>
        <v>1.1967879996518604E-2</v>
      </c>
      <c r="K434" s="76">
        <f>G434</f>
        <v>1.1967879996518604E-2</v>
      </c>
      <c r="O434" s="76">
        <f ca="1">+C$11+C$12*F434</f>
        <v>1.3212291885201958E-2</v>
      </c>
      <c r="P434" s="76">
        <f>+D$11+D$12*F434+D$13*F434^2</f>
        <v>1.1856329419168917E-2</v>
      </c>
      <c r="Q434" s="87">
        <f>+C434-15018.5</f>
        <v>40510.074800000002</v>
      </c>
      <c r="R434" s="76">
        <f>+(P434-G434)^2</f>
        <v>1.244353130704858E-8</v>
      </c>
      <c r="S434" s="6">
        <v>1</v>
      </c>
    </row>
    <row r="435" spans="1:19" x14ac:dyDescent="0.2">
      <c r="A435" s="105" t="s">
        <v>1407</v>
      </c>
      <c r="B435" s="106" t="s">
        <v>156</v>
      </c>
      <c r="C435" s="105">
        <v>55861.0357</v>
      </c>
      <c r="D435" s="25"/>
      <c r="E435" s="72">
        <f>+(C435-C$7)/C$8</f>
        <v>14450.014455701701</v>
      </c>
      <c r="F435" s="72">
        <f>ROUND(2*E435,0)/2</f>
        <v>14450</v>
      </c>
      <c r="G435" s="76">
        <f>+C435-(C$7+F435*C$8)</f>
        <v>1.3461999995342921E-2</v>
      </c>
      <c r="H435" s="76"/>
      <c r="I435" s="76"/>
      <c r="J435" s="76"/>
      <c r="K435">
        <f>G435</f>
        <v>1.3461999995342921E-2</v>
      </c>
      <c r="L435" s="76"/>
      <c r="M435" s="76"/>
      <c r="N435" s="76"/>
      <c r="O435" s="76">
        <f ca="1">+C$11+C$12*F435</f>
        <v>1.3863857591214425E-2</v>
      </c>
      <c r="P435" s="76">
        <f>+D$11+D$12*F435+D$13*F435^2</f>
        <v>1.2337511073916046E-2</v>
      </c>
      <c r="Q435" s="87">
        <f>+C435-15018.5</f>
        <v>40842.5357</v>
      </c>
      <c r="R435" s="76">
        <f>+(P435-G435)^2</f>
        <v>1.2644753344117781E-6</v>
      </c>
      <c r="S435" s="6">
        <v>1</v>
      </c>
    </row>
    <row r="436" spans="1:19" x14ac:dyDescent="0.2">
      <c r="A436" s="85" t="s">
        <v>256</v>
      </c>
      <c r="B436" s="29" t="s">
        <v>156</v>
      </c>
      <c r="C436" s="28">
        <v>55882.454519999999</v>
      </c>
      <c r="D436" s="28">
        <v>1E-4</v>
      </c>
      <c r="E436" s="72">
        <f>+(C436-C$7)/C$8</f>
        <v>14473.014312540643</v>
      </c>
      <c r="F436" s="72">
        <f>ROUND(2*E436,0)/2</f>
        <v>14473</v>
      </c>
      <c r="G436" s="76">
        <f>+C436-(C$7+F436*C$8)</f>
        <v>1.332867999735754E-2</v>
      </c>
      <c r="H436" s="76"/>
      <c r="I436" s="76"/>
      <c r="J436" s="76"/>
      <c r="K436">
        <f>G436</f>
        <v>1.332867999735754E-2</v>
      </c>
      <c r="L436" s="76"/>
      <c r="M436" s="76"/>
      <c r="N436" s="76"/>
      <c r="O436" s="76">
        <f ca="1">+C$11+C$12*F436</f>
        <v>1.3905835213730636E-2</v>
      </c>
      <c r="P436" s="76">
        <f>+D$11+D$12*F436+D$13*F436^2</f>
        <v>1.2368912558462838E-2</v>
      </c>
      <c r="Q436" s="87">
        <f>+C436-15018.5</f>
        <v>40863.954519999999</v>
      </c>
      <c r="R436" s="76">
        <f>+(P436-G436)^2</f>
        <v>9.2115353676249575E-7</v>
      </c>
      <c r="S436" s="6">
        <v>1</v>
      </c>
    </row>
    <row r="437" spans="1:19" s="76" customFormat="1" x14ac:dyDescent="0.2">
      <c r="A437" s="81" t="s">
        <v>250</v>
      </c>
      <c r="B437" s="82" t="s">
        <v>156</v>
      </c>
      <c r="C437" s="81">
        <v>55905.737000000001</v>
      </c>
      <c r="D437" s="81">
        <v>2.0000000000000001E-4</v>
      </c>
      <c r="E437" s="72">
        <f>+(C437-C$7)/C$8</f>
        <v>14498.015396020293</v>
      </c>
      <c r="F437" s="72">
        <f>ROUND(2*E437,0)/2</f>
        <v>14498</v>
      </c>
      <c r="G437" s="76">
        <f>+C437-(C$7+F437*C$8)</f>
        <v>1.433767999697011E-2</v>
      </c>
      <c r="K437">
        <f>G437</f>
        <v>1.433767999697011E-2</v>
      </c>
      <c r="O437" s="76">
        <f ca="1">+C$11+C$12*F437</f>
        <v>1.3951463064291732E-2</v>
      </c>
      <c r="P437" s="76">
        <f>+D$11+D$12*F437+D$13*F437^2</f>
        <v>1.2403099662139313E-2</v>
      </c>
      <c r="Q437" s="87">
        <f>+C437-15018.5</f>
        <v>40887.237000000001</v>
      </c>
      <c r="R437" s="76">
        <f>+(P437-G437)^2</f>
        <v>3.7426010719140376E-6</v>
      </c>
      <c r="S437" s="6">
        <v>1</v>
      </c>
    </row>
    <row r="438" spans="1:19" x14ac:dyDescent="0.2">
      <c r="A438" s="105" t="s">
        <v>1423</v>
      </c>
      <c r="B438" s="106" t="s">
        <v>156</v>
      </c>
      <c r="C438" s="105">
        <v>56189.771800000002</v>
      </c>
      <c r="D438" s="25"/>
      <c r="E438" s="72">
        <f>+(C438-C$7)/C$8</f>
        <v>14803.016312843805</v>
      </c>
      <c r="F438" s="72">
        <f>ROUND(2*E438,0)/2</f>
        <v>14803</v>
      </c>
      <c r="G438" s="76">
        <f>+C438-(C$7+F438*C$8)</f>
        <v>1.51914800007944E-2</v>
      </c>
      <c r="H438" s="76"/>
      <c r="I438" s="76"/>
      <c r="J438" s="76"/>
      <c r="K438">
        <f>G438</f>
        <v>1.51914800007944E-2</v>
      </c>
      <c r="L438" s="76"/>
      <c r="M438" s="76"/>
      <c r="N438" s="76"/>
      <c r="O438" s="76">
        <f ca="1">+C$11+C$12*F438</f>
        <v>1.4508122841137117E-2</v>
      </c>
      <c r="P438" s="76">
        <f>+D$11+D$12*F438+D$13*F438^2</f>
        <v>1.2824800086593554E-2</v>
      </c>
      <c r="Q438" s="87">
        <f>+C438-15018.5</f>
        <v>41171.271800000002</v>
      </c>
      <c r="R438" s="76">
        <f>+(P438-G438)^2</f>
        <v>5.6011738162817203E-6</v>
      </c>
      <c r="S438" s="6">
        <v>1</v>
      </c>
    </row>
    <row r="439" spans="1:19" x14ac:dyDescent="0.2">
      <c r="A439" s="85" t="s">
        <v>257</v>
      </c>
      <c r="B439" s="29" t="s">
        <v>156</v>
      </c>
      <c r="C439" s="28">
        <v>56189.7719</v>
      </c>
      <c r="D439" s="28">
        <v>4.0000000000000002E-4</v>
      </c>
      <c r="E439" s="72">
        <f>+(C439-C$7)/C$8</f>
        <v>14803.016420225335</v>
      </c>
      <c r="F439" s="72">
        <f>ROUND(2*E439,0)/2</f>
        <v>14803</v>
      </c>
      <c r="G439" s="76">
        <f>+C439-(C$7+F439*C$8)</f>
        <v>1.5291479998268187E-2</v>
      </c>
      <c r="H439" s="76"/>
      <c r="I439" s="76"/>
      <c r="J439" s="76"/>
      <c r="K439">
        <f>G439</f>
        <v>1.5291479998268187E-2</v>
      </c>
      <c r="L439" s="76"/>
      <c r="M439" s="76"/>
      <c r="N439" s="76"/>
      <c r="O439" s="76">
        <f ca="1">+C$11+C$12*F439</f>
        <v>1.4508122841137117E-2</v>
      </c>
      <c r="P439" s="76">
        <f>+D$11+D$12*F439+D$13*F439^2</f>
        <v>1.2824800086593554E-2</v>
      </c>
      <c r="Q439" s="87">
        <f>+C439-15018.5</f>
        <v>41171.2719</v>
      </c>
      <c r="R439" s="76">
        <f>+(P439-G439)^2</f>
        <v>6.0845097866591742E-6</v>
      </c>
      <c r="S439" s="6">
        <v>1</v>
      </c>
    </row>
    <row r="440" spans="1:19" x14ac:dyDescent="0.2">
      <c r="A440" s="85" t="s">
        <v>258</v>
      </c>
      <c r="B440" s="29" t="s">
        <v>156</v>
      </c>
      <c r="C440" s="28">
        <v>56287.554499999998</v>
      </c>
      <c r="D440" s="28">
        <v>2.0000000000000001E-4</v>
      </c>
      <c r="E440" s="72">
        <f>+(C440-C$7)/C$8</f>
        <v>14908.01687316063</v>
      </c>
      <c r="F440" s="72">
        <f>ROUND(2*E440,0)/2</f>
        <v>14908</v>
      </c>
      <c r="G440" s="76">
        <f>+C440-(C$7+F440*C$8)</f>
        <v>1.5713279994088225E-2</v>
      </c>
      <c r="H440" s="76"/>
      <c r="I440" s="76"/>
      <c r="J440" s="76"/>
      <c r="K440">
        <f>G440</f>
        <v>1.5713279994088225E-2</v>
      </c>
      <c r="L440" s="76"/>
      <c r="M440" s="76"/>
      <c r="N440" s="76"/>
      <c r="O440" s="76">
        <f ca="1">+C$11+C$12*F440</f>
        <v>1.4699759813493724E-2</v>
      </c>
      <c r="P440" s="76">
        <f>+D$11+D$12*F440+D$13*F440^2</f>
        <v>1.2971950749864031E-2</v>
      </c>
      <c r="Q440" s="87">
        <f>+C440-15018.5</f>
        <v>41269.054499999998</v>
      </c>
      <c r="R440" s="76">
        <f>+(P440-G440)^2</f>
        <v>7.514886025238789E-6</v>
      </c>
      <c r="S440" s="6">
        <v>1</v>
      </c>
    </row>
    <row r="441" spans="1:19" x14ac:dyDescent="0.2">
      <c r="A441" s="105" t="s">
        <v>1434</v>
      </c>
      <c r="B441" s="106" t="s">
        <v>156</v>
      </c>
      <c r="C441" s="105">
        <v>56620.015399999997</v>
      </c>
      <c r="D441" s="25"/>
      <c r="E441" s="72">
        <f>+(C441-C$7)/C$8</f>
        <v>15265.01847756956</v>
      </c>
      <c r="F441" s="72">
        <f>ROUND(2*E441,0)/2</f>
        <v>15265</v>
      </c>
      <c r="G441" s="76">
        <f>+C441-(C$7+F441*C$8)</f>
        <v>1.7207399992912542E-2</v>
      </c>
      <c r="H441" s="76"/>
      <c r="I441" s="76"/>
      <c r="J441" s="76"/>
      <c r="K441">
        <f>G441</f>
        <v>1.7207399992912542E-2</v>
      </c>
      <c r="L441" s="76"/>
      <c r="M441" s="76"/>
      <c r="N441" s="76"/>
      <c r="O441" s="76">
        <f ca="1">+C$11+C$12*F441</f>
        <v>1.5351325519506194E-2</v>
      </c>
      <c r="P441" s="76">
        <f>+D$11+D$12*F441+D$13*F441^2</f>
        <v>1.3479830074651526E-2</v>
      </c>
      <c r="Q441" s="87">
        <f>+C441-15018.5</f>
        <v>41601.515399999997</v>
      </c>
      <c r="R441" s="76">
        <f>+(P441-G441)^2</f>
        <v>1.3894777495524437E-5</v>
      </c>
      <c r="S441" s="6">
        <v>1</v>
      </c>
    </row>
    <row r="442" spans="1:19" x14ac:dyDescent="0.2">
      <c r="A442" s="120" t="s">
        <v>1445</v>
      </c>
      <c r="B442" s="121" t="s">
        <v>156</v>
      </c>
      <c r="C442" s="122">
        <v>57258.857100000001</v>
      </c>
      <c r="D442" s="122">
        <v>1E-4</v>
      </c>
      <c r="E442" s="72">
        <f>+(C442-C$7)/C$8</f>
        <v>15951.016475720111</v>
      </c>
      <c r="F442" s="72">
        <f>ROUND(2*E442,0)/2</f>
        <v>15951</v>
      </c>
      <c r="G442" s="76">
        <f>+C442-(C$7+F442*C$8)</f>
        <v>1.5343159997428302E-2</v>
      </c>
      <c r="H442" s="76"/>
      <c r="I442" s="76"/>
      <c r="J442" s="76"/>
      <c r="K442">
        <f>G442</f>
        <v>1.5343159997428302E-2</v>
      </c>
      <c r="L442" s="76"/>
      <c r="M442" s="76"/>
      <c r="N442" s="76"/>
      <c r="O442" s="76">
        <f ca="1">+C$11+C$12*F442</f>
        <v>1.6603353738902701E-2</v>
      </c>
      <c r="P442" s="76">
        <f>+D$11+D$12*F442+D$13*F442^2</f>
        <v>1.4488581656355613E-2</v>
      </c>
      <c r="Q442" s="87">
        <f>+C442-15018.5</f>
        <v>42240.357100000001</v>
      </c>
      <c r="R442" s="76">
        <f>+(P442-G442)^2</f>
        <v>7.3030414103054942E-7</v>
      </c>
      <c r="S442" s="6">
        <v>1</v>
      </c>
    </row>
    <row r="443" spans="1:19" x14ac:dyDescent="0.2">
      <c r="A443" s="114" t="s">
        <v>1439</v>
      </c>
      <c r="B443" s="115" t="s">
        <v>156</v>
      </c>
      <c r="C443" s="116">
        <v>57276.551800000001</v>
      </c>
      <c r="D443" s="116">
        <v>1.4E-3</v>
      </c>
      <c r="E443" s="72">
        <f>+(C443-C$7)/C$8</f>
        <v>15970.017315486635</v>
      </c>
      <c r="F443" s="72">
        <f>ROUND(2*E443,0)/2</f>
        <v>15970</v>
      </c>
      <c r="G443" s="76">
        <f>+C443-(C$7+F443*C$8)</f>
        <v>1.6125199996167794E-2</v>
      </c>
      <c r="H443" s="76"/>
      <c r="I443" s="76"/>
      <c r="J443" s="76"/>
      <c r="K443">
        <f>G443</f>
        <v>1.6125199996167794E-2</v>
      </c>
      <c r="L443" s="76"/>
      <c r="M443" s="76"/>
      <c r="N443" s="76"/>
      <c r="O443" s="76">
        <f ca="1">+C$11+C$12*F443</f>
        <v>1.6638030905329133E-2</v>
      </c>
      <c r="P443" s="76">
        <f>+D$11+D$12*F443+D$13*F443^2</f>
        <v>1.4517135394401099E-2</v>
      </c>
      <c r="Q443" s="87">
        <f>+C443-15018.5</f>
        <v>42258.051800000001</v>
      </c>
      <c r="R443" s="76">
        <f>+(P443-G443)^2</f>
        <v>2.5858717634550789E-6</v>
      </c>
      <c r="S443" s="6">
        <v>1</v>
      </c>
    </row>
    <row r="444" spans="1:19" x14ac:dyDescent="0.2">
      <c r="A444" s="86" t="s">
        <v>1438</v>
      </c>
      <c r="B444" s="76"/>
      <c r="C444" s="28">
        <v>57286.795400000003</v>
      </c>
      <c r="D444" s="28">
        <v>2.9999999999999997E-4</v>
      </c>
      <c r="E444" s="72">
        <f>+(C444-C$7)/C$8</f>
        <v>15981.017049996541</v>
      </c>
      <c r="F444" s="72">
        <f>ROUND(2*E444,0)/2</f>
        <v>15981</v>
      </c>
      <c r="G444" s="76">
        <f>+C444-(C$7+F444*C$8)</f>
        <v>1.587796000239905E-2</v>
      </c>
      <c r="H444" s="76"/>
      <c r="I444" s="76"/>
      <c r="J444" s="76"/>
      <c r="K444">
        <f>G444</f>
        <v>1.587796000239905E-2</v>
      </c>
      <c r="L444" s="76"/>
      <c r="M444" s="76"/>
      <c r="N444" s="76"/>
      <c r="O444" s="76">
        <f ca="1">+C$11+C$12*F444</f>
        <v>1.6658107159576017E-2</v>
      </c>
      <c r="P444" s="76">
        <f>+D$11+D$12*F444+D$13*F444^2</f>
        <v>1.4533681646096534E-2</v>
      </c>
      <c r="Q444" s="87">
        <f>+C444-15018.5</f>
        <v>42268.295400000003</v>
      </c>
      <c r="R444" s="76">
        <f>+(P444-G444)^2</f>
        <v>1.8070842992233945E-6</v>
      </c>
      <c r="S444" s="6">
        <v>1</v>
      </c>
    </row>
    <row r="445" spans="1:19" x14ac:dyDescent="0.2">
      <c r="A445" s="117" t="s">
        <v>1440</v>
      </c>
      <c r="B445" s="118" t="s">
        <v>156</v>
      </c>
      <c r="C445" s="119">
        <v>57628.570659999998</v>
      </c>
      <c r="D445" s="119">
        <v>2.0000000000000001E-4</v>
      </c>
      <c r="E445" s="72">
        <f>+(C445-C$7)/C$8</f>
        <v>16348.02055677667</v>
      </c>
      <c r="F445" s="72">
        <f>ROUND(2*E445,0)/2</f>
        <v>16348</v>
      </c>
      <c r="G445" s="76">
        <f>+C445-(C$7+F445*C$8)</f>
        <v>1.9143679994158447E-2</v>
      </c>
      <c r="H445" s="76"/>
      <c r="I445" s="76"/>
      <c r="J445" s="76"/>
      <c r="K445">
        <f>G445</f>
        <v>1.9143679994158447E-2</v>
      </c>
      <c r="L445" s="76"/>
      <c r="M445" s="76"/>
      <c r="N445" s="76"/>
      <c r="O445" s="76">
        <f ca="1">+C$11+C$12*F445</f>
        <v>1.7327924005812921E-2</v>
      </c>
      <c r="P445" s="76">
        <f>+D$11+D$12*F445+D$13*F445^2</f>
        <v>1.5092089433719889E-2</v>
      </c>
      <c r="Q445" s="87">
        <f>+C445-15018.5</f>
        <v>42610.070659999998</v>
      </c>
      <c r="R445" s="76">
        <f>+(P445-G445)^2</f>
        <v>1.6415386069434825E-5</v>
      </c>
      <c r="S445" s="6">
        <v>1</v>
      </c>
    </row>
    <row r="446" spans="1:19" x14ac:dyDescent="0.2">
      <c r="A446" s="114" t="s">
        <v>1441</v>
      </c>
      <c r="B446" s="115" t="s">
        <v>156</v>
      </c>
      <c r="C446" s="116">
        <v>57643.46847</v>
      </c>
      <c r="D446" s="116">
        <v>4.0000000000000003E-5</v>
      </c>
      <c r="E446" s="72">
        <f>+(C446-C$7)/C$8</f>
        <v>16364.018053240705</v>
      </c>
      <c r="F446" s="72">
        <f>ROUND(2*E446,0)/2</f>
        <v>16364</v>
      </c>
      <c r="G446" s="76">
        <f>+C446-(C$7+F446*C$8)</f>
        <v>1.6812239999126177E-2</v>
      </c>
      <c r="H446" s="76"/>
      <c r="I446" s="76"/>
      <c r="J446" s="76"/>
      <c r="K446">
        <f>G446</f>
        <v>1.6812239999126177E-2</v>
      </c>
      <c r="L446" s="76"/>
      <c r="M446" s="76"/>
      <c r="N446" s="76"/>
      <c r="O446" s="76">
        <f ca="1">+C$11+C$12*F446</f>
        <v>1.7357125830172026E-2</v>
      </c>
      <c r="P446" s="76">
        <f>+D$11+D$12*F446+D$13*F446^2</f>
        <v>1.5116715336244641E-2</v>
      </c>
      <c r="Q446" s="87">
        <f>+C446-15018.5</f>
        <v>42624.96847</v>
      </c>
      <c r="R446" s="76">
        <f>+(P446-G446)^2</f>
        <v>2.8748038824395477E-6</v>
      </c>
      <c r="S446" s="6">
        <v>1</v>
      </c>
    </row>
    <row r="447" spans="1:19" x14ac:dyDescent="0.2">
      <c r="A447" s="120" t="s">
        <v>1444</v>
      </c>
      <c r="B447" s="121" t="s">
        <v>156</v>
      </c>
      <c r="C447" s="122">
        <v>57707.7255</v>
      </c>
      <c r="D447" s="122">
        <v>1E-4</v>
      </c>
      <c r="E447" s="72">
        <f>+(C447-C$7)/C$8</f>
        <v>16433.01823583226</v>
      </c>
      <c r="F447" s="72">
        <f>ROUND(2*E447,0)/2</f>
        <v>16433</v>
      </c>
      <c r="G447" s="76">
        <f>+C447-(C$7+F447*C$8)</f>
        <v>1.69822799944086E-2</v>
      </c>
      <c r="H447" s="76"/>
      <c r="I447" s="76"/>
      <c r="J447" s="76"/>
      <c r="K447">
        <f>G447</f>
        <v>1.69822799944086E-2</v>
      </c>
      <c r="L447" s="76"/>
      <c r="M447" s="76"/>
      <c r="N447" s="76"/>
      <c r="O447" s="76">
        <f ca="1">+C$11+C$12*F447</f>
        <v>1.7483058697720651E-2</v>
      </c>
      <c r="P447" s="76">
        <f>+D$11+D$12*F447+D$13*F447^2</f>
        <v>1.5223183623446575E-2</v>
      </c>
      <c r="Q447" s="87">
        <f>+C447-15018.5</f>
        <v>42689.2255</v>
      </c>
      <c r="R447" s="76">
        <f>+(P447-G447)^2</f>
        <v>3.0944200423317659E-6</v>
      </c>
      <c r="S447" s="6">
        <v>1</v>
      </c>
    </row>
    <row r="448" spans="1:19" x14ac:dyDescent="0.2">
      <c r="A448" s="128" t="s">
        <v>1448</v>
      </c>
      <c r="B448" s="129" t="s">
        <v>156</v>
      </c>
      <c r="C448" s="130">
        <v>57782.225769999903</v>
      </c>
      <c r="D448" s="130">
        <v>2.0000000000000001E-4</v>
      </c>
      <c r="E448" s="72">
        <f>+(C448-C$7)/C$8</f>
        <v>16513.017766360103</v>
      </c>
      <c r="F448" s="72">
        <f>ROUND(2*E448,0)/2</f>
        <v>16513</v>
      </c>
      <c r="G448" s="76">
        <f>+C448-(C$7+F448*C$8)</f>
        <v>1.6545079895877279E-2</v>
      </c>
      <c r="H448" s="76"/>
      <c r="I448" s="76"/>
      <c r="J448" s="76"/>
      <c r="K448">
        <f>G448</f>
        <v>1.6545079895877279E-2</v>
      </c>
      <c r="L448" s="76"/>
      <c r="M448" s="76"/>
      <c r="N448" s="76"/>
      <c r="O448" s="76">
        <f ca="1">+C$11+C$12*F448</f>
        <v>1.7629067819516165E-2</v>
      </c>
      <c r="P448" s="76">
        <f>+D$11+D$12*F448+D$13*F448^2</f>
        <v>1.5347171998064719E-2</v>
      </c>
      <c r="Q448" s="87">
        <f>+C448-15018.5</f>
        <v>42763.725769999903</v>
      </c>
      <c r="R448" s="76">
        <f>+(P448-G448)^2</f>
        <v>1.4349833316417071E-6</v>
      </c>
      <c r="S448" s="6">
        <v>1</v>
      </c>
    </row>
    <row r="449" spans="1:19" x14ac:dyDescent="0.2">
      <c r="A449" s="120" t="s">
        <v>1443</v>
      </c>
      <c r="B449" s="121" t="s">
        <v>156</v>
      </c>
      <c r="C449" s="122">
        <v>58044.841699999997</v>
      </c>
      <c r="D449" s="122">
        <v>1E-4</v>
      </c>
      <c r="E449" s="72">
        <f>+(C449-C$7)/C$8</f>
        <v>16795.018772654006</v>
      </c>
      <c r="F449" s="72">
        <f>ROUND(2*E449,0)/2</f>
        <v>16795</v>
      </c>
      <c r="G449" s="76">
        <f>+C449-(C$7+F449*C$8)</f>
        <v>1.7482199997175485E-2</v>
      </c>
      <c r="H449" s="76"/>
      <c r="I449" s="76"/>
      <c r="J449" s="76"/>
      <c r="K449">
        <f>G449</f>
        <v>1.7482199997175485E-2</v>
      </c>
      <c r="L449" s="76"/>
      <c r="M449" s="76"/>
      <c r="N449" s="76"/>
      <c r="O449" s="76">
        <f ca="1">+C$11+C$12*F449</f>
        <v>1.8143749973845342E-2</v>
      </c>
      <c r="P449" s="76">
        <f>+D$11+D$12*F449+D$13*F449^2</f>
        <v>1.5788914569225907E-2</v>
      </c>
      <c r="Q449" s="87">
        <f>+C449-15018.5</f>
        <v>43026.341699999997</v>
      </c>
      <c r="R449" s="76">
        <f>+(P449-G449)^2</f>
        <v>2.867215540506385E-6</v>
      </c>
      <c r="S449" s="6">
        <v>1</v>
      </c>
    </row>
    <row r="450" spans="1:19" x14ac:dyDescent="0.2">
      <c r="A450" s="120" t="s">
        <v>1443</v>
      </c>
      <c r="B450" s="121" t="s">
        <v>156</v>
      </c>
      <c r="C450" s="122">
        <v>58086.749100000001</v>
      </c>
      <c r="D450" s="122">
        <v>1E-4</v>
      </c>
      <c r="E450" s="72">
        <f>+(C450-C$7)/C$8</f>
        <v>16840.019580377888</v>
      </c>
      <c r="F450" s="72">
        <f>ROUND(2*E450,0)/2</f>
        <v>16840</v>
      </c>
      <c r="G450" s="76">
        <f>+C450-(C$7+F450*C$8)</f>
        <v>1.8234399998618755E-2</v>
      </c>
      <c r="H450" s="76"/>
      <c r="I450" s="76"/>
      <c r="J450" s="76"/>
      <c r="K450">
        <f>G450</f>
        <v>1.8234399998618755E-2</v>
      </c>
      <c r="L450" s="76"/>
      <c r="M450" s="76"/>
      <c r="N450" s="76"/>
      <c r="O450" s="76">
        <f ca="1">+C$11+C$12*F450</f>
        <v>1.8225880104855315E-2</v>
      </c>
      <c r="P450" s="76">
        <f>+D$11+D$12*F450+D$13*F450^2</f>
        <v>1.5860080520126822E-2</v>
      </c>
      <c r="Q450" s="87">
        <f>+C450-15018.5</f>
        <v>43068.249100000001</v>
      </c>
      <c r="R450" s="76">
        <f>+(P450-G450)^2</f>
        <v>5.637392985946206E-6</v>
      </c>
      <c r="S450" s="6">
        <v>1</v>
      </c>
    </row>
    <row r="451" spans="1:19" x14ac:dyDescent="0.2">
      <c r="A451" s="125" t="s">
        <v>1446</v>
      </c>
      <c r="B451" s="126" t="s">
        <v>156</v>
      </c>
      <c r="C451" s="127">
        <v>58155.661599999999</v>
      </c>
      <c r="D451" s="127">
        <v>2.9999999999999997E-4</v>
      </c>
      <c r="E451" s="72">
        <f>+(C451-C$7)/C$8</f>
        <v>16914.018877930863</v>
      </c>
      <c r="F451" s="72">
        <f>ROUND(2*E451,0)/2</f>
        <v>16914</v>
      </c>
      <c r="G451" s="76">
        <f>+C451-(C$7+F451*C$8)</f>
        <v>1.7580239997187164E-2</v>
      </c>
      <c r="H451" s="76"/>
      <c r="I451" s="76"/>
      <c r="J451" s="76"/>
      <c r="K451">
        <f>G451</f>
        <v>1.7580239997187164E-2</v>
      </c>
      <c r="L451" s="76"/>
      <c r="M451" s="76"/>
      <c r="N451" s="76"/>
      <c r="O451" s="76">
        <f ca="1">+C$11+C$12*F451</f>
        <v>1.8360938542516164E-2</v>
      </c>
      <c r="P451" s="76">
        <f>+D$11+D$12*F451+D$13*F451^2</f>
        <v>1.5977512986540092E-2</v>
      </c>
      <c r="Q451" s="87">
        <f>+C451-15018.5</f>
        <v>43137.161599999999</v>
      </c>
      <c r="R451" s="76">
        <f>+(P451-G451)^2</f>
        <v>2.568733870657699E-6</v>
      </c>
      <c r="S451" s="6">
        <v>1</v>
      </c>
    </row>
    <row r="452" spans="1:19" x14ac:dyDescent="0.2">
      <c r="A452" s="75" t="s">
        <v>1442</v>
      </c>
      <c r="B452" s="29"/>
      <c r="C452" s="28">
        <v>58397.790399999998</v>
      </c>
      <c r="D452" s="28">
        <v>2.0000000000000001E-4</v>
      </c>
      <c r="E452" s="72">
        <f>+(C452-C$7)/C$8</f>
        <v>17174.020490371931</v>
      </c>
      <c r="F452" s="72">
        <f>ROUND(2*E452,0)/2</f>
        <v>17174</v>
      </c>
      <c r="G452" s="76">
        <f>+C452-(C$7+F452*C$8)</f>
        <v>1.9081839993305039E-2</v>
      </c>
      <c r="H452" s="76"/>
      <c r="I452" s="76"/>
      <c r="J452" s="76"/>
      <c r="K452">
        <f>G452</f>
        <v>1.9081839993305039E-2</v>
      </c>
      <c r="L452" s="76"/>
      <c r="M452" s="76"/>
      <c r="N452" s="76"/>
      <c r="O452" s="76">
        <f ca="1">+C$11+C$12*F452</f>
        <v>1.8835468188351571E-2</v>
      </c>
      <c r="P452" s="76">
        <f>+D$11+D$12*F452+D$13*F452^2</f>
        <v>1.6394097709571197E-2</v>
      </c>
      <c r="Q452" s="87">
        <f>+C452-15018.5</f>
        <v>43379.290399999998</v>
      </c>
      <c r="R452" s="76">
        <f>+(P452-G452)^2</f>
        <v>7.2239585837708076E-6</v>
      </c>
      <c r="S452" s="6">
        <v>1</v>
      </c>
    </row>
    <row r="453" spans="1:19" x14ac:dyDescent="0.2">
      <c r="A453" s="123" t="s">
        <v>0</v>
      </c>
      <c r="B453" s="124" t="s">
        <v>156</v>
      </c>
      <c r="C453" s="123">
        <v>58468.566099999996</v>
      </c>
      <c r="D453" s="123">
        <v>1E-4</v>
      </c>
      <c r="E453" s="72">
        <f>+(C453-C$7)/C$8</f>
        <v>17250.020520610567</v>
      </c>
      <c r="F453" s="72">
        <f>ROUND(2*E453,0)/2</f>
        <v>17250</v>
      </c>
      <c r="G453" s="76">
        <f>+C453-(C$7+F453*C$8)</f>
        <v>1.9109999993816018E-2</v>
      </c>
      <c r="H453" s="76"/>
      <c r="I453" s="76"/>
      <c r="J453" s="76"/>
      <c r="K453">
        <f>G453</f>
        <v>1.9109999993816018E-2</v>
      </c>
      <c r="L453" s="76"/>
      <c r="M453" s="76"/>
      <c r="N453" s="76"/>
      <c r="O453" s="76">
        <f ca="1">+C$11+C$12*F453</f>
        <v>1.8974176854057306E-2</v>
      </c>
      <c r="P453" s="76">
        <f>+D$11+D$12*F453+D$13*F453^2</f>
        <v>1.6517040204459814E-2</v>
      </c>
      <c r="Q453" s="87">
        <f>+C453-15018.5</f>
        <v>43450.066099999996</v>
      </c>
      <c r="R453" s="76">
        <f>+(P453-G453)^2</f>
        <v>6.7234404692181711E-6</v>
      </c>
      <c r="S453" s="6">
        <v>1</v>
      </c>
    </row>
    <row r="454" spans="1:19" x14ac:dyDescent="0.2">
      <c r="A454" s="125" t="s">
        <v>1447</v>
      </c>
      <c r="B454" s="126" t="s">
        <v>156</v>
      </c>
      <c r="C454" s="127">
        <v>58694.863299999997</v>
      </c>
      <c r="D454" s="127">
        <v>1E-4</v>
      </c>
      <c r="E454" s="72">
        <f>+(C454-C$7)/C$8</f>
        <v>17493.021918589246</v>
      </c>
      <c r="F454" s="72">
        <f>ROUND(2*E454,0)/2</f>
        <v>17493</v>
      </c>
      <c r="G454" s="76">
        <f>+C454-(C$7+F454*C$8)</f>
        <v>2.0411879995663185E-2</v>
      </c>
      <c r="H454" s="76"/>
      <c r="I454" s="76"/>
      <c r="J454" s="76"/>
      <c r="K454">
        <f>G454</f>
        <v>2.0411879995663185E-2</v>
      </c>
      <c r="L454" s="76"/>
      <c r="M454" s="76"/>
      <c r="N454" s="76"/>
      <c r="O454" s="76">
        <f ca="1">+C$11+C$12*F454</f>
        <v>1.9417679561511171E-2</v>
      </c>
      <c r="P454" s="76">
        <f>+D$11+D$12*F454+D$13*F454^2</f>
        <v>1.6913689087124841E-2</v>
      </c>
      <c r="Q454" s="87">
        <f>+C454-15018.5</f>
        <v>43676.363299999997</v>
      </c>
      <c r="R454" s="76">
        <f>+(P454-G454)^2</f>
        <v>1.2237339632580321E-5</v>
      </c>
      <c r="S454" s="6">
        <v>1</v>
      </c>
    </row>
    <row r="455" spans="1:19" x14ac:dyDescent="0.2">
      <c r="A455" s="125" t="s">
        <v>1451</v>
      </c>
      <c r="B455" s="126" t="s">
        <v>156</v>
      </c>
      <c r="C455" s="127">
        <v>59087.854599999999</v>
      </c>
      <c r="D455" s="127">
        <v>1E-4</v>
      </c>
      <c r="E455" s="72">
        <f>+(C455-C$7)/C$8</f>
        <v>17915.021993240887</v>
      </c>
      <c r="F455" s="72">
        <f>ROUND(2*E455,0)/2</f>
        <v>17915</v>
      </c>
      <c r="G455" s="76">
        <f>+C455-(C$7+F455*C$8)</f>
        <v>2.0481399995333049E-2</v>
      </c>
      <c r="H455" s="76"/>
      <c r="I455" s="76"/>
      <c r="J455" s="76"/>
      <c r="K455">
        <f>G455</f>
        <v>2.0481399995333049E-2</v>
      </c>
      <c r="L455" s="76"/>
      <c r="M455" s="76"/>
      <c r="N455" s="76"/>
      <c r="O455" s="76">
        <f ca="1">+C$11+C$12*F455</f>
        <v>2.0187877678982495E-2</v>
      </c>
      <c r="P455" s="76">
        <f>+D$11+D$12*F455+D$13*F455^2</f>
        <v>1.7615394787441733E-2</v>
      </c>
      <c r="Q455" s="87">
        <f>+C455-15018.5</f>
        <v>44069.354599999999</v>
      </c>
      <c r="R455" s="76">
        <f>+(P455-G455)^2</f>
        <v>8.2139858516601496E-6</v>
      </c>
      <c r="S455" s="6">
        <v>1</v>
      </c>
    </row>
    <row r="456" spans="1:19" ht="12" customHeight="1" x14ac:dyDescent="0.2">
      <c r="A456" s="125" t="s">
        <v>1451</v>
      </c>
      <c r="B456" s="126" t="s">
        <v>156</v>
      </c>
      <c r="C456" s="127">
        <v>59116.724499999997</v>
      </c>
      <c r="D456" s="127">
        <v>2.0000000000000001E-4</v>
      </c>
      <c r="E456" s="72">
        <f>+(C456-C$7)/C$8</f>
        <v>17946.022933860142</v>
      </c>
      <c r="F456" s="72">
        <f>ROUND(2*E456,0)/2</f>
        <v>17946</v>
      </c>
      <c r="G456" s="76">
        <f>+C456-(C$7+F456*C$8)</f>
        <v>2.1357359990361147E-2</v>
      </c>
      <c r="H456" s="76"/>
      <c r="I456" s="76"/>
      <c r="J456" s="76"/>
      <c r="K456">
        <f>G456</f>
        <v>2.1357359990361147E-2</v>
      </c>
      <c r="L456" s="76"/>
      <c r="M456" s="76"/>
      <c r="N456" s="76"/>
      <c r="O456" s="76">
        <f ca="1">+C$11+C$12*F456</f>
        <v>2.0244456213678257E-2</v>
      </c>
      <c r="P456" s="76">
        <f>+D$11+D$12*F456+D$13*F456^2</f>
        <v>1.7667586172783779E-2</v>
      </c>
      <c r="Q456" s="87">
        <f>+C456-15018.5</f>
        <v>44098.224499999997</v>
      </c>
      <c r="R456" s="76">
        <f>+(P456-G456)^2</f>
        <v>1.361443082487946E-5</v>
      </c>
      <c r="S456" s="6">
        <v>1</v>
      </c>
    </row>
    <row r="457" spans="1:19" ht="12" customHeight="1" x14ac:dyDescent="0.2">
      <c r="A457" s="125" t="s">
        <v>1451</v>
      </c>
      <c r="B457" s="126" t="s">
        <v>156</v>
      </c>
      <c r="C457" s="127">
        <v>59130.691500000001</v>
      </c>
      <c r="D457" s="127">
        <v>2.0000000000000001E-4</v>
      </c>
      <c r="E457" s="72">
        <f>+(C457-C$7)/C$8</f>
        <v>17961.020912295444</v>
      </c>
      <c r="F457" s="72">
        <f>ROUND(2*E457,0)/2</f>
        <v>17961</v>
      </c>
      <c r="G457" s="76">
        <f>+C457-(C$7+F457*C$8)</f>
        <v>1.9474760003504343E-2</v>
      </c>
      <c r="H457" s="76"/>
      <c r="I457" s="76"/>
      <c r="J457" s="76"/>
      <c r="K457">
        <f>G457</f>
        <v>1.9474760003504343E-2</v>
      </c>
      <c r="L457" s="76"/>
      <c r="M457" s="76"/>
      <c r="N457" s="76"/>
      <c r="O457" s="76">
        <f ca="1">+C$11+C$12*F457</f>
        <v>2.027183292401491E-2</v>
      </c>
      <c r="P457" s="76">
        <f>+D$11+D$12*F457+D$13*F457^2</f>
        <v>1.7692871725689258E-2</v>
      </c>
      <c r="Q457" s="87">
        <f>+C457-15018.5</f>
        <v>44112.191500000001</v>
      </c>
      <c r="R457" s="76">
        <f>+(P457-G457)^2</f>
        <v>3.1751258346148123E-6</v>
      </c>
      <c r="S457" s="6">
        <v>1</v>
      </c>
    </row>
    <row r="458" spans="1:19" ht="12" customHeight="1" x14ac:dyDescent="0.2">
      <c r="A458" s="135" t="s">
        <v>1453</v>
      </c>
      <c r="B458" s="136" t="s">
        <v>156</v>
      </c>
      <c r="C458" s="137">
        <v>59504.605100000001</v>
      </c>
      <c r="D458" s="135">
        <v>3.0000000000000001E-3</v>
      </c>
      <c r="E458" s="72">
        <f>+(C458-C$7)/C$8</f>
        <v>18362.535060606777</v>
      </c>
      <c r="F458" s="72">
        <f>ROUND(2*E458,0)/2</f>
        <v>18362.5</v>
      </c>
      <c r="G458" s="76">
        <f>+C458-(C$7+F458*C$8)</f>
        <v>3.2650499997544102E-2</v>
      </c>
      <c r="H458" s="76"/>
      <c r="I458" s="76"/>
      <c r="J458" s="76"/>
      <c r="K458">
        <f>G458</f>
        <v>3.2650499997544102E-2</v>
      </c>
      <c r="L458" s="76"/>
      <c r="M458" s="76"/>
      <c r="N458" s="76"/>
      <c r="O458" s="76">
        <f ca="1">+C$11+C$12*F458</f>
        <v>2.1004616204026133E-2</v>
      </c>
      <c r="P458" s="76">
        <f>+D$11+D$12*F458+D$13*F458^2</f>
        <v>1.8377353859650242E-2</v>
      </c>
      <c r="Q458" s="87">
        <f>+C458-15018.5</f>
        <v>44486.105100000001</v>
      </c>
      <c r="R458" s="76">
        <f>+(P458-G458)^2</f>
        <v>2.0372270067367442E-4</v>
      </c>
      <c r="S458" s="6">
        <v>1</v>
      </c>
    </row>
    <row r="459" spans="1:19" ht="12" customHeight="1" x14ac:dyDescent="0.2">
      <c r="A459" s="138" t="s">
        <v>1454</v>
      </c>
      <c r="B459" s="136" t="s">
        <v>156</v>
      </c>
      <c r="C459" s="137">
        <v>59506.920700000002</v>
      </c>
      <c r="D459" s="135">
        <v>1E-4</v>
      </c>
      <c r="E459" s="72">
        <f>+(C459-C$7)/C$8</f>
        <v>18365.021587338702</v>
      </c>
      <c r="F459" s="72">
        <f>ROUND(2*E459,0)/2</f>
        <v>18365</v>
      </c>
      <c r="G459" s="76">
        <f>+C459-(C$7+F459*C$8)</f>
        <v>2.0103399998333771E-2</v>
      </c>
      <c r="H459" s="76"/>
      <c r="I459" s="76"/>
      <c r="J459" s="76"/>
      <c r="K459">
        <f>G459</f>
        <v>2.0103399998333771E-2</v>
      </c>
      <c r="L459" s="76"/>
      <c r="M459" s="76"/>
      <c r="N459" s="76"/>
      <c r="O459" s="76">
        <f ca="1">+C$11+C$12*F459</f>
        <v>2.1009178989082243E-2</v>
      </c>
      <c r="P459" s="76">
        <f>+D$11+D$12*F459+D$13*F459^2</f>
        <v>1.8381662228546133E-2</v>
      </c>
      <c r="Q459" s="87">
        <f>+C459-15018.5</f>
        <v>44488.420700000002</v>
      </c>
      <c r="R459" s="76">
        <f>+(P459-G459)^2</f>
        <v>2.9643809479133073E-6</v>
      </c>
      <c r="S459" s="6">
        <v>1</v>
      </c>
    </row>
    <row r="460" spans="1:19" ht="12" customHeight="1" x14ac:dyDescent="0.2">
      <c r="A460" s="135" t="s">
        <v>1455</v>
      </c>
      <c r="B460" s="136" t="s">
        <v>164</v>
      </c>
      <c r="C460" s="137">
        <v>59515.294099999999</v>
      </c>
      <c r="D460" s="135">
        <v>1E-4</v>
      </c>
      <c r="E460" s="72">
        <f>+(C460-C$7)/C$8</f>
        <v>18374.013072455771</v>
      </c>
      <c r="F460" s="72">
        <f>ROUND(2*E460,0)/2</f>
        <v>18374</v>
      </c>
      <c r="G460" s="76">
        <f>+C460-(C$7+F460*C$8)</f>
        <v>1.2173839997558389E-2</v>
      </c>
      <c r="H460" s="76"/>
      <c r="I460" s="76"/>
      <c r="J460" s="76"/>
      <c r="K460">
        <f>G460</f>
        <v>1.2173839997558389E-2</v>
      </c>
      <c r="L460" s="76"/>
      <c r="M460" s="76"/>
      <c r="N460" s="76"/>
      <c r="O460" s="76">
        <f ca="1">+C$11+C$12*F460</f>
        <v>2.1025605015284235E-2</v>
      </c>
      <c r="P460" s="76">
        <f>+D$11+D$12*F460+D$13*F460^2</f>
        <v>1.8397177105087176E-2</v>
      </c>
      <c r="Q460" s="87">
        <f>+C460-15018.5</f>
        <v>44496.794099999999</v>
      </c>
      <c r="R460" s="76">
        <f>+(P460-G460)^2</f>
        <v>3.8729924753944767E-5</v>
      </c>
      <c r="S460" s="6">
        <v>1</v>
      </c>
    </row>
    <row r="461" spans="1:19" ht="12" customHeight="1" x14ac:dyDescent="0.2">
      <c r="A461" s="133" t="s">
        <v>1449</v>
      </c>
      <c r="B461" s="6"/>
      <c r="C461" s="131">
        <v>59517.630599999997</v>
      </c>
      <c r="D461" s="132">
        <v>5.0000000000000001E-4</v>
      </c>
      <c r="E461" s="72">
        <f>+(C461-C$7)/C$8</f>
        <v>18376.52204192767</v>
      </c>
      <c r="F461" s="72">
        <f>ROUND(2*E461,0)/2</f>
        <v>18376.5</v>
      </c>
      <c r="G461" s="76">
        <f>+C461-(C$7+F461*C$8)</f>
        <v>2.0526739994238596E-2</v>
      </c>
      <c r="H461" s="76"/>
      <c r="I461" s="76"/>
      <c r="J461" s="76"/>
      <c r="K461">
        <f>G461</f>
        <v>2.0526739994238596E-2</v>
      </c>
      <c r="L461" s="76"/>
      <c r="M461" s="76"/>
      <c r="N461" s="76"/>
      <c r="O461" s="76">
        <f ca="1">+C$11+C$12*F461</f>
        <v>2.1030167800340345E-2</v>
      </c>
      <c r="P461" s="76">
        <f>+D$11+D$12*F461+D$13*F461^2</f>
        <v>1.8401488112047417E-2</v>
      </c>
      <c r="Q461" s="87">
        <f>+C461-15018.5</f>
        <v>44499.130599999997</v>
      </c>
      <c r="R461" s="76">
        <f>+(P461-G461)^2</f>
        <v>4.5166955627571501E-6</v>
      </c>
      <c r="S461" s="6">
        <v>1</v>
      </c>
    </row>
    <row r="462" spans="1:19" ht="12" customHeight="1" x14ac:dyDescent="0.2">
      <c r="A462" s="138" t="s">
        <v>1454</v>
      </c>
      <c r="B462" s="136" t="s">
        <v>156</v>
      </c>
      <c r="C462" s="137">
        <v>59595.389799999997</v>
      </c>
      <c r="D462" s="135">
        <v>1E-4</v>
      </c>
      <c r="E462" s="72">
        <f>+(C462-C$7)/C$8</f>
        <v>18460.021061383959</v>
      </c>
      <c r="F462" s="72">
        <f>ROUND(2*E462,0)/2</f>
        <v>18460</v>
      </c>
      <c r="G462" s="76">
        <f>+C462-(C$7+F462*C$8)</f>
        <v>1.9613599994045217E-2</v>
      </c>
      <c r="H462" s="76"/>
      <c r="I462" s="76"/>
      <c r="J462" s="76"/>
      <c r="K462">
        <f>G462</f>
        <v>1.9613599994045217E-2</v>
      </c>
      <c r="L462" s="76"/>
      <c r="M462" s="76"/>
      <c r="N462" s="76"/>
      <c r="O462" s="76">
        <f ca="1">+C$11+C$12*F462</f>
        <v>2.118256482121441E-2</v>
      </c>
      <c r="P462" s="76">
        <f>+D$11+D$12*F462+D$13*F462^2</f>
        <v>1.8545805204347635E-2</v>
      </c>
      <c r="Q462" s="87">
        <f>+C462-15018.5</f>
        <v>44576.889799999997</v>
      </c>
      <c r="R462" s="76">
        <f>+(P462-G462)^2</f>
        <v>1.1401857129053035E-6</v>
      </c>
      <c r="S462" s="6">
        <v>1</v>
      </c>
    </row>
    <row r="463" spans="1:19" ht="12" customHeight="1" x14ac:dyDescent="0.2">
      <c r="B463" s="6"/>
      <c r="C463" s="25"/>
      <c r="D463" s="25"/>
    </row>
    <row r="464" spans="1:19" x14ac:dyDescent="0.2">
      <c r="B464" s="6"/>
      <c r="C464" s="25"/>
      <c r="D464" s="25"/>
    </row>
    <row r="465" spans="2:4" x14ac:dyDescent="0.2">
      <c r="B465" s="6"/>
      <c r="C465" s="25"/>
      <c r="D465" s="25"/>
    </row>
    <row r="466" spans="2:4" x14ac:dyDescent="0.2">
      <c r="B466" s="6"/>
      <c r="C466" s="25"/>
      <c r="D466" s="25"/>
    </row>
    <row r="467" spans="2:4" x14ac:dyDescent="0.2">
      <c r="B467" s="6"/>
      <c r="C467" s="25"/>
      <c r="D467" s="25"/>
    </row>
    <row r="468" spans="2:4" x14ac:dyDescent="0.2">
      <c r="B468" s="6"/>
      <c r="C468" s="25"/>
      <c r="D468" s="25"/>
    </row>
    <row r="469" spans="2:4" x14ac:dyDescent="0.2">
      <c r="B469" s="6"/>
      <c r="C469" s="25"/>
      <c r="D469" s="25"/>
    </row>
    <row r="470" spans="2:4" x14ac:dyDescent="0.2">
      <c r="B470" s="6"/>
      <c r="C470" s="25"/>
      <c r="D470" s="25"/>
    </row>
    <row r="471" spans="2:4" x14ac:dyDescent="0.2">
      <c r="B471" s="6"/>
      <c r="C471" s="25"/>
      <c r="D471" s="25"/>
    </row>
    <row r="472" spans="2:4" x14ac:dyDescent="0.2">
      <c r="B472" s="6"/>
      <c r="C472" s="25"/>
      <c r="D472" s="25"/>
    </row>
    <row r="473" spans="2:4" x14ac:dyDescent="0.2">
      <c r="B473" s="6"/>
      <c r="C473" s="25"/>
      <c r="D473" s="25"/>
    </row>
    <row r="474" spans="2:4" x14ac:dyDescent="0.2">
      <c r="B474" s="6"/>
      <c r="C474" s="25"/>
      <c r="D474" s="25"/>
    </row>
    <row r="475" spans="2:4" x14ac:dyDescent="0.2">
      <c r="B475" s="6"/>
      <c r="C475" s="25"/>
      <c r="D475" s="25"/>
    </row>
    <row r="476" spans="2:4" x14ac:dyDescent="0.2">
      <c r="B476" s="6"/>
      <c r="C476" s="25"/>
      <c r="D476" s="25"/>
    </row>
    <row r="477" spans="2:4" x14ac:dyDescent="0.2">
      <c r="C477" s="25"/>
      <c r="D477" s="25"/>
    </row>
    <row r="478" spans="2:4" x14ac:dyDescent="0.2">
      <c r="C478" s="25"/>
      <c r="D478" s="25"/>
    </row>
    <row r="479" spans="2:4" x14ac:dyDescent="0.2">
      <c r="C479" s="25"/>
      <c r="D479" s="25"/>
    </row>
    <row r="480" spans="2:4" x14ac:dyDescent="0.2">
      <c r="C480" s="25"/>
      <c r="D480" s="25"/>
    </row>
    <row r="481" spans="3:4" x14ac:dyDescent="0.2">
      <c r="C481" s="25"/>
      <c r="D481" s="25"/>
    </row>
    <row r="482" spans="3:4" x14ac:dyDescent="0.2">
      <c r="C482" s="25"/>
      <c r="D482" s="25"/>
    </row>
    <row r="483" spans="3:4" x14ac:dyDescent="0.2">
      <c r="C483" s="25"/>
      <c r="D483" s="25"/>
    </row>
    <row r="484" spans="3:4" x14ac:dyDescent="0.2">
      <c r="C484" s="25"/>
      <c r="D484" s="25"/>
    </row>
    <row r="485" spans="3:4" x14ac:dyDescent="0.2">
      <c r="C485" s="25"/>
      <c r="D485" s="25"/>
    </row>
    <row r="486" spans="3:4" x14ac:dyDescent="0.2">
      <c r="C486" s="25"/>
      <c r="D486" s="25"/>
    </row>
    <row r="487" spans="3:4" x14ac:dyDescent="0.2">
      <c r="C487" s="25"/>
      <c r="D487" s="25"/>
    </row>
    <row r="488" spans="3:4" x14ac:dyDescent="0.2">
      <c r="C488" s="25"/>
      <c r="D488" s="25"/>
    </row>
    <row r="489" spans="3:4" x14ac:dyDescent="0.2">
      <c r="C489" s="25"/>
      <c r="D489" s="25"/>
    </row>
    <row r="490" spans="3:4" x14ac:dyDescent="0.2">
      <c r="C490" s="25"/>
      <c r="D490" s="25"/>
    </row>
    <row r="491" spans="3:4" x14ac:dyDescent="0.2">
      <c r="C491" s="25"/>
      <c r="D491" s="25"/>
    </row>
    <row r="492" spans="3:4" x14ac:dyDescent="0.2">
      <c r="C492" s="25"/>
      <c r="D492" s="25"/>
    </row>
    <row r="493" spans="3:4" x14ac:dyDescent="0.2">
      <c r="C493" s="25"/>
      <c r="D493" s="25"/>
    </row>
    <row r="494" spans="3:4" x14ac:dyDescent="0.2">
      <c r="C494" s="25"/>
      <c r="D494" s="25"/>
    </row>
    <row r="495" spans="3:4" x14ac:dyDescent="0.2">
      <c r="C495" s="25"/>
      <c r="D495" s="25"/>
    </row>
    <row r="496" spans="3:4" x14ac:dyDescent="0.2">
      <c r="C496" s="25"/>
      <c r="D496" s="25"/>
    </row>
    <row r="497" spans="3:4" x14ac:dyDescent="0.2">
      <c r="C497" s="25"/>
      <c r="D497" s="25"/>
    </row>
    <row r="498" spans="3:4" x14ac:dyDescent="0.2">
      <c r="C498" s="25"/>
      <c r="D498" s="25"/>
    </row>
    <row r="499" spans="3:4" x14ac:dyDescent="0.2">
      <c r="C499" s="25"/>
      <c r="D499" s="25"/>
    </row>
    <row r="500" spans="3:4" x14ac:dyDescent="0.2">
      <c r="C500" s="25"/>
      <c r="D500" s="25"/>
    </row>
    <row r="501" spans="3:4" x14ac:dyDescent="0.2">
      <c r="C501" s="25"/>
      <c r="D501" s="25"/>
    </row>
    <row r="502" spans="3:4" x14ac:dyDescent="0.2">
      <c r="C502" s="25"/>
      <c r="D502" s="25"/>
    </row>
    <row r="503" spans="3:4" x14ac:dyDescent="0.2">
      <c r="C503" s="25"/>
      <c r="D503" s="25"/>
    </row>
    <row r="504" spans="3:4" x14ac:dyDescent="0.2">
      <c r="C504" s="25"/>
      <c r="D504" s="25"/>
    </row>
    <row r="505" spans="3:4" x14ac:dyDescent="0.2">
      <c r="C505" s="25"/>
      <c r="D505" s="25"/>
    </row>
    <row r="506" spans="3:4" x14ac:dyDescent="0.2">
      <c r="C506" s="25"/>
      <c r="D506" s="25"/>
    </row>
    <row r="507" spans="3:4" x14ac:dyDescent="0.2">
      <c r="C507" s="25"/>
      <c r="D507" s="25"/>
    </row>
    <row r="508" spans="3:4" x14ac:dyDescent="0.2">
      <c r="C508" s="25"/>
      <c r="D508" s="25"/>
    </row>
    <row r="509" spans="3:4" x14ac:dyDescent="0.2">
      <c r="C509" s="25"/>
      <c r="D509" s="25"/>
    </row>
    <row r="510" spans="3:4" x14ac:dyDescent="0.2">
      <c r="C510" s="25"/>
      <c r="D510" s="25"/>
    </row>
    <row r="511" spans="3:4" x14ac:dyDescent="0.2">
      <c r="C511" s="25"/>
      <c r="D511" s="25"/>
    </row>
    <row r="512" spans="3:4" x14ac:dyDescent="0.2">
      <c r="C512" s="25"/>
      <c r="D512" s="25"/>
    </row>
    <row r="513" spans="3:4" x14ac:dyDescent="0.2">
      <c r="C513" s="25"/>
      <c r="D513" s="25"/>
    </row>
    <row r="514" spans="3:4" x14ac:dyDescent="0.2">
      <c r="C514" s="25"/>
      <c r="D514" s="25"/>
    </row>
    <row r="515" spans="3:4" x14ac:dyDescent="0.2">
      <c r="C515" s="25"/>
      <c r="D515" s="25"/>
    </row>
    <row r="516" spans="3:4" x14ac:dyDescent="0.2">
      <c r="C516" s="25"/>
      <c r="D516" s="25"/>
    </row>
    <row r="517" spans="3:4" x14ac:dyDescent="0.2">
      <c r="C517" s="25"/>
      <c r="D517" s="25"/>
    </row>
    <row r="518" spans="3:4" x14ac:dyDescent="0.2">
      <c r="C518" s="25"/>
      <c r="D518" s="25"/>
    </row>
    <row r="519" spans="3:4" x14ac:dyDescent="0.2">
      <c r="C519" s="25"/>
      <c r="D519" s="25"/>
    </row>
    <row r="520" spans="3:4" x14ac:dyDescent="0.2">
      <c r="C520" s="25"/>
      <c r="D520" s="25"/>
    </row>
    <row r="521" spans="3:4" x14ac:dyDescent="0.2">
      <c r="C521" s="25"/>
      <c r="D521" s="25"/>
    </row>
    <row r="522" spans="3:4" x14ac:dyDescent="0.2">
      <c r="C522" s="25"/>
      <c r="D522" s="25"/>
    </row>
    <row r="523" spans="3:4" x14ac:dyDescent="0.2">
      <c r="C523" s="25"/>
      <c r="D523" s="25"/>
    </row>
    <row r="524" spans="3:4" x14ac:dyDescent="0.2">
      <c r="C524" s="25"/>
      <c r="D524" s="25"/>
    </row>
    <row r="525" spans="3:4" x14ac:dyDescent="0.2">
      <c r="C525" s="25"/>
      <c r="D525" s="25"/>
    </row>
    <row r="526" spans="3:4" x14ac:dyDescent="0.2">
      <c r="C526" s="25"/>
      <c r="D526" s="25"/>
    </row>
    <row r="527" spans="3:4" x14ac:dyDescent="0.2">
      <c r="C527" s="25"/>
      <c r="D527" s="25"/>
    </row>
    <row r="528" spans="3:4" x14ac:dyDescent="0.2">
      <c r="C528" s="25"/>
      <c r="D528" s="25"/>
    </row>
    <row r="529" spans="3:4" x14ac:dyDescent="0.2">
      <c r="C529" s="25"/>
      <c r="D529" s="25"/>
    </row>
    <row r="530" spans="3:4" x14ac:dyDescent="0.2">
      <c r="C530" s="25"/>
      <c r="D530" s="25"/>
    </row>
    <row r="531" spans="3:4" x14ac:dyDescent="0.2">
      <c r="C531" s="25"/>
      <c r="D531" s="25"/>
    </row>
    <row r="532" spans="3:4" x14ac:dyDescent="0.2">
      <c r="C532" s="25"/>
      <c r="D532" s="25"/>
    </row>
    <row r="533" spans="3:4" x14ac:dyDescent="0.2">
      <c r="C533" s="25"/>
      <c r="D533" s="25"/>
    </row>
    <row r="534" spans="3:4" x14ac:dyDescent="0.2">
      <c r="C534" s="25"/>
      <c r="D534" s="25"/>
    </row>
    <row r="535" spans="3:4" x14ac:dyDescent="0.2">
      <c r="C535" s="25"/>
      <c r="D535" s="25"/>
    </row>
    <row r="536" spans="3:4" x14ac:dyDescent="0.2">
      <c r="C536" s="25"/>
      <c r="D536" s="25"/>
    </row>
    <row r="537" spans="3:4" x14ac:dyDescent="0.2">
      <c r="C537" s="25"/>
      <c r="D537" s="25"/>
    </row>
    <row r="538" spans="3:4" x14ac:dyDescent="0.2">
      <c r="C538" s="25"/>
      <c r="D538" s="25"/>
    </row>
    <row r="539" spans="3:4" x14ac:dyDescent="0.2">
      <c r="C539" s="25"/>
      <c r="D539" s="25"/>
    </row>
    <row r="540" spans="3:4" x14ac:dyDescent="0.2">
      <c r="C540" s="25"/>
      <c r="D540" s="25"/>
    </row>
    <row r="541" spans="3:4" x14ac:dyDescent="0.2">
      <c r="C541" s="25"/>
      <c r="D541" s="25"/>
    </row>
    <row r="542" spans="3:4" x14ac:dyDescent="0.2">
      <c r="C542" s="25"/>
      <c r="D542" s="25"/>
    </row>
    <row r="543" spans="3:4" x14ac:dyDescent="0.2">
      <c r="C543" s="25"/>
      <c r="D543" s="25"/>
    </row>
    <row r="544" spans="3:4" x14ac:dyDescent="0.2">
      <c r="C544" s="25"/>
      <c r="D544" s="25"/>
    </row>
    <row r="545" spans="3:4" x14ac:dyDescent="0.2">
      <c r="C545" s="25"/>
      <c r="D545" s="25"/>
    </row>
    <row r="546" spans="3:4" x14ac:dyDescent="0.2">
      <c r="C546" s="25"/>
      <c r="D546" s="25"/>
    </row>
    <row r="547" spans="3:4" x14ac:dyDescent="0.2">
      <c r="C547" s="25"/>
      <c r="D547" s="25"/>
    </row>
    <row r="548" spans="3:4" x14ac:dyDescent="0.2">
      <c r="C548" s="25"/>
      <c r="D548" s="25"/>
    </row>
    <row r="549" spans="3:4" x14ac:dyDescent="0.2">
      <c r="C549" s="25"/>
      <c r="D549" s="25"/>
    </row>
    <row r="550" spans="3:4" x14ac:dyDescent="0.2">
      <c r="C550" s="25"/>
      <c r="D550" s="25"/>
    </row>
    <row r="551" spans="3:4" x14ac:dyDescent="0.2">
      <c r="C551" s="25"/>
      <c r="D551" s="25"/>
    </row>
    <row r="552" spans="3:4" x14ac:dyDescent="0.2">
      <c r="C552" s="25"/>
      <c r="D552" s="25"/>
    </row>
    <row r="553" spans="3:4" x14ac:dyDescent="0.2">
      <c r="C553" s="25"/>
      <c r="D553" s="25"/>
    </row>
    <row r="554" spans="3:4" x14ac:dyDescent="0.2">
      <c r="C554" s="25"/>
      <c r="D554" s="25"/>
    </row>
    <row r="555" spans="3:4" x14ac:dyDescent="0.2">
      <c r="C555" s="25"/>
      <c r="D555" s="25"/>
    </row>
    <row r="556" spans="3:4" x14ac:dyDescent="0.2">
      <c r="C556" s="25"/>
      <c r="D556" s="25"/>
    </row>
    <row r="557" spans="3:4" x14ac:dyDescent="0.2">
      <c r="C557" s="25"/>
      <c r="D557" s="25"/>
    </row>
    <row r="558" spans="3:4" x14ac:dyDescent="0.2">
      <c r="C558" s="25"/>
      <c r="D558" s="25"/>
    </row>
    <row r="559" spans="3:4" x14ac:dyDescent="0.2">
      <c r="C559" s="25"/>
      <c r="D559" s="25"/>
    </row>
    <row r="560" spans="3:4" x14ac:dyDescent="0.2">
      <c r="C560" s="25"/>
      <c r="D560" s="25"/>
    </row>
    <row r="561" spans="3:4" x14ac:dyDescent="0.2">
      <c r="C561" s="25"/>
      <c r="D561" s="25"/>
    </row>
    <row r="562" spans="3:4" x14ac:dyDescent="0.2">
      <c r="C562" s="25"/>
      <c r="D562" s="25"/>
    </row>
    <row r="563" spans="3:4" x14ac:dyDescent="0.2">
      <c r="C563" s="25"/>
      <c r="D563" s="25"/>
    </row>
    <row r="564" spans="3:4" x14ac:dyDescent="0.2">
      <c r="C564" s="25"/>
      <c r="D564" s="25"/>
    </row>
    <row r="565" spans="3:4" x14ac:dyDescent="0.2">
      <c r="C565" s="25"/>
      <c r="D565" s="25"/>
    </row>
    <row r="566" spans="3:4" x14ac:dyDescent="0.2">
      <c r="C566" s="25"/>
      <c r="D566" s="25"/>
    </row>
    <row r="567" spans="3:4" x14ac:dyDescent="0.2">
      <c r="C567" s="25"/>
      <c r="D567" s="25"/>
    </row>
    <row r="568" spans="3:4" x14ac:dyDescent="0.2">
      <c r="C568" s="25"/>
      <c r="D568" s="25"/>
    </row>
    <row r="569" spans="3:4" x14ac:dyDescent="0.2">
      <c r="C569" s="25"/>
      <c r="D569" s="25"/>
    </row>
    <row r="570" spans="3:4" x14ac:dyDescent="0.2">
      <c r="C570" s="25"/>
      <c r="D570" s="25"/>
    </row>
    <row r="571" spans="3:4" x14ac:dyDescent="0.2">
      <c r="C571" s="25"/>
      <c r="D571" s="25"/>
    </row>
    <row r="572" spans="3:4" x14ac:dyDescent="0.2">
      <c r="C572" s="25"/>
      <c r="D572" s="25"/>
    </row>
    <row r="573" spans="3:4" x14ac:dyDescent="0.2">
      <c r="C573" s="25"/>
      <c r="D573" s="25"/>
    </row>
    <row r="574" spans="3:4" x14ac:dyDescent="0.2">
      <c r="C574" s="25"/>
      <c r="D574" s="25"/>
    </row>
    <row r="575" spans="3:4" x14ac:dyDescent="0.2">
      <c r="C575" s="25"/>
      <c r="D575" s="25"/>
    </row>
    <row r="576" spans="3:4" x14ac:dyDescent="0.2">
      <c r="C576" s="25"/>
      <c r="D576" s="25"/>
    </row>
    <row r="577" spans="3:4" x14ac:dyDescent="0.2">
      <c r="C577" s="25"/>
      <c r="D577" s="25"/>
    </row>
    <row r="578" spans="3:4" x14ac:dyDescent="0.2">
      <c r="C578" s="25"/>
      <c r="D578" s="25"/>
    </row>
    <row r="579" spans="3:4" x14ac:dyDescent="0.2">
      <c r="C579" s="25"/>
      <c r="D579" s="25"/>
    </row>
    <row r="580" spans="3:4" x14ac:dyDescent="0.2">
      <c r="C580" s="25"/>
      <c r="D580" s="25"/>
    </row>
    <row r="581" spans="3:4" x14ac:dyDescent="0.2">
      <c r="C581" s="25"/>
      <c r="D581" s="25"/>
    </row>
    <row r="582" spans="3:4" x14ac:dyDescent="0.2">
      <c r="C582" s="25"/>
      <c r="D582" s="25"/>
    </row>
    <row r="583" spans="3:4" x14ac:dyDescent="0.2">
      <c r="C583" s="25"/>
      <c r="D583" s="25"/>
    </row>
    <row r="584" spans="3:4" x14ac:dyDescent="0.2">
      <c r="C584" s="25"/>
      <c r="D584" s="25"/>
    </row>
    <row r="585" spans="3:4" x14ac:dyDescent="0.2">
      <c r="C585" s="25"/>
      <c r="D585" s="25"/>
    </row>
    <row r="586" spans="3:4" x14ac:dyDescent="0.2">
      <c r="C586" s="25"/>
      <c r="D586" s="25"/>
    </row>
    <row r="587" spans="3:4" x14ac:dyDescent="0.2">
      <c r="C587" s="25"/>
      <c r="D587" s="25"/>
    </row>
    <row r="588" spans="3:4" x14ac:dyDescent="0.2">
      <c r="C588" s="25"/>
      <c r="D588" s="25"/>
    </row>
    <row r="589" spans="3:4" x14ac:dyDescent="0.2">
      <c r="C589" s="25"/>
      <c r="D589" s="25"/>
    </row>
    <row r="590" spans="3:4" x14ac:dyDescent="0.2">
      <c r="C590" s="25"/>
      <c r="D590" s="25"/>
    </row>
    <row r="591" spans="3:4" x14ac:dyDescent="0.2">
      <c r="C591" s="25"/>
      <c r="D591" s="25"/>
    </row>
    <row r="592" spans="3:4" x14ac:dyDescent="0.2">
      <c r="C592" s="25"/>
      <c r="D592" s="25"/>
    </row>
    <row r="593" spans="3:4" x14ac:dyDescent="0.2">
      <c r="C593" s="25"/>
      <c r="D593" s="25"/>
    </row>
    <row r="594" spans="3:4" x14ac:dyDescent="0.2">
      <c r="C594" s="25"/>
      <c r="D594" s="25"/>
    </row>
    <row r="595" spans="3:4" x14ac:dyDescent="0.2">
      <c r="C595" s="25"/>
      <c r="D595" s="25"/>
    </row>
    <row r="596" spans="3:4" x14ac:dyDescent="0.2">
      <c r="C596" s="25"/>
      <c r="D596" s="25"/>
    </row>
    <row r="597" spans="3:4" x14ac:dyDescent="0.2">
      <c r="C597" s="25"/>
      <c r="D597" s="25"/>
    </row>
    <row r="598" spans="3:4" x14ac:dyDescent="0.2">
      <c r="C598" s="25"/>
      <c r="D598" s="25"/>
    </row>
    <row r="599" spans="3:4" x14ac:dyDescent="0.2">
      <c r="C599" s="25"/>
      <c r="D599" s="25"/>
    </row>
    <row r="600" spans="3:4" x14ac:dyDescent="0.2">
      <c r="C600" s="25"/>
      <c r="D600" s="25"/>
    </row>
    <row r="601" spans="3:4" x14ac:dyDescent="0.2">
      <c r="C601" s="25"/>
      <c r="D601" s="25"/>
    </row>
    <row r="602" spans="3:4" x14ac:dyDescent="0.2">
      <c r="C602" s="25"/>
      <c r="D602" s="25"/>
    </row>
    <row r="603" spans="3:4" x14ac:dyDescent="0.2">
      <c r="C603" s="25"/>
      <c r="D603" s="25"/>
    </row>
    <row r="604" spans="3:4" x14ac:dyDescent="0.2">
      <c r="C604" s="25"/>
      <c r="D604" s="25"/>
    </row>
    <row r="605" spans="3:4" x14ac:dyDescent="0.2">
      <c r="C605" s="25"/>
      <c r="D605" s="25"/>
    </row>
    <row r="606" spans="3:4" x14ac:dyDescent="0.2">
      <c r="C606" s="25"/>
      <c r="D606" s="25"/>
    </row>
    <row r="607" spans="3:4" x14ac:dyDescent="0.2">
      <c r="C607" s="25"/>
      <c r="D607" s="25"/>
    </row>
    <row r="608" spans="3:4" x14ac:dyDescent="0.2">
      <c r="C608" s="25"/>
      <c r="D608" s="25"/>
    </row>
    <row r="609" spans="3:4" x14ac:dyDescent="0.2">
      <c r="C609" s="25"/>
      <c r="D609" s="25"/>
    </row>
    <row r="610" spans="3:4" x14ac:dyDescent="0.2">
      <c r="C610" s="25"/>
      <c r="D610" s="25"/>
    </row>
    <row r="611" spans="3:4" x14ac:dyDescent="0.2">
      <c r="C611" s="25"/>
      <c r="D611" s="25"/>
    </row>
    <row r="612" spans="3:4" x14ac:dyDescent="0.2">
      <c r="C612" s="25"/>
      <c r="D612" s="25"/>
    </row>
    <row r="613" spans="3:4" x14ac:dyDescent="0.2">
      <c r="C613" s="25"/>
      <c r="D613" s="25"/>
    </row>
    <row r="614" spans="3:4" x14ac:dyDescent="0.2">
      <c r="C614" s="25"/>
      <c r="D614" s="25"/>
    </row>
    <row r="615" spans="3:4" x14ac:dyDescent="0.2">
      <c r="C615" s="25"/>
      <c r="D615" s="25"/>
    </row>
    <row r="616" spans="3:4" x14ac:dyDescent="0.2">
      <c r="C616" s="25"/>
      <c r="D616" s="25"/>
    </row>
    <row r="617" spans="3:4" x14ac:dyDescent="0.2">
      <c r="C617" s="25"/>
      <c r="D617" s="25"/>
    </row>
    <row r="618" spans="3:4" x14ac:dyDescent="0.2">
      <c r="C618" s="25"/>
      <c r="D618" s="25"/>
    </row>
    <row r="619" spans="3:4" x14ac:dyDescent="0.2">
      <c r="C619" s="25"/>
      <c r="D619" s="25"/>
    </row>
    <row r="620" spans="3:4" x14ac:dyDescent="0.2">
      <c r="C620" s="25"/>
      <c r="D620" s="25"/>
    </row>
    <row r="621" spans="3:4" x14ac:dyDescent="0.2">
      <c r="C621" s="25"/>
      <c r="D621" s="25"/>
    </row>
    <row r="622" spans="3:4" x14ac:dyDescent="0.2">
      <c r="C622" s="25"/>
      <c r="D622" s="25"/>
    </row>
    <row r="623" spans="3:4" x14ac:dyDescent="0.2">
      <c r="C623" s="25"/>
      <c r="D623" s="25"/>
    </row>
    <row r="624" spans="3:4" x14ac:dyDescent="0.2">
      <c r="C624" s="25"/>
      <c r="D624" s="25"/>
    </row>
    <row r="625" spans="3:4" x14ac:dyDescent="0.2">
      <c r="C625" s="25"/>
      <c r="D625" s="25"/>
    </row>
    <row r="626" spans="3:4" x14ac:dyDescent="0.2">
      <c r="C626" s="25"/>
      <c r="D626" s="25"/>
    </row>
    <row r="627" spans="3:4" x14ac:dyDescent="0.2">
      <c r="C627" s="25"/>
      <c r="D627" s="25"/>
    </row>
    <row r="628" spans="3:4" x14ac:dyDescent="0.2">
      <c r="C628" s="25"/>
      <c r="D628" s="25"/>
    </row>
    <row r="629" spans="3:4" x14ac:dyDescent="0.2">
      <c r="C629" s="25"/>
      <c r="D629" s="25"/>
    </row>
    <row r="630" spans="3:4" x14ac:dyDescent="0.2">
      <c r="C630" s="25"/>
      <c r="D630" s="25"/>
    </row>
    <row r="631" spans="3:4" x14ac:dyDescent="0.2">
      <c r="C631" s="25"/>
      <c r="D631" s="25"/>
    </row>
    <row r="632" spans="3:4" x14ac:dyDescent="0.2">
      <c r="C632" s="25"/>
      <c r="D632" s="25"/>
    </row>
    <row r="633" spans="3:4" x14ac:dyDescent="0.2">
      <c r="C633" s="25"/>
      <c r="D633" s="25"/>
    </row>
    <row r="634" spans="3:4" x14ac:dyDescent="0.2">
      <c r="C634" s="25"/>
      <c r="D634" s="25"/>
    </row>
    <row r="635" spans="3:4" x14ac:dyDescent="0.2">
      <c r="C635" s="25"/>
      <c r="D635" s="25"/>
    </row>
    <row r="636" spans="3:4" x14ac:dyDescent="0.2">
      <c r="C636" s="25"/>
      <c r="D636" s="25"/>
    </row>
    <row r="637" spans="3:4" x14ac:dyDescent="0.2">
      <c r="C637" s="25"/>
      <c r="D637" s="25"/>
    </row>
    <row r="638" spans="3:4" x14ac:dyDescent="0.2">
      <c r="C638" s="25"/>
      <c r="D638" s="25"/>
    </row>
    <row r="639" spans="3:4" x14ac:dyDescent="0.2">
      <c r="C639" s="25"/>
      <c r="D639" s="25"/>
    </row>
    <row r="640" spans="3:4" x14ac:dyDescent="0.2">
      <c r="C640" s="25"/>
      <c r="D640" s="25"/>
    </row>
    <row r="641" spans="3:4" x14ac:dyDescent="0.2">
      <c r="C641" s="25"/>
      <c r="D641" s="25"/>
    </row>
    <row r="642" spans="3:4" x14ac:dyDescent="0.2">
      <c r="C642" s="25"/>
      <c r="D642" s="25"/>
    </row>
    <row r="643" spans="3:4" x14ac:dyDescent="0.2">
      <c r="C643" s="25"/>
      <c r="D643" s="25"/>
    </row>
    <row r="644" spans="3:4" x14ac:dyDescent="0.2">
      <c r="C644" s="25"/>
      <c r="D644" s="25"/>
    </row>
    <row r="645" spans="3:4" x14ac:dyDescent="0.2">
      <c r="C645" s="25"/>
      <c r="D645" s="25"/>
    </row>
    <row r="646" spans="3:4" x14ac:dyDescent="0.2">
      <c r="C646" s="25"/>
      <c r="D646" s="25"/>
    </row>
    <row r="647" spans="3:4" x14ac:dyDescent="0.2">
      <c r="C647" s="25"/>
      <c r="D647" s="25"/>
    </row>
    <row r="648" spans="3:4" x14ac:dyDescent="0.2">
      <c r="C648" s="25"/>
      <c r="D648" s="25"/>
    </row>
    <row r="649" spans="3:4" x14ac:dyDescent="0.2">
      <c r="C649" s="25"/>
      <c r="D649" s="25"/>
    </row>
    <row r="650" spans="3:4" x14ac:dyDescent="0.2">
      <c r="C650" s="25"/>
      <c r="D650" s="25"/>
    </row>
    <row r="651" spans="3:4" x14ac:dyDescent="0.2">
      <c r="C651" s="25"/>
      <c r="D651" s="25"/>
    </row>
    <row r="652" spans="3:4" x14ac:dyDescent="0.2">
      <c r="C652" s="25"/>
      <c r="D652" s="25"/>
    </row>
    <row r="653" spans="3:4" x14ac:dyDescent="0.2">
      <c r="C653" s="25"/>
      <c r="D653" s="25"/>
    </row>
    <row r="654" spans="3:4" x14ac:dyDescent="0.2">
      <c r="C654" s="25"/>
      <c r="D654" s="25"/>
    </row>
    <row r="655" spans="3:4" x14ac:dyDescent="0.2">
      <c r="C655" s="25"/>
      <c r="D655" s="25"/>
    </row>
    <row r="656" spans="3:4" x14ac:dyDescent="0.2">
      <c r="C656" s="25"/>
      <c r="D656" s="25"/>
    </row>
    <row r="657" spans="3:4" x14ac:dyDescent="0.2">
      <c r="C657" s="25"/>
      <c r="D657" s="25"/>
    </row>
    <row r="658" spans="3:4" x14ac:dyDescent="0.2">
      <c r="C658" s="25"/>
      <c r="D658" s="25"/>
    </row>
    <row r="659" spans="3:4" x14ac:dyDescent="0.2">
      <c r="C659" s="25"/>
      <c r="D659" s="25"/>
    </row>
    <row r="660" spans="3:4" x14ac:dyDescent="0.2">
      <c r="C660" s="25"/>
      <c r="D660" s="25"/>
    </row>
    <row r="661" spans="3:4" x14ac:dyDescent="0.2">
      <c r="C661" s="25"/>
      <c r="D661" s="25"/>
    </row>
    <row r="662" spans="3:4" x14ac:dyDescent="0.2">
      <c r="C662" s="25"/>
      <c r="D662" s="25"/>
    </row>
    <row r="663" spans="3:4" x14ac:dyDescent="0.2">
      <c r="C663" s="25"/>
      <c r="D663" s="25"/>
    </row>
    <row r="664" spans="3:4" x14ac:dyDescent="0.2">
      <c r="C664" s="25"/>
      <c r="D664" s="25"/>
    </row>
    <row r="665" spans="3:4" x14ac:dyDescent="0.2">
      <c r="C665" s="25"/>
      <c r="D665" s="25"/>
    </row>
    <row r="666" spans="3:4" x14ac:dyDescent="0.2">
      <c r="C666" s="25"/>
      <c r="D666" s="25"/>
    </row>
    <row r="667" spans="3:4" x14ac:dyDescent="0.2">
      <c r="C667" s="25"/>
      <c r="D667" s="25"/>
    </row>
    <row r="668" spans="3:4" x14ac:dyDescent="0.2">
      <c r="C668" s="25"/>
      <c r="D668" s="25"/>
    </row>
    <row r="669" spans="3:4" x14ac:dyDescent="0.2">
      <c r="C669" s="25"/>
      <c r="D669" s="25"/>
    </row>
    <row r="670" spans="3:4" x14ac:dyDescent="0.2">
      <c r="C670" s="25"/>
      <c r="D670" s="25"/>
    </row>
    <row r="671" spans="3:4" x14ac:dyDescent="0.2">
      <c r="C671" s="25"/>
      <c r="D671" s="25"/>
    </row>
    <row r="672" spans="3:4" x14ac:dyDescent="0.2">
      <c r="C672" s="25"/>
      <c r="D672" s="25"/>
    </row>
    <row r="673" spans="3:4" x14ac:dyDescent="0.2">
      <c r="C673" s="25"/>
      <c r="D673" s="25"/>
    </row>
    <row r="674" spans="3:4" x14ac:dyDescent="0.2">
      <c r="C674" s="25"/>
      <c r="D674" s="25"/>
    </row>
    <row r="675" spans="3:4" x14ac:dyDescent="0.2">
      <c r="C675" s="25"/>
      <c r="D675" s="25"/>
    </row>
    <row r="676" spans="3:4" x14ac:dyDescent="0.2">
      <c r="C676" s="25"/>
      <c r="D676" s="25"/>
    </row>
    <row r="677" spans="3:4" x14ac:dyDescent="0.2">
      <c r="C677" s="25"/>
      <c r="D677" s="25"/>
    </row>
    <row r="678" spans="3:4" x14ac:dyDescent="0.2">
      <c r="C678" s="25"/>
      <c r="D678" s="25"/>
    </row>
    <row r="679" spans="3:4" x14ac:dyDescent="0.2">
      <c r="C679" s="25"/>
      <c r="D679" s="25"/>
    </row>
    <row r="680" spans="3:4" x14ac:dyDescent="0.2">
      <c r="C680" s="25"/>
      <c r="D680" s="25"/>
    </row>
    <row r="681" spans="3:4" x14ac:dyDescent="0.2">
      <c r="C681" s="25"/>
      <c r="D681" s="25"/>
    </row>
    <row r="682" spans="3:4" x14ac:dyDescent="0.2">
      <c r="C682" s="25"/>
      <c r="D682" s="25"/>
    </row>
    <row r="683" spans="3:4" x14ac:dyDescent="0.2">
      <c r="C683" s="25"/>
      <c r="D683" s="25"/>
    </row>
    <row r="684" spans="3:4" x14ac:dyDescent="0.2">
      <c r="C684" s="25"/>
      <c r="D684" s="25"/>
    </row>
    <row r="685" spans="3:4" x14ac:dyDescent="0.2">
      <c r="C685" s="25"/>
      <c r="D685" s="25"/>
    </row>
    <row r="686" spans="3:4" x14ac:dyDescent="0.2">
      <c r="C686" s="25"/>
      <c r="D686" s="25"/>
    </row>
    <row r="687" spans="3:4" x14ac:dyDescent="0.2">
      <c r="C687" s="25"/>
      <c r="D687" s="25"/>
    </row>
    <row r="688" spans="3:4" x14ac:dyDescent="0.2">
      <c r="C688" s="25"/>
      <c r="D688" s="25"/>
    </row>
    <row r="689" spans="3:4" x14ac:dyDescent="0.2">
      <c r="C689" s="25"/>
      <c r="D689" s="25"/>
    </row>
    <row r="690" spans="3:4" x14ac:dyDescent="0.2">
      <c r="C690" s="25"/>
      <c r="D690" s="25"/>
    </row>
    <row r="691" spans="3:4" x14ac:dyDescent="0.2">
      <c r="C691" s="25"/>
      <c r="D691" s="25"/>
    </row>
    <row r="692" spans="3:4" x14ac:dyDescent="0.2">
      <c r="C692" s="25"/>
      <c r="D692" s="25"/>
    </row>
    <row r="693" spans="3:4" x14ac:dyDescent="0.2">
      <c r="C693" s="25"/>
      <c r="D693" s="25"/>
    </row>
    <row r="694" spans="3:4" x14ac:dyDescent="0.2">
      <c r="C694" s="25"/>
      <c r="D694" s="25"/>
    </row>
    <row r="695" spans="3:4" x14ac:dyDescent="0.2">
      <c r="C695" s="25"/>
      <c r="D695" s="25"/>
    </row>
    <row r="696" spans="3:4" x14ac:dyDescent="0.2">
      <c r="C696" s="25"/>
      <c r="D696" s="25"/>
    </row>
    <row r="697" spans="3:4" x14ac:dyDescent="0.2">
      <c r="C697" s="25"/>
      <c r="D697" s="25"/>
    </row>
    <row r="698" spans="3:4" x14ac:dyDescent="0.2">
      <c r="C698" s="25"/>
      <c r="D698" s="25"/>
    </row>
    <row r="699" spans="3:4" x14ac:dyDescent="0.2">
      <c r="C699" s="25"/>
      <c r="D699" s="25"/>
    </row>
    <row r="700" spans="3:4" x14ac:dyDescent="0.2">
      <c r="C700" s="25"/>
      <c r="D700" s="25"/>
    </row>
    <row r="701" spans="3:4" x14ac:dyDescent="0.2">
      <c r="C701" s="25"/>
      <c r="D701" s="25"/>
    </row>
    <row r="702" spans="3:4" x14ac:dyDescent="0.2">
      <c r="C702" s="25"/>
      <c r="D702" s="25"/>
    </row>
    <row r="703" spans="3:4" x14ac:dyDescent="0.2">
      <c r="C703" s="25"/>
      <c r="D703" s="25"/>
    </row>
    <row r="704" spans="3:4" x14ac:dyDescent="0.2">
      <c r="C704" s="25"/>
      <c r="D704" s="25"/>
    </row>
    <row r="705" spans="3:4" x14ac:dyDescent="0.2">
      <c r="C705" s="25"/>
      <c r="D705" s="25"/>
    </row>
    <row r="706" spans="3:4" x14ac:dyDescent="0.2">
      <c r="C706" s="25"/>
      <c r="D706" s="25"/>
    </row>
    <row r="707" spans="3:4" x14ac:dyDescent="0.2">
      <c r="C707" s="25"/>
      <c r="D707" s="25"/>
    </row>
    <row r="708" spans="3:4" x14ac:dyDescent="0.2">
      <c r="C708" s="25"/>
      <c r="D708" s="25"/>
    </row>
    <row r="709" spans="3:4" x14ac:dyDescent="0.2">
      <c r="C709" s="25"/>
      <c r="D709" s="25"/>
    </row>
    <row r="710" spans="3:4" x14ac:dyDescent="0.2">
      <c r="C710" s="25"/>
      <c r="D710" s="25"/>
    </row>
    <row r="711" spans="3:4" x14ac:dyDescent="0.2">
      <c r="C711" s="25"/>
      <c r="D711" s="25"/>
    </row>
    <row r="712" spans="3:4" x14ac:dyDescent="0.2">
      <c r="C712" s="25"/>
      <c r="D712" s="25"/>
    </row>
    <row r="713" spans="3:4" x14ac:dyDescent="0.2">
      <c r="C713" s="25"/>
      <c r="D713" s="25"/>
    </row>
    <row r="714" spans="3:4" x14ac:dyDescent="0.2">
      <c r="C714" s="25"/>
      <c r="D714" s="25"/>
    </row>
    <row r="715" spans="3:4" x14ac:dyDescent="0.2">
      <c r="C715" s="25"/>
      <c r="D715" s="25"/>
    </row>
    <row r="716" spans="3:4" x14ac:dyDescent="0.2">
      <c r="C716" s="25"/>
      <c r="D716" s="25"/>
    </row>
    <row r="717" spans="3:4" x14ac:dyDescent="0.2">
      <c r="C717" s="25"/>
      <c r="D717" s="25"/>
    </row>
    <row r="718" spans="3:4" x14ac:dyDescent="0.2">
      <c r="C718" s="25"/>
      <c r="D718" s="25"/>
    </row>
    <row r="719" spans="3:4" x14ac:dyDescent="0.2">
      <c r="C719" s="25"/>
      <c r="D719" s="25"/>
    </row>
    <row r="720" spans="3:4" x14ac:dyDescent="0.2">
      <c r="C720" s="25"/>
      <c r="D720" s="25"/>
    </row>
    <row r="721" spans="3:4" x14ac:dyDescent="0.2">
      <c r="C721" s="25"/>
      <c r="D721" s="25"/>
    </row>
    <row r="722" spans="3:4" x14ac:dyDescent="0.2">
      <c r="C722" s="25"/>
      <c r="D722" s="25"/>
    </row>
    <row r="723" spans="3:4" x14ac:dyDescent="0.2">
      <c r="C723" s="25"/>
      <c r="D723" s="25"/>
    </row>
    <row r="724" spans="3:4" x14ac:dyDescent="0.2">
      <c r="C724" s="25"/>
      <c r="D724" s="25"/>
    </row>
    <row r="725" spans="3:4" x14ac:dyDescent="0.2">
      <c r="C725" s="25"/>
      <c r="D725" s="25"/>
    </row>
    <row r="726" spans="3:4" x14ac:dyDescent="0.2">
      <c r="C726" s="25"/>
      <c r="D726" s="25"/>
    </row>
    <row r="727" spans="3:4" x14ac:dyDescent="0.2">
      <c r="C727" s="25"/>
      <c r="D727" s="25"/>
    </row>
    <row r="728" spans="3:4" x14ac:dyDescent="0.2">
      <c r="C728" s="25"/>
      <c r="D728" s="25"/>
    </row>
    <row r="729" spans="3:4" x14ac:dyDescent="0.2">
      <c r="C729" s="25"/>
      <c r="D729" s="25"/>
    </row>
    <row r="730" spans="3:4" x14ac:dyDescent="0.2">
      <c r="C730" s="25"/>
      <c r="D730" s="25"/>
    </row>
    <row r="731" spans="3:4" x14ac:dyDescent="0.2">
      <c r="C731" s="25"/>
      <c r="D731" s="25"/>
    </row>
    <row r="732" spans="3:4" x14ac:dyDescent="0.2">
      <c r="C732" s="25"/>
      <c r="D732" s="25"/>
    </row>
    <row r="733" spans="3:4" x14ac:dyDescent="0.2">
      <c r="C733" s="25"/>
      <c r="D733" s="25"/>
    </row>
    <row r="734" spans="3:4" x14ac:dyDescent="0.2">
      <c r="C734" s="25"/>
      <c r="D734" s="25"/>
    </row>
    <row r="735" spans="3:4" x14ac:dyDescent="0.2">
      <c r="C735" s="25"/>
      <c r="D735" s="25"/>
    </row>
    <row r="736" spans="3:4" x14ac:dyDescent="0.2">
      <c r="C736" s="25"/>
      <c r="D736" s="25"/>
    </row>
    <row r="737" spans="3:4" x14ac:dyDescent="0.2">
      <c r="C737" s="25"/>
      <c r="D737" s="25"/>
    </row>
    <row r="738" spans="3:4" x14ac:dyDescent="0.2">
      <c r="C738" s="25"/>
      <c r="D738" s="25"/>
    </row>
    <row r="739" spans="3:4" x14ac:dyDescent="0.2">
      <c r="C739" s="25"/>
      <c r="D739" s="25"/>
    </row>
    <row r="740" spans="3:4" x14ac:dyDescent="0.2">
      <c r="C740" s="25"/>
      <c r="D740" s="25"/>
    </row>
    <row r="741" spans="3:4" x14ac:dyDescent="0.2">
      <c r="C741" s="25"/>
      <c r="D741" s="25"/>
    </row>
  </sheetData>
  <protectedRanges>
    <protectedRange sqref="A452:D453" name="Range1"/>
  </protectedRanges>
  <sortState xmlns:xlrd2="http://schemas.microsoft.com/office/spreadsheetml/2017/richdata2" ref="A21:AG462">
    <sortCondition ref="C21:C462"/>
  </sortState>
  <phoneticPr fontId="9" type="noConversion"/>
  <hyperlinks>
    <hyperlink ref="H63745" r:id="rId1" display="http://vsolj.cetus-net.org/bulletin.html"/>
    <hyperlink ref="H63738" r:id="rId2" display="https://www.aavso.org/ejaavso"/>
    <hyperlink ref="I63745" r:id="rId3" display="http://vsolj.cetus-net.org/bulletin.html"/>
    <hyperlink ref="AQ57396" r:id="rId4" display="http://cdsbib.u-strasbg.fr/cgi-bin/cdsbib?1990RMxAA..21..381G"/>
    <hyperlink ref="H63742" r:id="rId5" display="https://www.aavso.org/ejaavso"/>
    <hyperlink ref="AP4760" r:id="rId6" display="http://cdsbib.u-strasbg.fr/cgi-bin/cdsbib?1990RMxAA..21..381G"/>
    <hyperlink ref="AP4763" r:id="rId7" display="http://cdsbib.u-strasbg.fr/cgi-bin/cdsbib?1990RMxAA..21..381G"/>
    <hyperlink ref="AP4761" r:id="rId8" display="http://cdsbib.u-strasbg.fr/cgi-bin/cdsbib?1990RMxAA..21..381G"/>
    <hyperlink ref="AP4745" r:id="rId9" display="http://cdsbib.u-strasbg.fr/cgi-bin/cdsbib?1990RMxAA..21..381G"/>
    <hyperlink ref="AQ4974" r:id="rId10" display="http://cdsbib.u-strasbg.fr/cgi-bin/cdsbib?1990RMxAA..21..381G"/>
    <hyperlink ref="AQ4978" r:id="rId11" display="http://cdsbib.u-strasbg.fr/cgi-bin/cdsbib?1990RMxAA..21..381G"/>
    <hyperlink ref="AQ64658" r:id="rId12" display="http://cdsbib.u-strasbg.fr/cgi-bin/cdsbib?1990RMxAA..21..381G"/>
    <hyperlink ref="I1866" r:id="rId13" display="http://vsolj.cetus-net.org/bulletin.html"/>
    <hyperlink ref="H1866" r:id="rId14" display="http://vsolj.cetus-net.org/bulletin.html"/>
    <hyperlink ref="AQ65319" r:id="rId15" display="http://cdsbib.u-strasbg.fr/cgi-bin/cdsbib?1990RMxAA..21..381G"/>
    <hyperlink ref="AQ65318" r:id="rId16" display="http://cdsbib.u-strasbg.fr/cgi-bin/cdsbib?1990RMxAA..21..381G"/>
    <hyperlink ref="AP3036" r:id="rId17" display="http://cdsbib.u-strasbg.fr/cgi-bin/cdsbib?1990RMxAA..21..381G"/>
    <hyperlink ref="AP3054" r:id="rId18" display="http://cdsbib.u-strasbg.fr/cgi-bin/cdsbib?1990RMxAA..21..381G"/>
    <hyperlink ref="AP3055" r:id="rId19" display="http://cdsbib.u-strasbg.fr/cgi-bin/cdsbib?1990RMxAA..21..381G"/>
    <hyperlink ref="AP3051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367" workbookViewId="0">
      <selection activeCell="A297" sqref="A297:C413"/>
    </sheetView>
  </sheetViews>
  <sheetFormatPr defaultRowHeight="12.75" x14ac:dyDescent="0.2"/>
  <cols>
    <col min="1" max="1" width="19.7109375" style="25" customWidth="1"/>
    <col min="2" max="2" width="4.42578125" style="23" customWidth="1"/>
    <col min="3" max="3" width="12.7109375" style="25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25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92" t="s">
        <v>266</v>
      </c>
      <c r="I1" s="93" t="s">
        <v>186</v>
      </c>
      <c r="J1" s="94" t="s">
        <v>267</v>
      </c>
    </row>
    <row r="2" spans="1:16" x14ac:dyDescent="0.2">
      <c r="I2" s="95" t="s">
        <v>197</v>
      </c>
      <c r="J2" s="96" t="s">
        <v>268</v>
      </c>
    </row>
    <row r="3" spans="1:16" x14ac:dyDescent="0.2">
      <c r="A3" s="97" t="s">
        <v>269</v>
      </c>
      <c r="I3" s="95" t="s">
        <v>201</v>
      </c>
      <c r="J3" s="96" t="s">
        <v>270</v>
      </c>
    </row>
    <row r="4" spans="1:16" x14ac:dyDescent="0.2">
      <c r="I4" s="95" t="s">
        <v>215</v>
      </c>
      <c r="J4" s="96" t="s">
        <v>270</v>
      </c>
    </row>
    <row r="5" spans="1:16" ht="13.5" thickBot="1" x14ac:dyDescent="0.25">
      <c r="I5" s="98" t="s">
        <v>244</v>
      </c>
      <c r="J5" s="99" t="s">
        <v>169</v>
      </c>
    </row>
    <row r="10" spans="1:16" ht="13.5" thickBot="1" x14ac:dyDescent="0.25"/>
    <row r="11" spans="1:16" ht="12.75" customHeight="1" thickBot="1" x14ac:dyDescent="0.25">
      <c r="A11" s="25" t="str">
        <f t="shared" ref="A11:A74" si="0">P11</f>
        <v> BBS 19 </v>
      </c>
      <c r="B11" s="6" t="str">
        <f t="shared" ref="B11:B74" si="1">IF(H11=INT(H11),"I","II")</f>
        <v>I</v>
      </c>
      <c r="C11" s="25">
        <f t="shared" ref="C11:C74" si="2">1*G11</f>
        <v>42403.392999999996</v>
      </c>
      <c r="D11" s="23" t="str">
        <f t="shared" ref="D11:D74" si="3">VLOOKUP(F11,I$1:J$5,2,FALSE)</f>
        <v>vis</v>
      </c>
      <c r="E11" s="100">
        <f>VLOOKUP(C11,Active!C$21:E$962,3,FALSE)</f>
        <v>-1.0083125761316398</v>
      </c>
      <c r="F11" s="6" t="s">
        <v>244</v>
      </c>
      <c r="G11" s="23" t="str">
        <f t="shared" ref="G11:G74" si="4">MID(I11,3,LEN(I11)-3)</f>
        <v>42403.393</v>
      </c>
      <c r="H11" s="25">
        <f t="shared" ref="H11:H74" si="5">1*K11</f>
        <v>-1</v>
      </c>
      <c r="I11" s="101" t="s">
        <v>526</v>
      </c>
      <c r="J11" s="102" t="s">
        <v>527</v>
      </c>
      <c r="K11" s="101">
        <v>-1</v>
      </c>
      <c r="L11" s="101" t="s">
        <v>504</v>
      </c>
      <c r="M11" s="102" t="s">
        <v>487</v>
      </c>
      <c r="N11" s="102"/>
      <c r="O11" s="103" t="s">
        <v>528</v>
      </c>
      <c r="P11" s="103" t="s">
        <v>529</v>
      </c>
    </row>
    <row r="12" spans="1:16" ht="12.75" customHeight="1" thickBot="1" x14ac:dyDescent="0.25">
      <c r="A12" s="25" t="str">
        <f t="shared" si="0"/>
        <v> BBS 19 </v>
      </c>
      <c r="B12" s="6" t="str">
        <f t="shared" si="1"/>
        <v>I</v>
      </c>
      <c r="C12" s="25">
        <f t="shared" si="2"/>
        <v>42404.337</v>
      </c>
      <c r="D12" s="23" t="str">
        <f t="shared" si="3"/>
        <v>vis</v>
      </c>
      <c r="E12" s="100">
        <f>VLOOKUP(C12,Active!C$21:E$962,3,FALSE)</f>
        <v>5.3690765473760815E-3</v>
      </c>
      <c r="F12" s="6" t="s">
        <v>244</v>
      </c>
      <c r="G12" s="23" t="str">
        <f t="shared" si="4"/>
        <v>42404.337</v>
      </c>
      <c r="H12" s="25">
        <f t="shared" si="5"/>
        <v>0</v>
      </c>
      <c r="I12" s="101" t="s">
        <v>530</v>
      </c>
      <c r="J12" s="102" t="s">
        <v>531</v>
      </c>
      <c r="K12" s="101">
        <v>0</v>
      </c>
      <c r="L12" s="101" t="s">
        <v>318</v>
      </c>
      <c r="M12" s="102" t="s">
        <v>487</v>
      </c>
      <c r="N12" s="102"/>
      <c r="O12" s="103" t="s">
        <v>532</v>
      </c>
      <c r="P12" s="103" t="s">
        <v>529</v>
      </c>
    </row>
    <row r="13" spans="1:16" ht="12.75" customHeight="1" thickBot="1" x14ac:dyDescent="0.25">
      <c r="A13" s="25" t="str">
        <f t="shared" si="0"/>
        <v> BBS 23 </v>
      </c>
      <c r="B13" s="6" t="str">
        <f t="shared" si="1"/>
        <v>I</v>
      </c>
      <c r="C13" s="25">
        <f t="shared" si="2"/>
        <v>42632.506000000001</v>
      </c>
      <c r="D13" s="23" t="str">
        <f t="shared" si="3"/>
        <v>vis</v>
      </c>
      <c r="E13" s="100">
        <f>VLOOKUP(C13,Active!C$21:E$962,3,FALSE)</f>
        <v>245.01673455255369</v>
      </c>
      <c r="F13" s="6" t="s">
        <v>244</v>
      </c>
      <c r="G13" s="23" t="str">
        <f t="shared" si="4"/>
        <v>42632.506</v>
      </c>
      <c r="H13" s="25">
        <f t="shared" si="5"/>
        <v>245</v>
      </c>
      <c r="I13" s="101" t="s">
        <v>538</v>
      </c>
      <c r="J13" s="102" t="s">
        <v>539</v>
      </c>
      <c r="K13" s="101">
        <v>245</v>
      </c>
      <c r="L13" s="101" t="s">
        <v>370</v>
      </c>
      <c r="M13" s="102" t="s">
        <v>487</v>
      </c>
      <c r="N13" s="102"/>
      <c r="O13" s="103" t="s">
        <v>532</v>
      </c>
      <c r="P13" s="103" t="s">
        <v>540</v>
      </c>
    </row>
    <row r="14" spans="1:16" ht="12.75" customHeight="1" thickBot="1" x14ac:dyDescent="0.25">
      <c r="A14" s="25" t="str">
        <f t="shared" si="0"/>
        <v> BBS 23 </v>
      </c>
      <c r="B14" s="6" t="str">
        <f t="shared" si="1"/>
        <v>I</v>
      </c>
      <c r="C14" s="25">
        <f t="shared" si="2"/>
        <v>42645.533000000003</v>
      </c>
      <c r="D14" s="23" t="str">
        <f t="shared" si="3"/>
        <v>vis</v>
      </c>
      <c r="E14" s="100">
        <f>VLOOKUP(C14,Active!C$21:E$962,3,FALSE)</f>
        <v>259.00532659641749</v>
      </c>
      <c r="F14" s="6" t="s">
        <v>244</v>
      </c>
      <c r="G14" s="23" t="str">
        <f t="shared" si="4"/>
        <v>42645.533</v>
      </c>
      <c r="H14" s="25">
        <f t="shared" si="5"/>
        <v>259</v>
      </c>
      <c r="I14" s="101" t="s">
        <v>541</v>
      </c>
      <c r="J14" s="102" t="s">
        <v>542</v>
      </c>
      <c r="K14" s="101">
        <v>259</v>
      </c>
      <c r="L14" s="101" t="s">
        <v>318</v>
      </c>
      <c r="M14" s="102" t="s">
        <v>487</v>
      </c>
      <c r="N14" s="102"/>
      <c r="O14" s="103" t="s">
        <v>532</v>
      </c>
      <c r="P14" s="103" t="s">
        <v>540</v>
      </c>
    </row>
    <row r="15" spans="1:16" ht="12.75" customHeight="1" thickBot="1" x14ac:dyDescent="0.25">
      <c r="A15" s="25" t="str">
        <f t="shared" si="0"/>
        <v> BBS 24 </v>
      </c>
      <c r="B15" s="6" t="str">
        <f t="shared" si="1"/>
        <v>I</v>
      </c>
      <c r="C15" s="25">
        <f t="shared" si="2"/>
        <v>42717.243999999999</v>
      </c>
      <c r="D15" s="23" t="str">
        <f t="shared" si="3"/>
        <v>vis</v>
      </c>
      <c r="E15" s="100">
        <f>VLOOKUP(C15,Active!C$21:E$962,3,FALSE)</f>
        <v>336.00969629453033</v>
      </c>
      <c r="F15" s="6" t="s">
        <v>244</v>
      </c>
      <c r="G15" s="23" t="str">
        <f t="shared" si="4"/>
        <v>42717.244</v>
      </c>
      <c r="H15" s="25">
        <f t="shared" si="5"/>
        <v>336</v>
      </c>
      <c r="I15" s="101" t="s">
        <v>547</v>
      </c>
      <c r="J15" s="102" t="s">
        <v>548</v>
      </c>
      <c r="K15" s="101">
        <v>336</v>
      </c>
      <c r="L15" s="101" t="s">
        <v>434</v>
      </c>
      <c r="M15" s="102" t="s">
        <v>487</v>
      </c>
      <c r="N15" s="102"/>
      <c r="O15" s="103" t="s">
        <v>532</v>
      </c>
      <c r="P15" s="103" t="s">
        <v>549</v>
      </c>
    </row>
    <row r="16" spans="1:16" ht="12.75" customHeight="1" thickBot="1" x14ac:dyDescent="0.25">
      <c r="A16" s="25" t="str">
        <f t="shared" si="0"/>
        <v> BBS 24 </v>
      </c>
      <c r="B16" s="6" t="str">
        <f t="shared" si="1"/>
        <v>I</v>
      </c>
      <c r="C16" s="25">
        <f t="shared" si="2"/>
        <v>42729.345999999998</v>
      </c>
      <c r="D16" s="23" t="str">
        <f t="shared" si="3"/>
        <v>vis</v>
      </c>
      <c r="E16" s="100">
        <f>VLOOKUP(C16,Active!C$21:E$962,3,FALSE)</f>
        <v>349.00500917660611</v>
      </c>
      <c r="F16" s="6" t="s">
        <v>244</v>
      </c>
      <c r="G16" s="23" t="str">
        <f t="shared" si="4"/>
        <v>42729.346</v>
      </c>
      <c r="H16" s="25">
        <f t="shared" si="5"/>
        <v>349</v>
      </c>
      <c r="I16" s="101" t="s">
        <v>550</v>
      </c>
      <c r="J16" s="102" t="s">
        <v>551</v>
      </c>
      <c r="K16" s="101">
        <v>349</v>
      </c>
      <c r="L16" s="101" t="s">
        <v>318</v>
      </c>
      <c r="M16" s="102" t="s">
        <v>487</v>
      </c>
      <c r="N16" s="102"/>
      <c r="O16" s="103" t="s">
        <v>532</v>
      </c>
      <c r="P16" s="103" t="s">
        <v>549</v>
      </c>
    </row>
    <row r="17" spans="1:16" ht="12.75" customHeight="1" thickBot="1" x14ac:dyDescent="0.25">
      <c r="A17" s="25" t="str">
        <f t="shared" si="0"/>
        <v> BBS 25 </v>
      </c>
      <c r="B17" s="6" t="str">
        <f t="shared" si="1"/>
        <v>I</v>
      </c>
      <c r="C17" s="25">
        <f t="shared" si="2"/>
        <v>42758.216</v>
      </c>
      <c r="D17" s="23" t="str">
        <f t="shared" si="3"/>
        <v>vis</v>
      </c>
      <c r="E17" s="100">
        <f>VLOOKUP(C17,Active!C$21:E$962,3,FALSE)</f>
        <v>380.00605717739893</v>
      </c>
      <c r="F17" s="6" t="s">
        <v>244</v>
      </c>
      <c r="G17" s="23" t="str">
        <f t="shared" si="4"/>
        <v>42758.216</v>
      </c>
      <c r="H17" s="25">
        <f t="shared" si="5"/>
        <v>380</v>
      </c>
      <c r="I17" s="101" t="s">
        <v>555</v>
      </c>
      <c r="J17" s="102" t="s">
        <v>556</v>
      </c>
      <c r="K17" s="101">
        <v>380</v>
      </c>
      <c r="L17" s="101" t="s">
        <v>428</v>
      </c>
      <c r="M17" s="102" t="s">
        <v>487</v>
      </c>
      <c r="N17" s="102"/>
      <c r="O17" s="103" t="s">
        <v>532</v>
      </c>
      <c r="P17" s="103" t="s">
        <v>557</v>
      </c>
    </row>
    <row r="18" spans="1:16" ht="12.75" customHeight="1" thickBot="1" x14ac:dyDescent="0.25">
      <c r="A18" s="25" t="str">
        <f t="shared" si="0"/>
        <v> BBS 25 </v>
      </c>
      <c r="B18" s="6" t="str">
        <f t="shared" si="1"/>
        <v>I</v>
      </c>
      <c r="C18" s="25">
        <f t="shared" si="2"/>
        <v>42768.453000000001</v>
      </c>
      <c r="D18" s="23" t="str">
        <f t="shared" si="3"/>
        <v>vis</v>
      </c>
      <c r="E18" s="100">
        <f>VLOOKUP(C18,Active!C$21:E$962,3,FALSE)</f>
        <v>390.99870450625644</v>
      </c>
      <c r="F18" s="6" t="s">
        <v>244</v>
      </c>
      <c r="G18" s="23" t="str">
        <f t="shared" si="4"/>
        <v>42768.453</v>
      </c>
      <c r="H18" s="25">
        <f t="shared" si="5"/>
        <v>391</v>
      </c>
      <c r="I18" s="101" t="s">
        <v>558</v>
      </c>
      <c r="J18" s="102" t="s">
        <v>559</v>
      </c>
      <c r="K18" s="101">
        <v>391</v>
      </c>
      <c r="L18" s="101" t="s">
        <v>280</v>
      </c>
      <c r="M18" s="102" t="s">
        <v>487</v>
      </c>
      <c r="N18" s="102"/>
      <c r="O18" s="103" t="s">
        <v>532</v>
      </c>
      <c r="P18" s="103" t="s">
        <v>557</v>
      </c>
    </row>
    <row r="19" spans="1:16" ht="12.75" customHeight="1" thickBot="1" x14ac:dyDescent="0.25">
      <c r="A19" s="25" t="str">
        <f t="shared" si="0"/>
        <v> BBS 26 </v>
      </c>
      <c r="B19" s="6" t="str">
        <f t="shared" si="1"/>
        <v>I</v>
      </c>
      <c r="C19" s="25">
        <f t="shared" si="2"/>
        <v>42782.408000000003</v>
      </c>
      <c r="D19" s="23" t="str">
        <f t="shared" si="3"/>
        <v>vis</v>
      </c>
      <c r="E19" s="100">
        <f>VLOOKUP(C19,Active!C$21:E$962,3,FALSE)</f>
        <v>405.98379715783523</v>
      </c>
      <c r="F19" s="6" t="s">
        <v>244</v>
      </c>
      <c r="G19" s="23" t="str">
        <f t="shared" si="4"/>
        <v>42782.408</v>
      </c>
      <c r="H19" s="25">
        <f t="shared" si="5"/>
        <v>406</v>
      </c>
      <c r="I19" s="101" t="s">
        <v>560</v>
      </c>
      <c r="J19" s="102" t="s">
        <v>561</v>
      </c>
      <c r="K19" s="101">
        <v>406</v>
      </c>
      <c r="L19" s="101" t="s">
        <v>344</v>
      </c>
      <c r="M19" s="102" t="s">
        <v>487</v>
      </c>
      <c r="N19" s="102"/>
      <c r="O19" s="103" t="s">
        <v>528</v>
      </c>
      <c r="P19" s="103" t="s">
        <v>562</v>
      </c>
    </row>
    <row r="20" spans="1:16" ht="12.75" customHeight="1" thickBot="1" x14ac:dyDescent="0.25">
      <c r="A20" s="25" t="str">
        <f t="shared" si="0"/>
        <v> BBS 26 </v>
      </c>
      <c r="B20" s="6" t="str">
        <f t="shared" si="1"/>
        <v>I</v>
      </c>
      <c r="C20" s="25">
        <f t="shared" si="2"/>
        <v>42782.428999999996</v>
      </c>
      <c r="D20" s="23" t="str">
        <f t="shared" si="3"/>
        <v>vis</v>
      </c>
      <c r="E20" s="100">
        <f>VLOOKUP(C20,Active!C$21:E$962,3,FALSE)</f>
        <v>406.00634727933885</v>
      </c>
      <c r="F20" s="6" t="s">
        <v>244</v>
      </c>
      <c r="G20" s="23" t="str">
        <f t="shared" si="4"/>
        <v>42782.429</v>
      </c>
      <c r="H20" s="25">
        <f t="shared" si="5"/>
        <v>406</v>
      </c>
      <c r="I20" s="101" t="s">
        <v>563</v>
      </c>
      <c r="J20" s="102" t="s">
        <v>564</v>
      </c>
      <c r="K20" s="101">
        <v>406</v>
      </c>
      <c r="L20" s="101" t="s">
        <v>428</v>
      </c>
      <c r="M20" s="102" t="s">
        <v>487</v>
      </c>
      <c r="N20" s="102"/>
      <c r="O20" s="103" t="s">
        <v>532</v>
      </c>
      <c r="P20" s="103" t="s">
        <v>562</v>
      </c>
    </row>
    <row r="21" spans="1:16" ht="12.75" customHeight="1" thickBot="1" x14ac:dyDescent="0.25">
      <c r="A21" s="25" t="str">
        <f t="shared" si="0"/>
        <v> BBS 26 </v>
      </c>
      <c r="B21" s="6" t="str">
        <f t="shared" si="1"/>
        <v>I</v>
      </c>
      <c r="C21" s="25">
        <f t="shared" si="2"/>
        <v>42796.392999999996</v>
      </c>
      <c r="D21" s="23" t="str">
        <f t="shared" si="3"/>
        <v>vis</v>
      </c>
      <c r="E21" s="100">
        <f>VLOOKUP(C21,Active!C$21:E$962,3,FALSE)</f>
        <v>421.001104268706</v>
      </c>
      <c r="F21" s="6" t="s">
        <v>244</v>
      </c>
      <c r="G21" s="23" t="str">
        <f t="shared" si="4"/>
        <v>42796.393</v>
      </c>
      <c r="H21" s="25">
        <f t="shared" si="5"/>
        <v>421</v>
      </c>
      <c r="I21" s="101" t="s">
        <v>565</v>
      </c>
      <c r="J21" s="102" t="s">
        <v>566</v>
      </c>
      <c r="K21" s="101">
        <v>421</v>
      </c>
      <c r="L21" s="101" t="s">
        <v>537</v>
      </c>
      <c r="M21" s="102" t="s">
        <v>487</v>
      </c>
      <c r="N21" s="102"/>
      <c r="O21" s="103" t="s">
        <v>532</v>
      </c>
      <c r="P21" s="103" t="s">
        <v>562</v>
      </c>
    </row>
    <row r="22" spans="1:16" ht="12.75" customHeight="1" thickBot="1" x14ac:dyDescent="0.25">
      <c r="A22" s="25" t="str">
        <f t="shared" si="0"/>
        <v> BBS 26 </v>
      </c>
      <c r="B22" s="6" t="str">
        <f t="shared" si="1"/>
        <v>I</v>
      </c>
      <c r="C22" s="25">
        <f t="shared" si="2"/>
        <v>42838.296999999999</v>
      </c>
      <c r="D22" s="23" t="str">
        <f t="shared" si="3"/>
        <v>vis</v>
      </c>
      <c r="E22" s="100">
        <f>VLOOKUP(C22,Active!C$21:E$962,3,FALSE)</f>
        <v>465.99826102053055</v>
      </c>
      <c r="F22" s="6" t="s">
        <v>244</v>
      </c>
      <c r="G22" s="23" t="str">
        <f t="shared" si="4"/>
        <v>42838.297</v>
      </c>
      <c r="H22" s="25">
        <f t="shared" si="5"/>
        <v>466</v>
      </c>
      <c r="I22" s="101" t="s">
        <v>567</v>
      </c>
      <c r="J22" s="102" t="s">
        <v>568</v>
      </c>
      <c r="K22" s="101">
        <v>466</v>
      </c>
      <c r="L22" s="101" t="s">
        <v>501</v>
      </c>
      <c r="M22" s="102" t="s">
        <v>487</v>
      </c>
      <c r="N22" s="102"/>
      <c r="O22" s="103" t="s">
        <v>532</v>
      </c>
      <c r="P22" s="103" t="s">
        <v>562</v>
      </c>
    </row>
    <row r="23" spans="1:16" ht="12.75" customHeight="1" thickBot="1" x14ac:dyDescent="0.25">
      <c r="A23" s="25" t="str">
        <f t="shared" si="0"/>
        <v> BBS 28 </v>
      </c>
      <c r="B23" s="6" t="str">
        <f t="shared" si="1"/>
        <v>I</v>
      </c>
      <c r="C23" s="25">
        <f t="shared" si="2"/>
        <v>42956.563000000002</v>
      </c>
      <c r="D23" s="23" t="str">
        <f t="shared" si="3"/>
        <v>vis</v>
      </c>
      <c r="E23" s="100">
        <f>VLOOKUP(C23,Active!C$21:E$962,3,FALSE)</f>
        <v>592.99410247745914</v>
      </c>
      <c r="F23" s="6" t="s">
        <v>244</v>
      </c>
      <c r="G23" s="23" t="str">
        <f t="shared" si="4"/>
        <v>42956.563</v>
      </c>
      <c r="H23" s="25">
        <f t="shared" si="5"/>
        <v>593</v>
      </c>
      <c r="I23" s="101" t="s">
        <v>569</v>
      </c>
      <c r="J23" s="102" t="s">
        <v>570</v>
      </c>
      <c r="K23" s="101">
        <v>593</v>
      </c>
      <c r="L23" s="101" t="s">
        <v>517</v>
      </c>
      <c r="M23" s="102" t="s">
        <v>487</v>
      </c>
      <c r="N23" s="102"/>
      <c r="O23" s="103" t="s">
        <v>532</v>
      </c>
      <c r="P23" s="103" t="s">
        <v>571</v>
      </c>
    </row>
    <row r="24" spans="1:16" ht="12.75" customHeight="1" thickBot="1" x14ac:dyDescent="0.25">
      <c r="A24" s="25" t="str">
        <f t="shared" si="0"/>
        <v> BBS 29 </v>
      </c>
      <c r="B24" s="6" t="str">
        <f t="shared" si="1"/>
        <v>I</v>
      </c>
      <c r="C24" s="25">
        <f t="shared" si="2"/>
        <v>42970.538</v>
      </c>
      <c r="D24" s="23" t="str">
        <f t="shared" si="3"/>
        <v>vis</v>
      </c>
      <c r="E24" s="100">
        <f>VLOOKUP(C24,Active!C$21:E$962,3,FALSE)</f>
        <v>608.00067143523518</v>
      </c>
      <c r="F24" s="6" t="s">
        <v>244</v>
      </c>
      <c r="G24" s="23" t="str">
        <f t="shared" si="4"/>
        <v>42970.538</v>
      </c>
      <c r="H24" s="25">
        <f t="shared" si="5"/>
        <v>608</v>
      </c>
      <c r="I24" s="101" t="s">
        <v>572</v>
      </c>
      <c r="J24" s="102" t="s">
        <v>573</v>
      </c>
      <c r="K24" s="101">
        <v>608</v>
      </c>
      <c r="L24" s="101" t="s">
        <v>537</v>
      </c>
      <c r="M24" s="102" t="s">
        <v>487</v>
      </c>
      <c r="N24" s="102"/>
      <c r="O24" s="103" t="s">
        <v>532</v>
      </c>
      <c r="P24" s="103" t="s">
        <v>574</v>
      </c>
    </row>
    <row r="25" spans="1:16" ht="12.75" customHeight="1" thickBot="1" x14ac:dyDescent="0.25">
      <c r="A25" s="25" t="str">
        <f t="shared" si="0"/>
        <v> BBS 29 </v>
      </c>
      <c r="B25" s="6" t="str">
        <f t="shared" si="1"/>
        <v>I</v>
      </c>
      <c r="C25" s="25">
        <f t="shared" si="2"/>
        <v>42971.470999999998</v>
      </c>
      <c r="D25" s="23" t="str">
        <f t="shared" si="3"/>
        <v>vis</v>
      </c>
      <c r="E25" s="100">
        <f>VLOOKUP(C25,Active!C$21:E$962,3,FALSE)</f>
        <v>609.00254111949755</v>
      </c>
      <c r="F25" s="6" t="s">
        <v>244</v>
      </c>
      <c r="G25" s="23" t="str">
        <f t="shared" si="4"/>
        <v>42971.471</v>
      </c>
      <c r="H25" s="25">
        <f t="shared" si="5"/>
        <v>609</v>
      </c>
      <c r="I25" s="101" t="s">
        <v>575</v>
      </c>
      <c r="J25" s="102" t="s">
        <v>576</v>
      </c>
      <c r="K25" s="101">
        <v>609</v>
      </c>
      <c r="L25" s="101" t="s">
        <v>335</v>
      </c>
      <c r="M25" s="102" t="s">
        <v>487</v>
      </c>
      <c r="N25" s="102"/>
      <c r="O25" s="103" t="s">
        <v>532</v>
      </c>
      <c r="P25" s="103" t="s">
        <v>574</v>
      </c>
    </row>
    <row r="26" spans="1:16" ht="12.75" customHeight="1" thickBot="1" x14ac:dyDescent="0.25">
      <c r="A26" s="25" t="str">
        <f t="shared" si="0"/>
        <v> BBS 29 </v>
      </c>
      <c r="B26" s="6" t="str">
        <f t="shared" si="1"/>
        <v>I</v>
      </c>
      <c r="C26" s="25">
        <f t="shared" si="2"/>
        <v>42997.544999999998</v>
      </c>
      <c r="D26" s="23" t="str">
        <f t="shared" si="3"/>
        <v>vis</v>
      </c>
      <c r="E26" s="100">
        <f>VLOOKUP(C26,Active!C$21:E$962,3,FALSE)</f>
        <v>637.00120151342253</v>
      </c>
      <c r="F26" s="6" t="s">
        <v>244</v>
      </c>
      <c r="G26" s="23" t="str">
        <f t="shared" si="4"/>
        <v>42997.545</v>
      </c>
      <c r="H26" s="25">
        <f t="shared" si="5"/>
        <v>637</v>
      </c>
      <c r="I26" s="101" t="s">
        <v>577</v>
      </c>
      <c r="J26" s="102" t="s">
        <v>578</v>
      </c>
      <c r="K26" s="101">
        <v>637</v>
      </c>
      <c r="L26" s="101" t="s">
        <v>537</v>
      </c>
      <c r="M26" s="102" t="s">
        <v>487</v>
      </c>
      <c r="N26" s="102"/>
      <c r="O26" s="103" t="s">
        <v>532</v>
      </c>
      <c r="P26" s="103" t="s">
        <v>574</v>
      </c>
    </row>
    <row r="27" spans="1:16" ht="12.75" customHeight="1" thickBot="1" x14ac:dyDescent="0.25">
      <c r="A27" s="25" t="str">
        <f t="shared" si="0"/>
        <v> BBS 29 </v>
      </c>
      <c r="B27" s="6" t="str">
        <f t="shared" si="1"/>
        <v>I</v>
      </c>
      <c r="C27" s="25">
        <f t="shared" si="2"/>
        <v>42998.472000000002</v>
      </c>
      <c r="D27" s="23" t="str">
        <f t="shared" si="3"/>
        <v>vis</v>
      </c>
      <c r="E27" s="100">
        <f>VLOOKUP(C27,Active!C$21:E$962,3,FALSE)</f>
        <v>637.99662830583111</v>
      </c>
      <c r="F27" s="6" t="s">
        <v>244</v>
      </c>
      <c r="G27" s="23" t="str">
        <f t="shared" si="4"/>
        <v>42998.472</v>
      </c>
      <c r="H27" s="25">
        <f t="shared" si="5"/>
        <v>638</v>
      </c>
      <c r="I27" s="101" t="s">
        <v>579</v>
      </c>
      <c r="J27" s="102" t="s">
        <v>580</v>
      </c>
      <c r="K27" s="101">
        <v>638</v>
      </c>
      <c r="L27" s="101" t="s">
        <v>271</v>
      </c>
      <c r="M27" s="102" t="s">
        <v>487</v>
      </c>
      <c r="N27" s="102"/>
      <c r="O27" s="103" t="s">
        <v>532</v>
      </c>
      <c r="P27" s="103" t="s">
        <v>574</v>
      </c>
    </row>
    <row r="28" spans="1:16" ht="12.75" customHeight="1" thickBot="1" x14ac:dyDescent="0.25">
      <c r="A28" s="25" t="str">
        <f t="shared" si="0"/>
        <v> BBS 31 </v>
      </c>
      <c r="B28" s="6" t="str">
        <f t="shared" si="1"/>
        <v>I</v>
      </c>
      <c r="C28" s="25">
        <f t="shared" si="2"/>
        <v>43090.671000000002</v>
      </c>
      <c r="D28" s="23" t="str">
        <f t="shared" si="3"/>
        <v>vis</v>
      </c>
      <c r="E28" s="100">
        <f>VLOOKUP(C28,Active!C$21:E$962,3,FALSE)</f>
        <v>737.00132607600256</v>
      </c>
      <c r="F28" s="6" t="s">
        <v>244</v>
      </c>
      <c r="G28" s="23" t="str">
        <f t="shared" si="4"/>
        <v>43090.671</v>
      </c>
      <c r="H28" s="25">
        <f t="shared" si="5"/>
        <v>737</v>
      </c>
      <c r="I28" s="101" t="s">
        <v>581</v>
      </c>
      <c r="J28" s="102" t="s">
        <v>582</v>
      </c>
      <c r="K28" s="101">
        <v>737</v>
      </c>
      <c r="L28" s="101" t="s">
        <v>537</v>
      </c>
      <c r="M28" s="102" t="s">
        <v>487</v>
      </c>
      <c r="N28" s="102"/>
      <c r="O28" s="103" t="s">
        <v>532</v>
      </c>
      <c r="P28" s="103" t="s">
        <v>583</v>
      </c>
    </row>
    <row r="29" spans="1:16" ht="12.75" customHeight="1" thickBot="1" x14ac:dyDescent="0.25">
      <c r="A29" s="25" t="str">
        <f t="shared" si="0"/>
        <v> BBS 31 </v>
      </c>
      <c r="B29" s="6" t="str">
        <f t="shared" si="1"/>
        <v>I</v>
      </c>
      <c r="C29" s="25">
        <f t="shared" si="2"/>
        <v>43103.712</v>
      </c>
      <c r="D29" s="23" t="str">
        <f t="shared" si="3"/>
        <v>vis</v>
      </c>
      <c r="E29" s="100">
        <f>VLOOKUP(C29,Active!C$21:E$962,3,FALSE)</f>
        <v>751.00495153420218</v>
      </c>
      <c r="F29" s="6" t="s">
        <v>244</v>
      </c>
      <c r="G29" s="23" t="str">
        <f t="shared" si="4"/>
        <v>43103.712</v>
      </c>
      <c r="H29" s="25">
        <f t="shared" si="5"/>
        <v>751</v>
      </c>
      <c r="I29" s="101" t="s">
        <v>584</v>
      </c>
      <c r="J29" s="102" t="s">
        <v>585</v>
      </c>
      <c r="K29" s="101">
        <v>751</v>
      </c>
      <c r="L29" s="101" t="s">
        <v>318</v>
      </c>
      <c r="M29" s="102" t="s">
        <v>487</v>
      </c>
      <c r="N29" s="102"/>
      <c r="O29" s="103" t="s">
        <v>532</v>
      </c>
      <c r="P29" s="103" t="s">
        <v>583</v>
      </c>
    </row>
    <row r="30" spans="1:16" ht="12.75" customHeight="1" thickBot="1" x14ac:dyDescent="0.25">
      <c r="A30" s="25" t="str">
        <f t="shared" si="0"/>
        <v> AOEB 5 </v>
      </c>
      <c r="B30" s="6" t="str">
        <f t="shared" si="1"/>
        <v>I</v>
      </c>
      <c r="C30" s="25">
        <f t="shared" si="2"/>
        <v>43131.650999999998</v>
      </c>
      <c r="D30" s="23" t="str">
        <f t="shared" si="3"/>
        <v>vis</v>
      </c>
      <c r="E30" s="100">
        <f>VLOOKUP(C30,Active!C$21:E$962,3,FALSE)</f>
        <v>781.00627748134536</v>
      </c>
      <c r="F30" s="6" t="s">
        <v>244</v>
      </c>
      <c r="G30" s="23" t="str">
        <f t="shared" si="4"/>
        <v>43131.651</v>
      </c>
      <c r="H30" s="25">
        <f t="shared" si="5"/>
        <v>781</v>
      </c>
      <c r="I30" s="101" t="s">
        <v>586</v>
      </c>
      <c r="J30" s="102" t="s">
        <v>587</v>
      </c>
      <c r="K30" s="101">
        <v>781</v>
      </c>
      <c r="L30" s="101" t="s">
        <v>428</v>
      </c>
      <c r="M30" s="102" t="s">
        <v>487</v>
      </c>
      <c r="N30" s="102"/>
      <c r="O30" s="103" t="s">
        <v>545</v>
      </c>
      <c r="P30" s="103" t="s">
        <v>588</v>
      </c>
    </row>
    <row r="31" spans="1:16" ht="12.75" customHeight="1" thickBot="1" x14ac:dyDescent="0.25">
      <c r="A31" s="25" t="str">
        <f t="shared" si="0"/>
        <v> BBS 31 </v>
      </c>
      <c r="B31" s="6" t="str">
        <f t="shared" si="1"/>
        <v>I</v>
      </c>
      <c r="C31" s="25">
        <f t="shared" si="2"/>
        <v>43135.374000000003</v>
      </c>
      <c r="D31" s="23" t="str">
        <f t="shared" si="3"/>
        <v>vis</v>
      </c>
      <c r="E31" s="100">
        <f>VLOOKUP(C31,Active!C$21:E$962,3,FALSE)</f>
        <v>785.00409188062179</v>
      </c>
      <c r="F31" s="6" t="s">
        <v>244</v>
      </c>
      <c r="G31" s="23" t="str">
        <f t="shared" si="4"/>
        <v>43135.374</v>
      </c>
      <c r="H31" s="25">
        <f t="shared" si="5"/>
        <v>785</v>
      </c>
      <c r="I31" s="101" t="s">
        <v>589</v>
      </c>
      <c r="J31" s="102" t="s">
        <v>590</v>
      </c>
      <c r="K31" s="101">
        <v>785</v>
      </c>
      <c r="L31" s="101" t="s">
        <v>591</v>
      </c>
      <c r="M31" s="102" t="s">
        <v>487</v>
      </c>
      <c r="N31" s="102"/>
      <c r="O31" s="103" t="s">
        <v>528</v>
      </c>
      <c r="P31" s="103" t="s">
        <v>583</v>
      </c>
    </row>
    <row r="32" spans="1:16" ht="12.75" customHeight="1" thickBot="1" x14ac:dyDescent="0.25">
      <c r="A32" s="25" t="str">
        <f t="shared" si="0"/>
        <v> BBS 32 </v>
      </c>
      <c r="B32" s="6" t="str">
        <f t="shared" si="1"/>
        <v>I</v>
      </c>
      <c r="C32" s="25">
        <f t="shared" si="2"/>
        <v>43161.447999999997</v>
      </c>
      <c r="D32" s="23" t="str">
        <f t="shared" si="3"/>
        <v>vis</v>
      </c>
      <c r="E32" s="100">
        <f>VLOOKUP(C32,Active!C$21:E$962,3,FALSE)</f>
        <v>813.00275227453892</v>
      </c>
      <c r="F32" s="6" t="s">
        <v>244</v>
      </c>
      <c r="G32" s="23" t="str">
        <f t="shared" si="4"/>
        <v>43161.448</v>
      </c>
      <c r="H32" s="25">
        <f t="shared" si="5"/>
        <v>813</v>
      </c>
      <c r="I32" s="101" t="s">
        <v>592</v>
      </c>
      <c r="J32" s="102" t="s">
        <v>593</v>
      </c>
      <c r="K32" s="101">
        <v>813</v>
      </c>
      <c r="L32" s="101" t="s">
        <v>594</v>
      </c>
      <c r="M32" s="102" t="s">
        <v>487</v>
      </c>
      <c r="N32" s="102"/>
      <c r="O32" s="103" t="s">
        <v>532</v>
      </c>
      <c r="P32" s="103" t="s">
        <v>595</v>
      </c>
    </row>
    <row r="33" spans="1:16" ht="12.75" customHeight="1" thickBot="1" x14ac:dyDescent="0.25">
      <c r="A33" s="25" t="str">
        <f t="shared" si="0"/>
        <v> BBS 32 </v>
      </c>
      <c r="B33" s="6" t="str">
        <f t="shared" si="1"/>
        <v>I</v>
      </c>
      <c r="C33" s="25">
        <f t="shared" si="2"/>
        <v>43203.355000000003</v>
      </c>
      <c r="D33" s="23" t="str">
        <f t="shared" si="3"/>
        <v>vis</v>
      </c>
      <c r="E33" s="100">
        <f>VLOOKUP(C33,Active!C$21:E$962,3,FALSE)</f>
        <v>858.00313047229815</v>
      </c>
      <c r="F33" s="6" t="s">
        <v>244</v>
      </c>
      <c r="G33" s="23" t="str">
        <f t="shared" si="4"/>
        <v>43203.355</v>
      </c>
      <c r="H33" s="25">
        <f t="shared" si="5"/>
        <v>858</v>
      </c>
      <c r="I33" s="101" t="s">
        <v>596</v>
      </c>
      <c r="J33" s="102" t="s">
        <v>597</v>
      </c>
      <c r="K33" s="101">
        <v>858</v>
      </c>
      <c r="L33" s="101" t="s">
        <v>594</v>
      </c>
      <c r="M33" s="102" t="s">
        <v>487</v>
      </c>
      <c r="N33" s="102"/>
      <c r="O33" s="103" t="s">
        <v>532</v>
      </c>
      <c r="P33" s="103" t="s">
        <v>595</v>
      </c>
    </row>
    <row r="34" spans="1:16" ht="12.75" customHeight="1" thickBot="1" x14ac:dyDescent="0.25">
      <c r="A34" s="25" t="str">
        <f t="shared" si="0"/>
        <v> BBS 33 </v>
      </c>
      <c r="B34" s="6" t="str">
        <f t="shared" si="1"/>
        <v>I</v>
      </c>
      <c r="C34" s="25">
        <f t="shared" si="2"/>
        <v>43204.284</v>
      </c>
      <c r="D34" s="23" t="str">
        <f t="shared" si="3"/>
        <v>vis</v>
      </c>
      <c r="E34" s="100">
        <f>VLOOKUP(C34,Active!C$21:E$962,3,FALSE)</f>
        <v>859.00070489531936</v>
      </c>
      <c r="F34" s="6" t="s">
        <v>244</v>
      </c>
      <c r="G34" s="23" t="str">
        <f t="shared" si="4"/>
        <v>43204.284</v>
      </c>
      <c r="H34" s="25">
        <f t="shared" si="5"/>
        <v>859</v>
      </c>
      <c r="I34" s="101" t="s">
        <v>598</v>
      </c>
      <c r="J34" s="102" t="s">
        <v>599</v>
      </c>
      <c r="K34" s="101">
        <v>859</v>
      </c>
      <c r="L34" s="101" t="s">
        <v>537</v>
      </c>
      <c r="M34" s="102" t="s">
        <v>487</v>
      </c>
      <c r="N34" s="102"/>
      <c r="O34" s="103" t="s">
        <v>532</v>
      </c>
      <c r="P34" s="103" t="s">
        <v>600</v>
      </c>
    </row>
    <row r="35" spans="1:16" ht="12.75" customHeight="1" thickBot="1" x14ac:dyDescent="0.25">
      <c r="A35" s="25" t="str">
        <f t="shared" si="0"/>
        <v> BBS 33 </v>
      </c>
      <c r="B35" s="6" t="str">
        <f t="shared" si="1"/>
        <v>I</v>
      </c>
      <c r="C35" s="25">
        <f t="shared" si="2"/>
        <v>43217.328000000001</v>
      </c>
      <c r="D35" s="23" t="str">
        <f t="shared" si="3"/>
        <v>vis</v>
      </c>
      <c r="E35" s="100">
        <f>VLOOKUP(C35,Active!C$21:E$962,3,FALSE)</f>
        <v>873.00755179945372</v>
      </c>
      <c r="F35" s="6" t="s">
        <v>244</v>
      </c>
      <c r="G35" s="23" t="str">
        <f t="shared" si="4"/>
        <v>43217.328</v>
      </c>
      <c r="H35" s="25">
        <f t="shared" si="5"/>
        <v>873</v>
      </c>
      <c r="I35" s="101" t="s">
        <v>601</v>
      </c>
      <c r="J35" s="102" t="s">
        <v>602</v>
      </c>
      <c r="K35" s="101">
        <v>873</v>
      </c>
      <c r="L35" s="101" t="s">
        <v>603</v>
      </c>
      <c r="M35" s="102" t="s">
        <v>487</v>
      </c>
      <c r="N35" s="102"/>
      <c r="O35" s="103" t="s">
        <v>532</v>
      </c>
      <c r="P35" s="103" t="s">
        <v>600</v>
      </c>
    </row>
    <row r="36" spans="1:16" ht="12.75" customHeight="1" thickBot="1" x14ac:dyDescent="0.25">
      <c r="A36" s="25" t="str">
        <f t="shared" si="0"/>
        <v> BBS 33 </v>
      </c>
      <c r="B36" s="6" t="str">
        <f t="shared" si="1"/>
        <v>I</v>
      </c>
      <c r="C36" s="25">
        <f t="shared" si="2"/>
        <v>43281.582000000002</v>
      </c>
      <c r="D36" s="23" t="str">
        <f t="shared" si="3"/>
        <v>vis</v>
      </c>
      <c r="E36" s="100">
        <f>VLOOKUP(C36,Active!C$21:E$962,3,FALSE)</f>
        <v>942.00448073062046</v>
      </c>
      <c r="F36" s="6" t="s">
        <v>244</v>
      </c>
      <c r="G36" s="23" t="str">
        <f t="shared" si="4"/>
        <v>43281.582</v>
      </c>
      <c r="H36" s="25">
        <f t="shared" si="5"/>
        <v>942</v>
      </c>
      <c r="I36" s="101" t="s">
        <v>604</v>
      </c>
      <c r="J36" s="102" t="s">
        <v>605</v>
      </c>
      <c r="K36" s="101">
        <v>942</v>
      </c>
      <c r="L36" s="101" t="s">
        <v>591</v>
      </c>
      <c r="M36" s="102" t="s">
        <v>487</v>
      </c>
      <c r="N36" s="102"/>
      <c r="O36" s="103" t="s">
        <v>532</v>
      </c>
      <c r="P36" s="103" t="s">
        <v>600</v>
      </c>
    </row>
    <row r="37" spans="1:16" ht="12.75" customHeight="1" thickBot="1" x14ac:dyDescent="0.25">
      <c r="A37" s="25" t="str">
        <f t="shared" si="0"/>
        <v> AOEB 5 </v>
      </c>
      <c r="B37" s="6" t="str">
        <f t="shared" si="1"/>
        <v>I</v>
      </c>
      <c r="C37" s="25">
        <f t="shared" si="2"/>
        <v>43373.773000000001</v>
      </c>
      <c r="D37" s="23" t="str">
        <f t="shared" si="3"/>
        <v>vis</v>
      </c>
      <c r="E37" s="100">
        <f>VLOOKUP(C37,Active!C$21:E$962,3,FALSE)</f>
        <v>1041.00058797831</v>
      </c>
      <c r="F37" s="6" t="s">
        <v>244</v>
      </c>
      <c r="G37" s="23" t="str">
        <f t="shared" si="4"/>
        <v>43373.773</v>
      </c>
      <c r="H37" s="25">
        <f t="shared" si="5"/>
        <v>1041</v>
      </c>
      <c r="I37" s="101" t="s">
        <v>606</v>
      </c>
      <c r="J37" s="102" t="s">
        <v>607</v>
      </c>
      <c r="K37" s="101">
        <v>1041</v>
      </c>
      <c r="L37" s="101" t="s">
        <v>537</v>
      </c>
      <c r="M37" s="102" t="s">
        <v>487</v>
      </c>
      <c r="N37" s="102"/>
      <c r="O37" s="103" t="s">
        <v>545</v>
      </c>
      <c r="P37" s="103" t="s">
        <v>588</v>
      </c>
    </row>
    <row r="38" spans="1:16" ht="12.75" customHeight="1" thickBot="1" x14ac:dyDescent="0.25">
      <c r="A38" s="25" t="str">
        <f t="shared" si="0"/>
        <v> BBS 35 </v>
      </c>
      <c r="B38" s="6" t="str">
        <f t="shared" si="1"/>
        <v>I</v>
      </c>
      <c r="C38" s="25">
        <f t="shared" si="2"/>
        <v>43393.332000000002</v>
      </c>
      <c r="D38" s="23" t="str">
        <f t="shared" si="3"/>
        <v>vis</v>
      </c>
      <c r="E38" s="100">
        <f>VLOOKUP(C38,Active!C$21:E$962,3,FALSE)</f>
        <v>1062.0033416273395</v>
      </c>
      <c r="F38" s="6" t="s">
        <v>244</v>
      </c>
      <c r="G38" s="23" t="str">
        <f t="shared" si="4"/>
        <v>43393.332</v>
      </c>
      <c r="H38" s="25">
        <f t="shared" si="5"/>
        <v>1062</v>
      </c>
      <c r="I38" s="101" t="s">
        <v>608</v>
      </c>
      <c r="J38" s="102" t="s">
        <v>609</v>
      </c>
      <c r="K38" s="101">
        <v>1062</v>
      </c>
      <c r="L38" s="101" t="s">
        <v>594</v>
      </c>
      <c r="M38" s="102" t="s">
        <v>487</v>
      </c>
      <c r="N38" s="102"/>
      <c r="O38" s="103" t="s">
        <v>532</v>
      </c>
      <c r="P38" s="103" t="s">
        <v>610</v>
      </c>
    </row>
    <row r="39" spans="1:16" ht="12.75" customHeight="1" thickBot="1" x14ac:dyDescent="0.25">
      <c r="A39" s="25" t="str">
        <f t="shared" si="0"/>
        <v> BBS 35 </v>
      </c>
      <c r="B39" s="6" t="str">
        <f t="shared" si="1"/>
        <v>I</v>
      </c>
      <c r="C39" s="25">
        <f t="shared" si="2"/>
        <v>43420.34</v>
      </c>
      <c r="D39" s="23" t="str">
        <f t="shared" si="3"/>
        <v>vis</v>
      </c>
      <c r="E39" s="100">
        <f>VLOOKUP(C39,Active!C$21:E$962,3,FALSE)</f>
        <v>1091.0049455208332</v>
      </c>
      <c r="F39" s="6" t="s">
        <v>244</v>
      </c>
      <c r="G39" s="23" t="str">
        <f t="shared" si="4"/>
        <v>43420.340</v>
      </c>
      <c r="H39" s="25">
        <f t="shared" si="5"/>
        <v>1091</v>
      </c>
      <c r="I39" s="101" t="s">
        <v>611</v>
      </c>
      <c r="J39" s="102" t="s">
        <v>612</v>
      </c>
      <c r="K39" s="101">
        <v>1091</v>
      </c>
      <c r="L39" s="101" t="s">
        <v>318</v>
      </c>
      <c r="M39" s="102" t="s">
        <v>487</v>
      </c>
      <c r="N39" s="102"/>
      <c r="O39" s="103" t="s">
        <v>532</v>
      </c>
      <c r="P39" s="103" t="s">
        <v>610</v>
      </c>
    </row>
    <row r="40" spans="1:16" ht="12.75" customHeight="1" thickBot="1" x14ac:dyDescent="0.25">
      <c r="A40" s="25" t="str">
        <f t="shared" si="0"/>
        <v> BRNO 21 </v>
      </c>
      <c r="B40" s="6" t="str">
        <f t="shared" si="1"/>
        <v>I</v>
      </c>
      <c r="C40" s="25">
        <f t="shared" si="2"/>
        <v>43432.436000000002</v>
      </c>
      <c r="D40" s="23" t="str">
        <f t="shared" si="3"/>
        <v>vis</v>
      </c>
      <c r="E40" s="100">
        <f>VLOOKUP(C40,Active!C$21:E$962,3,FALSE)</f>
        <v>1103.9938155110553</v>
      </c>
      <c r="F40" s="6" t="s">
        <v>244</v>
      </c>
      <c r="G40" s="23" t="str">
        <f t="shared" si="4"/>
        <v>43432.436</v>
      </c>
      <c r="H40" s="25">
        <f t="shared" si="5"/>
        <v>1104</v>
      </c>
      <c r="I40" s="101" t="s">
        <v>613</v>
      </c>
      <c r="J40" s="102" t="s">
        <v>614</v>
      </c>
      <c r="K40" s="101">
        <v>1104</v>
      </c>
      <c r="L40" s="101" t="s">
        <v>615</v>
      </c>
      <c r="M40" s="102" t="s">
        <v>487</v>
      </c>
      <c r="N40" s="102"/>
      <c r="O40" s="103" t="s">
        <v>616</v>
      </c>
      <c r="P40" s="103" t="s">
        <v>617</v>
      </c>
    </row>
    <row r="41" spans="1:16" ht="12.75" customHeight="1" thickBot="1" x14ac:dyDescent="0.25">
      <c r="A41" s="25" t="str">
        <f t="shared" si="0"/>
        <v> BRNO 21 </v>
      </c>
      <c r="B41" s="6" t="str">
        <f t="shared" si="1"/>
        <v>I</v>
      </c>
      <c r="C41" s="25">
        <f t="shared" si="2"/>
        <v>43432.436999999998</v>
      </c>
      <c r="D41" s="23" t="str">
        <f t="shared" si="3"/>
        <v>vis</v>
      </c>
      <c r="E41" s="100">
        <f>VLOOKUP(C41,Active!C$21:E$962,3,FALSE)</f>
        <v>1103.9948893263615</v>
      </c>
      <c r="F41" s="6" t="s">
        <v>244</v>
      </c>
      <c r="G41" s="23" t="str">
        <f t="shared" si="4"/>
        <v>43432.437</v>
      </c>
      <c r="H41" s="25">
        <f t="shared" si="5"/>
        <v>1104</v>
      </c>
      <c r="I41" s="101" t="s">
        <v>618</v>
      </c>
      <c r="J41" s="102" t="s">
        <v>619</v>
      </c>
      <c r="K41" s="101">
        <v>1104</v>
      </c>
      <c r="L41" s="101" t="s">
        <v>517</v>
      </c>
      <c r="M41" s="102" t="s">
        <v>487</v>
      </c>
      <c r="N41" s="102"/>
      <c r="O41" s="103" t="s">
        <v>620</v>
      </c>
      <c r="P41" s="103" t="s">
        <v>617</v>
      </c>
    </row>
    <row r="42" spans="1:16" ht="12.75" customHeight="1" thickBot="1" x14ac:dyDescent="0.25">
      <c r="A42" s="25" t="str">
        <f t="shared" si="0"/>
        <v>BAVM 31 </v>
      </c>
      <c r="B42" s="6" t="str">
        <f t="shared" si="1"/>
        <v>I</v>
      </c>
      <c r="C42" s="25">
        <f t="shared" si="2"/>
        <v>43433.387999999999</v>
      </c>
      <c r="D42" s="23" t="str">
        <f t="shared" si="3"/>
        <v>vis</v>
      </c>
      <c r="E42" s="100">
        <f>VLOOKUP(C42,Active!C$21:E$962,3,FALSE)</f>
        <v>1105.0160876862085</v>
      </c>
      <c r="F42" s="6" t="s">
        <v>244</v>
      </c>
      <c r="G42" s="23" t="str">
        <f t="shared" si="4"/>
        <v>43433.388</v>
      </c>
      <c r="H42" s="25">
        <f t="shared" si="5"/>
        <v>1105</v>
      </c>
      <c r="I42" s="101" t="s">
        <v>621</v>
      </c>
      <c r="J42" s="102" t="s">
        <v>622</v>
      </c>
      <c r="K42" s="101">
        <v>1105</v>
      </c>
      <c r="L42" s="101" t="s">
        <v>623</v>
      </c>
      <c r="M42" s="102" t="s">
        <v>487</v>
      </c>
      <c r="N42" s="102"/>
      <c r="O42" s="103" t="s">
        <v>624</v>
      </c>
      <c r="P42" s="104" t="s">
        <v>625</v>
      </c>
    </row>
    <row r="43" spans="1:16" ht="12.75" customHeight="1" thickBot="1" x14ac:dyDescent="0.25">
      <c r="A43" s="25" t="str">
        <f t="shared" si="0"/>
        <v> BBS 36 </v>
      </c>
      <c r="B43" s="6" t="str">
        <f t="shared" si="1"/>
        <v>I</v>
      </c>
      <c r="C43" s="25">
        <f t="shared" si="2"/>
        <v>43514.392</v>
      </c>
      <c r="D43" s="23" t="str">
        <f t="shared" si="3"/>
        <v>vis</v>
      </c>
      <c r="E43" s="100">
        <f>VLOOKUP(C43,Active!C$21:E$962,3,FALSE)</f>
        <v>1191.9994230605078</v>
      </c>
      <c r="F43" s="6" t="s">
        <v>244</v>
      </c>
      <c r="G43" s="23" t="str">
        <f t="shared" si="4"/>
        <v>43514.392</v>
      </c>
      <c r="H43" s="25">
        <f t="shared" si="5"/>
        <v>1192</v>
      </c>
      <c r="I43" s="101" t="s">
        <v>626</v>
      </c>
      <c r="J43" s="102" t="s">
        <v>627</v>
      </c>
      <c r="K43" s="101">
        <v>1192</v>
      </c>
      <c r="L43" s="101" t="s">
        <v>280</v>
      </c>
      <c r="M43" s="102" t="s">
        <v>487</v>
      </c>
      <c r="N43" s="102"/>
      <c r="O43" s="103" t="s">
        <v>532</v>
      </c>
      <c r="P43" s="103" t="s">
        <v>628</v>
      </c>
    </row>
    <row r="44" spans="1:16" ht="12.75" customHeight="1" thickBot="1" x14ac:dyDescent="0.25">
      <c r="A44" s="25" t="str">
        <f t="shared" si="0"/>
        <v> BBS 36 </v>
      </c>
      <c r="B44" s="6" t="str">
        <f t="shared" si="1"/>
        <v>I</v>
      </c>
      <c r="C44" s="25">
        <f t="shared" si="2"/>
        <v>43514.404999999999</v>
      </c>
      <c r="D44" s="23" t="str">
        <f t="shared" si="3"/>
        <v>vis</v>
      </c>
      <c r="E44" s="100">
        <f>VLOOKUP(C44,Active!C$21:E$962,3,FALSE)</f>
        <v>1192.013382659537</v>
      </c>
      <c r="F44" s="6" t="s">
        <v>244</v>
      </c>
      <c r="G44" s="23" t="str">
        <f t="shared" si="4"/>
        <v>43514.405</v>
      </c>
      <c r="H44" s="25">
        <f t="shared" si="5"/>
        <v>1192</v>
      </c>
      <c r="I44" s="101" t="s">
        <v>629</v>
      </c>
      <c r="J44" s="102" t="s">
        <v>630</v>
      </c>
      <c r="K44" s="101">
        <v>1192</v>
      </c>
      <c r="L44" s="101" t="s">
        <v>402</v>
      </c>
      <c r="M44" s="102" t="s">
        <v>487</v>
      </c>
      <c r="N44" s="102"/>
      <c r="O44" s="103" t="s">
        <v>631</v>
      </c>
      <c r="P44" s="103" t="s">
        <v>628</v>
      </c>
    </row>
    <row r="45" spans="1:16" ht="12.75" customHeight="1" thickBot="1" x14ac:dyDescent="0.25">
      <c r="A45" s="25" t="str">
        <f t="shared" si="0"/>
        <v> BBS 36 </v>
      </c>
      <c r="B45" s="6" t="str">
        <f t="shared" si="1"/>
        <v>I</v>
      </c>
      <c r="C45" s="25">
        <f t="shared" si="2"/>
        <v>43515.35</v>
      </c>
      <c r="D45" s="23" t="str">
        <f t="shared" si="3"/>
        <v>vis</v>
      </c>
      <c r="E45" s="100">
        <f>VLOOKUP(C45,Active!C$21:E$962,3,FALSE)</f>
        <v>1193.0281381275224</v>
      </c>
      <c r="F45" s="6" t="s">
        <v>244</v>
      </c>
      <c r="G45" s="23" t="str">
        <f t="shared" si="4"/>
        <v>43515.350</v>
      </c>
      <c r="H45" s="25">
        <f t="shared" si="5"/>
        <v>1193</v>
      </c>
      <c r="I45" s="101" t="s">
        <v>632</v>
      </c>
      <c r="J45" s="102" t="s">
        <v>633</v>
      </c>
      <c r="K45" s="101">
        <v>1193</v>
      </c>
      <c r="L45" s="101" t="s">
        <v>634</v>
      </c>
      <c r="M45" s="102" t="s">
        <v>487</v>
      </c>
      <c r="N45" s="102"/>
      <c r="O45" s="103" t="s">
        <v>631</v>
      </c>
      <c r="P45" s="103" t="s">
        <v>628</v>
      </c>
    </row>
    <row r="46" spans="1:16" ht="12.75" customHeight="1" thickBot="1" x14ac:dyDescent="0.25">
      <c r="A46" s="25" t="str">
        <f t="shared" si="0"/>
        <v> BBS 37 </v>
      </c>
      <c r="B46" s="6" t="str">
        <f t="shared" si="1"/>
        <v>I</v>
      </c>
      <c r="C46" s="25">
        <f t="shared" si="2"/>
        <v>43660.595000000001</v>
      </c>
      <c r="D46" s="23" t="str">
        <f t="shared" si="3"/>
        <v>vis</v>
      </c>
      <c r="E46" s="100">
        <f>VLOOKUP(C46,Active!C$21:E$962,3,FALSE)</f>
        <v>1348.9944428339591</v>
      </c>
      <c r="F46" s="6" t="s">
        <v>244</v>
      </c>
      <c r="G46" s="23" t="str">
        <f t="shared" si="4"/>
        <v>43660.595</v>
      </c>
      <c r="H46" s="25">
        <f t="shared" si="5"/>
        <v>1349</v>
      </c>
      <c r="I46" s="101" t="s">
        <v>635</v>
      </c>
      <c r="J46" s="102" t="s">
        <v>636</v>
      </c>
      <c r="K46" s="101">
        <v>1349</v>
      </c>
      <c r="L46" s="101" t="s">
        <v>517</v>
      </c>
      <c r="M46" s="102" t="s">
        <v>487</v>
      </c>
      <c r="N46" s="102"/>
      <c r="O46" s="103" t="s">
        <v>532</v>
      </c>
      <c r="P46" s="103" t="s">
        <v>637</v>
      </c>
    </row>
    <row r="47" spans="1:16" ht="12.75" customHeight="1" thickBot="1" x14ac:dyDescent="0.25">
      <c r="A47" s="25" t="str">
        <f t="shared" si="0"/>
        <v> BBS 38 </v>
      </c>
      <c r="B47" s="6" t="str">
        <f t="shared" si="1"/>
        <v>I</v>
      </c>
      <c r="C47" s="25">
        <f t="shared" si="2"/>
        <v>43715.542000000001</v>
      </c>
      <c r="D47" s="23" t="str">
        <f t="shared" si="3"/>
        <v>vis</v>
      </c>
      <c r="E47" s="100">
        <f>VLOOKUP(C47,Active!C$21:E$962,3,FALSE)</f>
        <v>1407.9973726746036</v>
      </c>
      <c r="F47" s="6" t="s">
        <v>244</v>
      </c>
      <c r="G47" s="23" t="str">
        <f t="shared" si="4"/>
        <v>43715.542</v>
      </c>
      <c r="H47" s="25">
        <f t="shared" si="5"/>
        <v>1408</v>
      </c>
      <c r="I47" s="101" t="s">
        <v>638</v>
      </c>
      <c r="J47" s="102" t="s">
        <v>639</v>
      </c>
      <c r="K47" s="101">
        <v>1408</v>
      </c>
      <c r="L47" s="101" t="s">
        <v>501</v>
      </c>
      <c r="M47" s="102" t="s">
        <v>487</v>
      </c>
      <c r="N47" s="102"/>
      <c r="O47" s="103" t="s">
        <v>532</v>
      </c>
      <c r="P47" s="103" t="s">
        <v>640</v>
      </c>
    </row>
    <row r="48" spans="1:16" ht="12.75" customHeight="1" thickBot="1" x14ac:dyDescent="0.25">
      <c r="A48" s="25" t="str">
        <f t="shared" si="0"/>
        <v> BBS 38 </v>
      </c>
      <c r="B48" s="6" t="str">
        <f t="shared" si="1"/>
        <v>I</v>
      </c>
      <c r="C48" s="25">
        <f t="shared" si="2"/>
        <v>43717.409</v>
      </c>
      <c r="D48" s="23" t="str">
        <f t="shared" si="3"/>
        <v>vis</v>
      </c>
      <c r="E48" s="100">
        <f>VLOOKUP(C48,Active!C$21:E$962,3,FALSE)</f>
        <v>1410.0021858584423</v>
      </c>
      <c r="F48" s="6" t="s">
        <v>244</v>
      </c>
      <c r="G48" s="23" t="str">
        <f t="shared" si="4"/>
        <v>43717.409</v>
      </c>
      <c r="H48" s="25">
        <f t="shared" si="5"/>
        <v>1410</v>
      </c>
      <c r="I48" s="101" t="s">
        <v>641</v>
      </c>
      <c r="J48" s="102" t="s">
        <v>642</v>
      </c>
      <c r="K48" s="101">
        <v>1410</v>
      </c>
      <c r="L48" s="101" t="s">
        <v>335</v>
      </c>
      <c r="M48" s="102" t="s">
        <v>487</v>
      </c>
      <c r="N48" s="102"/>
      <c r="O48" s="103" t="s">
        <v>532</v>
      </c>
      <c r="P48" s="103" t="s">
        <v>640</v>
      </c>
    </row>
    <row r="49" spans="1:16" ht="12.75" customHeight="1" thickBot="1" x14ac:dyDescent="0.25">
      <c r="A49" s="25" t="str">
        <f t="shared" si="0"/>
        <v> BBS 38 </v>
      </c>
      <c r="B49" s="6" t="str">
        <f t="shared" si="1"/>
        <v>I</v>
      </c>
      <c r="C49" s="25">
        <f t="shared" si="2"/>
        <v>43741.62</v>
      </c>
      <c r="D49" s="23" t="str">
        <f t="shared" si="3"/>
        <v>vis</v>
      </c>
      <c r="E49" s="100">
        <f>VLOOKUP(C49,Active!C$21:E$962,3,FALSE)</f>
        <v>1436.0003283297697</v>
      </c>
      <c r="F49" s="6" t="s">
        <v>244</v>
      </c>
      <c r="G49" s="23" t="str">
        <f t="shared" si="4"/>
        <v>43741.620</v>
      </c>
      <c r="H49" s="25">
        <f t="shared" si="5"/>
        <v>1436</v>
      </c>
      <c r="I49" s="101" t="s">
        <v>643</v>
      </c>
      <c r="J49" s="102" t="s">
        <v>644</v>
      </c>
      <c r="K49" s="101">
        <v>1436</v>
      </c>
      <c r="L49" s="101" t="s">
        <v>283</v>
      </c>
      <c r="M49" s="102" t="s">
        <v>487</v>
      </c>
      <c r="N49" s="102"/>
      <c r="O49" s="103" t="s">
        <v>532</v>
      </c>
      <c r="P49" s="103" t="s">
        <v>640</v>
      </c>
    </row>
    <row r="50" spans="1:16" ht="12.75" customHeight="1" thickBot="1" x14ac:dyDescent="0.25">
      <c r="A50" s="25" t="str">
        <f t="shared" si="0"/>
        <v> BBS 39 </v>
      </c>
      <c r="B50" s="6" t="str">
        <f t="shared" si="1"/>
        <v>I</v>
      </c>
      <c r="C50" s="25">
        <f t="shared" si="2"/>
        <v>43754.661999999997</v>
      </c>
      <c r="D50" s="23" t="str">
        <f t="shared" si="3"/>
        <v>vis</v>
      </c>
      <c r="E50" s="100">
        <f>VLOOKUP(C50,Active!C$21:E$962,3,FALSE)</f>
        <v>1450.0050276032757</v>
      </c>
      <c r="F50" s="6" t="s">
        <v>244</v>
      </c>
      <c r="G50" s="23" t="str">
        <f t="shared" si="4"/>
        <v>43754.662</v>
      </c>
      <c r="H50" s="25">
        <f t="shared" si="5"/>
        <v>1450</v>
      </c>
      <c r="I50" s="101" t="s">
        <v>645</v>
      </c>
      <c r="J50" s="102" t="s">
        <v>646</v>
      </c>
      <c r="K50" s="101">
        <v>1450</v>
      </c>
      <c r="L50" s="101" t="s">
        <v>318</v>
      </c>
      <c r="M50" s="102" t="s">
        <v>487</v>
      </c>
      <c r="N50" s="102"/>
      <c r="O50" s="103" t="s">
        <v>532</v>
      </c>
      <c r="P50" s="103" t="s">
        <v>647</v>
      </c>
    </row>
    <row r="51" spans="1:16" ht="12.75" customHeight="1" thickBot="1" x14ac:dyDescent="0.25">
      <c r="A51" s="25" t="str">
        <f t="shared" si="0"/>
        <v> BBS 39 </v>
      </c>
      <c r="B51" s="6" t="str">
        <f t="shared" si="1"/>
        <v>I</v>
      </c>
      <c r="C51" s="25">
        <f t="shared" si="2"/>
        <v>43795.635000000002</v>
      </c>
      <c r="D51" s="23" t="str">
        <f t="shared" si="3"/>
        <v>vis</v>
      </c>
      <c r="E51" s="100">
        <f>VLOOKUP(C51,Active!C$21:E$962,3,FALSE)</f>
        <v>1494.0024623014583</v>
      </c>
      <c r="F51" s="6" t="s">
        <v>244</v>
      </c>
      <c r="G51" s="23" t="str">
        <f t="shared" si="4"/>
        <v>43795.635</v>
      </c>
      <c r="H51" s="25">
        <f t="shared" si="5"/>
        <v>1494</v>
      </c>
      <c r="I51" s="101" t="s">
        <v>648</v>
      </c>
      <c r="J51" s="102" t="s">
        <v>649</v>
      </c>
      <c r="K51" s="101">
        <v>1494</v>
      </c>
      <c r="L51" s="101" t="s">
        <v>335</v>
      </c>
      <c r="M51" s="102" t="s">
        <v>487</v>
      </c>
      <c r="N51" s="102"/>
      <c r="O51" s="103" t="s">
        <v>528</v>
      </c>
      <c r="P51" s="103" t="s">
        <v>647</v>
      </c>
    </row>
    <row r="52" spans="1:16" ht="12.75" customHeight="1" thickBot="1" x14ac:dyDescent="0.25">
      <c r="A52" s="25" t="str">
        <f t="shared" si="0"/>
        <v> BBS 45 </v>
      </c>
      <c r="B52" s="6" t="str">
        <f t="shared" si="1"/>
        <v>I</v>
      </c>
      <c r="C52" s="25">
        <f t="shared" si="2"/>
        <v>44121.571000000004</v>
      </c>
      <c r="D52" s="23" t="str">
        <f t="shared" si="3"/>
        <v>vis</v>
      </c>
      <c r="E52" s="100">
        <f>VLOOKUP(C52,Active!C$21:E$962,3,FALSE)</f>
        <v>1843.9975291939256</v>
      </c>
      <c r="F52" s="6" t="s">
        <v>244</v>
      </c>
      <c r="G52" s="23" t="str">
        <f t="shared" si="4"/>
        <v>44121.571</v>
      </c>
      <c r="H52" s="25">
        <f t="shared" si="5"/>
        <v>1844</v>
      </c>
      <c r="I52" s="101" t="s">
        <v>650</v>
      </c>
      <c r="J52" s="102" t="s">
        <v>651</v>
      </c>
      <c r="K52" s="101">
        <v>1844</v>
      </c>
      <c r="L52" s="101" t="s">
        <v>501</v>
      </c>
      <c r="M52" s="102" t="s">
        <v>487</v>
      </c>
      <c r="N52" s="102"/>
      <c r="O52" s="103" t="s">
        <v>532</v>
      </c>
      <c r="P52" s="103" t="s">
        <v>652</v>
      </c>
    </row>
    <row r="53" spans="1:16" ht="12.75" customHeight="1" thickBot="1" x14ac:dyDescent="0.25">
      <c r="A53" s="25" t="str">
        <f t="shared" si="0"/>
        <v> BBS 45 </v>
      </c>
      <c r="B53" s="6" t="str">
        <f t="shared" si="1"/>
        <v>I</v>
      </c>
      <c r="C53" s="25">
        <f t="shared" si="2"/>
        <v>44122.51</v>
      </c>
      <c r="D53" s="23" t="str">
        <f t="shared" si="3"/>
        <v>vis</v>
      </c>
      <c r="E53" s="100">
        <f>VLOOKUP(C53,Active!C$21:E$962,3,FALSE)</f>
        <v>1845.0058417700495</v>
      </c>
      <c r="F53" s="6" t="s">
        <v>244</v>
      </c>
      <c r="G53" s="23" t="str">
        <f t="shared" si="4"/>
        <v>44122.510</v>
      </c>
      <c r="H53" s="25">
        <f t="shared" si="5"/>
        <v>1845</v>
      </c>
      <c r="I53" s="101" t="s">
        <v>653</v>
      </c>
      <c r="J53" s="102" t="s">
        <v>654</v>
      </c>
      <c r="K53" s="101">
        <v>1845</v>
      </c>
      <c r="L53" s="101" t="s">
        <v>318</v>
      </c>
      <c r="M53" s="102" t="s">
        <v>487</v>
      </c>
      <c r="N53" s="102"/>
      <c r="O53" s="103" t="s">
        <v>532</v>
      </c>
      <c r="P53" s="103" t="s">
        <v>652</v>
      </c>
    </row>
    <row r="54" spans="1:16" ht="12.75" customHeight="1" thickBot="1" x14ac:dyDescent="0.25">
      <c r="A54" s="25" t="str">
        <f t="shared" si="0"/>
        <v> BBS 45 </v>
      </c>
      <c r="B54" s="6" t="str">
        <f t="shared" si="1"/>
        <v>I</v>
      </c>
      <c r="C54" s="25">
        <f t="shared" si="2"/>
        <v>44124.374000000003</v>
      </c>
      <c r="D54" s="23" t="str">
        <f t="shared" si="3"/>
        <v>vis</v>
      </c>
      <c r="E54" s="100">
        <f>VLOOKUP(C54,Active!C$21:E$962,3,FALSE)</f>
        <v>1847.0074335079614</v>
      </c>
      <c r="F54" s="6" t="s">
        <v>244</v>
      </c>
      <c r="G54" s="23" t="str">
        <f t="shared" si="4"/>
        <v>44124.374</v>
      </c>
      <c r="H54" s="25">
        <f t="shared" si="5"/>
        <v>1847</v>
      </c>
      <c r="I54" s="101" t="s">
        <v>655</v>
      </c>
      <c r="J54" s="102" t="s">
        <v>656</v>
      </c>
      <c r="K54" s="101">
        <v>1847</v>
      </c>
      <c r="L54" s="101" t="s">
        <v>603</v>
      </c>
      <c r="M54" s="102" t="s">
        <v>487</v>
      </c>
      <c r="N54" s="102"/>
      <c r="O54" s="103" t="s">
        <v>532</v>
      </c>
      <c r="P54" s="103" t="s">
        <v>652</v>
      </c>
    </row>
    <row r="55" spans="1:16" ht="12.75" customHeight="1" thickBot="1" x14ac:dyDescent="0.25">
      <c r="A55" s="25" t="str">
        <f t="shared" si="0"/>
        <v> BBS 45 </v>
      </c>
      <c r="B55" s="6" t="str">
        <f t="shared" si="1"/>
        <v>I</v>
      </c>
      <c r="C55" s="25">
        <f t="shared" si="2"/>
        <v>44164.415000000001</v>
      </c>
      <c r="D55" s="23" t="str">
        <f t="shared" si="3"/>
        <v>vis</v>
      </c>
      <c r="E55" s="100">
        <f>VLOOKUP(C55,Active!C$21:E$962,3,FALSE)</f>
        <v>1890.0040723371803</v>
      </c>
      <c r="F55" s="6" t="s">
        <v>244</v>
      </c>
      <c r="G55" s="23" t="str">
        <f t="shared" si="4"/>
        <v>44164.415</v>
      </c>
      <c r="H55" s="25">
        <f t="shared" si="5"/>
        <v>1890</v>
      </c>
      <c r="I55" s="101" t="s">
        <v>657</v>
      </c>
      <c r="J55" s="102" t="s">
        <v>658</v>
      </c>
      <c r="K55" s="101">
        <v>1890</v>
      </c>
      <c r="L55" s="101" t="s">
        <v>591</v>
      </c>
      <c r="M55" s="102" t="s">
        <v>487</v>
      </c>
      <c r="N55" s="102"/>
      <c r="O55" s="103" t="s">
        <v>532</v>
      </c>
      <c r="P55" s="103" t="s">
        <v>652</v>
      </c>
    </row>
    <row r="56" spans="1:16" ht="12.75" customHeight="1" thickBot="1" x14ac:dyDescent="0.25">
      <c r="A56" s="25" t="str">
        <f t="shared" si="0"/>
        <v> BBS 45 </v>
      </c>
      <c r="B56" s="6" t="str">
        <f t="shared" si="1"/>
        <v>I</v>
      </c>
      <c r="C56" s="25">
        <f t="shared" si="2"/>
        <v>44165.343999999997</v>
      </c>
      <c r="D56" s="23" t="str">
        <f t="shared" si="3"/>
        <v>vis</v>
      </c>
      <c r="E56" s="100">
        <f>VLOOKUP(C56,Active!C$21:E$962,3,FALSE)</f>
        <v>1891.0016467602015</v>
      </c>
      <c r="F56" s="6" t="s">
        <v>244</v>
      </c>
      <c r="G56" s="23" t="str">
        <f t="shared" si="4"/>
        <v>44165.344</v>
      </c>
      <c r="H56" s="25">
        <f t="shared" si="5"/>
        <v>1891</v>
      </c>
      <c r="I56" s="101" t="s">
        <v>659</v>
      </c>
      <c r="J56" s="102" t="s">
        <v>660</v>
      </c>
      <c r="K56" s="101">
        <v>1891</v>
      </c>
      <c r="L56" s="101" t="s">
        <v>335</v>
      </c>
      <c r="M56" s="102" t="s">
        <v>487</v>
      </c>
      <c r="N56" s="102"/>
      <c r="O56" s="103" t="s">
        <v>532</v>
      </c>
      <c r="P56" s="103" t="s">
        <v>652</v>
      </c>
    </row>
    <row r="57" spans="1:16" ht="12.75" customHeight="1" thickBot="1" x14ac:dyDescent="0.25">
      <c r="A57" s="25" t="str">
        <f t="shared" si="0"/>
        <v> BBS 45 </v>
      </c>
      <c r="B57" s="6" t="str">
        <f t="shared" si="1"/>
        <v>I</v>
      </c>
      <c r="C57" s="25">
        <f t="shared" si="2"/>
        <v>44166.273999999998</v>
      </c>
      <c r="D57" s="23" t="str">
        <f t="shared" si="3"/>
        <v>vis</v>
      </c>
      <c r="E57" s="100">
        <f>VLOOKUP(C57,Active!C$21:E$962,3,FALSE)</f>
        <v>1892.0002949985371</v>
      </c>
      <c r="F57" s="6" t="s">
        <v>244</v>
      </c>
      <c r="G57" s="23" t="str">
        <f t="shared" si="4"/>
        <v>44166.274</v>
      </c>
      <c r="H57" s="25">
        <f t="shared" si="5"/>
        <v>1892</v>
      </c>
      <c r="I57" s="101" t="s">
        <v>661</v>
      </c>
      <c r="J57" s="102" t="s">
        <v>662</v>
      </c>
      <c r="K57" s="101">
        <v>1892</v>
      </c>
      <c r="L57" s="101" t="s">
        <v>283</v>
      </c>
      <c r="M57" s="102" t="s">
        <v>487</v>
      </c>
      <c r="N57" s="102"/>
      <c r="O57" s="103" t="s">
        <v>532</v>
      </c>
      <c r="P57" s="103" t="s">
        <v>652</v>
      </c>
    </row>
    <row r="58" spans="1:16" ht="12.75" customHeight="1" thickBot="1" x14ac:dyDescent="0.25">
      <c r="A58" s="25" t="str">
        <f t="shared" si="0"/>
        <v> BBS 45 </v>
      </c>
      <c r="B58" s="6" t="str">
        <f t="shared" si="1"/>
        <v>I</v>
      </c>
      <c r="C58" s="25">
        <f t="shared" si="2"/>
        <v>44206.317999999999</v>
      </c>
      <c r="D58" s="23" t="str">
        <f t="shared" si="3"/>
        <v>vis</v>
      </c>
      <c r="E58" s="100">
        <f>VLOOKUP(C58,Active!C$21:E$962,3,FALSE)</f>
        <v>1935.0001552736908</v>
      </c>
      <c r="F58" s="6" t="s">
        <v>244</v>
      </c>
      <c r="G58" s="23" t="str">
        <f t="shared" si="4"/>
        <v>44206.318</v>
      </c>
      <c r="H58" s="25">
        <f t="shared" si="5"/>
        <v>1935</v>
      </c>
      <c r="I58" s="101" t="s">
        <v>663</v>
      </c>
      <c r="J58" s="102" t="s">
        <v>664</v>
      </c>
      <c r="K58" s="101">
        <v>1935</v>
      </c>
      <c r="L58" s="101" t="s">
        <v>283</v>
      </c>
      <c r="M58" s="102" t="s">
        <v>487</v>
      </c>
      <c r="N58" s="102"/>
      <c r="O58" s="103" t="s">
        <v>532</v>
      </c>
      <c r="P58" s="103" t="s">
        <v>652</v>
      </c>
    </row>
    <row r="59" spans="1:16" ht="12.75" customHeight="1" thickBot="1" x14ac:dyDescent="0.25">
      <c r="A59" s="25" t="str">
        <f t="shared" si="0"/>
        <v> BBS 46 </v>
      </c>
      <c r="B59" s="6" t="str">
        <f t="shared" si="1"/>
        <v>I</v>
      </c>
      <c r="C59" s="25">
        <f t="shared" si="2"/>
        <v>44218.432000000001</v>
      </c>
      <c r="D59" s="23" t="str">
        <f t="shared" si="3"/>
        <v>vis</v>
      </c>
      <c r="E59" s="100">
        <f>VLOOKUP(C59,Active!C$21:E$962,3,FALSE)</f>
        <v>1948.0083539394896</v>
      </c>
      <c r="F59" s="6" t="s">
        <v>244</v>
      </c>
      <c r="G59" s="23" t="str">
        <f t="shared" si="4"/>
        <v>44218.432</v>
      </c>
      <c r="H59" s="25">
        <f t="shared" si="5"/>
        <v>1948</v>
      </c>
      <c r="I59" s="101" t="s">
        <v>665</v>
      </c>
      <c r="J59" s="102" t="s">
        <v>666</v>
      </c>
      <c r="K59" s="101">
        <v>1948</v>
      </c>
      <c r="L59" s="101" t="s">
        <v>667</v>
      </c>
      <c r="M59" s="102" t="s">
        <v>487</v>
      </c>
      <c r="N59" s="102"/>
      <c r="O59" s="103" t="s">
        <v>532</v>
      </c>
      <c r="P59" s="103" t="s">
        <v>668</v>
      </c>
    </row>
    <row r="60" spans="1:16" ht="12.75" customHeight="1" thickBot="1" x14ac:dyDescent="0.25">
      <c r="A60" s="25" t="str">
        <f t="shared" si="0"/>
        <v> BBS 46 </v>
      </c>
      <c r="B60" s="6" t="str">
        <f t="shared" si="1"/>
        <v>I</v>
      </c>
      <c r="C60" s="25">
        <f t="shared" si="2"/>
        <v>44288.273000000001</v>
      </c>
      <c r="D60" s="23" t="str">
        <f t="shared" si="3"/>
        <v>vis</v>
      </c>
      <c r="E60" s="100">
        <f>VLOOKUP(C60,Active!C$21:E$962,3,FALSE)</f>
        <v>2023.0046890078368</v>
      </c>
      <c r="F60" s="6" t="s">
        <v>244</v>
      </c>
      <c r="G60" s="23" t="str">
        <f t="shared" si="4"/>
        <v>44288.273</v>
      </c>
      <c r="H60" s="25">
        <f t="shared" si="5"/>
        <v>2023</v>
      </c>
      <c r="I60" s="101" t="s">
        <v>669</v>
      </c>
      <c r="J60" s="102" t="s">
        <v>670</v>
      </c>
      <c r="K60" s="101">
        <v>2023</v>
      </c>
      <c r="L60" s="101" t="s">
        <v>591</v>
      </c>
      <c r="M60" s="102" t="s">
        <v>487</v>
      </c>
      <c r="N60" s="102"/>
      <c r="O60" s="103" t="s">
        <v>532</v>
      </c>
      <c r="P60" s="103" t="s">
        <v>668</v>
      </c>
    </row>
    <row r="61" spans="1:16" ht="12.75" customHeight="1" thickBot="1" x14ac:dyDescent="0.25">
      <c r="A61" s="25" t="str">
        <f t="shared" si="0"/>
        <v> BBS 48 </v>
      </c>
      <c r="B61" s="6" t="str">
        <f t="shared" si="1"/>
        <v>I</v>
      </c>
      <c r="C61" s="25">
        <f t="shared" si="2"/>
        <v>44379.531999999999</v>
      </c>
      <c r="D61" s="23" t="str">
        <f t="shared" si="3"/>
        <v>vis</v>
      </c>
      <c r="E61" s="100">
        <f>VLOOKUP(C61,Active!C$21:E$962,3,FALSE)</f>
        <v>2121.0000003865703</v>
      </c>
      <c r="F61" s="6" t="s">
        <v>244</v>
      </c>
      <c r="G61" s="23" t="str">
        <f t="shared" si="4"/>
        <v>44379.532</v>
      </c>
      <c r="H61" s="25">
        <f t="shared" si="5"/>
        <v>2121</v>
      </c>
      <c r="I61" s="101" t="s">
        <v>671</v>
      </c>
      <c r="J61" s="102" t="s">
        <v>672</v>
      </c>
      <c r="K61" s="101">
        <v>2121</v>
      </c>
      <c r="L61" s="101" t="s">
        <v>283</v>
      </c>
      <c r="M61" s="102" t="s">
        <v>487</v>
      </c>
      <c r="N61" s="102"/>
      <c r="O61" s="103" t="s">
        <v>532</v>
      </c>
      <c r="P61" s="103" t="s">
        <v>673</v>
      </c>
    </row>
    <row r="62" spans="1:16" ht="12.75" customHeight="1" thickBot="1" x14ac:dyDescent="0.25">
      <c r="A62" s="25" t="str">
        <f t="shared" si="0"/>
        <v> BRNO 23 </v>
      </c>
      <c r="B62" s="6" t="str">
        <f t="shared" si="1"/>
        <v>I</v>
      </c>
      <c r="C62" s="25">
        <f t="shared" si="2"/>
        <v>44462.43</v>
      </c>
      <c r="D62" s="23" t="str">
        <f t="shared" si="3"/>
        <v>vis</v>
      </c>
      <c r="E62" s="100">
        <f>VLOOKUP(C62,Active!C$21:E$962,3,FALSE)</f>
        <v>2210.0171419580811</v>
      </c>
      <c r="F62" s="6" t="s">
        <v>244</v>
      </c>
      <c r="G62" s="23" t="str">
        <f t="shared" si="4"/>
        <v>44462.430</v>
      </c>
      <c r="H62" s="25">
        <f t="shared" si="5"/>
        <v>2210</v>
      </c>
      <c r="I62" s="101" t="s">
        <v>674</v>
      </c>
      <c r="J62" s="102" t="s">
        <v>675</v>
      </c>
      <c r="K62" s="101">
        <v>2210</v>
      </c>
      <c r="L62" s="101" t="s">
        <v>370</v>
      </c>
      <c r="M62" s="102" t="s">
        <v>487</v>
      </c>
      <c r="N62" s="102"/>
      <c r="O62" s="103" t="s">
        <v>676</v>
      </c>
      <c r="P62" s="103" t="s">
        <v>677</v>
      </c>
    </row>
    <row r="63" spans="1:16" ht="12.75" customHeight="1" thickBot="1" x14ac:dyDescent="0.25">
      <c r="A63" s="25" t="str">
        <f t="shared" si="0"/>
        <v> BRNO 23 </v>
      </c>
      <c r="B63" s="6" t="str">
        <f t="shared" si="1"/>
        <v>I</v>
      </c>
      <c r="C63" s="25">
        <f t="shared" si="2"/>
        <v>44462.434999999998</v>
      </c>
      <c r="D63" s="23" t="str">
        <f t="shared" si="3"/>
        <v>vis</v>
      </c>
      <c r="E63" s="100">
        <f>VLOOKUP(C63,Active!C$21:E$962,3,FALSE)</f>
        <v>2210.0225110346287</v>
      </c>
      <c r="F63" s="6" t="s">
        <v>244</v>
      </c>
      <c r="G63" s="23" t="str">
        <f t="shared" si="4"/>
        <v>44462.435</v>
      </c>
      <c r="H63" s="25">
        <f t="shared" si="5"/>
        <v>2210</v>
      </c>
      <c r="I63" s="101" t="s">
        <v>678</v>
      </c>
      <c r="J63" s="102" t="s">
        <v>679</v>
      </c>
      <c r="K63" s="101">
        <v>2210</v>
      </c>
      <c r="L63" s="101" t="s">
        <v>680</v>
      </c>
      <c r="M63" s="102" t="s">
        <v>487</v>
      </c>
      <c r="N63" s="102"/>
      <c r="O63" s="103" t="s">
        <v>681</v>
      </c>
      <c r="P63" s="103" t="s">
        <v>677</v>
      </c>
    </row>
    <row r="64" spans="1:16" ht="12.75" customHeight="1" thickBot="1" x14ac:dyDescent="0.25">
      <c r="A64" s="25" t="str">
        <f t="shared" si="0"/>
        <v> BBS 49 </v>
      </c>
      <c r="B64" s="6" t="str">
        <f t="shared" si="1"/>
        <v>I</v>
      </c>
      <c r="C64" s="25">
        <f t="shared" si="2"/>
        <v>44476.387000000002</v>
      </c>
      <c r="D64" s="23" t="str">
        <f t="shared" si="3"/>
        <v>vis</v>
      </c>
      <c r="E64" s="100">
        <f>VLOOKUP(C64,Active!C$21:E$962,3,FALSE)</f>
        <v>2225.0043822402804</v>
      </c>
      <c r="F64" s="6" t="s">
        <v>244</v>
      </c>
      <c r="G64" s="23" t="str">
        <f t="shared" si="4"/>
        <v>44476.387</v>
      </c>
      <c r="H64" s="25">
        <f t="shared" si="5"/>
        <v>2225</v>
      </c>
      <c r="I64" s="101" t="s">
        <v>682</v>
      </c>
      <c r="J64" s="102" t="s">
        <v>683</v>
      </c>
      <c r="K64" s="101">
        <v>2225</v>
      </c>
      <c r="L64" s="101" t="s">
        <v>591</v>
      </c>
      <c r="M64" s="102" t="s">
        <v>487</v>
      </c>
      <c r="N64" s="102"/>
      <c r="O64" s="103" t="s">
        <v>532</v>
      </c>
      <c r="P64" s="103" t="s">
        <v>684</v>
      </c>
    </row>
    <row r="65" spans="1:16" ht="12.75" customHeight="1" thickBot="1" x14ac:dyDescent="0.25">
      <c r="A65" s="25" t="str">
        <f t="shared" si="0"/>
        <v> BBS 50 </v>
      </c>
      <c r="B65" s="6" t="str">
        <f t="shared" si="1"/>
        <v>I</v>
      </c>
      <c r="C65" s="25">
        <f t="shared" si="2"/>
        <v>44489.423999999999</v>
      </c>
      <c r="D65" s="23" t="str">
        <f t="shared" si="3"/>
        <v>vis</v>
      </c>
      <c r="E65" s="100">
        <f>VLOOKUP(C65,Active!C$21:E$962,3,FALSE)</f>
        <v>2239.0037124372393</v>
      </c>
      <c r="F65" s="6" t="s">
        <v>244</v>
      </c>
      <c r="G65" s="23" t="str">
        <f t="shared" si="4"/>
        <v>44489.424</v>
      </c>
      <c r="H65" s="25">
        <f t="shared" si="5"/>
        <v>2239</v>
      </c>
      <c r="I65" s="101" t="s">
        <v>685</v>
      </c>
      <c r="J65" s="102" t="s">
        <v>686</v>
      </c>
      <c r="K65" s="101">
        <v>2239</v>
      </c>
      <c r="L65" s="101" t="s">
        <v>594</v>
      </c>
      <c r="M65" s="102" t="s">
        <v>487</v>
      </c>
      <c r="N65" s="102"/>
      <c r="O65" s="103" t="s">
        <v>687</v>
      </c>
      <c r="P65" s="103" t="s">
        <v>688</v>
      </c>
    </row>
    <row r="66" spans="1:16" ht="12.75" customHeight="1" thickBot="1" x14ac:dyDescent="0.25">
      <c r="A66" s="25" t="str">
        <f t="shared" si="0"/>
        <v> BBS 50 </v>
      </c>
      <c r="B66" s="6" t="str">
        <f t="shared" si="1"/>
        <v>I</v>
      </c>
      <c r="C66" s="25">
        <f t="shared" si="2"/>
        <v>44489.425999999999</v>
      </c>
      <c r="D66" s="23" t="str">
        <f t="shared" si="3"/>
        <v>vis</v>
      </c>
      <c r="E66" s="100">
        <f>VLOOKUP(C66,Active!C$21:E$962,3,FALSE)</f>
        <v>2239.0058600678594</v>
      </c>
      <c r="F66" s="6" t="s">
        <v>244</v>
      </c>
      <c r="G66" s="23" t="str">
        <f t="shared" si="4"/>
        <v>44489.426</v>
      </c>
      <c r="H66" s="25">
        <f t="shared" si="5"/>
        <v>2239</v>
      </c>
      <c r="I66" s="101" t="s">
        <v>689</v>
      </c>
      <c r="J66" s="102" t="s">
        <v>690</v>
      </c>
      <c r="K66" s="101">
        <v>2239</v>
      </c>
      <c r="L66" s="101" t="s">
        <v>318</v>
      </c>
      <c r="M66" s="102" t="s">
        <v>487</v>
      </c>
      <c r="N66" s="102"/>
      <c r="O66" s="103" t="s">
        <v>532</v>
      </c>
      <c r="P66" s="103" t="s">
        <v>688</v>
      </c>
    </row>
    <row r="67" spans="1:16" ht="12.75" customHeight="1" thickBot="1" x14ac:dyDescent="0.25">
      <c r="A67" s="25" t="str">
        <f t="shared" si="0"/>
        <v> BBS 50 </v>
      </c>
      <c r="B67" s="6" t="str">
        <f t="shared" si="1"/>
        <v>I</v>
      </c>
      <c r="C67" s="25">
        <f t="shared" si="2"/>
        <v>44490.35</v>
      </c>
      <c r="D67" s="23" t="str">
        <f t="shared" si="3"/>
        <v>vis</v>
      </c>
      <c r="E67" s="100">
        <f>VLOOKUP(C67,Active!C$21:E$962,3,FALSE)</f>
        <v>2239.9980654143333</v>
      </c>
      <c r="F67" s="6" t="s">
        <v>244</v>
      </c>
      <c r="G67" s="23" t="str">
        <f t="shared" si="4"/>
        <v>44490.350</v>
      </c>
      <c r="H67" s="25">
        <f t="shared" si="5"/>
        <v>2240</v>
      </c>
      <c r="I67" s="101" t="s">
        <v>691</v>
      </c>
      <c r="J67" s="102" t="s">
        <v>692</v>
      </c>
      <c r="K67" s="101">
        <v>2240</v>
      </c>
      <c r="L67" s="101" t="s">
        <v>501</v>
      </c>
      <c r="M67" s="102" t="s">
        <v>487</v>
      </c>
      <c r="N67" s="102"/>
      <c r="O67" s="103" t="s">
        <v>687</v>
      </c>
      <c r="P67" s="103" t="s">
        <v>688</v>
      </c>
    </row>
    <row r="68" spans="1:16" ht="12.75" customHeight="1" thickBot="1" x14ac:dyDescent="0.25">
      <c r="A68" s="25" t="str">
        <f t="shared" si="0"/>
        <v> BBS 50 </v>
      </c>
      <c r="B68" s="6" t="str">
        <f t="shared" si="1"/>
        <v>I</v>
      </c>
      <c r="C68" s="25">
        <f t="shared" si="2"/>
        <v>44490.357000000004</v>
      </c>
      <c r="D68" s="23" t="str">
        <f t="shared" si="3"/>
        <v>vis</v>
      </c>
      <c r="E68" s="100">
        <f>VLOOKUP(C68,Active!C$21:E$962,3,FALSE)</f>
        <v>2240.0055821215092</v>
      </c>
      <c r="F68" s="6" t="s">
        <v>244</v>
      </c>
      <c r="G68" s="23" t="str">
        <f t="shared" si="4"/>
        <v>44490.357</v>
      </c>
      <c r="H68" s="25">
        <f t="shared" si="5"/>
        <v>2240</v>
      </c>
      <c r="I68" s="101" t="s">
        <v>693</v>
      </c>
      <c r="J68" s="102" t="s">
        <v>694</v>
      </c>
      <c r="K68" s="101">
        <v>2240</v>
      </c>
      <c r="L68" s="101" t="s">
        <v>318</v>
      </c>
      <c r="M68" s="102" t="s">
        <v>487</v>
      </c>
      <c r="N68" s="102"/>
      <c r="O68" s="103" t="s">
        <v>532</v>
      </c>
      <c r="P68" s="103" t="s">
        <v>688</v>
      </c>
    </row>
    <row r="69" spans="1:16" ht="12.75" customHeight="1" thickBot="1" x14ac:dyDescent="0.25">
      <c r="A69" s="25" t="str">
        <f t="shared" si="0"/>
        <v> BBS 50 </v>
      </c>
      <c r="B69" s="6" t="str">
        <f t="shared" si="1"/>
        <v>I</v>
      </c>
      <c r="C69" s="25">
        <f t="shared" si="2"/>
        <v>44499.669000000002</v>
      </c>
      <c r="D69" s="23" t="str">
        <f t="shared" si="3"/>
        <v>vis</v>
      </c>
      <c r="E69" s="100">
        <f>VLOOKUP(C69,Active!C$21:E$962,3,FALSE)</f>
        <v>2250.0049502885786</v>
      </c>
      <c r="F69" s="6" t="s">
        <v>244</v>
      </c>
      <c r="G69" s="23" t="str">
        <f t="shared" si="4"/>
        <v>44499.669</v>
      </c>
      <c r="H69" s="25">
        <f t="shared" si="5"/>
        <v>2250</v>
      </c>
      <c r="I69" s="101" t="s">
        <v>695</v>
      </c>
      <c r="J69" s="102" t="s">
        <v>696</v>
      </c>
      <c r="K69" s="101">
        <v>2250</v>
      </c>
      <c r="L69" s="101" t="s">
        <v>318</v>
      </c>
      <c r="M69" s="102" t="s">
        <v>487</v>
      </c>
      <c r="N69" s="102"/>
      <c r="O69" s="103" t="s">
        <v>532</v>
      </c>
      <c r="P69" s="103" t="s">
        <v>688</v>
      </c>
    </row>
    <row r="70" spans="1:16" ht="12.75" customHeight="1" thickBot="1" x14ac:dyDescent="0.25">
      <c r="A70" s="25" t="str">
        <f t="shared" si="0"/>
        <v> BBS 50 </v>
      </c>
      <c r="B70" s="6" t="str">
        <f t="shared" si="1"/>
        <v>I</v>
      </c>
      <c r="C70" s="25">
        <f t="shared" si="2"/>
        <v>44503.392999999996</v>
      </c>
      <c r="D70" s="23" t="str">
        <f t="shared" si="3"/>
        <v>vis</v>
      </c>
      <c r="E70" s="100">
        <f>VLOOKUP(C70,Active!C$21:E$962,3,FALSE)</f>
        <v>2254.0038385031535</v>
      </c>
      <c r="F70" s="6" t="s">
        <v>244</v>
      </c>
      <c r="G70" s="23" t="str">
        <f t="shared" si="4"/>
        <v>44503.393</v>
      </c>
      <c r="H70" s="25">
        <f t="shared" si="5"/>
        <v>2254</v>
      </c>
      <c r="I70" s="101" t="s">
        <v>697</v>
      </c>
      <c r="J70" s="102" t="s">
        <v>698</v>
      </c>
      <c r="K70" s="101">
        <v>2254</v>
      </c>
      <c r="L70" s="101" t="s">
        <v>591</v>
      </c>
      <c r="M70" s="102" t="s">
        <v>487</v>
      </c>
      <c r="N70" s="102"/>
      <c r="O70" s="103" t="s">
        <v>532</v>
      </c>
      <c r="P70" s="103" t="s">
        <v>688</v>
      </c>
    </row>
    <row r="71" spans="1:16" ht="12.75" customHeight="1" thickBot="1" x14ac:dyDescent="0.25">
      <c r="A71" s="25" t="str">
        <f t="shared" si="0"/>
        <v> BBS 50 </v>
      </c>
      <c r="B71" s="6" t="str">
        <f t="shared" si="1"/>
        <v>I</v>
      </c>
      <c r="C71" s="25">
        <f t="shared" si="2"/>
        <v>44504.319000000003</v>
      </c>
      <c r="D71" s="23" t="str">
        <f t="shared" si="3"/>
        <v>vis</v>
      </c>
      <c r="E71" s="100">
        <f>VLOOKUP(C71,Active!C$21:E$962,3,FALSE)</f>
        <v>2254.9981914802556</v>
      </c>
      <c r="F71" s="6" t="s">
        <v>244</v>
      </c>
      <c r="G71" s="23" t="str">
        <f t="shared" si="4"/>
        <v>44504.319</v>
      </c>
      <c r="H71" s="25">
        <f t="shared" si="5"/>
        <v>2255</v>
      </c>
      <c r="I71" s="101" t="s">
        <v>699</v>
      </c>
      <c r="J71" s="102" t="s">
        <v>700</v>
      </c>
      <c r="K71" s="101">
        <v>2255</v>
      </c>
      <c r="L71" s="101" t="s">
        <v>501</v>
      </c>
      <c r="M71" s="102" t="s">
        <v>487</v>
      </c>
      <c r="N71" s="102"/>
      <c r="O71" s="103" t="s">
        <v>532</v>
      </c>
      <c r="P71" s="103" t="s">
        <v>688</v>
      </c>
    </row>
    <row r="72" spans="1:16" ht="12.75" customHeight="1" thickBot="1" x14ac:dyDescent="0.25">
      <c r="A72" s="25" t="str">
        <f t="shared" si="0"/>
        <v> BBS 51 </v>
      </c>
      <c r="B72" s="6" t="str">
        <f t="shared" si="1"/>
        <v>I</v>
      </c>
      <c r="C72" s="25">
        <f t="shared" si="2"/>
        <v>44516.425999999999</v>
      </c>
      <c r="D72" s="23" t="str">
        <f t="shared" si="3"/>
        <v>vis</v>
      </c>
      <c r="E72" s="100">
        <f>VLOOKUP(C72,Active!C$21:E$962,3,FALSE)</f>
        <v>2267.9988734388789</v>
      </c>
      <c r="F72" s="6" t="s">
        <v>244</v>
      </c>
      <c r="G72" s="23" t="str">
        <f t="shared" si="4"/>
        <v>44516.426</v>
      </c>
      <c r="H72" s="25">
        <f t="shared" si="5"/>
        <v>2268</v>
      </c>
      <c r="I72" s="101" t="s">
        <v>701</v>
      </c>
      <c r="J72" s="102" t="s">
        <v>702</v>
      </c>
      <c r="K72" s="101">
        <v>2268</v>
      </c>
      <c r="L72" s="101" t="s">
        <v>280</v>
      </c>
      <c r="M72" s="102" t="s">
        <v>487</v>
      </c>
      <c r="N72" s="102"/>
      <c r="O72" s="103" t="s">
        <v>532</v>
      </c>
      <c r="P72" s="103" t="s">
        <v>703</v>
      </c>
    </row>
    <row r="73" spans="1:16" ht="12.75" customHeight="1" thickBot="1" x14ac:dyDescent="0.25">
      <c r="A73" s="25" t="str">
        <f t="shared" si="0"/>
        <v> BBS 51 </v>
      </c>
      <c r="B73" s="6" t="str">
        <f t="shared" si="1"/>
        <v>I</v>
      </c>
      <c r="C73" s="25">
        <f t="shared" si="2"/>
        <v>44517.357000000004</v>
      </c>
      <c r="D73" s="23" t="str">
        <f t="shared" si="3"/>
        <v>vis</v>
      </c>
      <c r="E73" s="100">
        <f>VLOOKUP(C73,Active!C$21:E$962,3,FALSE)</f>
        <v>2268.9985954925287</v>
      </c>
      <c r="F73" s="6" t="s">
        <v>244</v>
      </c>
      <c r="G73" s="23" t="str">
        <f t="shared" si="4"/>
        <v>44517.357</v>
      </c>
      <c r="H73" s="25">
        <f t="shared" si="5"/>
        <v>2269</v>
      </c>
      <c r="I73" s="101" t="s">
        <v>704</v>
      </c>
      <c r="J73" s="102" t="s">
        <v>705</v>
      </c>
      <c r="K73" s="101">
        <v>2269</v>
      </c>
      <c r="L73" s="101" t="s">
        <v>280</v>
      </c>
      <c r="M73" s="102" t="s">
        <v>487</v>
      </c>
      <c r="N73" s="102"/>
      <c r="O73" s="103" t="s">
        <v>687</v>
      </c>
      <c r="P73" s="103" t="s">
        <v>703</v>
      </c>
    </row>
    <row r="74" spans="1:16" ht="12.75" customHeight="1" thickBot="1" x14ac:dyDescent="0.25">
      <c r="A74" s="25" t="str">
        <f t="shared" si="0"/>
        <v> BRNO 23 </v>
      </c>
      <c r="B74" s="6" t="str">
        <f t="shared" si="1"/>
        <v>I</v>
      </c>
      <c r="C74" s="25">
        <f t="shared" si="2"/>
        <v>44545.311000000002</v>
      </c>
      <c r="D74" s="23" t="str">
        <f t="shared" si="3"/>
        <v>vis</v>
      </c>
      <c r="E74" s="100">
        <f>VLOOKUP(C74,Active!C$21:E$962,3,FALSE)</f>
        <v>2299.0160286693217</v>
      </c>
      <c r="F74" s="6" t="s">
        <v>244</v>
      </c>
      <c r="G74" s="23" t="str">
        <f t="shared" si="4"/>
        <v>44545.311</v>
      </c>
      <c r="H74" s="25">
        <f t="shared" si="5"/>
        <v>2299</v>
      </c>
      <c r="I74" s="101" t="s">
        <v>706</v>
      </c>
      <c r="J74" s="102" t="s">
        <v>707</v>
      </c>
      <c r="K74" s="101">
        <v>2299</v>
      </c>
      <c r="L74" s="101" t="s">
        <v>623</v>
      </c>
      <c r="M74" s="102" t="s">
        <v>487</v>
      </c>
      <c r="N74" s="102"/>
      <c r="O74" s="103" t="s">
        <v>676</v>
      </c>
      <c r="P74" s="103" t="s">
        <v>677</v>
      </c>
    </row>
    <row r="75" spans="1:16" ht="12.75" customHeight="1" thickBot="1" x14ac:dyDescent="0.25">
      <c r="A75" s="25" t="str">
        <f t="shared" ref="A75:A138" si="6">P75</f>
        <v> BBS 51 </v>
      </c>
      <c r="B75" s="6" t="str">
        <f t="shared" ref="B75:B138" si="7">IF(H75=INT(H75),"I","II")</f>
        <v>I</v>
      </c>
      <c r="C75" s="25">
        <f t="shared" ref="C75:C138" si="8">1*G75</f>
        <v>44556.466999999997</v>
      </c>
      <c r="D75" s="23" t="str">
        <f t="shared" ref="D75:D138" si="9">VLOOKUP(F75,I$1:J$5,2,FALSE)</f>
        <v>vis</v>
      </c>
      <c r="E75" s="100">
        <f>VLOOKUP(C75,Active!C$21:E$962,3,FALSE)</f>
        <v>2310.9955122680981</v>
      </c>
      <c r="F75" s="6" t="s">
        <v>244</v>
      </c>
      <c r="G75" s="23" t="str">
        <f t="shared" ref="G75:G138" si="10">MID(I75,3,LEN(I75)-3)</f>
        <v>44556.467</v>
      </c>
      <c r="H75" s="25">
        <f t="shared" ref="H75:H138" si="11">1*K75</f>
        <v>2311</v>
      </c>
      <c r="I75" s="101" t="s">
        <v>708</v>
      </c>
      <c r="J75" s="102" t="s">
        <v>709</v>
      </c>
      <c r="K75" s="101">
        <v>2311</v>
      </c>
      <c r="L75" s="101" t="s">
        <v>710</v>
      </c>
      <c r="M75" s="102" t="s">
        <v>487</v>
      </c>
      <c r="N75" s="102"/>
      <c r="O75" s="103" t="s">
        <v>532</v>
      </c>
      <c r="P75" s="103" t="s">
        <v>703</v>
      </c>
    </row>
    <row r="76" spans="1:16" ht="12.75" customHeight="1" thickBot="1" x14ac:dyDescent="0.25">
      <c r="A76" s="25" t="str">
        <f t="shared" si="6"/>
        <v> BBS 52 </v>
      </c>
      <c r="B76" s="6" t="str">
        <f t="shared" si="7"/>
        <v>I</v>
      </c>
      <c r="C76" s="25">
        <f t="shared" si="8"/>
        <v>44559.262999999999</v>
      </c>
      <c r="D76" s="23" t="str">
        <f t="shared" si="9"/>
        <v>vis</v>
      </c>
      <c r="E76" s="100">
        <f>VLOOKUP(C76,Active!C$21:E$962,3,FALSE)</f>
        <v>2313.9978998749657</v>
      </c>
      <c r="F76" s="6" t="s">
        <v>244</v>
      </c>
      <c r="G76" s="23" t="str">
        <f t="shared" si="10"/>
        <v>44559.263</v>
      </c>
      <c r="H76" s="25">
        <f t="shared" si="11"/>
        <v>2314</v>
      </c>
      <c r="I76" s="101" t="s">
        <v>711</v>
      </c>
      <c r="J76" s="102" t="s">
        <v>712</v>
      </c>
      <c r="K76" s="101">
        <v>2314</v>
      </c>
      <c r="L76" s="101" t="s">
        <v>501</v>
      </c>
      <c r="M76" s="102" t="s">
        <v>487</v>
      </c>
      <c r="N76" s="102"/>
      <c r="O76" s="103" t="s">
        <v>687</v>
      </c>
      <c r="P76" s="103" t="s">
        <v>713</v>
      </c>
    </row>
    <row r="77" spans="1:16" ht="12.75" customHeight="1" thickBot="1" x14ac:dyDescent="0.25">
      <c r="A77" s="25" t="str">
        <f t="shared" si="6"/>
        <v> BBS 52 </v>
      </c>
      <c r="B77" s="6" t="str">
        <f t="shared" si="7"/>
        <v>I</v>
      </c>
      <c r="C77" s="25">
        <f t="shared" si="8"/>
        <v>44586.267</v>
      </c>
      <c r="D77" s="23" t="str">
        <f t="shared" si="9"/>
        <v>vis</v>
      </c>
      <c r="E77" s="100">
        <f>VLOOKUP(C77,Active!C$21:E$962,3,FALSE)</f>
        <v>2342.9952085072264</v>
      </c>
      <c r="F77" s="6" t="s">
        <v>244</v>
      </c>
      <c r="G77" s="23" t="str">
        <f t="shared" si="10"/>
        <v>44586.267</v>
      </c>
      <c r="H77" s="25">
        <f t="shared" si="11"/>
        <v>2343</v>
      </c>
      <c r="I77" s="101" t="s">
        <v>714</v>
      </c>
      <c r="J77" s="102" t="s">
        <v>715</v>
      </c>
      <c r="K77" s="101">
        <v>2343</v>
      </c>
      <c r="L77" s="101" t="s">
        <v>710</v>
      </c>
      <c r="M77" s="102" t="s">
        <v>487</v>
      </c>
      <c r="N77" s="102"/>
      <c r="O77" s="103" t="s">
        <v>532</v>
      </c>
      <c r="P77" s="103" t="s">
        <v>713</v>
      </c>
    </row>
    <row r="78" spans="1:16" ht="12.75" customHeight="1" thickBot="1" x14ac:dyDescent="0.25">
      <c r="A78" s="25" t="str">
        <f t="shared" si="6"/>
        <v> BBS 52 </v>
      </c>
      <c r="B78" s="6" t="str">
        <f t="shared" si="7"/>
        <v>I</v>
      </c>
      <c r="C78" s="25">
        <f t="shared" si="8"/>
        <v>44598.381000000001</v>
      </c>
      <c r="D78" s="23" t="str">
        <f t="shared" si="9"/>
        <v>vis</v>
      </c>
      <c r="E78" s="100">
        <f>VLOOKUP(C78,Active!C$21:E$962,3,FALSE)</f>
        <v>2356.0034071730252</v>
      </c>
      <c r="F78" s="6" t="s">
        <v>244</v>
      </c>
      <c r="G78" s="23" t="str">
        <f t="shared" si="10"/>
        <v>44598.381</v>
      </c>
      <c r="H78" s="25">
        <f t="shared" si="11"/>
        <v>2356</v>
      </c>
      <c r="I78" s="101" t="s">
        <v>716</v>
      </c>
      <c r="J78" s="102" t="s">
        <v>717</v>
      </c>
      <c r="K78" s="101">
        <v>2356</v>
      </c>
      <c r="L78" s="101" t="s">
        <v>594</v>
      </c>
      <c r="M78" s="102" t="s">
        <v>487</v>
      </c>
      <c r="N78" s="102"/>
      <c r="O78" s="103" t="s">
        <v>532</v>
      </c>
      <c r="P78" s="103" t="s">
        <v>713</v>
      </c>
    </row>
    <row r="79" spans="1:16" ht="12.75" customHeight="1" thickBot="1" x14ac:dyDescent="0.25">
      <c r="A79" s="25" t="str">
        <f t="shared" si="6"/>
        <v> BBS 52 </v>
      </c>
      <c r="B79" s="6" t="str">
        <f t="shared" si="7"/>
        <v>I</v>
      </c>
      <c r="C79" s="25">
        <f t="shared" si="8"/>
        <v>44613.273999999998</v>
      </c>
      <c r="D79" s="23" t="str">
        <f t="shared" si="9"/>
        <v>vis</v>
      </c>
      <c r="E79" s="100">
        <f>VLOOKUP(C79,Active!C$21:E$962,3,FALSE)</f>
        <v>2371.9957385854136</v>
      </c>
      <c r="F79" s="6" t="s">
        <v>244</v>
      </c>
      <c r="G79" s="23" t="str">
        <f t="shared" si="10"/>
        <v>44613.274</v>
      </c>
      <c r="H79" s="25">
        <f t="shared" si="11"/>
        <v>2372</v>
      </c>
      <c r="I79" s="101" t="s">
        <v>718</v>
      </c>
      <c r="J79" s="102" t="s">
        <v>719</v>
      </c>
      <c r="K79" s="101">
        <v>2372</v>
      </c>
      <c r="L79" s="101" t="s">
        <v>710</v>
      </c>
      <c r="M79" s="102" t="s">
        <v>487</v>
      </c>
      <c r="N79" s="102"/>
      <c r="O79" s="103" t="s">
        <v>532</v>
      </c>
      <c r="P79" s="103" t="s">
        <v>713</v>
      </c>
    </row>
    <row r="80" spans="1:16" ht="12.75" customHeight="1" thickBot="1" x14ac:dyDescent="0.25">
      <c r="A80" s="25" t="str">
        <f t="shared" si="6"/>
        <v> BBS 52 </v>
      </c>
      <c r="B80" s="6" t="str">
        <f t="shared" si="7"/>
        <v>I</v>
      </c>
      <c r="C80" s="25">
        <f t="shared" si="8"/>
        <v>44626.313000000002</v>
      </c>
      <c r="D80" s="23" t="str">
        <f t="shared" si="9"/>
        <v>vis</v>
      </c>
      <c r="E80" s="100">
        <f>VLOOKUP(C80,Active!C$21:E$962,3,FALSE)</f>
        <v>2385.9972164130004</v>
      </c>
      <c r="F80" s="6" t="s">
        <v>244</v>
      </c>
      <c r="G80" s="23" t="str">
        <f t="shared" si="10"/>
        <v>44626.313</v>
      </c>
      <c r="H80" s="25">
        <f t="shared" si="11"/>
        <v>2386</v>
      </c>
      <c r="I80" s="101" t="s">
        <v>720</v>
      </c>
      <c r="J80" s="102" t="s">
        <v>721</v>
      </c>
      <c r="K80" s="101">
        <v>2386</v>
      </c>
      <c r="L80" s="101" t="s">
        <v>271</v>
      </c>
      <c r="M80" s="102" t="s">
        <v>487</v>
      </c>
      <c r="N80" s="102"/>
      <c r="O80" s="103" t="s">
        <v>532</v>
      </c>
      <c r="P80" s="103" t="s">
        <v>713</v>
      </c>
    </row>
    <row r="81" spans="1:16" ht="12.75" customHeight="1" thickBot="1" x14ac:dyDescent="0.25">
      <c r="A81" s="25" t="str">
        <f t="shared" si="6"/>
        <v> BBS 52 </v>
      </c>
      <c r="B81" s="6" t="str">
        <f t="shared" si="7"/>
        <v>I</v>
      </c>
      <c r="C81" s="25">
        <f t="shared" si="8"/>
        <v>44627.245999999999</v>
      </c>
      <c r="D81" s="23" t="str">
        <f t="shared" si="9"/>
        <v>vis</v>
      </c>
      <c r="E81" s="100">
        <f>VLOOKUP(C81,Active!C$21:E$962,3,FALSE)</f>
        <v>2386.9990860972625</v>
      </c>
      <c r="F81" s="6" t="s">
        <v>244</v>
      </c>
      <c r="G81" s="23" t="str">
        <f t="shared" si="10"/>
        <v>44627.246</v>
      </c>
      <c r="H81" s="25">
        <f t="shared" si="11"/>
        <v>2387</v>
      </c>
      <c r="I81" s="101" t="s">
        <v>722</v>
      </c>
      <c r="J81" s="102" t="s">
        <v>723</v>
      </c>
      <c r="K81" s="101">
        <v>2387</v>
      </c>
      <c r="L81" s="101" t="s">
        <v>280</v>
      </c>
      <c r="M81" s="102" t="s">
        <v>487</v>
      </c>
      <c r="N81" s="102"/>
      <c r="O81" s="103" t="s">
        <v>532</v>
      </c>
      <c r="P81" s="103" t="s">
        <v>713</v>
      </c>
    </row>
    <row r="82" spans="1:16" ht="12.75" customHeight="1" thickBot="1" x14ac:dyDescent="0.25">
      <c r="A82" s="25" t="str">
        <f t="shared" si="6"/>
        <v> BBS 53 </v>
      </c>
      <c r="B82" s="6" t="str">
        <f t="shared" si="7"/>
        <v>I</v>
      </c>
      <c r="C82" s="25">
        <f t="shared" si="8"/>
        <v>44638.42</v>
      </c>
      <c r="D82" s="23" t="str">
        <f t="shared" si="9"/>
        <v>vis</v>
      </c>
      <c r="E82" s="100">
        <f>VLOOKUP(C82,Active!C$21:E$962,3,FALSE)</f>
        <v>2398.9978983716237</v>
      </c>
      <c r="F82" s="6" t="s">
        <v>244</v>
      </c>
      <c r="G82" s="23" t="str">
        <f t="shared" si="10"/>
        <v>44638.420</v>
      </c>
      <c r="H82" s="25">
        <f t="shared" si="11"/>
        <v>2399</v>
      </c>
      <c r="I82" s="101" t="s">
        <v>724</v>
      </c>
      <c r="J82" s="102" t="s">
        <v>725</v>
      </c>
      <c r="K82" s="101">
        <v>2399</v>
      </c>
      <c r="L82" s="101" t="s">
        <v>501</v>
      </c>
      <c r="M82" s="102" t="s">
        <v>487</v>
      </c>
      <c r="N82" s="102"/>
      <c r="O82" s="103" t="s">
        <v>532</v>
      </c>
      <c r="P82" s="103" t="s">
        <v>726</v>
      </c>
    </row>
    <row r="83" spans="1:16" ht="12.75" customHeight="1" thickBot="1" x14ac:dyDescent="0.25">
      <c r="A83" s="25" t="str">
        <f t="shared" si="6"/>
        <v> BBS 53 </v>
      </c>
      <c r="B83" s="6" t="str">
        <f t="shared" si="7"/>
        <v>I</v>
      </c>
      <c r="C83" s="25">
        <f t="shared" si="8"/>
        <v>44640.283000000003</v>
      </c>
      <c r="D83" s="23" t="str">
        <f t="shared" si="9"/>
        <v>vis</v>
      </c>
      <c r="E83" s="100">
        <f>VLOOKUP(C83,Active!C$21:E$962,3,FALSE)</f>
        <v>2400.9984162942292</v>
      </c>
      <c r="F83" s="6" t="s">
        <v>244</v>
      </c>
      <c r="G83" s="23" t="str">
        <f t="shared" si="10"/>
        <v>44640.283</v>
      </c>
      <c r="H83" s="25">
        <f t="shared" si="11"/>
        <v>2401</v>
      </c>
      <c r="I83" s="101" t="s">
        <v>727</v>
      </c>
      <c r="J83" s="102" t="s">
        <v>728</v>
      </c>
      <c r="K83" s="101">
        <v>2401</v>
      </c>
      <c r="L83" s="101" t="s">
        <v>280</v>
      </c>
      <c r="M83" s="102" t="s">
        <v>487</v>
      </c>
      <c r="N83" s="102"/>
      <c r="O83" s="103" t="s">
        <v>687</v>
      </c>
      <c r="P83" s="103" t="s">
        <v>726</v>
      </c>
    </row>
    <row r="84" spans="1:16" ht="12.75" customHeight="1" thickBot="1" x14ac:dyDescent="0.25">
      <c r="A84" s="25" t="str">
        <f t="shared" si="6"/>
        <v> BBS 53 </v>
      </c>
      <c r="B84" s="6" t="str">
        <f t="shared" si="7"/>
        <v>I</v>
      </c>
      <c r="C84" s="25">
        <f t="shared" si="8"/>
        <v>44650.529000000002</v>
      </c>
      <c r="D84" s="23" t="str">
        <f t="shared" si="9"/>
        <v>vis</v>
      </c>
      <c r="E84" s="100">
        <f>VLOOKUP(C84,Active!C$21:E$962,3,FALSE)</f>
        <v>2412.0007279608749</v>
      </c>
      <c r="F84" s="6" t="s">
        <v>244</v>
      </c>
      <c r="G84" s="23" t="str">
        <f t="shared" si="10"/>
        <v>44650.529</v>
      </c>
      <c r="H84" s="25">
        <f t="shared" si="11"/>
        <v>2412</v>
      </c>
      <c r="I84" s="101" t="s">
        <v>729</v>
      </c>
      <c r="J84" s="102" t="s">
        <v>730</v>
      </c>
      <c r="K84" s="101">
        <v>2412</v>
      </c>
      <c r="L84" s="101" t="s">
        <v>537</v>
      </c>
      <c r="M84" s="102" t="s">
        <v>487</v>
      </c>
      <c r="N84" s="102"/>
      <c r="O84" s="103" t="s">
        <v>532</v>
      </c>
      <c r="P84" s="103" t="s">
        <v>726</v>
      </c>
    </row>
    <row r="85" spans="1:16" ht="12.75" customHeight="1" thickBot="1" x14ac:dyDescent="0.25">
      <c r="A85" s="25" t="str">
        <f t="shared" si="6"/>
        <v> BBS 56 </v>
      </c>
      <c r="B85" s="6" t="str">
        <f t="shared" si="7"/>
        <v>I</v>
      </c>
      <c r="C85" s="25">
        <f t="shared" si="8"/>
        <v>44812.565999999999</v>
      </c>
      <c r="D85" s="23" t="str">
        <f t="shared" si="9"/>
        <v>vis</v>
      </c>
      <c r="E85" s="100">
        <f>VLOOKUP(C85,Active!C$21:E$962,3,FALSE)</f>
        <v>2585.9985393534589</v>
      </c>
      <c r="F85" s="6" t="s">
        <v>244</v>
      </c>
      <c r="G85" s="23" t="str">
        <f t="shared" si="10"/>
        <v>44812.566</v>
      </c>
      <c r="H85" s="25">
        <f t="shared" si="11"/>
        <v>2586</v>
      </c>
      <c r="I85" s="101" t="s">
        <v>731</v>
      </c>
      <c r="J85" s="102" t="s">
        <v>732</v>
      </c>
      <c r="K85" s="101">
        <v>2586</v>
      </c>
      <c r="L85" s="101" t="s">
        <v>280</v>
      </c>
      <c r="M85" s="102" t="s">
        <v>487</v>
      </c>
      <c r="N85" s="102"/>
      <c r="O85" s="103" t="s">
        <v>532</v>
      </c>
      <c r="P85" s="103" t="s">
        <v>733</v>
      </c>
    </row>
    <row r="86" spans="1:16" ht="12.75" customHeight="1" thickBot="1" x14ac:dyDescent="0.25">
      <c r="A86" s="25" t="str">
        <f t="shared" si="6"/>
        <v> BBS 56 </v>
      </c>
      <c r="B86" s="6" t="str">
        <f t="shared" si="7"/>
        <v>I</v>
      </c>
      <c r="C86" s="25">
        <f t="shared" si="8"/>
        <v>44827.464999999997</v>
      </c>
      <c r="D86" s="23" t="str">
        <f t="shared" si="9"/>
        <v>vis</v>
      </c>
      <c r="E86" s="100">
        <f>VLOOKUP(C86,Active!C$21:E$962,3,FALSE)</f>
        <v>2601.9973136577091</v>
      </c>
      <c r="F86" s="6" t="s">
        <v>244</v>
      </c>
      <c r="G86" s="23" t="str">
        <f t="shared" si="10"/>
        <v>44827.465</v>
      </c>
      <c r="H86" s="25">
        <f t="shared" si="11"/>
        <v>2602</v>
      </c>
      <c r="I86" s="101" t="s">
        <v>734</v>
      </c>
      <c r="J86" s="102" t="s">
        <v>735</v>
      </c>
      <c r="K86" s="101">
        <v>2602</v>
      </c>
      <c r="L86" s="101" t="s">
        <v>271</v>
      </c>
      <c r="M86" s="102" t="s">
        <v>487</v>
      </c>
      <c r="N86" s="102"/>
      <c r="O86" s="103" t="s">
        <v>532</v>
      </c>
      <c r="P86" s="103" t="s">
        <v>733</v>
      </c>
    </row>
    <row r="87" spans="1:16" ht="12.75" customHeight="1" thickBot="1" x14ac:dyDescent="0.25">
      <c r="A87" s="25" t="str">
        <f t="shared" si="6"/>
        <v> BBS 56 </v>
      </c>
      <c r="B87" s="6" t="str">
        <f t="shared" si="7"/>
        <v>I</v>
      </c>
      <c r="C87" s="25">
        <f t="shared" si="8"/>
        <v>44842.368000000002</v>
      </c>
      <c r="D87" s="23" t="str">
        <f t="shared" si="9"/>
        <v>vis</v>
      </c>
      <c r="E87" s="100">
        <f>VLOOKUP(C87,Active!C$21:E$962,3,FALSE)</f>
        <v>2618.0003832232078</v>
      </c>
      <c r="F87" s="6" t="s">
        <v>244</v>
      </c>
      <c r="G87" s="23" t="str">
        <f t="shared" si="10"/>
        <v>44842.368</v>
      </c>
      <c r="H87" s="25">
        <f t="shared" si="11"/>
        <v>2618</v>
      </c>
      <c r="I87" s="101" t="s">
        <v>736</v>
      </c>
      <c r="J87" s="102" t="s">
        <v>737</v>
      </c>
      <c r="K87" s="101">
        <v>2618</v>
      </c>
      <c r="L87" s="101" t="s">
        <v>283</v>
      </c>
      <c r="M87" s="102" t="s">
        <v>487</v>
      </c>
      <c r="N87" s="102"/>
      <c r="O87" s="103" t="s">
        <v>532</v>
      </c>
      <c r="P87" s="103" t="s">
        <v>733</v>
      </c>
    </row>
    <row r="88" spans="1:16" ht="12.75" customHeight="1" thickBot="1" x14ac:dyDescent="0.25">
      <c r="A88" s="25" t="str">
        <f t="shared" si="6"/>
        <v> BBS 56 </v>
      </c>
      <c r="B88" s="6" t="str">
        <f t="shared" si="7"/>
        <v>I</v>
      </c>
      <c r="C88" s="25">
        <f t="shared" si="8"/>
        <v>44865.648000000001</v>
      </c>
      <c r="D88" s="23" t="str">
        <f t="shared" si="9"/>
        <v>vis</v>
      </c>
      <c r="E88" s="100">
        <f>VLOOKUP(C88,Active!C$21:E$962,3,FALSE)</f>
        <v>2642.9988036408854</v>
      </c>
      <c r="F88" s="6" t="s">
        <v>244</v>
      </c>
      <c r="G88" s="23" t="str">
        <f t="shared" si="10"/>
        <v>44865.648</v>
      </c>
      <c r="H88" s="25">
        <f t="shared" si="11"/>
        <v>2643</v>
      </c>
      <c r="I88" s="101" t="s">
        <v>738</v>
      </c>
      <c r="J88" s="102" t="s">
        <v>739</v>
      </c>
      <c r="K88" s="101">
        <v>2643</v>
      </c>
      <c r="L88" s="101" t="s">
        <v>280</v>
      </c>
      <c r="M88" s="102" t="s">
        <v>487</v>
      </c>
      <c r="N88" s="102"/>
      <c r="O88" s="103" t="s">
        <v>532</v>
      </c>
      <c r="P88" s="103" t="s">
        <v>733</v>
      </c>
    </row>
    <row r="89" spans="1:16" ht="12.75" customHeight="1" thickBot="1" x14ac:dyDescent="0.25">
      <c r="A89" s="25" t="str">
        <f t="shared" si="6"/>
        <v> BBS 57 </v>
      </c>
      <c r="B89" s="6" t="str">
        <f t="shared" si="7"/>
        <v>I</v>
      </c>
      <c r="C89" s="25">
        <f t="shared" si="8"/>
        <v>44869.374000000003</v>
      </c>
      <c r="D89" s="23" t="str">
        <f t="shared" si="9"/>
        <v>vis</v>
      </c>
      <c r="E89" s="100">
        <f>VLOOKUP(C89,Active!C$21:E$962,3,FALSE)</f>
        <v>2646.9998394860886</v>
      </c>
      <c r="F89" s="6" t="s">
        <v>244</v>
      </c>
      <c r="G89" s="23" t="str">
        <f t="shared" si="10"/>
        <v>44869.374</v>
      </c>
      <c r="H89" s="25">
        <f t="shared" si="11"/>
        <v>2647</v>
      </c>
      <c r="I89" s="101" t="s">
        <v>740</v>
      </c>
      <c r="J89" s="102" t="s">
        <v>741</v>
      </c>
      <c r="K89" s="101">
        <v>2647</v>
      </c>
      <c r="L89" s="101" t="s">
        <v>523</v>
      </c>
      <c r="M89" s="102" t="s">
        <v>487</v>
      </c>
      <c r="N89" s="102"/>
      <c r="O89" s="103" t="s">
        <v>687</v>
      </c>
      <c r="P89" s="103" t="s">
        <v>742</v>
      </c>
    </row>
    <row r="90" spans="1:16" ht="12.75" customHeight="1" thickBot="1" x14ac:dyDescent="0.25">
      <c r="A90" s="25" t="str">
        <f t="shared" si="6"/>
        <v> BBS 57 </v>
      </c>
      <c r="B90" s="6" t="str">
        <f t="shared" si="7"/>
        <v>I</v>
      </c>
      <c r="C90" s="25">
        <f t="shared" si="8"/>
        <v>44870.29</v>
      </c>
      <c r="D90" s="23" t="str">
        <f t="shared" si="9"/>
        <v>vis</v>
      </c>
      <c r="E90" s="100">
        <f>VLOOKUP(C90,Active!C$21:E$962,3,FALSE)</f>
        <v>2647.9834543100806</v>
      </c>
      <c r="F90" s="6" t="s">
        <v>244</v>
      </c>
      <c r="G90" s="23" t="str">
        <f t="shared" si="10"/>
        <v>44870.290</v>
      </c>
      <c r="H90" s="25">
        <f t="shared" si="11"/>
        <v>2648</v>
      </c>
      <c r="I90" s="101" t="s">
        <v>743</v>
      </c>
      <c r="J90" s="102" t="s">
        <v>744</v>
      </c>
      <c r="K90" s="101">
        <v>2648</v>
      </c>
      <c r="L90" s="101" t="s">
        <v>344</v>
      </c>
      <c r="M90" s="102" t="s">
        <v>487</v>
      </c>
      <c r="N90" s="102"/>
      <c r="O90" s="103" t="s">
        <v>687</v>
      </c>
      <c r="P90" s="103" t="s">
        <v>742</v>
      </c>
    </row>
    <row r="91" spans="1:16" ht="12.75" customHeight="1" thickBot="1" x14ac:dyDescent="0.25">
      <c r="A91" s="25" t="str">
        <f t="shared" si="6"/>
        <v> BBS 57 </v>
      </c>
      <c r="B91" s="6" t="str">
        <f t="shared" si="7"/>
        <v>I</v>
      </c>
      <c r="C91" s="25">
        <f t="shared" si="8"/>
        <v>44883.339</v>
      </c>
      <c r="D91" s="23" t="str">
        <f t="shared" si="9"/>
        <v>vis</v>
      </c>
      <c r="E91" s="100">
        <f>VLOOKUP(C91,Active!C$21:E$962,3,FALSE)</f>
        <v>2661.9956702907621</v>
      </c>
      <c r="F91" s="6" t="s">
        <v>244</v>
      </c>
      <c r="G91" s="23" t="str">
        <f t="shared" si="10"/>
        <v>44883.339</v>
      </c>
      <c r="H91" s="25">
        <f t="shared" si="11"/>
        <v>2662</v>
      </c>
      <c r="I91" s="101" t="s">
        <v>745</v>
      </c>
      <c r="J91" s="102" t="s">
        <v>746</v>
      </c>
      <c r="K91" s="101">
        <v>2662</v>
      </c>
      <c r="L91" s="101" t="s">
        <v>710</v>
      </c>
      <c r="M91" s="102" t="s">
        <v>487</v>
      </c>
      <c r="N91" s="102"/>
      <c r="O91" s="103" t="s">
        <v>747</v>
      </c>
      <c r="P91" s="103" t="s">
        <v>742</v>
      </c>
    </row>
    <row r="92" spans="1:16" ht="12.75" customHeight="1" thickBot="1" x14ac:dyDescent="0.25">
      <c r="A92" s="25" t="str">
        <f t="shared" si="6"/>
        <v> BBS 57 </v>
      </c>
      <c r="B92" s="6" t="str">
        <f t="shared" si="7"/>
        <v>I</v>
      </c>
      <c r="C92" s="25">
        <f t="shared" si="8"/>
        <v>44883.341999999997</v>
      </c>
      <c r="D92" s="23" t="str">
        <f t="shared" si="9"/>
        <v>vis</v>
      </c>
      <c r="E92" s="100">
        <f>VLOOKUP(C92,Active!C$21:E$962,3,FALSE)</f>
        <v>2661.9988917366891</v>
      </c>
      <c r="F92" s="6" t="s">
        <v>244</v>
      </c>
      <c r="G92" s="23" t="str">
        <f t="shared" si="10"/>
        <v>44883.342</v>
      </c>
      <c r="H92" s="25">
        <f t="shared" si="11"/>
        <v>2662</v>
      </c>
      <c r="I92" s="101" t="s">
        <v>748</v>
      </c>
      <c r="J92" s="102" t="s">
        <v>749</v>
      </c>
      <c r="K92" s="101">
        <v>2662</v>
      </c>
      <c r="L92" s="101" t="s">
        <v>280</v>
      </c>
      <c r="M92" s="102" t="s">
        <v>487</v>
      </c>
      <c r="N92" s="102"/>
      <c r="O92" s="103" t="s">
        <v>532</v>
      </c>
      <c r="P92" s="103" t="s">
        <v>742</v>
      </c>
    </row>
    <row r="93" spans="1:16" ht="12.75" customHeight="1" thickBot="1" x14ac:dyDescent="0.25">
      <c r="A93" s="25" t="str">
        <f t="shared" si="6"/>
        <v> BBS 57 </v>
      </c>
      <c r="B93" s="6" t="str">
        <f t="shared" si="7"/>
        <v>I</v>
      </c>
      <c r="C93" s="25">
        <f t="shared" si="8"/>
        <v>44883.343999999997</v>
      </c>
      <c r="D93" s="23" t="str">
        <f t="shared" si="9"/>
        <v>vis</v>
      </c>
      <c r="E93" s="100">
        <f>VLOOKUP(C93,Active!C$21:E$962,3,FALSE)</f>
        <v>2662.0010393673097</v>
      </c>
      <c r="F93" s="6" t="s">
        <v>244</v>
      </c>
      <c r="G93" s="23" t="str">
        <f t="shared" si="10"/>
        <v>44883.344</v>
      </c>
      <c r="H93" s="25">
        <f t="shared" si="11"/>
        <v>2662</v>
      </c>
      <c r="I93" s="101" t="s">
        <v>750</v>
      </c>
      <c r="J93" s="102" t="s">
        <v>751</v>
      </c>
      <c r="K93" s="101">
        <v>2662</v>
      </c>
      <c r="L93" s="101" t="s">
        <v>537</v>
      </c>
      <c r="M93" s="102" t="s">
        <v>487</v>
      </c>
      <c r="N93" s="102"/>
      <c r="O93" s="103" t="s">
        <v>687</v>
      </c>
      <c r="P93" s="103" t="s">
        <v>742</v>
      </c>
    </row>
    <row r="94" spans="1:16" ht="12.75" customHeight="1" thickBot="1" x14ac:dyDescent="0.25">
      <c r="A94" s="25" t="str">
        <f t="shared" si="6"/>
        <v> BBS 57 </v>
      </c>
      <c r="B94" s="6" t="str">
        <f t="shared" si="7"/>
        <v>I</v>
      </c>
      <c r="C94" s="25">
        <f t="shared" si="8"/>
        <v>44884.283000000003</v>
      </c>
      <c r="D94" s="23" t="str">
        <f t="shared" si="9"/>
        <v>vis</v>
      </c>
      <c r="E94" s="100">
        <f>VLOOKUP(C94,Active!C$21:E$962,3,FALSE)</f>
        <v>2663.0093519434413</v>
      </c>
      <c r="F94" s="6" t="s">
        <v>244</v>
      </c>
      <c r="G94" s="23" t="str">
        <f t="shared" si="10"/>
        <v>44884.283</v>
      </c>
      <c r="H94" s="25">
        <f t="shared" si="11"/>
        <v>2663</v>
      </c>
      <c r="I94" s="101" t="s">
        <v>752</v>
      </c>
      <c r="J94" s="102" t="s">
        <v>753</v>
      </c>
      <c r="K94" s="101">
        <v>2663</v>
      </c>
      <c r="L94" s="101" t="s">
        <v>434</v>
      </c>
      <c r="M94" s="102" t="s">
        <v>487</v>
      </c>
      <c r="N94" s="102"/>
      <c r="O94" s="103" t="s">
        <v>687</v>
      </c>
      <c r="P94" s="103" t="s">
        <v>742</v>
      </c>
    </row>
    <row r="95" spans="1:16" ht="12.75" customHeight="1" thickBot="1" x14ac:dyDescent="0.25">
      <c r="A95" s="25" t="str">
        <f t="shared" si="6"/>
        <v> BBS 57 </v>
      </c>
      <c r="B95" s="6" t="str">
        <f t="shared" si="7"/>
        <v>I</v>
      </c>
      <c r="C95" s="25">
        <f t="shared" si="8"/>
        <v>44895.449000000001</v>
      </c>
      <c r="D95" s="23" t="str">
        <f t="shared" si="9"/>
        <v>vis</v>
      </c>
      <c r="E95" s="100">
        <f>VLOOKUP(C95,Active!C$21:E$962,3,FALSE)</f>
        <v>2674.9995736953201</v>
      </c>
      <c r="F95" s="6" t="s">
        <v>244</v>
      </c>
      <c r="G95" s="23" t="str">
        <f t="shared" si="10"/>
        <v>44895.449</v>
      </c>
      <c r="H95" s="25">
        <f t="shared" si="11"/>
        <v>2675</v>
      </c>
      <c r="I95" s="101" t="s">
        <v>754</v>
      </c>
      <c r="J95" s="102" t="s">
        <v>755</v>
      </c>
      <c r="K95" s="101">
        <v>2675</v>
      </c>
      <c r="L95" s="101" t="s">
        <v>523</v>
      </c>
      <c r="M95" s="102" t="s">
        <v>487</v>
      </c>
      <c r="N95" s="102"/>
      <c r="O95" s="103" t="s">
        <v>532</v>
      </c>
      <c r="P95" s="103" t="s">
        <v>742</v>
      </c>
    </row>
    <row r="96" spans="1:16" ht="12.75" customHeight="1" thickBot="1" x14ac:dyDescent="0.25">
      <c r="A96" s="25" t="str">
        <f t="shared" si="6"/>
        <v> BBS 57 </v>
      </c>
      <c r="B96" s="6" t="str">
        <f t="shared" si="7"/>
        <v>I</v>
      </c>
      <c r="C96" s="25">
        <f t="shared" si="8"/>
        <v>44897.311999999998</v>
      </c>
      <c r="D96" s="23" t="str">
        <f t="shared" si="9"/>
        <v>vis</v>
      </c>
      <c r="E96" s="100">
        <f>VLOOKUP(C96,Active!C$21:E$962,3,FALSE)</f>
        <v>2677.0000916179179</v>
      </c>
      <c r="F96" s="6" t="s">
        <v>244</v>
      </c>
      <c r="G96" s="23" t="str">
        <f t="shared" si="10"/>
        <v>44897.312</v>
      </c>
      <c r="H96" s="25">
        <f t="shared" si="11"/>
        <v>2677</v>
      </c>
      <c r="I96" s="101" t="s">
        <v>756</v>
      </c>
      <c r="J96" s="102" t="s">
        <v>757</v>
      </c>
      <c r="K96" s="101">
        <v>2677</v>
      </c>
      <c r="L96" s="101" t="s">
        <v>283</v>
      </c>
      <c r="M96" s="102" t="s">
        <v>487</v>
      </c>
      <c r="N96" s="102"/>
      <c r="O96" s="103" t="s">
        <v>687</v>
      </c>
      <c r="P96" s="103" t="s">
        <v>742</v>
      </c>
    </row>
    <row r="97" spans="1:16" ht="12.75" customHeight="1" thickBot="1" x14ac:dyDescent="0.25">
      <c r="A97" s="25" t="str">
        <f t="shared" si="6"/>
        <v> BBS 57 </v>
      </c>
      <c r="B97" s="6" t="str">
        <f t="shared" si="7"/>
        <v>I</v>
      </c>
      <c r="C97" s="25">
        <f t="shared" si="8"/>
        <v>44906.635999999999</v>
      </c>
      <c r="D97" s="23" t="str">
        <f t="shared" si="9"/>
        <v>vis</v>
      </c>
      <c r="E97" s="100">
        <f>VLOOKUP(C97,Active!C$21:E$962,3,FALSE)</f>
        <v>2687.0123455687103</v>
      </c>
      <c r="F97" s="6" t="s">
        <v>244</v>
      </c>
      <c r="G97" s="23" t="str">
        <f t="shared" si="10"/>
        <v>44906.636</v>
      </c>
      <c r="H97" s="25">
        <f t="shared" si="11"/>
        <v>2687</v>
      </c>
      <c r="I97" s="101" t="s">
        <v>758</v>
      </c>
      <c r="J97" s="102" t="s">
        <v>759</v>
      </c>
      <c r="K97" s="101">
        <v>2687</v>
      </c>
      <c r="L97" s="101" t="s">
        <v>437</v>
      </c>
      <c r="M97" s="102" t="s">
        <v>487</v>
      </c>
      <c r="N97" s="102"/>
      <c r="O97" s="103" t="s">
        <v>532</v>
      </c>
      <c r="P97" s="103" t="s">
        <v>742</v>
      </c>
    </row>
    <row r="98" spans="1:16" ht="12.75" customHeight="1" thickBot="1" x14ac:dyDescent="0.25">
      <c r="A98" s="25" t="str">
        <f t="shared" si="6"/>
        <v> BBS 57 </v>
      </c>
      <c r="B98" s="6" t="str">
        <f t="shared" si="7"/>
        <v>I</v>
      </c>
      <c r="C98" s="25">
        <f t="shared" si="8"/>
        <v>44910.341999999997</v>
      </c>
      <c r="D98" s="23" t="str">
        <f t="shared" si="9"/>
        <v>vis</v>
      </c>
      <c r="E98" s="100">
        <f>VLOOKUP(C98,Active!C$21:E$962,3,FALSE)</f>
        <v>2690.9919051077086</v>
      </c>
      <c r="F98" s="6" t="s">
        <v>244</v>
      </c>
      <c r="G98" s="23" t="str">
        <f t="shared" si="10"/>
        <v>44910.342</v>
      </c>
      <c r="H98" s="25">
        <f t="shared" si="11"/>
        <v>2691</v>
      </c>
      <c r="I98" s="101" t="s">
        <v>760</v>
      </c>
      <c r="J98" s="102" t="s">
        <v>761</v>
      </c>
      <c r="K98" s="101">
        <v>2691</v>
      </c>
      <c r="L98" s="101" t="s">
        <v>504</v>
      </c>
      <c r="M98" s="102" t="s">
        <v>487</v>
      </c>
      <c r="N98" s="102"/>
      <c r="O98" s="103" t="s">
        <v>687</v>
      </c>
      <c r="P98" s="103" t="s">
        <v>742</v>
      </c>
    </row>
    <row r="99" spans="1:16" ht="13.5" thickBot="1" x14ac:dyDescent="0.25">
      <c r="A99" s="25" t="str">
        <f t="shared" si="6"/>
        <v> BBS 57 </v>
      </c>
      <c r="B99" s="6" t="str">
        <f t="shared" si="7"/>
        <v>I</v>
      </c>
      <c r="C99" s="25">
        <f t="shared" si="8"/>
        <v>44911.271999999997</v>
      </c>
      <c r="D99" s="23" t="str">
        <f t="shared" si="9"/>
        <v>vis</v>
      </c>
      <c r="E99" s="100">
        <f>VLOOKUP(C99,Active!C$21:E$962,3,FALSE)</f>
        <v>2691.9905533460437</v>
      </c>
      <c r="F99" s="6" t="s">
        <v>244</v>
      </c>
      <c r="G99" s="23" t="str">
        <f t="shared" si="10"/>
        <v>44911.272</v>
      </c>
      <c r="H99" s="25">
        <f t="shared" si="11"/>
        <v>2692</v>
      </c>
      <c r="I99" s="101" t="s">
        <v>762</v>
      </c>
      <c r="J99" s="102" t="s">
        <v>763</v>
      </c>
      <c r="K99" s="101">
        <v>2692</v>
      </c>
      <c r="L99" s="101" t="s">
        <v>359</v>
      </c>
      <c r="M99" s="102" t="s">
        <v>487</v>
      </c>
      <c r="N99" s="102"/>
      <c r="O99" s="103" t="s">
        <v>687</v>
      </c>
      <c r="P99" s="103" t="s">
        <v>742</v>
      </c>
    </row>
    <row r="100" spans="1:16" ht="13.5" thickBot="1" x14ac:dyDescent="0.25">
      <c r="A100" s="25" t="str">
        <f t="shared" si="6"/>
        <v> BBS 57 </v>
      </c>
      <c r="B100" s="6" t="str">
        <f t="shared" si="7"/>
        <v>I</v>
      </c>
      <c r="C100" s="25">
        <f t="shared" si="8"/>
        <v>44925.258000000002</v>
      </c>
      <c r="D100" s="23" t="str">
        <f t="shared" si="9"/>
        <v>vis</v>
      </c>
      <c r="E100" s="100">
        <f>VLOOKUP(C100,Active!C$21:E$962,3,FALSE)</f>
        <v>2707.0089342722367</v>
      </c>
      <c r="F100" s="6" t="s">
        <v>244</v>
      </c>
      <c r="G100" s="23" t="str">
        <f t="shared" si="10"/>
        <v>44925.258</v>
      </c>
      <c r="H100" s="25">
        <f t="shared" si="11"/>
        <v>2707</v>
      </c>
      <c r="I100" s="101" t="s">
        <v>764</v>
      </c>
      <c r="J100" s="102" t="s">
        <v>765</v>
      </c>
      <c r="K100" s="101">
        <v>2707</v>
      </c>
      <c r="L100" s="101" t="s">
        <v>667</v>
      </c>
      <c r="M100" s="102" t="s">
        <v>487</v>
      </c>
      <c r="N100" s="102"/>
      <c r="O100" s="103" t="s">
        <v>747</v>
      </c>
      <c r="P100" s="103" t="s">
        <v>742</v>
      </c>
    </row>
    <row r="101" spans="1:16" ht="13.5" thickBot="1" x14ac:dyDescent="0.25">
      <c r="A101" s="25" t="str">
        <f t="shared" si="6"/>
        <v> BBS 60 </v>
      </c>
      <c r="B101" s="6" t="str">
        <f t="shared" si="7"/>
        <v>I</v>
      </c>
      <c r="C101" s="25">
        <f t="shared" si="8"/>
        <v>45111.506000000001</v>
      </c>
      <c r="D101" s="23" t="str">
        <f t="shared" si="9"/>
        <v>vis</v>
      </c>
      <c r="E101" s="100">
        <f>VLOOKUP(C101,Active!C$21:E$962,3,FALSE)</f>
        <v>2907.0048881361481</v>
      </c>
      <c r="F101" s="6" t="s">
        <v>244</v>
      </c>
      <c r="G101" s="23" t="str">
        <f t="shared" si="10"/>
        <v>45111.506</v>
      </c>
      <c r="H101" s="25">
        <f t="shared" si="11"/>
        <v>2907</v>
      </c>
      <c r="I101" s="101" t="s">
        <v>766</v>
      </c>
      <c r="J101" s="102" t="s">
        <v>767</v>
      </c>
      <c r="K101" s="101">
        <v>2907</v>
      </c>
      <c r="L101" s="101" t="s">
        <v>318</v>
      </c>
      <c r="M101" s="102" t="s">
        <v>487</v>
      </c>
      <c r="N101" s="102"/>
      <c r="O101" s="103" t="s">
        <v>532</v>
      </c>
      <c r="P101" s="103" t="s">
        <v>768</v>
      </c>
    </row>
    <row r="102" spans="1:16" ht="13.5" thickBot="1" x14ac:dyDescent="0.25">
      <c r="A102" s="25" t="str">
        <f t="shared" si="6"/>
        <v> BBS 61 </v>
      </c>
      <c r="B102" s="6" t="str">
        <f t="shared" si="7"/>
        <v>I</v>
      </c>
      <c r="C102" s="25">
        <f t="shared" si="8"/>
        <v>45138.51</v>
      </c>
      <c r="D102" s="23" t="str">
        <f t="shared" si="9"/>
        <v>vis</v>
      </c>
      <c r="E102" s="100">
        <f>VLOOKUP(C102,Active!C$21:E$962,3,FALSE)</f>
        <v>2936.0021967684083</v>
      </c>
      <c r="F102" s="6" t="s">
        <v>244</v>
      </c>
      <c r="G102" s="23" t="str">
        <f t="shared" si="10"/>
        <v>45138.510</v>
      </c>
      <c r="H102" s="25">
        <f t="shared" si="11"/>
        <v>2936</v>
      </c>
      <c r="I102" s="101" t="s">
        <v>769</v>
      </c>
      <c r="J102" s="102" t="s">
        <v>770</v>
      </c>
      <c r="K102" s="101">
        <v>2936</v>
      </c>
      <c r="L102" s="101" t="s">
        <v>335</v>
      </c>
      <c r="M102" s="102" t="s">
        <v>487</v>
      </c>
      <c r="N102" s="102"/>
      <c r="O102" s="103" t="s">
        <v>532</v>
      </c>
      <c r="P102" s="103" t="s">
        <v>771</v>
      </c>
    </row>
    <row r="103" spans="1:16" ht="13.5" thickBot="1" x14ac:dyDescent="0.25">
      <c r="A103" s="25" t="str">
        <f t="shared" si="6"/>
        <v> BBS 62 </v>
      </c>
      <c r="B103" s="6" t="str">
        <f t="shared" si="7"/>
        <v>I</v>
      </c>
      <c r="C103" s="25">
        <f t="shared" si="8"/>
        <v>45192.521999999997</v>
      </c>
      <c r="D103" s="23" t="str">
        <f t="shared" si="9"/>
        <v>vis</v>
      </c>
      <c r="E103" s="100">
        <f>VLOOKUP(C103,Active!C$21:E$962,3,FALSE)</f>
        <v>2994.0011092941627</v>
      </c>
      <c r="F103" s="6" t="s">
        <v>244</v>
      </c>
      <c r="G103" s="23" t="str">
        <f t="shared" si="10"/>
        <v>45192.522</v>
      </c>
      <c r="H103" s="25">
        <f t="shared" si="11"/>
        <v>2994</v>
      </c>
      <c r="I103" s="101" t="s">
        <v>772</v>
      </c>
      <c r="J103" s="102" t="s">
        <v>773</v>
      </c>
      <c r="K103" s="101">
        <v>2994</v>
      </c>
      <c r="L103" s="101" t="s">
        <v>537</v>
      </c>
      <c r="M103" s="102" t="s">
        <v>487</v>
      </c>
      <c r="N103" s="102"/>
      <c r="O103" s="103" t="s">
        <v>532</v>
      </c>
      <c r="P103" s="103" t="s">
        <v>774</v>
      </c>
    </row>
    <row r="104" spans="1:16" ht="13.5" thickBot="1" x14ac:dyDescent="0.25">
      <c r="A104" s="25" t="str">
        <f t="shared" si="6"/>
        <v> BBS 62 </v>
      </c>
      <c r="B104" s="6" t="str">
        <f t="shared" si="7"/>
        <v>I</v>
      </c>
      <c r="C104" s="25">
        <f t="shared" si="8"/>
        <v>45193.455999999998</v>
      </c>
      <c r="D104" s="23" t="str">
        <f t="shared" si="9"/>
        <v>vis</v>
      </c>
      <c r="E104" s="100">
        <f>VLOOKUP(C104,Active!C$21:E$962,3,FALSE)</f>
        <v>2995.004052793739</v>
      </c>
      <c r="F104" s="6" t="s">
        <v>244</v>
      </c>
      <c r="G104" s="23" t="str">
        <f t="shared" si="10"/>
        <v>45193.456</v>
      </c>
      <c r="H104" s="25">
        <f t="shared" si="11"/>
        <v>2995</v>
      </c>
      <c r="I104" s="101" t="s">
        <v>775</v>
      </c>
      <c r="J104" s="102" t="s">
        <v>776</v>
      </c>
      <c r="K104" s="101">
        <v>2995</v>
      </c>
      <c r="L104" s="101" t="s">
        <v>591</v>
      </c>
      <c r="M104" s="102" t="s">
        <v>487</v>
      </c>
      <c r="N104" s="102"/>
      <c r="O104" s="103" t="s">
        <v>532</v>
      </c>
      <c r="P104" s="103" t="s">
        <v>774</v>
      </c>
    </row>
    <row r="105" spans="1:16" ht="13.5" thickBot="1" x14ac:dyDescent="0.25">
      <c r="A105" s="25" t="str">
        <f t="shared" si="6"/>
        <v> BBS 62 </v>
      </c>
      <c r="B105" s="6" t="str">
        <f t="shared" si="7"/>
        <v>I</v>
      </c>
      <c r="C105" s="25">
        <f t="shared" si="8"/>
        <v>45231.629000000001</v>
      </c>
      <c r="D105" s="23" t="str">
        <f t="shared" si="9"/>
        <v>vis</v>
      </c>
      <c r="E105" s="100">
        <f>VLOOKUP(C105,Active!C$21:E$962,3,FALSE)</f>
        <v>3035.9948046238128</v>
      </c>
      <c r="F105" s="6" t="s">
        <v>244</v>
      </c>
      <c r="G105" s="23" t="str">
        <f t="shared" si="10"/>
        <v>45231.629</v>
      </c>
      <c r="H105" s="25">
        <f t="shared" si="11"/>
        <v>3036</v>
      </c>
      <c r="I105" s="101" t="s">
        <v>777</v>
      </c>
      <c r="J105" s="102" t="s">
        <v>778</v>
      </c>
      <c r="K105" s="101">
        <v>3036</v>
      </c>
      <c r="L105" s="101" t="s">
        <v>517</v>
      </c>
      <c r="M105" s="102" t="s">
        <v>487</v>
      </c>
      <c r="N105" s="102"/>
      <c r="O105" s="103" t="s">
        <v>532</v>
      </c>
      <c r="P105" s="103" t="s">
        <v>774</v>
      </c>
    </row>
    <row r="106" spans="1:16" ht="13.5" thickBot="1" x14ac:dyDescent="0.25">
      <c r="A106" s="25" t="str">
        <f t="shared" si="6"/>
        <v> BBS 63 </v>
      </c>
      <c r="B106" s="6" t="str">
        <f t="shared" si="7"/>
        <v>I</v>
      </c>
      <c r="C106" s="25">
        <f t="shared" si="8"/>
        <v>45263.296999999999</v>
      </c>
      <c r="D106" s="23" t="str">
        <f t="shared" si="9"/>
        <v>vis</v>
      </c>
      <c r="E106" s="100">
        <f>VLOOKUP(C106,Active!C$21:E$962,3,FALSE)</f>
        <v>3070.000387862086</v>
      </c>
      <c r="F106" s="6" t="s">
        <v>244</v>
      </c>
      <c r="G106" s="23" t="str">
        <f t="shared" si="10"/>
        <v>45263.297</v>
      </c>
      <c r="H106" s="25">
        <f t="shared" si="11"/>
        <v>3070</v>
      </c>
      <c r="I106" s="101" t="s">
        <v>779</v>
      </c>
      <c r="J106" s="102" t="s">
        <v>780</v>
      </c>
      <c r="K106" s="101">
        <v>3070</v>
      </c>
      <c r="L106" s="101" t="s">
        <v>283</v>
      </c>
      <c r="M106" s="102" t="s">
        <v>487</v>
      </c>
      <c r="N106" s="102"/>
      <c r="O106" s="103" t="s">
        <v>747</v>
      </c>
      <c r="P106" s="103" t="s">
        <v>781</v>
      </c>
    </row>
    <row r="107" spans="1:16" ht="13.5" thickBot="1" x14ac:dyDescent="0.25">
      <c r="A107" s="25" t="str">
        <f t="shared" si="6"/>
        <v> BBS 63 </v>
      </c>
      <c r="B107" s="6" t="str">
        <f t="shared" si="7"/>
        <v>I</v>
      </c>
      <c r="C107" s="25">
        <f t="shared" si="8"/>
        <v>45263.303</v>
      </c>
      <c r="D107" s="23" t="str">
        <f t="shared" si="9"/>
        <v>vis</v>
      </c>
      <c r="E107" s="100">
        <f>VLOOKUP(C107,Active!C$21:E$962,3,FALSE)</f>
        <v>3070.0068307539477</v>
      </c>
      <c r="F107" s="6" t="s">
        <v>244</v>
      </c>
      <c r="G107" s="23" t="str">
        <f t="shared" si="10"/>
        <v>45263.303</v>
      </c>
      <c r="H107" s="25">
        <f t="shared" si="11"/>
        <v>3070</v>
      </c>
      <c r="I107" s="101" t="s">
        <v>782</v>
      </c>
      <c r="J107" s="102" t="s">
        <v>783</v>
      </c>
      <c r="K107" s="101">
        <v>3070</v>
      </c>
      <c r="L107" s="101" t="s">
        <v>428</v>
      </c>
      <c r="M107" s="102" t="s">
        <v>487</v>
      </c>
      <c r="N107" s="102"/>
      <c r="O107" s="103" t="s">
        <v>532</v>
      </c>
      <c r="P107" s="103" t="s">
        <v>781</v>
      </c>
    </row>
    <row r="108" spans="1:16" ht="13.5" thickBot="1" x14ac:dyDescent="0.25">
      <c r="A108" s="25" t="str">
        <f t="shared" si="6"/>
        <v> BBS 64 </v>
      </c>
      <c r="B108" s="6" t="str">
        <f t="shared" si="7"/>
        <v>I</v>
      </c>
      <c r="C108" s="25">
        <f t="shared" si="8"/>
        <v>45275.404000000002</v>
      </c>
      <c r="D108" s="23" t="str">
        <f t="shared" si="9"/>
        <v>vis</v>
      </c>
      <c r="E108" s="100">
        <f>VLOOKUP(C108,Active!C$21:E$962,3,FALSE)</f>
        <v>3083.001069820717</v>
      </c>
      <c r="F108" s="6" t="s">
        <v>244</v>
      </c>
      <c r="G108" s="23" t="str">
        <f t="shared" si="10"/>
        <v>45275.404</v>
      </c>
      <c r="H108" s="25">
        <f t="shared" si="11"/>
        <v>3083</v>
      </c>
      <c r="I108" s="101" t="s">
        <v>784</v>
      </c>
      <c r="J108" s="102" t="s">
        <v>785</v>
      </c>
      <c r="K108" s="101">
        <v>3083</v>
      </c>
      <c r="L108" s="101" t="s">
        <v>537</v>
      </c>
      <c r="M108" s="102" t="s">
        <v>487</v>
      </c>
      <c r="N108" s="102"/>
      <c r="O108" s="103" t="s">
        <v>532</v>
      </c>
      <c r="P108" s="103" t="s">
        <v>786</v>
      </c>
    </row>
    <row r="109" spans="1:16" ht="13.5" thickBot="1" x14ac:dyDescent="0.25">
      <c r="A109" s="25" t="str">
        <f t="shared" si="6"/>
        <v> BBS 64 </v>
      </c>
      <c r="B109" s="6" t="str">
        <f t="shared" si="7"/>
        <v>I</v>
      </c>
      <c r="C109" s="25">
        <f t="shared" si="8"/>
        <v>45288.436000000002</v>
      </c>
      <c r="D109" s="23" t="str">
        <f t="shared" si="9"/>
        <v>vis</v>
      </c>
      <c r="E109" s="100">
        <f>VLOOKUP(C109,Active!C$21:E$962,3,FALSE)</f>
        <v>3096.9950309411283</v>
      </c>
      <c r="F109" s="6" t="s">
        <v>244</v>
      </c>
      <c r="G109" s="23" t="str">
        <f t="shared" si="10"/>
        <v>45288.436</v>
      </c>
      <c r="H109" s="25">
        <f t="shared" si="11"/>
        <v>3097</v>
      </c>
      <c r="I109" s="101" t="s">
        <v>787</v>
      </c>
      <c r="J109" s="102" t="s">
        <v>788</v>
      </c>
      <c r="K109" s="101">
        <v>3097</v>
      </c>
      <c r="L109" s="101" t="s">
        <v>517</v>
      </c>
      <c r="M109" s="102" t="s">
        <v>487</v>
      </c>
      <c r="N109" s="102"/>
      <c r="O109" s="103" t="s">
        <v>532</v>
      </c>
      <c r="P109" s="103" t="s">
        <v>786</v>
      </c>
    </row>
    <row r="110" spans="1:16" ht="13.5" thickBot="1" x14ac:dyDescent="0.25">
      <c r="A110" s="25" t="str">
        <f t="shared" si="6"/>
        <v> BBS 64 </v>
      </c>
      <c r="B110" s="6" t="str">
        <f t="shared" si="7"/>
        <v>I</v>
      </c>
      <c r="C110" s="25">
        <f t="shared" si="8"/>
        <v>45330.347000000002</v>
      </c>
      <c r="D110" s="23" t="str">
        <f t="shared" si="9"/>
        <v>vis</v>
      </c>
      <c r="E110" s="100">
        <f>VLOOKUP(C110,Active!C$21:E$962,3,FALSE)</f>
        <v>3141.9997044001207</v>
      </c>
      <c r="F110" s="6" t="s">
        <v>244</v>
      </c>
      <c r="G110" s="23" t="str">
        <f t="shared" si="10"/>
        <v>45330.347</v>
      </c>
      <c r="H110" s="25">
        <f t="shared" si="11"/>
        <v>3142</v>
      </c>
      <c r="I110" s="101" t="s">
        <v>789</v>
      </c>
      <c r="J110" s="102" t="s">
        <v>790</v>
      </c>
      <c r="K110" s="101">
        <v>3142</v>
      </c>
      <c r="L110" s="101" t="s">
        <v>523</v>
      </c>
      <c r="M110" s="102" t="s">
        <v>487</v>
      </c>
      <c r="N110" s="102"/>
      <c r="O110" s="103" t="s">
        <v>532</v>
      </c>
      <c r="P110" s="103" t="s">
        <v>786</v>
      </c>
    </row>
    <row r="111" spans="1:16" ht="13.5" thickBot="1" x14ac:dyDescent="0.25">
      <c r="A111" s="25" t="str">
        <f t="shared" si="6"/>
        <v> BBS 64 </v>
      </c>
      <c r="B111" s="6" t="str">
        <f t="shared" si="7"/>
        <v>I</v>
      </c>
      <c r="C111" s="25">
        <f t="shared" si="8"/>
        <v>45342.451000000001</v>
      </c>
      <c r="D111" s="23" t="str">
        <f t="shared" si="9"/>
        <v>vis</v>
      </c>
      <c r="E111" s="100">
        <f>VLOOKUP(C111,Active!C$21:E$962,3,FALSE)</f>
        <v>3154.997164912817</v>
      </c>
      <c r="F111" s="6" t="s">
        <v>244</v>
      </c>
      <c r="G111" s="23" t="str">
        <f t="shared" si="10"/>
        <v>45342.451</v>
      </c>
      <c r="H111" s="25">
        <f t="shared" si="11"/>
        <v>3155</v>
      </c>
      <c r="I111" s="101" t="s">
        <v>791</v>
      </c>
      <c r="J111" s="102" t="s">
        <v>792</v>
      </c>
      <c r="K111" s="101">
        <v>3155</v>
      </c>
      <c r="L111" s="101" t="s">
        <v>271</v>
      </c>
      <c r="M111" s="102" t="s">
        <v>487</v>
      </c>
      <c r="N111" s="102"/>
      <c r="O111" s="103" t="s">
        <v>532</v>
      </c>
      <c r="P111" s="103" t="s">
        <v>786</v>
      </c>
    </row>
    <row r="112" spans="1:16" ht="13.5" thickBot="1" x14ac:dyDescent="0.25">
      <c r="A112" s="25" t="str">
        <f t="shared" si="6"/>
        <v> BBS 64 </v>
      </c>
      <c r="B112" s="6" t="str">
        <f t="shared" si="7"/>
        <v>I</v>
      </c>
      <c r="C112" s="25">
        <f t="shared" si="8"/>
        <v>45342.451000000001</v>
      </c>
      <c r="D112" s="23" t="str">
        <f t="shared" si="9"/>
        <v>vis</v>
      </c>
      <c r="E112" s="100">
        <f>VLOOKUP(C112,Active!C$21:E$962,3,FALSE)</f>
        <v>3154.997164912817</v>
      </c>
      <c r="F112" s="6" t="s">
        <v>244</v>
      </c>
      <c r="G112" s="23" t="str">
        <f t="shared" si="10"/>
        <v>45342.451</v>
      </c>
      <c r="H112" s="25">
        <f t="shared" si="11"/>
        <v>3155</v>
      </c>
      <c r="I112" s="101" t="s">
        <v>791</v>
      </c>
      <c r="J112" s="102" t="s">
        <v>792</v>
      </c>
      <c r="K112" s="101">
        <v>3155</v>
      </c>
      <c r="L112" s="101" t="s">
        <v>271</v>
      </c>
      <c r="M112" s="102" t="s">
        <v>487</v>
      </c>
      <c r="N112" s="102"/>
      <c r="O112" s="103" t="s">
        <v>793</v>
      </c>
      <c r="P112" s="103" t="s">
        <v>786</v>
      </c>
    </row>
    <row r="113" spans="1:16" ht="13.5" thickBot="1" x14ac:dyDescent="0.25">
      <c r="A113" s="25" t="str">
        <f t="shared" si="6"/>
        <v> BBS 64 </v>
      </c>
      <c r="B113" s="6" t="str">
        <f t="shared" si="7"/>
        <v>I</v>
      </c>
      <c r="C113" s="25">
        <f t="shared" si="8"/>
        <v>45357.349000000002</v>
      </c>
      <c r="D113" s="23" t="str">
        <f t="shared" si="9"/>
        <v>vis</v>
      </c>
      <c r="E113" s="100">
        <f>VLOOKUP(C113,Active!C$21:E$962,3,FALSE)</f>
        <v>3170.9948654017608</v>
      </c>
      <c r="F113" s="6" t="s">
        <v>244</v>
      </c>
      <c r="G113" s="23" t="str">
        <f t="shared" si="10"/>
        <v>45357.349</v>
      </c>
      <c r="H113" s="25">
        <f t="shared" si="11"/>
        <v>3171</v>
      </c>
      <c r="I113" s="101" t="s">
        <v>794</v>
      </c>
      <c r="J113" s="102" t="s">
        <v>795</v>
      </c>
      <c r="K113" s="101">
        <v>3171</v>
      </c>
      <c r="L113" s="101" t="s">
        <v>517</v>
      </c>
      <c r="M113" s="102" t="s">
        <v>487</v>
      </c>
      <c r="N113" s="102"/>
      <c r="O113" s="103" t="s">
        <v>532</v>
      </c>
      <c r="P113" s="103" t="s">
        <v>786</v>
      </c>
    </row>
    <row r="114" spans="1:16" ht="13.5" thickBot="1" x14ac:dyDescent="0.25">
      <c r="A114" s="25" t="str">
        <f t="shared" si="6"/>
        <v> BBS 65 </v>
      </c>
      <c r="B114" s="6" t="str">
        <f t="shared" si="7"/>
        <v>I</v>
      </c>
      <c r="C114" s="25">
        <f t="shared" si="8"/>
        <v>45384.362000000001</v>
      </c>
      <c r="D114" s="23" t="str">
        <f t="shared" si="9"/>
        <v>vis</v>
      </c>
      <c r="E114" s="100">
        <f>VLOOKUP(C114,Active!C$21:E$962,3,FALSE)</f>
        <v>3200.0018383718093</v>
      </c>
      <c r="F114" s="6" t="s">
        <v>244</v>
      </c>
      <c r="G114" s="23" t="str">
        <f t="shared" si="10"/>
        <v>45384.362</v>
      </c>
      <c r="H114" s="25">
        <f t="shared" si="11"/>
        <v>3200</v>
      </c>
      <c r="I114" s="101" t="s">
        <v>796</v>
      </c>
      <c r="J114" s="102" t="s">
        <v>797</v>
      </c>
      <c r="K114" s="101">
        <v>3200</v>
      </c>
      <c r="L114" s="101" t="s">
        <v>335</v>
      </c>
      <c r="M114" s="102" t="s">
        <v>487</v>
      </c>
      <c r="N114" s="102"/>
      <c r="O114" s="103" t="s">
        <v>532</v>
      </c>
      <c r="P114" s="103" t="s">
        <v>798</v>
      </c>
    </row>
    <row r="115" spans="1:16" ht="13.5" thickBot="1" x14ac:dyDescent="0.25">
      <c r="A115" s="25" t="str">
        <f t="shared" si="6"/>
        <v> BBS 65 </v>
      </c>
      <c r="B115" s="6" t="str">
        <f t="shared" si="7"/>
        <v>I</v>
      </c>
      <c r="C115" s="25">
        <f t="shared" si="8"/>
        <v>45384.362000000001</v>
      </c>
      <c r="D115" s="23" t="str">
        <f t="shared" si="9"/>
        <v>vis</v>
      </c>
      <c r="E115" s="100">
        <f>VLOOKUP(C115,Active!C$21:E$962,3,FALSE)</f>
        <v>3200.0018383718093</v>
      </c>
      <c r="F115" s="6" t="s">
        <v>244</v>
      </c>
      <c r="G115" s="23" t="str">
        <f t="shared" si="10"/>
        <v>45384.362</v>
      </c>
      <c r="H115" s="25">
        <f t="shared" si="11"/>
        <v>3200</v>
      </c>
      <c r="I115" s="101" t="s">
        <v>796</v>
      </c>
      <c r="J115" s="102" t="s">
        <v>797</v>
      </c>
      <c r="K115" s="101">
        <v>3200</v>
      </c>
      <c r="L115" s="101" t="s">
        <v>335</v>
      </c>
      <c r="M115" s="102" t="s">
        <v>487</v>
      </c>
      <c r="N115" s="102"/>
      <c r="O115" s="103" t="s">
        <v>799</v>
      </c>
      <c r="P115" s="103" t="s">
        <v>798</v>
      </c>
    </row>
    <row r="116" spans="1:16" ht="13.5" thickBot="1" x14ac:dyDescent="0.25">
      <c r="A116" s="25" t="str">
        <f t="shared" si="6"/>
        <v> BBS 65 </v>
      </c>
      <c r="B116" s="6" t="str">
        <f t="shared" si="7"/>
        <v>I</v>
      </c>
      <c r="C116" s="25">
        <f t="shared" si="8"/>
        <v>45384.364000000001</v>
      </c>
      <c r="D116" s="23" t="str">
        <f t="shared" si="9"/>
        <v>vis</v>
      </c>
      <c r="E116" s="100">
        <f>VLOOKUP(C116,Active!C$21:E$962,3,FALSE)</f>
        <v>3200.0039860024299</v>
      </c>
      <c r="F116" s="6" t="s">
        <v>244</v>
      </c>
      <c r="G116" s="23" t="str">
        <f t="shared" si="10"/>
        <v>45384.364</v>
      </c>
      <c r="H116" s="25">
        <f t="shared" si="11"/>
        <v>3200</v>
      </c>
      <c r="I116" s="101" t="s">
        <v>800</v>
      </c>
      <c r="J116" s="102" t="s">
        <v>801</v>
      </c>
      <c r="K116" s="101">
        <v>3200</v>
      </c>
      <c r="L116" s="101" t="s">
        <v>591</v>
      </c>
      <c r="M116" s="102" t="s">
        <v>487</v>
      </c>
      <c r="N116" s="102"/>
      <c r="O116" s="103" t="s">
        <v>631</v>
      </c>
      <c r="P116" s="103" t="s">
        <v>798</v>
      </c>
    </row>
    <row r="117" spans="1:16" ht="13.5" thickBot="1" x14ac:dyDescent="0.25">
      <c r="A117" s="25" t="str">
        <f t="shared" si="6"/>
        <v> BBS 65 </v>
      </c>
      <c r="B117" s="6" t="str">
        <f t="shared" si="7"/>
        <v>I</v>
      </c>
      <c r="C117" s="25">
        <f t="shared" si="8"/>
        <v>45385.294000000002</v>
      </c>
      <c r="D117" s="23" t="str">
        <f t="shared" si="9"/>
        <v>vis</v>
      </c>
      <c r="E117" s="100">
        <f>VLOOKUP(C117,Active!C$21:E$962,3,FALSE)</f>
        <v>3201.0026342407655</v>
      </c>
      <c r="F117" s="6" t="s">
        <v>244</v>
      </c>
      <c r="G117" s="23" t="str">
        <f t="shared" si="10"/>
        <v>45385.294</v>
      </c>
      <c r="H117" s="25">
        <f t="shared" si="11"/>
        <v>3201</v>
      </c>
      <c r="I117" s="101" t="s">
        <v>802</v>
      </c>
      <c r="J117" s="102" t="s">
        <v>803</v>
      </c>
      <c r="K117" s="101">
        <v>3201</v>
      </c>
      <c r="L117" s="101" t="s">
        <v>335</v>
      </c>
      <c r="M117" s="102" t="s">
        <v>487</v>
      </c>
      <c r="N117" s="102"/>
      <c r="O117" s="103" t="s">
        <v>631</v>
      </c>
      <c r="P117" s="103" t="s">
        <v>798</v>
      </c>
    </row>
    <row r="118" spans="1:16" ht="13.5" thickBot="1" x14ac:dyDescent="0.25">
      <c r="A118" s="25" t="str">
        <f t="shared" si="6"/>
        <v> BBS 67 </v>
      </c>
      <c r="B118" s="6" t="str">
        <f t="shared" si="7"/>
        <v>I</v>
      </c>
      <c r="C118" s="25">
        <f t="shared" si="8"/>
        <v>45530.571000000004</v>
      </c>
      <c r="D118" s="23" t="str">
        <f t="shared" si="9"/>
        <v>vis</v>
      </c>
      <c r="E118" s="100">
        <f>VLOOKUP(C118,Active!C$21:E$962,3,FALSE)</f>
        <v>3357.0033010371221</v>
      </c>
      <c r="F118" s="6" t="s">
        <v>244</v>
      </c>
      <c r="G118" s="23" t="str">
        <f t="shared" si="10"/>
        <v>45530.571</v>
      </c>
      <c r="H118" s="25">
        <f t="shared" si="11"/>
        <v>3357</v>
      </c>
      <c r="I118" s="101" t="s">
        <v>804</v>
      </c>
      <c r="J118" s="102" t="s">
        <v>805</v>
      </c>
      <c r="K118" s="101">
        <v>3357</v>
      </c>
      <c r="L118" s="101" t="s">
        <v>594</v>
      </c>
      <c r="M118" s="102" t="s">
        <v>487</v>
      </c>
      <c r="N118" s="102"/>
      <c r="O118" s="103" t="s">
        <v>532</v>
      </c>
      <c r="P118" s="103" t="s">
        <v>806</v>
      </c>
    </row>
    <row r="119" spans="1:16" ht="13.5" thickBot="1" x14ac:dyDescent="0.25">
      <c r="A119" s="25" t="str">
        <f t="shared" si="6"/>
        <v> BBS 67 </v>
      </c>
      <c r="B119" s="6" t="str">
        <f t="shared" si="7"/>
        <v>I</v>
      </c>
      <c r="C119" s="25">
        <f t="shared" si="8"/>
        <v>45531.506999999998</v>
      </c>
      <c r="D119" s="23" t="str">
        <f t="shared" si="9"/>
        <v>vis</v>
      </c>
      <c r="E119" s="100">
        <f>VLOOKUP(C119,Active!C$21:E$962,3,FALSE)</f>
        <v>3358.0083921673113</v>
      </c>
      <c r="F119" s="6" t="s">
        <v>244</v>
      </c>
      <c r="G119" s="23" t="str">
        <f t="shared" si="10"/>
        <v>45531.507</v>
      </c>
      <c r="H119" s="25">
        <f t="shared" si="11"/>
        <v>3358</v>
      </c>
      <c r="I119" s="101" t="s">
        <v>807</v>
      </c>
      <c r="J119" s="102" t="s">
        <v>808</v>
      </c>
      <c r="K119" s="101">
        <v>3358</v>
      </c>
      <c r="L119" s="101" t="s">
        <v>667</v>
      </c>
      <c r="M119" s="102" t="s">
        <v>487</v>
      </c>
      <c r="N119" s="102"/>
      <c r="O119" s="103" t="s">
        <v>532</v>
      </c>
      <c r="P119" s="103" t="s">
        <v>806</v>
      </c>
    </row>
    <row r="120" spans="1:16" ht="13.5" thickBot="1" x14ac:dyDescent="0.25">
      <c r="A120" s="25" t="str">
        <f t="shared" si="6"/>
        <v> BBS 68 </v>
      </c>
      <c r="B120" s="6" t="str">
        <f t="shared" si="7"/>
        <v>I</v>
      </c>
      <c r="C120" s="25">
        <f t="shared" si="8"/>
        <v>45596.684000000001</v>
      </c>
      <c r="D120" s="23" t="str">
        <f t="shared" si="9"/>
        <v>vis</v>
      </c>
      <c r="E120" s="100">
        <f>VLOOKUP(C120,Active!C$21:E$962,3,FALSE)</f>
        <v>3427.9964526296458</v>
      </c>
      <c r="F120" s="6" t="s">
        <v>244</v>
      </c>
      <c r="G120" s="23" t="str">
        <f t="shared" si="10"/>
        <v>45596.684</v>
      </c>
      <c r="H120" s="25">
        <f t="shared" si="11"/>
        <v>3428</v>
      </c>
      <c r="I120" s="101" t="s">
        <v>809</v>
      </c>
      <c r="J120" s="102" t="s">
        <v>810</v>
      </c>
      <c r="K120" s="101">
        <v>3428</v>
      </c>
      <c r="L120" s="101" t="s">
        <v>271</v>
      </c>
      <c r="M120" s="102" t="s">
        <v>487</v>
      </c>
      <c r="N120" s="102"/>
      <c r="O120" s="103" t="s">
        <v>532</v>
      </c>
      <c r="P120" s="103" t="s">
        <v>811</v>
      </c>
    </row>
    <row r="121" spans="1:16" ht="13.5" thickBot="1" x14ac:dyDescent="0.25">
      <c r="A121" s="25" t="str">
        <f t="shared" si="6"/>
        <v> BBS 68 </v>
      </c>
      <c r="B121" s="6" t="str">
        <f t="shared" si="7"/>
        <v>I</v>
      </c>
      <c r="C121" s="25">
        <f t="shared" si="8"/>
        <v>45600.417000000001</v>
      </c>
      <c r="D121" s="23" t="str">
        <f t="shared" si="9"/>
        <v>vis</v>
      </c>
      <c r="E121" s="100">
        <f>VLOOKUP(C121,Active!C$21:E$962,3,FALSE)</f>
        <v>3432.0050051820167</v>
      </c>
      <c r="F121" s="6" t="s">
        <v>244</v>
      </c>
      <c r="G121" s="23" t="str">
        <f t="shared" si="10"/>
        <v>45600.417</v>
      </c>
      <c r="H121" s="25">
        <f t="shared" si="11"/>
        <v>3432</v>
      </c>
      <c r="I121" s="101" t="s">
        <v>812</v>
      </c>
      <c r="J121" s="102" t="s">
        <v>813</v>
      </c>
      <c r="K121" s="101">
        <v>3432</v>
      </c>
      <c r="L121" s="101" t="s">
        <v>318</v>
      </c>
      <c r="M121" s="102" t="s">
        <v>487</v>
      </c>
      <c r="N121" s="102"/>
      <c r="O121" s="103" t="s">
        <v>532</v>
      </c>
      <c r="P121" s="103" t="s">
        <v>811</v>
      </c>
    </row>
    <row r="122" spans="1:16" ht="13.5" thickBot="1" x14ac:dyDescent="0.25">
      <c r="A122" s="25" t="str">
        <f t="shared" si="6"/>
        <v> BBS 68 </v>
      </c>
      <c r="B122" s="6" t="str">
        <f t="shared" si="7"/>
        <v>I</v>
      </c>
      <c r="C122" s="25">
        <f t="shared" si="8"/>
        <v>45602.284</v>
      </c>
      <c r="D122" s="23" t="str">
        <f t="shared" si="9"/>
        <v>vis</v>
      </c>
      <c r="E122" s="100">
        <f>VLOOKUP(C122,Active!C$21:E$962,3,FALSE)</f>
        <v>3434.0098183658556</v>
      </c>
      <c r="F122" s="6" t="s">
        <v>244</v>
      </c>
      <c r="G122" s="23" t="str">
        <f t="shared" si="10"/>
        <v>45602.284</v>
      </c>
      <c r="H122" s="25">
        <f t="shared" si="11"/>
        <v>3434</v>
      </c>
      <c r="I122" s="101" t="s">
        <v>814</v>
      </c>
      <c r="J122" s="102" t="s">
        <v>815</v>
      </c>
      <c r="K122" s="101">
        <v>3434</v>
      </c>
      <c r="L122" s="101" t="s">
        <v>434</v>
      </c>
      <c r="M122" s="102" t="s">
        <v>487</v>
      </c>
      <c r="N122" s="102"/>
      <c r="O122" s="103" t="s">
        <v>532</v>
      </c>
      <c r="P122" s="103" t="s">
        <v>811</v>
      </c>
    </row>
    <row r="123" spans="1:16" ht="13.5" thickBot="1" x14ac:dyDescent="0.25">
      <c r="A123" s="25" t="str">
        <f t="shared" si="6"/>
        <v> BBS 69 </v>
      </c>
      <c r="B123" s="6" t="str">
        <f t="shared" si="7"/>
        <v>I</v>
      </c>
      <c r="C123" s="25">
        <f t="shared" si="8"/>
        <v>45613.451999999997</v>
      </c>
      <c r="D123" s="23" t="str">
        <f t="shared" si="9"/>
        <v>vis</v>
      </c>
      <c r="E123" s="100">
        <f>VLOOKUP(C123,Active!C$21:E$962,3,FALSE)</f>
        <v>3446.002187748355</v>
      </c>
      <c r="F123" s="6" t="s">
        <v>244</v>
      </c>
      <c r="G123" s="23" t="str">
        <f t="shared" si="10"/>
        <v>45613.452</v>
      </c>
      <c r="H123" s="25">
        <f t="shared" si="11"/>
        <v>3446</v>
      </c>
      <c r="I123" s="101" t="s">
        <v>816</v>
      </c>
      <c r="J123" s="102" t="s">
        <v>817</v>
      </c>
      <c r="K123" s="101">
        <v>3446</v>
      </c>
      <c r="L123" s="101" t="s">
        <v>335</v>
      </c>
      <c r="M123" s="102" t="s">
        <v>487</v>
      </c>
      <c r="N123" s="102"/>
      <c r="O123" s="103" t="s">
        <v>818</v>
      </c>
      <c r="P123" s="103" t="s">
        <v>819</v>
      </c>
    </row>
    <row r="124" spans="1:16" ht="13.5" thickBot="1" x14ac:dyDescent="0.25">
      <c r="A124" s="25" t="str">
        <f t="shared" si="6"/>
        <v> BBS 69 </v>
      </c>
      <c r="B124" s="6" t="str">
        <f t="shared" si="7"/>
        <v>I</v>
      </c>
      <c r="C124" s="25">
        <f t="shared" si="8"/>
        <v>45614.375999999997</v>
      </c>
      <c r="D124" s="23" t="str">
        <f t="shared" si="9"/>
        <v>vis</v>
      </c>
      <c r="E124" s="100">
        <f>VLOOKUP(C124,Active!C$21:E$962,3,FALSE)</f>
        <v>3446.9943930948289</v>
      </c>
      <c r="F124" s="6" t="s">
        <v>244</v>
      </c>
      <c r="G124" s="23" t="str">
        <f t="shared" si="10"/>
        <v>45614.376</v>
      </c>
      <c r="H124" s="25">
        <f t="shared" si="11"/>
        <v>3447</v>
      </c>
      <c r="I124" s="101" t="s">
        <v>820</v>
      </c>
      <c r="J124" s="102" t="s">
        <v>821</v>
      </c>
      <c r="K124" s="101">
        <v>3447</v>
      </c>
      <c r="L124" s="101" t="s">
        <v>517</v>
      </c>
      <c r="M124" s="102" t="s">
        <v>487</v>
      </c>
      <c r="N124" s="102"/>
      <c r="O124" s="103" t="s">
        <v>687</v>
      </c>
      <c r="P124" s="103" t="s">
        <v>819</v>
      </c>
    </row>
    <row r="125" spans="1:16" ht="13.5" thickBot="1" x14ac:dyDescent="0.25">
      <c r="A125" s="25" t="str">
        <f t="shared" si="6"/>
        <v> BBS 69 </v>
      </c>
      <c r="B125" s="6" t="str">
        <f t="shared" si="7"/>
        <v>I</v>
      </c>
      <c r="C125" s="25">
        <f t="shared" si="8"/>
        <v>45615.313000000002</v>
      </c>
      <c r="D125" s="23" t="str">
        <f t="shared" si="9"/>
        <v>vis</v>
      </c>
      <c r="E125" s="100">
        <f>VLOOKUP(C125,Active!C$21:E$962,3,FALSE)</f>
        <v>3448.0005580403399</v>
      </c>
      <c r="F125" s="6" t="s">
        <v>244</v>
      </c>
      <c r="G125" s="23" t="str">
        <f t="shared" si="10"/>
        <v>45615.313</v>
      </c>
      <c r="H125" s="25">
        <f t="shared" si="11"/>
        <v>3448</v>
      </c>
      <c r="I125" s="101" t="s">
        <v>822</v>
      </c>
      <c r="J125" s="102" t="s">
        <v>823</v>
      </c>
      <c r="K125" s="101">
        <v>3448</v>
      </c>
      <c r="L125" s="101" t="s">
        <v>537</v>
      </c>
      <c r="M125" s="102" t="s">
        <v>487</v>
      </c>
      <c r="N125" s="102"/>
      <c r="O125" s="103" t="s">
        <v>687</v>
      </c>
      <c r="P125" s="103" t="s">
        <v>819</v>
      </c>
    </row>
    <row r="126" spans="1:16" ht="13.5" thickBot="1" x14ac:dyDescent="0.25">
      <c r="A126" s="25" t="str">
        <f t="shared" si="6"/>
        <v> BBS 69 </v>
      </c>
      <c r="B126" s="6" t="str">
        <f t="shared" si="7"/>
        <v>I</v>
      </c>
      <c r="C126" s="25">
        <f t="shared" si="8"/>
        <v>45640.457999999999</v>
      </c>
      <c r="D126" s="23" t="str">
        <f t="shared" si="9"/>
        <v>vis</v>
      </c>
      <c r="E126" s="100">
        <f>VLOOKUP(C126,Active!C$21:E$962,3,FALSE)</f>
        <v>3475.0016440112358</v>
      </c>
      <c r="F126" s="6" t="s">
        <v>244</v>
      </c>
      <c r="G126" s="23" t="str">
        <f t="shared" si="10"/>
        <v>45640.458</v>
      </c>
      <c r="H126" s="25">
        <f t="shared" si="11"/>
        <v>3475</v>
      </c>
      <c r="I126" s="101" t="s">
        <v>824</v>
      </c>
      <c r="J126" s="102" t="s">
        <v>825</v>
      </c>
      <c r="K126" s="101">
        <v>3475</v>
      </c>
      <c r="L126" s="101" t="s">
        <v>335</v>
      </c>
      <c r="M126" s="102" t="s">
        <v>487</v>
      </c>
      <c r="N126" s="102"/>
      <c r="O126" s="103" t="s">
        <v>532</v>
      </c>
      <c r="P126" s="103" t="s">
        <v>819</v>
      </c>
    </row>
    <row r="127" spans="1:16" ht="13.5" thickBot="1" x14ac:dyDescent="0.25">
      <c r="A127" s="25" t="str">
        <f t="shared" si="6"/>
        <v> BBS 69 </v>
      </c>
      <c r="B127" s="6" t="str">
        <f t="shared" si="7"/>
        <v>I</v>
      </c>
      <c r="C127" s="25">
        <f t="shared" si="8"/>
        <v>45641.381999999998</v>
      </c>
      <c r="D127" s="23" t="str">
        <f t="shared" si="9"/>
        <v>vis</v>
      </c>
      <c r="E127" s="100">
        <f>VLOOKUP(C127,Active!C$21:E$962,3,FALSE)</f>
        <v>3475.9938493577097</v>
      </c>
      <c r="F127" s="6" t="s">
        <v>244</v>
      </c>
      <c r="G127" s="23" t="str">
        <f t="shared" si="10"/>
        <v>45641.382</v>
      </c>
      <c r="H127" s="25">
        <f t="shared" si="11"/>
        <v>3476</v>
      </c>
      <c r="I127" s="101" t="s">
        <v>826</v>
      </c>
      <c r="J127" s="102" t="s">
        <v>827</v>
      </c>
      <c r="K127" s="101">
        <v>3476</v>
      </c>
      <c r="L127" s="101" t="s">
        <v>615</v>
      </c>
      <c r="M127" s="102" t="s">
        <v>487</v>
      </c>
      <c r="N127" s="102"/>
      <c r="O127" s="103" t="s">
        <v>818</v>
      </c>
      <c r="P127" s="103" t="s">
        <v>819</v>
      </c>
    </row>
    <row r="128" spans="1:16" ht="13.5" thickBot="1" x14ac:dyDescent="0.25">
      <c r="A128" s="25" t="str">
        <f t="shared" si="6"/>
        <v> BBS 69 </v>
      </c>
      <c r="B128" s="6" t="str">
        <f t="shared" si="7"/>
        <v>I</v>
      </c>
      <c r="C128" s="25">
        <f t="shared" si="8"/>
        <v>45641.392</v>
      </c>
      <c r="D128" s="23" t="str">
        <f t="shared" si="9"/>
        <v>vis</v>
      </c>
      <c r="E128" s="100">
        <f>VLOOKUP(C128,Active!C$21:E$962,3,FALSE)</f>
        <v>3476.0045875108121</v>
      </c>
      <c r="F128" s="6" t="s">
        <v>244</v>
      </c>
      <c r="G128" s="23" t="str">
        <f t="shared" si="10"/>
        <v>45641.392</v>
      </c>
      <c r="H128" s="25">
        <f t="shared" si="11"/>
        <v>3476</v>
      </c>
      <c r="I128" s="101" t="s">
        <v>828</v>
      </c>
      <c r="J128" s="102" t="s">
        <v>829</v>
      </c>
      <c r="K128" s="101">
        <v>3476</v>
      </c>
      <c r="L128" s="101" t="s">
        <v>591</v>
      </c>
      <c r="M128" s="102" t="s">
        <v>487</v>
      </c>
      <c r="N128" s="102"/>
      <c r="O128" s="103" t="s">
        <v>631</v>
      </c>
      <c r="P128" s="103" t="s">
        <v>819</v>
      </c>
    </row>
    <row r="129" spans="1:16" ht="13.5" thickBot="1" x14ac:dyDescent="0.25">
      <c r="A129" s="25" t="str">
        <f t="shared" si="6"/>
        <v> BBS 70 </v>
      </c>
      <c r="B129" s="6" t="str">
        <f t="shared" si="7"/>
        <v>I</v>
      </c>
      <c r="C129" s="25">
        <f t="shared" si="8"/>
        <v>45680.506000000001</v>
      </c>
      <c r="D129" s="23" t="str">
        <f t="shared" si="9"/>
        <v>vis</v>
      </c>
      <c r="E129" s="100">
        <f>VLOOKUP(C129,Active!C$21:E$962,3,FALSE)</f>
        <v>3518.0057995476304</v>
      </c>
      <c r="F129" s="6" t="s">
        <v>244</v>
      </c>
      <c r="G129" s="23" t="str">
        <f t="shared" si="10"/>
        <v>45680.506</v>
      </c>
      <c r="H129" s="25">
        <f t="shared" si="11"/>
        <v>3518</v>
      </c>
      <c r="I129" s="101" t="s">
        <v>830</v>
      </c>
      <c r="J129" s="102" t="s">
        <v>831</v>
      </c>
      <c r="K129" s="101">
        <v>3518</v>
      </c>
      <c r="L129" s="101" t="s">
        <v>318</v>
      </c>
      <c r="M129" s="102" t="s">
        <v>487</v>
      </c>
      <c r="N129" s="102"/>
      <c r="O129" s="103" t="s">
        <v>532</v>
      </c>
      <c r="P129" s="103" t="s">
        <v>832</v>
      </c>
    </row>
    <row r="130" spans="1:16" ht="13.5" thickBot="1" x14ac:dyDescent="0.25">
      <c r="A130" s="25" t="str">
        <f t="shared" si="6"/>
        <v> BBS 70 </v>
      </c>
      <c r="B130" s="6" t="str">
        <f t="shared" si="7"/>
        <v>I</v>
      </c>
      <c r="C130" s="25">
        <f t="shared" si="8"/>
        <v>45697.27</v>
      </c>
      <c r="D130" s="23" t="str">
        <f t="shared" si="9"/>
        <v>vis</v>
      </c>
      <c r="E130" s="100">
        <f>VLOOKUP(C130,Active!C$21:E$962,3,FALSE)</f>
        <v>3536.0072394050985</v>
      </c>
      <c r="F130" s="6" t="s">
        <v>244</v>
      </c>
      <c r="G130" s="23" t="str">
        <f t="shared" si="10"/>
        <v>45697.270</v>
      </c>
      <c r="H130" s="25">
        <f t="shared" si="11"/>
        <v>3536</v>
      </c>
      <c r="I130" s="101" t="s">
        <v>833</v>
      </c>
      <c r="J130" s="102" t="s">
        <v>834</v>
      </c>
      <c r="K130" s="101">
        <v>3536</v>
      </c>
      <c r="L130" s="101" t="s">
        <v>603</v>
      </c>
      <c r="M130" s="102" t="s">
        <v>487</v>
      </c>
      <c r="N130" s="102"/>
      <c r="O130" s="103" t="s">
        <v>747</v>
      </c>
      <c r="P130" s="103" t="s">
        <v>832</v>
      </c>
    </row>
    <row r="131" spans="1:16" ht="13.5" thickBot="1" x14ac:dyDescent="0.25">
      <c r="A131" s="25" t="str">
        <f t="shared" si="6"/>
        <v> BBS 70 </v>
      </c>
      <c r="B131" s="6" t="str">
        <f t="shared" si="7"/>
        <v>I</v>
      </c>
      <c r="C131" s="25">
        <f t="shared" si="8"/>
        <v>45697.27</v>
      </c>
      <c r="D131" s="23" t="str">
        <f t="shared" si="9"/>
        <v>vis</v>
      </c>
      <c r="E131" s="100">
        <f>VLOOKUP(C131,Active!C$21:E$962,3,FALSE)</f>
        <v>3536.0072394050985</v>
      </c>
      <c r="F131" s="6" t="s">
        <v>244</v>
      </c>
      <c r="G131" s="23" t="str">
        <f t="shared" si="10"/>
        <v>45697.270</v>
      </c>
      <c r="H131" s="25">
        <f t="shared" si="11"/>
        <v>3536</v>
      </c>
      <c r="I131" s="101" t="s">
        <v>833</v>
      </c>
      <c r="J131" s="102" t="s">
        <v>834</v>
      </c>
      <c r="K131" s="101">
        <v>3536</v>
      </c>
      <c r="L131" s="101" t="s">
        <v>603</v>
      </c>
      <c r="M131" s="102" t="s">
        <v>487</v>
      </c>
      <c r="N131" s="102"/>
      <c r="O131" s="103" t="s">
        <v>631</v>
      </c>
      <c r="P131" s="103" t="s">
        <v>832</v>
      </c>
    </row>
    <row r="132" spans="1:16" ht="13.5" thickBot="1" x14ac:dyDescent="0.25">
      <c r="A132" s="25" t="str">
        <f t="shared" si="6"/>
        <v> BBS 71 </v>
      </c>
      <c r="B132" s="6" t="str">
        <f t="shared" si="7"/>
        <v>I</v>
      </c>
      <c r="C132" s="25">
        <f t="shared" si="8"/>
        <v>45764.313000000002</v>
      </c>
      <c r="D132" s="23" t="str">
        <f t="shared" si="9"/>
        <v>vis</v>
      </c>
      <c r="E132" s="100">
        <f>VLOOKUP(C132,Active!C$21:E$962,3,FALSE)</f>
        <v>3607.9990392359655</v>
      </c>
      <c r="F132" s="6" t="s">
        <v>244</v>
      </c>
      <c r="G132" s="23" t="str">
        <f t="shared" si="10"/>
        <v>45764.313</v>
      </c>
      <c r="H132" s="25">
        <f t="shared" si="11"/>
        <v>3608</v>
      </c>
      <c r="I132" s="101" t="s">
        <v>835</v>
      </c>
      <c r="J132" s="102" t="s">
        <v>836</v>
      </c>
      <c r="K132" s="101">
        <v>3608</v>
      </c>
      <c r="L132" s="101" t="s">
        <v>280</v>
      </c>
      <c r="M132" s="102" t="s">
        <v>487</v>
      </c>
      <c r="N132" s="102"/>
      <c r="O132" s="103" t="s">
        <v>631</v>
      </c>
      <c r="P132" s="103" t="s">
        <v>837</v>
      </c>
    </row>
    <row r="133" spans="1:16" ht="13.5" thickBot="1" x14ac:dyDescent="0.25">
      <c r="A133" s="25" t="str">
        <f t="shared" si="6"/>
        <v> BBS 71 </v>
      </c>
      <c r="B133" s="6" t="str">
        <f t="shared" si="7"/>
        <v>I</v>
      </c>
      <c r="C133" s="25">
        <f t="shared" si="8"/>
        <v>45764.315999999999</v>
      </c>
      <c r="D133" s="23" t="str">
        <f t="shared" si="9"/>
        <v>vis</v>
      </c>
      <c r="E133" s="100">
        <f>VLOOKUP(C133,Active!C$21:E$962,3,FALSE)</f>
        <v>3608.0022606818925</v>
      </c>
      <c r="F133" s="6" t="s">
        <v>244</v>
      </c>
      <c r="G133" s="23" t="str">
        <f t="shared" si="10"/>
        <v>45764.316</v>
      </c>
      <c r="H133" s="25">
        <f t="shared" si="11"/>
        <v>3608</v>
      </c>
      <c r="I133" s="101" t="s">
        <v>838</v>
      </c>
      <c r="J133" s="102" t="s">
        <v>839</v>
      </c>
      <c r="K133" s="101">
        <v>3608</v>
      </c>
      <c r="L133" s="101" t="s">
        <v>335</v>
      </c>
      <c r="M133" s="102" t="s">
        <v>487</v>
      </c>
      <c r="N133" s="102"/>
      <c r="O133" s="103" t="s">
        <v>532</v>
      </c>
      <c r="P133" s="103" t="s">
        <v>837</v>
      </c>
    </row>
    <row r="134" spans="1:16" ht="13.5" thickBot="1" x14ac:dyDescent="0.25">
      <c r="A134" s="25" t="str">
        <f t="shared" si="6"/>
        <v> BBS 71 </v>
      </c>
      <c r="B134" s="6" t="str">
        <f t="shared" si="7"/>
        <v>I</v>
      </c>
      <c r="C134" s="25">
        <f t="shared" si="8"/>
        <v>45776.428</v>
      </c>
      <c r="D134" s="23" t="str">
        <f t="shared" si="9"/>
        <v>vis</v>
      </c>
      <c r="E134" s="100">
        <f>VLOOKUP(C134,Active!C$21:E$962,3,FALSE)</f>
        <v>3621.0083117170707</v>
      </c>
      <c r="F134" s="6" t="s">
        <v>244</v>
      </c>
      <c r="G134" s="23" t="str">
        <f t="shared" si="10"/>
        <v>45776.428</v>
      </c>
      <c r="H134" s="25">
        <f t="shared" si="11"/>
        <v>3621</v>
      </c>
      <c r="I134" s="101" t="s">
        <v>840</v>
      </c>
      <c r="J134" s="102" t="s">
        <v>841</v>
      </c>
      <c r="K134" s="101">
        <v>3621</v>
      </c>
      <c r="L134" s="101" t="s">
        <v>667</v>
      </c>
      <c r="M134" s="102" t="s">
        <v>487</v>
      </c>
      <c r="N134" s="102"/>
      <c r="O134" s="103" t="s">
        <v>532</v>
      </c>
      <c r="P134" s="103" t="s">
        <v>837</v>
      </c>
    </row>
    <row r="135" spans="1:16" ht="13.5" thickBot="1" x14ac:dyDescent="0.25">
      <c r="A135" s="25" t="str">
        <f t="shared" si="6"/>
        <v> BBS 72 </v>
      </c>
      <c r="B135" s="6" t="str">
        <f t="shared" si="7"/>
        <v>I</v>
      </c>
      <c r="C135" s="25">
        <f t="shared" si="8"/>
        <v>45868.612000000001</v>
      </c>
      <c r="D135" s="23" t="str">
        <f t="shared" si="9"/>
        <v>vis</v>
      </c>
      <c r="E135" s="100">
        <f>VLOOKUP(C135,Active!C$21:E$962,3,FALSE)</f>
        <v>3719.9969022575924</v>
      </c>
      <c r="F135" s="6" t="s">
        <v>244</v>
      </c>
      <c r="G135" s="23" t="str">
        <f t="shared" si="10"/>
        <v>45868.612</v>
      </c>
      <c r="H135" s="25">
        <f t="shared" si="11"/>
        <v>3720</v>
      </c>
      <c r="I135" s="101" t="s">
        <v>842</v>
      </c>
      <c r="J135" s="102" t="s">
        <v>843</v>
      </c>
      <c r="K135" s="101">
        <v>3720</v>
      </c>
      <c r="L135" s="101" t="s">
        <v>271</v>
      </c>
      <c r="M135" s="102" t="s">
        <v>487</v>
      </c>
      <c r="N135" s="102"/>
      <c r="O135" s="103" t="s">
        <v>532</v>
      </c>
      <c r="P135" s="103" t="s">
        <v>844</v>
      </c>
    </row>
    <row r="136" spans="1:16" ht="13.5" thickBot="1" x14ac:dyDescent="0.25">
      <c r="A136" s="25" t="str">
        <f t="shared" si="6"/>
        <v> BRNO 27 </v>
      </c>
      <c r="B136" s="6" t="str">
        <f t="shared" si="7"/>
        <v>I</v>
      </c>
      <c r="C136" s="25">
        <f t="shared" si="8"/>
        <v>45993.398000000001</v>
      </c>
      <c r="D136" s="23" t="str">
        <f t="shared" si="9"/>
        <v>vis</v>
      </c>
      <c r="E136" s="100">
        <f>VLOOKUP(C136,Active!C$21:E$962,3,FALSE)</f>
        <v>3853.9940195359636</v>
      </c>
      <c r="F136" s="6" t="s">
        <v>244</v>
      </c>
      <c r="G136" s="23" t="str">
        <f t="shared" si="10"/>
        <v>45993.398</v>
      </c>
      <c r="H136" s="25">
        <f t="shared" si="11"/>
        <v>3854</v>
      </c>
      <c r="I136" s="101" t="s">
        <v>845</v>
      </c>
      <c r="J136" s="102" t="s">
        <v>846</v>
      </c>
      <c r="K136" s="101">
        <v>3854</v>
      </c>
      <c r="L136" s="101" t="s">
        <v>615</v>
      </c>
      <c r="M136" s="102" t="s">
        <v>487</v>
      </c>
      <c r="N136" s="102"/>
      <c r="O136" s="103" t="s">
        <v>847</v>
      </c>
      <c r="P136" s="103" t="s">
        <v>848</v>
      </c>
    </row>
    <row r="137" spans="1:16" ht="13.5" thickBot="1" x14ac:dyDescent="0.25">
      <c r="A137" s="25" t="str">
        <f t="shared" si="6"/>
        <v> BRNO 27 </v>
      </c>
      <c r="B137" s="6" t="str">
        <f t="shared" si="7"/>
        <v>I</v>
      </c>
      <c r="C137" s="25">
        <f t="shared" si="8"/>
        <v>45993.398999999998</v>
      </c>
      <c r="D137" s="23" t="str">
        <f t="shared" si="9"/>
        <v>vis</v>
      </c>
      <c r="E137" s="100">
        <f>VLOOKUP(C137,Active!C$21:E$962,3,FALSE)</f>
        <v>3853.99509335127</v>
      </c>
      <c r="F137" s="6" t="s">
        <v>244</v>
      </c>
      <c r="G137" s="23" t="str">
        <f t="shared" si="10"/>
        <v>45993.399</v>
      </c>
      <c r="H137" s="25">
        <f t="shared" si="11"/>
        <v>3854</v>
      </c>
      <c r="I137" s="101" t="s">
        <v>849</v>
      </c>
      <c r="J137" s="102" t="s">
        <v>850</v>
      </c>
      <c r="K137" s="101">
        <v>3854</v>
      </c>
      <c r="L137" s="101" t="s">
        <v>517</v>
      </c>
      <c r="M137" s="102" t="s">
        <v>487</v>
      </c>
      <c r="N137" s="102"/>
      <c r="O137" s="103" t="s">
        <v>851</v>
      </c>
      <c r="P137" s="103" t="s">
        <v>848</v>
      </c>
    </row>
    <row r="138" spans="1:16" ht="13.5" thickBot="1" x14ac:dyDescent="0.25">
      <c r="A138" s="25" t="str">
        <f t="shared" si="6"/>
        <v> BRNO 27 </v>
      </c>
      <c r="B138" s="6" t="str">
        <f t="shared" si="7"/>
        <v>I</v>
      </c>
      <c r="C138" s="25">
        <f t="shared" si="8"/>
        <v>45993.406000000003</v>
      </c>
      <c r="D138" s="23" t="str">
        <f t="shared" si="9"/>
        <v>vis</v>
      </c>
      <c r="E138" s="100">
        <f>VLOOKUP(C138,Active!C$21:E$962,3,FALSE)</f>
        <v>3854.0026100584455</v>
      </c>
      <c r="F138" s="6" t="s">
        <v>244</v>
      </c>
      <c r="G138" s="23" t="str">
        <f t="shared" si="10"/>
        <v>45993.406</v>
      </c>
      <c r="H138" s="25">
        <f t="shared" si="11"/>
        <v>3854</v>
      </c>
      <c r="I138" s="101" t="s">
        <v>852</v>
      </c>
      <c r="J138" s="102" t="s">
        <v>853</v>
      </c>
      <c r="K138" s="101">
        <v>3854</v>
      </c>
      <c r="L138" s="101" t="s">
        <v>335</v>
      </c>
      <c r="M138" s="102" t="s">
        <v>487</v>
      </c>
      <c r="N138" s="102"/>
      <c r="O138" s="103" t="s">
        <v>854</v>
      </c>
      <c r="P138" s="103" t="s">
        <v>848</v>
      </c>
    </row>
    <row r="139" spans="1:16" ht="13.5" thickBot="1" x14ac:dyDescent="0.25">
      <c r="A139" s="25" t="str">
        <f t="shared" ref="A139:A202" si="12">P139</f>
        <v> BBS 74 </v>
      </c>
      <c r="B139" s="6" t="str">
        <f t="shared" ref="B139:B202" si="13">IF(H139=INT(H139),"I","II")</f>
        <v>I</v>
      </c>
      <c r="C139" s="25">
        <f t="shared" ref="C139:C202" si="14">1*G139</f>
        <v>45995.273999999998</v>
      </c>
      <c r="D139" s="23" t="str">
        <f t="shared" ref="D139:D202" si="15">VLOOKUP(F139,I$1:J$5,2,FALSE)</f>
        <v>vis</v>
      </c>
      <c r="E139" s="100">
        <f>VLOOKUP(C139,Active!C$21:E$962,3,FALSE)</f>
        <v>3856.0084970575908</v>
      </c>
      <c r="F139" s="6" t="s">
        <v>244</v>
      </c>
      <c r="G139" s="23" t="str">
        <f t="shared" ref="G139:G202" si="16">MID(I139,3,LEN(I139)-3)</f>
        <v>45995.274</v>
      </c>
      <c r="H139" s="25">
        <f t="shared" ref="H139:H202" si="17">1*K139</f>
        <v>3856</v>
      </c>
      <c r="I139" s="101" t="s">
        <v>855</v>
      </c>
      <c r="J139" s="102" t="s">
        <v>856</v>
      </c>
      <c r="K139" s="101">
        <v>3856</v>
      </c>
      <c r="L139" s="101" t="s">
        <v>667</v>
      </c>
      <c r="M139" s="102" t="s">
        <v>487</v>
      </c>
      <c r="N139" s="102"/>
      <c r="O139" s="103" t="s">
        <v>532</v>
      </c>
      <c r="P139" s="103" t="s">
        <v>857</v>
      </c>
    </row>
    <row r="140" spans="1:16" ht="13.5" thickBot="1" x14ac:dyDescent="0.25">
      <c r="A140" s="25" t="str">
        <f t="shared" si="12"/>
        <v> BBS 74 </v>
      </c>
      <c r="B140" s="6" t="str">
        <f t="shared" si="13"/>
        <v>I</v>
      </c>
      <c r="C140" s="25">
        <f t="shared" si="14"/>
        <v>46005.5</v>
      </c>
      <c r="D140" s="23" t="str">
        <f t="shared" si="15"/>
        <v>vis</v>
      </c>
      <c r="E140" s="100">
        <f>VLOOKUP(C140,Active!C$21:E$962,3,FALSE)</f>
        <v>3866.9893324180393</v>
      </c>
      <c r="F140" s="6" t="s">
        <v>244</v>
      </c>
      <c r="G140" s="23" t="str">
        <f t="shared" si="16"/>
        <v>46005.500</v>
      </c>
      <c r="H140" s="25">
        <f t="shared" si="17"/>
        <v>3867</v>
      </c>
      <c r="I140" s="101" t="s">
        <v>858</v>
      </c>
      <c r="J140" s="102" t="s">
        <v>859</v>
      </c>
      <c r="K140" s="101">
        <v>3867</v>
      </c>
      <c r="L140" s="101" t="s">
        <v>292</v>
      </c>
      <c r="M140" s="102" t="s">
        <v>487</v>
      </c>
      <c r="N140" s="102"/>
      <c r="O140" s="103" t="s">
        <v>818</v>
      </c>
      <c r="P140" s="103" t="s">
        <v>857</v>
      </c>
    </row>
    <row r="141" spans="1:16" ht="13.5" thickBot="1" x14ac:dyDescent="0.25">
      <c r="A141" s="25" t="str">
        <f t="shared" si="12"/>
        <v> BBS 74 </v>
      </c>
      <c r="B141" s="6" t="str">
        <f t="shared" si="13"/>
        <v>I</v>
      </c>
      <c r="C141" s="25">
        <f t="shared" si="14"/>
        <v>46006.442999999999</v>
      </c>
      <c r="D141" s="23" t="str">
        <f t="shared" si="15"/>
        <v>vis</v>
      </c>
      <c r="E141" s="100">
        <f>VLOOKUP(C141,Active!C$21:E$962,3,FALSE)</f>
        <v>3868.0019402554044</v>
      </c>
      <c r="F141" s="6" t="s">
        <v>244</v>
      </c>
      <c r="G141" s="23" t="str">
        <f t="shared" si="16"/>
        <v>46006.443</v>
      </c>
      <c r="H141" s="25">
        <f t="shared" si="17"/>
        <v>3868</v>
      </c>
      <c r="I141" s="101" t="s">
        <v>860</v>
      </c>
      <c r="J141" s="102" t="s">
        <v>861</v>
      </c>
      <c r="K141" s="101">
        <v>3868</v>
      </c>
      <c r="L141" s="101" t="s">
        <v>335</v>
      </c>
      <c r="M141" s="102" t="s">
        <v>487</v>
      </c>
      <c r="N141" s="102"/>
      <c r="O141" s="103" t="s">
        <v>631</v>
      </c>
      <c r="P141" s="103" t="s">
        <v>857</v>
      </c>
    </row>
    <row r="142" spans="1:16" ht="13.5" thickBot="1" x14ac:dyDescent="0.25">
      <c r="A142" s="25" t="str">
        <f t="shared" si="12"/>
        <v> BBS 74 </v>
      </c>
      <c r="B142" s="6" t="str">
        <f t="shared" si="13"/>
        <v>I</v>
      </c>
      <c r="C142" s="25">
        <f t="shared" si="14"/>
        <v>46009.237000000001</v>
      </c>
      <c r="D142" s="23" t="str">
        <f t="shared" si="15"/>
        <v>vis</v>
      </c>
      <c r="E142" s="100">
        <f>VLOOKUP(C142,Active!C$21:E$962,3,FALSE)</f>
        <v>3871.0021802316514</v>
      </c>
      <c r="F142" s="6" t="s">
        <v>244</v>
      </c>
      <c r="G142" s="23" t="str">
        <f t="shared" si="16"/>
        <v>46009.237</v>
      </c>
      <c r="H142" s="25">
        <f t="shared" si="17"/>
        <v>3871</v>
      </c>
      <c r="I142" s="101" t="s">
        <v>862</v>
      </c>
      <c r="J142" s="102" t="s">
        <v>863</v>
      </c>
      <c r="K142" s="101">
        <v>3871</v>
      </c>
      <c r="L142" s="101" t="s">
        <v>335</v>
      </c>
      <c r="M142" s="102" t="s">
        <v>487</v>
      </c>
      <c r="N142" s="102"/>
      <c r="O142" s="103" t="s">
        <v>532</v>
      </c>
      <c r="P142" s="103" t="s">
        <v>857</v>
      </c>
    </row>
    <row r="143" spans="1:16" ht="13.5" thickBot="1" x14ac:dyDescent="0.25">
      <c r="A143" s="25" t="str">
        <f t="shared" si="12"/>
        <v> BBS 74 </v>
      </c>
      <c r="B143" s="6" t="str">
        <f t="shared" si="13"/>
        <v>I</v>
      </c>
      <c r="C143" s="25">
        <f t="shared" si="14"/>
        <v>46023.207999999999</v>
      </c>
      <c r="D143" s="23" t="str">
        <f t="shared" si="15"/>
        <v>vis</v>
      </c>
      <c r="E143" s="100">
        <f>VLOOKUP(C143,Active!C$21:E$962,3,FALSE)</f>
        <v>3886.0044539281866</v>
      </c>
      <c r="F143" s="6" t="s">
        <v>244</v>
      </c>
      <c r="G143" s="23" t="str">
        <f t="shared" si="16"/>
        <v>46023.208</v>
      </c>
      <c r="H143" s="25">
        <f t="shared" si="17"/>
        <v>3886</v>
      </c>
      <c r="I143" s="101" t="s">
        <v>864</v>
      </c>
      <c r="J143" s="102" t="s">
        <v>865</v>
      </c>
      <c r="K143" s="101">
        <v>3886</v>
      </c>
      <c r="L143" s="101" t="s">
        <v>591</v>
      </c>
      <c r="M143" s="102" t="s">
        <v>487</v>
      </c>
      <c r="N143" s="102"/>
      <c r="O143" s="103" t="s">
        <v>532</v>
      </c>
      <c r="P143" s="103" t="s">
        <v>857</v>
      </c>
    </row>
    <row r="144" spans="1:16" ht="13.5" thickBot="1" x14ac:dyDescent="0.25">
      <c r="A144" s="25" t="str">
        <f t="shared" si="12"/>
        <v> BBS 74 </v>
      </c>
      <c r="B144" s="6" t="str">
        <f t="shared" si="13"/>
        <v>I</v>
      </c>
      <c r="C144" s="25">
        <f t="shared" si="14"/>
        <v>46033.447999999997</v>
      </c>
      <c r="D144" s="23" t="str">
        <f t="shared" si="15"/>
        <v>vis</v>
      </c>
      <c r="E144" s="100">
        <f>VLOOKUP(C144,Active!C$21:E$962,3,FALSE)</f>
        <v>3897.0003227029711</v>
      </c>
      <c r="F144" s="6" t="s">
        <v>244</v>
      </c>
      <c r="G144" s="23" t="str">
        <f t="shared" si="16"/>
        <v>46033.448</v>
      </c>
      <c r="H144" s="25">
        <f t="shared" si="17"/>
        <v>3897</v>
      </c>
      <c r="I144" s="101" t="s">
        <v>866</v>
      </c>
      <c r="J144" s="102" t="s">
        <v>867</v>
      </c>
      <c r="K144" s="101">
        <v>3897</v>
      </c>
      <c r="L144" s="101" t="s">
        <v>283</v>
      </c>
      <c r="M144" s="102" t="s">
        <v>487</v>
      </c>
      <c r="N144" s="102"/>
      <c r="O144" s="103" t="s">
        <v>818</v>
      </c>
      <c r="P144" s="103" t="s">
        <v>857</v>
      </c>
    </row>
    <row r="145" spans="1:16" ht="13.5" thickBot="1" x14ac:dyDescent="0.25">
      <c r="A145" s="25" t="str">
        <f t="shared" si="12"/>
        <v> BRNO 27 </v>
      </c>
      <c r="B145" s="6" t="str">
        <f t="shared" si="13"/>
        <v>I</v>
      </c>
      <c r="C145" s="25">
        <f t="shared" si="14"/>
        <v>46035.311999999998</v>
      </c>
      <c r="D145" s="23" t="str">
        <f t="shared" si="15"/>
        <v>vis</v>
      </c>
      <c r="E145" s="100">
        <f>VLOOKUP(C145,Active!C$21:E$962,3,FALSE)</f>
        <v>3899.001914440883</v>
      </c>
      <c r="F145" s="6" t="s">
        <v>244</v>
      </c>
      <c r="G145" s="23" t="str">
        <f t="shared" si="16"/>
        <v>46035.312</v>
      </c>
      <c r="H145" s="25">
        <f t="shared" si="17"/>
        <v>3899</v>
      </c>
      <c r="I145" s="101" t="s">
        <v>868</v>
      </c>
      <c r="J145" s="102" t="s">
        <v>869</v>
      </c>
      <c r="K145" s="101">
        <v>3899</v>
      </c>
      <c r="L145" s="101" t="s">
        <v>335</v>
      </c>
      <c r="M145" s="102" t="s">
        <v>487</v>
      </c>
      <c r="N145" s="102"/>
      <c r="O145" s="103" t="s">
        <v>870</v>
      </c>
      <c r="P145" s="103" t="s">
        <v>848</v>
      </c>
    </row>
    <row r="146" spans="1:16" ht="13.5" thickBot="1" x14ac:dyDescent="0.25">
      <c r="A146" s="25" t="str">
        <f t="shared" si="12"/>
        <v> BRNO 27 </v>
      </c>
      <c r="B146" s="6" t="str">
        <f t="shared" si="13"/>
        <v>I</v>
      </c>
      <c r="C146" s="25">
        <f t="shared" si="14"/>
        <v>46035.313000000002</v>
      </c>
      <c r="D146" s="23" t="str">
        <f t="shared" si="15"/>
        <v>vis</v>
      </c>
      <c r="E146" s="100">
        <f>VLOOKUP(C146,Active!C$21:E$962,3,FALSE)</f>
        <v>3899.0029882561971</v>
      </c>
      <c r="F146" s="6" t="s">
        <v>244</v>
      </c>
      <c r="G146" s="23" t="str">
        <f t="shared" si="16"/>
        <v>46035.313</v>
      </c>
      <c r="H146" s="25">
        <f t="shared" si="17"/>
        <v>3899</v>
      </c>
      <c r="I146" s="101" t="s">
        <v>871</v>
      </c>
      <c r="J146" s="102" t="s">
        <v>872</v>
      </c>
      <c r="K146" s="101">
        <v>3899</v>
      </c>
      <c r="L146" s="101" t="s">
        <v>594</v>
      </c>
      <c r="M146" s="102" t="s">
        <v>487</v>
      </c>
      <c r="N146" s="102"/>
      <c r="O146" s="103" t="s">
        <v>873</v>
      </c>
      <c r="P146" s="103" t="s">
        <v>848</v>
      </c>
    </row>
    <row r="147" spans="1:16" ht="13.5" thickBot="1" x14ac:dyDescent="0.25">
      <c r="A147" s="25" t="str">
        <f t="shared" si="12"/>
        <v> BRNO 27 </v>
      </c>
      <c r="B147" s="6" t="str">
        <f t="shared" si="13"/>
        <v>I</v>
      </c>
      <c r="C147" s="25">
        <f t="shared" si="14"/>
        <v>46035.315000000002</v>
      </c>
      <c r="D147" s="23" t="str">
        <f t="shared" si="15"/>
        <v>vis</v>
      </c>
      <c r="E147" s="100">
        <f>VLOOKUP(C147,Active!C$21:E$962,3,FALSE)</f>
        <v>3899.0051358868177</v>
      </c>
      <c r="F147" s="6" t="s">
        <v>244</v>
      </c>
      <c r="G147" s="23" t="str">
        <f t="shared" si="16"/>
        <v>46035.315</v>
      </c>
      <c r="H147" s="25">
        <f t="shared" si="17"/>
        <v>3899</v>
      </c>
      <c r="I147" s="101" t="s">
        <v>874</v>
      </c>
      <c r="J147" s="102" t="s">
        <v>875</v>
      </c>
      <c r="K147" s="101">
        <v>3899</v>
      </c>
      <c r="L147" s="101" t="s">
        <v>318</v>
      </c>
      <c r="M147" s="102" t="s">
        <v>487</v>
      </c>
      <c r="N147" s="102"/>
      <c r="O147" s="103" t="s">
        <v>876</v>
      </c>
      <c r="P147" s="103" t="s">
        <v>848</v>
      </c>
    </row>
    <row r="148" spans="1:16" ht="13.5" thickBot="1" x14ac:dyDescent="0.25">
      <c r="A148" s="25" t="str">
        <f t="shared" si="12"/>
        <v> BRNO 27 </v>
      </c>
      <c r="B148" s="6" t="str">
        <f t="shared" si="13"/>
        <v>I</v>
      </c>
      <c r="C148" s="25">
        <f t="shared" si="14"/>
        <v>46035.32</v>
      </c>
      <c r="D148" s="23" t="str">
        <f t="shared" si="15"/>
        <v>vis</v>
      </c>
      <c r="E148" s="100">
        <f>VLOOKUP(C148,Active!C$21:E$962,3,FALSE)</f>
        <v>3899.0105049633648</v>
      </c>
      <c r="F148" s="6" t="s">
        <v>244</v>
      </c>
      <c r="G148" s="23" t="str">
        <f t="shared" si="16"/>
        <v>46035.320</v>
      </c>
      <c r="H148" s="25">
        <f t="shared" si="17"/>
        <v>3899</v>
      </c>
      <c r="I148" s="101" t="s">
        <v>877</v>
      </c>
      <c r="J148" s="102" t="s">
        <v>878</v>
      </c>
      <c r="K148" s="101">
        <v>3899</v>
      </c>
      <c r="L148" s="101" t="s">
        <v>422</v>
      </c>
      <c r="M148" s="102" t="s">
        <v>487</v>
      </c>
      <c r="N148" s="102"/>
      <c r="O148" s="103" t="s">
        <v>879</v>
      </c>
      <c r="P148" s="103" t="s">
        <v>848</v>
      </c>
    </row>
    <row r="149" spans="1:16" ht="13.5" thickBot="1" x14ac:dyDescent="0.25">
      <c r="A149" s="25" t="str">
        <f t="shared" si="12"/>
        <v> BBS 75/100 </v>
      </c>
      <c r="B149" s="6" t="str">
        <f t="shared" si="13"/>
        <v>I</v>
      </c>
      <c r="C149" s="25">
        <f t="shared" si="14"/>
        <v>46047.417999999998</v>
      </c>
      <c r="D149" s="23" t="str">
        <f t="shared" si="15"/>
        <v>vis</v>
      </c>
      <c r="E149" s="100">
        <f>VLOOKUP(C149,Active!C$21:E$962,3,FALSE)</f>
        <v>3912.0015225841998</v>
      </c>
      <c r="F149" s="6" t="s">
        <v>244</v>
      </c>
      <c r="G149" s="23" t="str">
        <f t="shared" si="16"/>
        <v>46047.418</v>
      </c>
      <c r="H149" s="25">
        <f t="shared" si="17"/>
        <v>3912</v>
      </c>
      <c r="I149" s="101" t="s">
        <v>880</v>
      </c>
      <c r="J149" s="102" t="s">
        <v>881</v>
      </c>
      <c r="K149" s="101">
        <v>3912</v>
      </c>
      <c r="L149" s="101" t="s">
        <v>537</v>
      </c>
      <c r="M149" s="102" t="s">
        <v>487</v>
      </c>
      <c r="N149" s="102"/>
      <c r="O149" s="103" t="s">
        <v>818</v>
      </c>
      <c r="P149" s="103" t="s">
        <v>882</v>
      </c>
    </row>
    <row r="150" spans="1:16" ht="13.5" thickBot="1" x14ac:dyDescent="0.25">
      <c r="A150" s="25" t="str">
        <f t="shared" si="12"/>
        <v> BRNO 27 </v>
      </c>
      <c r="B150" s="6" t="str">
        <f t="shared" si="13"/>
        <v>I</v>
      </c>
      <c r="C150" s="25">
        <f t="shared" si="14"/>
        <v>46048.351000000002</v>
      </c>
      <c r="D150" s="23" t="str">
        <f t="shared" si="15"/>
        <v>vis</v>
      </c>
      <c r="E150" s="100">
        <f>VLOOKUP(C150,Active!C$21:E$962,3,FALSE)</f>
        <v>3913.0033922684697</v>
      </c>
      <c r="F150" s="6" t="s">
        <v>244</v>
      </c>
      <c r="G150" s="23" t="str">
        <f t="shared" si="16"/>
        <v>46048.351</v>
      </c>
      <c r="H150" s="25">
        <f t="shared" si="17"/>
        <v>3913</v>
      </c>
      <c r="I150" s="101" t="s">
        <v>883</v>
      </c>
      <c r="J150" s="102" t="s">
        <v>884</v>
      </c>
      <c r="K150" s="101">
        <v>3913</v>
      </c>
      <c r="L150" s="101" t="s">
        <v>594</v>
      </c>
      <c r="M150" s="102" t="s">
        <v>487</v>
      </c>
      <c r="N150" s="102"/>
      <c r="O150" s="103" t="s">
        <v>885</v>
      </c>
      <c r="P150" s="103" t="s">
        <v>848</v>
      </c>
    </row>
    <row r="151" spans="1:16" ht="13.5" thickBot="1" x14ac:dyDescent="0.25">
      <c r="A151" s="25" t="str">
        <f t="shared" si="12"/>
        <v> BBS 75 </v>
      </c>
      <c r="B151" s="6" t="str">
        <f t="shared" si="13"/>
        <v>I</v>
      </c>
      <c r="C151" s="25">
        <f t="shared" si="14"/>
        <v>46050.213000000003</v>
      </c>
      <c r="D151" s="23" t="str">
        <f t="shared" si="15"/>
        <v>vis</v>
      </c>
      <c r="E151" s="100">
        <f>VLOOKUP(C151,Active!C$21:E$962,3,FALSE)</f>
        <v>3915.002836375761</v>
      </c>
      <c r="F151" s="6" t="s">
        <v>244</v>
      </c>
      <c r="G151" s="23" t="str">
        <f t="shared" si="16"/>
        <v>46050.213</v>
      </c>
      <c r="H151" s="25">
        <f t="shared" si="17"/>
        <v>3915</v>
      </c>
      <c r="I151" s="101" t="s">
        <v>886</v>
      </c>
      <c r="J151" s="102" t="s">
        <v>887</v>
      </c>
      <c r="K151" s="101">
        <v>3915</v>
      </c>
      <c r="L151" s="101" t="s">
        <v>594</v>
      </c>
      <c r="M151" s="102" t="s">
        <v>487</v>
      </c>
      <c r="N151" s="102"/>
      <c r="O151" s="103" t="s">
        <v>532</v>
      </c>
      <c r="P151" s="103" t="s">
        <v>888</v>
      </c>
    </row>
    <row r="152" spans="1:16" ht="13.5" thickBot="1" x14ac:dyDescent="0.25">
      <c r="A152" s="25" t="str">
        <f t="shared" si="12"/>
        <v> AOEB 5 </v>
      </c>
      <c r="B152" s="6" t="str">
        <f t="shared" si="13"/>
        <v>I</v>
      </c>
      <c r="C152" s="25">
        <f t="shared" si="14"/>
        <v>46071.63</v>
      </c>
      <c r="D152" s="23" t="str">
        <f t="shared" si="15"/>
        <v>vis</v>
      </c>
      <c r="E152" s="100">
        <f>VLOOKUP(C152,Active!C$21:E$962,3,FALSE)</f>
        <v>3938.0007388708332</v>
      </c>
      <c r="F152" s="6" t="s">
        <v>244</v>
      </c>
      <c r="G152" s="23" t="str">
        <f t="shared" si="16"/>
        <v>46071.630</v>
      </c>
      <c r="H152" s="25">
        <f t="shared" si="17"/>
        <v>3938</v>
      </c>
      <c r="I152" s="101" t="s">
        <v>889</v>
      </c>
      <c r="J152" s="102" t="s">
        <v>890</v>
      </c>
      <c r="K152" s="101">
        <v>3938</v>
      </c>
      <c r="L152" s="101" t="s">
        <v>537</v>
      </c>
      <c r="M152" s="102" t="s">
        <v>487</v>
      </c>
      <c r="N152" s="102"/>
      <c r="O152" s="103" t="s">
        <v>891</v>
      </c>
      <c r="P152" s="103" t="s">
        <v>588</v>
      </c>
    </row>
    <row r="153" spans="1:16" ht="13.5" thickBot="1" x14ac:dyDescent="0.25">
      <c r="A153" s="25" t="str">
        <f t="shared" si="12"/>
        <v> AOEB 5 </v>
      </c>
      <c r="B153" s="6" t="str">
        <f t="shared" si="13"/>
        <v>I</v>
      </c>
      <c r="C153" s="25">
        <f t="shared" si="14"/>
        <v>46071.644999999997</v>
      </c>
      <c r="D153" s="23" t="str">
        <f t="shared" si="15"/>
        <v>vis</v>
      </c>
      <c r="E153" s="100">
        <f>VLOOKUP(C153,Active!C$21:E$962,3,FALSE)</f>
        <v>3938.0168461004832</v>
      </c>
      <c r="F153" s="6" t="s">
        <v>244</v>
      </c>
      <c r="G153" s="23" t="str">
        <f t="shared" si="16"/>
        <v>46071.645</v>
      </c>
      <c r="H153" s="25">
        <f t="shared" si="17"/>
        <v>3938</v>
      </c>
      <c r="I153" s="101" t="s">
        <v>892</v>
      </c>
      <c r="J153" s="102" t="s">
        <v>893</v>
      </c>
      <c r="K153" s="101">
        <v>3938</v>
      </c>
      <c r="L153" s="101" t="s">
        <v>370</v>
      </c>
      <c r="M153" s="102" t="s">
        <v>487</v>
      </c>
      <c r="N153" s="102"/>
      <c r="O153" s="103" t="s">
        <v>894</v>
      </c>
      <c r="P153" s="103" t="s">
        <v>588</v>
      </c>
    </row>
    <row r="154" spans="1:16" ht="13.5" thickBot="1" x14ac:dyDescent="0.25">
      <c r="A154" s="25" t="str">
        <f t="shared" si="12"/>
        <v> BBS 76 </v>
      </c>
      <c r="B154" s="6" t="str">
        <f t="shared" si="13"/>
        <v>I</v>
      </c>
      <c r="C154" s="25">
        <f t="shared" si="14"/>
        <v>46116.334999999999</v>
      </c>
      <c r="D154" s="23" t="str">
        <f t="shared" si="15"/>
        <v>vis</v>
      </c>
      <c r="E154" s="100">
        <f>VLOOKUP(C154,Active!C$21:E$962,3,FALSE)</f>
        <v>3986.005652306073</v>
      </c>
      <c r="F154" s="6" t="s">
        <v>244</v>
      </c>
      <c r="G154" s="23" t="str">
        <f t="shared" si="16"/>
        <v>46116.335</v>
      </c>
      <c r="H154" s="25">
        <f t="shared" si="17"/>
        <v>3986</v>
      </c>
      <c r="I154" s="101" t="s">
        <v>895</v>
      </c>
      <c r="J154" s="102" t="s">
        <v>896</v>
      </c>
      <c r="K154" s="101">
        <v>3986</v>
      </c>
      <c r="L154" s="101" t="s">
        <v>318</v>
      </c>
      <c r="M154" s="102" t="s">
        <v>487</v>
      </c>
      <c r="N154" s="102"/>
      <c r="O154" s="103" t="s">
        <v>631</v>
      </c>
      <c r="P154" s="103" t="s">
        <v>897</v>
      </c>
    </row>
    <row r="155" spans="1:16" ht="13.5" thickBot="1" x14ac:dyDescent="0.25">
      <c r="A155" s="25" t="str">
        <f t="shared" si="12"/>
        <v> BRNO 27 </v>
      </c>
      <c r="B155" s="6" t="str">
        <f t="shared" si="13"/>
        <v>I</v>
      </c>
      <c r="C155" s="25">
        <f t="shared" si="14"/>
        <v>46289.531999999999</v>
      </c>
      <c r="D155" s="23" t="str">
        <f t="shared" si="15"/>
        <v>vis</v>
      </c>
      <c r="E155" s="100">
        <f>VLOOKUP(C155,Active!C$21:E$962,3,FALSE)</f>
        <v>4171.9872425586818</v>
      </c>
      <c r="F155" s="6" t="s">
        <v>244</v>
      </c>
      <c r="G155" s="23" t="str">
        <f t="shared" si="16"/>
        <v>46289.532</v>
      </c>
      <c r="H155" s="25">
        <f t="shared" si="17"/>
        <v>4172</v>
      </c>
      <c r="I155" s="101" t="s">
        <v>898</v>
      </c>
      <c r="J155" s="102" t="s">
        <v>899</v>
      </c>
      <c r="K155" s="101">
        <v>4172</v>
      </c>
      <c r="L155" s="101" t="s">
        <v>512</v>
      </c>
      <c r="M155" s="102" t="s">
        <v>487</v>
      </c>
      <c r="N155" s="102"/>
      <c r="O155" s="103" t="s">
        <v>900</v>
      </c>
      <c r="P155" s="103" t="s">
        <v>848</v>
      </c>
    </row>
    <row r="156" spans="1:16" ht="13.5" thickBot="1" x14ac:dyDescent="0.25">
      <c r="A156" s="25" t="str">
        <f t="shared" si="12"/>
        <v> BRNO 27 </v>
      </c>
      <c r="B156" s="6" t="str">
        <f t="shared" si="13"/>
        <v>I</v>
      </c>
      <c r="C156" s="25">
        <f t="shared" si="14"/>
        <v>46291.404999999999</v>
      </c>
      <c r="D156" s="23" t="str">
        <f t="shared" si="15"/>
        <v>vis</v>
      </c>
      <c r="E156" s="100">
        <f>VLOOKUP(C156,Active!C$21:E$962,3,FALSE)</f>
        <v>4173.9984986343825</v>
      </c>
      <c r="F156" s="6" t="s">
        <v>244</v>
      </c>
      <c r="G156" s="23" t="str">
        <f t="shared" si="16"/>
        <v>46291.405</v>
      </c>
      <c r="H156" s="25">
        <f t="shared" si="17"/>
        <v>4174</v>
      </c>
      <c r="I156" s="101" t="s">
        <v>901</v>
      </c>
      <c r="J156" s="102" t="s">
        <v>902</v>
      </c>
      <c r="K156" s="101">
        <v>4174</v>
      </c>
      <c r="L156" s="101" t="s">
        <v>280</v>
      </c>
      <c r="M156" s="102" t="s">
        <v>487</v>
      </c>
      <c r="N156" s="102"/>
      <c r="O156" s="103" t="s">
        <v>900</v>
      </c>
      <c r="P156" s="103" t="s">
        <v>848</v>
      </c>
    </row>
    <row r="157" spans="1:16" ht="13.5" thickBot="1" x14ac:dyDescent="0.25">
      <c r="A157" s="25" t="str">
        <f t="shared" si="12"/>
        <v> BBS 78 </v>
      </c>
      <c r="B157" s="6" t="str">
        <f t="shared" si="13"/>
        <v>I</v>
      </c>
      <c r="C157" s="25">
        <f t="shared" si="14"/>
        <v>46291.409</v>
      </c>
      <c r="D157" s="23" t="str">
        <f t="shared" si="15"/>
        <v>vis</v>
      </c>
      <c r="E157" s="100">
        <f>VLOOKUP(C157,Active!C$21:E$962,3,FALSE)</f>
        <v>4174.0027938956237</v>
      </c>
      <c r="F157" s="6" t="s">
        <v>244</v>
      </c>
      <c r="G157" s="23" t="str">
        <f t="shared" si="16"/>
        <v>46291.409</v>
      </c>
      <c r="H157" s="25">
        <f t="shared" si="17"/>
        <v>4174</v>
      </c>
      <c r="I157" s="101" t="s">
        <v>903</v>
      </c>
      <c r="J157" s="102" t="s">
        <v>904</v>
      </c>
      <c r="K157" s="101">
        <v>4174</v>
      </c>
      <c r="L157" s="101" t="s">
        <v>594</v>
      </c>
      <c r="M157" s="102" t="s">
        <v>487</v>
      </c>
      <c r="N157" s="102"/>
      <c r="O157" s="103" t="s">
        <v>631</v>
      </c>
      <c r="P157" s="103" t="s">
        <v>905</v>
      </c>
    </row>
    <row r="158" spans="1:16" ht="13.5" thickBot="1" x14ac:dyDescent="0.25">
      <c r="A158" s="25" t="str">
        <f t="shared" si="12"/>
        <v> BBS 78 </v>
      </c>
      <c r="B158" s="6" t="str">
        <f t="shared" si="13"/>
        <v>I</v>
      </c>
      <c r="C158" s="25">
        <f t="shared" si="14"/>
        <v>46315.623</v>
      </c>
      <c r="D158" s="23" t="str">
        <f t="shared" si="15"/>
        <v>vis</v>
      </c>
      <c r="E158" s="100">
        <f>VLOOKUP(C158,Active!C$21:E$962,3,FALSE)</f>
        <v>4200.0041578128776</v>
      </c>
      <c r="F158" s="6" t="s">
        <v>244</v>
      </c>
      <c r="G158" s="23" t="str">
        <f t="shared" si="16"/>
        <v>46315.623</v>
      </c>
      <c r="H158" s="25">
        <f t="shared" si="17"/>
        <v>4200</v>
      </c>
      <c r="I158" s="101" t="s">
        <v>906</v>
      </c>
      <c r="J158" s="102" t="s">
        <v>907</v>
      </c>
      <c r="K158" s="101">
        <v>4200</v>
      </c>
      <c r="L158" s="101" t="s">
        <v>591</v>
      </c>
      <c r="M158" s="102" t="s">
        <v>487</v>
      </c>
      <c r="N158" s="102"/>
      <c r="O158" s="103" t="s">
        <v>532</v>
      </c>
      <c r="P158" s="103" t="s">
        <v>905</v>
      </c>
    </row>
    <row r="159" spans="1:16" ht="13.5" thickBot="1" x14ac:dyDescent="0.25">
      <c r="A159" s="25" t="str">
        <f t="shared" si="12"/>
        <v> BBS 78 </v>
      </c>
      <c r="B159" s="6" t="str">
        <f t="shared" si="13"/>
        <v>I</v>
      </c>
      <c r="C159" s="25">
        <f t="shared" si="14"/>
        <v>46319.345999999998</v>
      </c>
      <c r="D159" s="23" t="str">
        <f t="shared" si="15"/>
        <v>vis</v>
      </c>
      <c r="E159" s="100">
        <f>VLOOKUP(C159,Active!C$21:E$962,3,FALSE)</f>
        <v>4204.001972212146</v>
      </c>
      <c r="F159" s="6" t="s">
        <v>244</v>
      </c>
      <c r="G159" s="23" t="str">
        <f t="shared" si="16"/>
        <v>46319.346</v>
      </c>
      <c r="H159" s="25">
        <f t="shared" si="17"/>
        <v>4204</v>
      </c>
      <c r="I159" s="101" t="s">
        <v>908</v>
      </c>
      <c r="J159" s="102" t="s">
        <v>909</v>
      </c>
      <c r="K159" s="101">
        <v>4204</v>
      </c>
      <c r="L159" s="101" t="s">
        <v>335</v>
      </c>
      <c r="M159" s="102" t="s">
        <v>487</v>
      </c>
      <c r="N159" s="102"/>
      <c r="O159" s="103" t="s">
        <v>631</v>
      </c>
      <c r="P159" s="103" t="s">
        <v>905</v>
      </c>
    </row>
    <row r="160" spans="1:16" ht="13.5" thickBot="1" x14ac:dyDescent="0.25">
      <c r="A160" s="25" t="str">
        <f t="shared" si="12"/>
        <v> BBS 78 </v>
      </c>
      <c r="B160" s="6" t="str">
        <f t="shared" si="13"/>
        <v>I</v>
      </c>
      <c r="C160" s="25">
        <f t="shared" si="14"/>
        <v>46331.449000000001</v>
      </c>
      <c r="D160" s="23" t="str">
        <f t="shared" si="15"/>
        <v>vis</v>
      </c>
      <c r="E160" s="100">
        <f>VLOOKUP(C160,Active!C$21:E$962,3,FALSE)</f>
        <v>4216.9983589095364</v>
      </c>
      <c r="F160" s="6" t="s">
        <v>244</v>
      </c>
      <c r="G160" s="23" t="str">
        <f t="shared" si="16"/>
        <v>46331.449</v>
      </c>
      <c r="H160" s="25">
        <f t="shared" si="17"/>
        <v>4217</v>
      </c>
      <c r="I160" s="101" t="s">
        <v>910</v>
      </c>
      <c r="J160" s="102" t="s">
        <v>911</v>
      </c>
      <c r="K160" s="101">
        <v>4217</v>
      </c>
      <c r="L160" s="101" t="s">
        <v>501</v>
      </c>
      <c r="M160" s="102" t="s">
        <v>487</v>
      </c>
      <c r="N160" s="102"/>
      <c r="O160" s="103" t="s">
        <v>631</v>
      </c>
      <c r="P160" s="103" t="s">
        <v>905</v>
      </c>
    </row>
    <row r="161" spans="1:16" ht="13.5" thickBot="1" x14ac:dyDescent="0.25">
      <c r="A161" s="25" t="str">
        <f t="shared" si="12"/>
        <v> BBS 78 </v>
      </c>
      <c r="B161" s="6" t="str">
        <f t="shared" si="13"/>
        <v>I</v>
      </c>
      <c r="C161" s="25">
        <f t="shared" si="14"/>
        <v>46346.347999999998</v>
      </c>
      <c r="D161" s="23" t="str">
        <f t="shared" si="15"/>
        <v>vis</v>
      </c>
      <c r="E161" s="100">
        <f>VLOOKUP(C161,Active!C$21:E$962,3,FALSE)</f>
        <v>4232.9971332137857</v>
      </c>
      <c r="F161" s="6" t="s">
        <v>244</v>
      </c>
      <c r="G161" s="23" t="str">
        <f t="shared" si="16"/>
        <v>46346.348</v>
      </c>
      <c r="H161" s="25">
        <f t="shared" si="17"/>
        <v>4233</v>
      </c>
      <c r="I161" s="101" t="s">
        <v>912</v>
      </c>
      <c r="J161" s="102" t="s">
        <v>913</v>
      </c>
      <c r="K161" s="101">
        <v>4233</v>
      </c>
      <c r="L161" s="101" t="s">
        <v>271</v>
      </c>
      <c r="M161" s="102" t="s">
        <v>487</v>
      </c>
      <c r="N161" s="102"/>
      <c r="O161" s="103" t="s">
        <v>631</v>
      </c>
      <c r="P161" s="103" t="s">
        <v>905</v>
      </c>
    </row>
    <row r="162" spans="1:16" ht="13.5" thickBot="1" x14ac:dyDescent="0.25">
      <c r="A162" s="25" t="str">
        <f t="shared" si="12"/>
        <v> AOEB 5 </v>
      </c>
      <c r="B162" s="6" t="str">
        <f t="shared" si="13"/>
        <v>I</v>
      </c>
      <c r="C162" s="25">
        <f t="shared" si="14"/>
        <v>46355.663999999997</v>
      </c>
      <c r="D162" s="23" t="str">
        <f t="shared" si="15"/>
        <v>vis</v>
      </c>
      <c r="E162" s="100">
        <f>VLOOKUP(C162,Active!C$21:E$962,3,FALSE)</f>
        <v>4243.0007966420962</v>
      </c>
      <c r="F162" s="6" t="s">
        <v>244</v>
      </c>
      <c r="G162" s="23" t="str">
        <f t="shared" si="16"/>
        <v>46355.664</v>
      </c>
      <c r="H162" s="25">
        <f t="shared" si="17"/>
        <v>4243</v>
      </c>
      <c r="I162" s="101" t="s">
        <v>914</v>
      </c>
      <c r="J162" s="102" t="s">
        <v>915</v>
      </c>
      <c r="K162" s="101">
        <v>4243</v>
      </c>
      <c r="L162" s="101" t="s">
        <v>537</v>
      </c>
      <c r="M162" s="102" t="s">
        <v>487</v>
      </c>
      <c r="N162" s="102"/>
      <c r="O162" s="103" t="s">
        <v>891</v>
      </c>
      <c r="P162" s="103" t="s">
        <v>588</v>
      </c>
    </row>
    <row r="163" spans="1:16" ht="13.5" thickBot="1" x14ac:dyDescent="0.25">
      <c r="A163" s="25" t="str">
        <f t="shared" si="12"/>
        <v> PASP 98.691 </v>
      </c>
      <c r="B163" s="6" t="str">
        <f t="shared" si="13"/>
        <v>I</v>
      </c>
      <c r="C163" s="25">
        <f t="shared" si="14"/>
        <v>46355.664400000001</v>
      </c>
      <c r="D163" s="23" t="str">
        <f t="shared" si="15"/>
        <v>vis</v>
      </c>
      <c r="E163" s="100">
        <f>VLOOKUP(C163,Active!C$21:E$962,3,FALSE)</f>
        <v>4243.001226168225</v>
      </c>
      <c r="F163" s="6" t="s">
        <v>244</v>
      </c>
      <c r="G163" s="23" t="str">
        <f t="shared" si="16"/>
        <v>46355.6644</v>
      </c>
      <c r="H163" s="25">
        <f t="shared" si="17"/>
        <v>4243</v>
      </c>
      <c r="I163" s="101" t="s">
        <v>916</v>
      </c>
      <c r="J163" s="102" t="s">
        <v>915</v>
      </c>
      <c r="K163" s="101">
        <v>4243</v>
      </c>
      <c r="L163" s="101" t="s">
        <v>917</v>
      </c>
      <c r="M163" s="102" t="s">
        <v>918</v>
      </c>
      <c r="N163" s="102" t="s">
        <v>919</v>
      </c>
      <c r="O163" s="103" t="s">
        <v>920</v>
      </c>
      <c r="P163" s="103" t="s">
        <v>921</v>
      </c>
    </row>
    <row r="164" spans="1:16" ht="13.5" thickBot="1" x14ac:dyDescent="0.25">
      <c r="A164" s="25" t="str">
        <f t="shared" si="12"/>
        <v> BBS 78 </v>
      </c>
      <c r="B164" s="6" t="str">
        <f t="shared" si="13"/>
        <v>I</v>
      </c>
      <c r="C164" s="25">
        <f t="shared" si="14"/>
        <v>46359.389000000003</v>
      </c>
      <c r="D164" s="23" t="str">
        <f t="shared" si="15"/>
        <v>vis</v>
      </c>
      <c r="E164" s="100">
        <f>VLOOKUP(C164,Active!C$21:E$962,3,FALSE)</f>
        <v>4247.000758671993</v>
      </c>
      <c r="F164" s="6" t="s">
        <v>244</v>
      </c>
      <c r="G164" s="23" t="str">
        <f t="shared" si="16"/>
        <v>46359.389</v>
      </c>
      <c r="H164" s="25">
        <f t="shared" si="17"/>
        <v>4247</v>
      </c>
      <c r="I164" s="101" t="s">
        <v>922</v>
      </c>
      <c r="J164" s="102" t="s">
        <v>923</v>
      </c>
      <c r="K164" s="101">
        <v>4247</v>
      </c>
      <c r="L164" s="101" t="s">
        <v>537</v>
      </c>
      <c r="M164" s="102" t="s">
        <v>487</v>
      </c>
      <c r="N164" s="102"/>
      <c r="O164" s="103" t="s">
        <v>631</v>
      </c>
      <c r="P164" s="103" t="s">
        <v>905</v>
      </c>
    </row>
    <row r="165" spans="1:16" ht="13.5" thickBot="1" x14ac:dyDescent="0.25">
      <c r="A165" s="25" t="str">
        <f t="shared" si="12"/>
        <v> BBS 79 </v>
      </c>
      <c r="B165" s="6" t="str">
        <f t="shared" si="13"/>
        <v>I</v>
      </c>
      <c r="C165" s="25">
        <f t="shared" si="14"/>
        <v>46373.358999999997</v>
      </c>
      <c r="D165" s="23" t="str">
        <f t="shared" si="15"/>
        <v>vis</v>
      </c>
      <c r="E165" s="100">
        <f>VLOOKUP(C165,Active!C$21:E$962,3,FALSE)</f>
        <v>4262.0019585532145</v>
      </c>
      <c r="F165" s="6" t="s">
        <v>244</v>
      </c>
      <c r="G165" s="23" t="str">
        <f t="shared" si="16"/>
        <v>46373.359</v>
      </c>
      <c r="H165" s="25">
        <f t="shared" si="17"/>
        <v>4262</v>
      </c>
      <c r="I165" s="101" t="s">
        <v>924</v>
      </c>
      <c r="J165" s="102" t="s">
        <v>925</v>
      </c>
      <c r="K165" s="101">
        <v>4262</v>
      </c>
      <c r="L165" s="101" t="s">
        <v>335</v>
      </c>
      <c r="M165" s="102" t="s">
        <v>487</v>
      </c>
      <c r="N165" s="102"/>
      <c r="O165" s="103" t="s">
        <v>631</v>
      </c>
      <c r="P165" s="103" t="s">
        <v>926</v>
      </c>
    </row>
    <row r="166" spans="1:16" ht="13.5" thickBot="1" x14ac:dyDescent="0.25">
      <c r="A166" s="25" t="str">
        <f t="shared" si="12"/>
        <v> AOEB 5 </v>
      </c>
      <c r="B166" s="6" t="str">
        <f t="shared" si="13"/>
        <v>I</v>
      </c>
      <c r="C166" s="25">
        <f t="shared" si="14"/>
        <v>46438.544999999998</v>
      </c>
      <c r="D166" s="23" t="str">
        <f t="shared" si="15"/>
        <v>vis</v>
      </c>
      <c r="E166" s="100">
        <f>VLOOKUP(C166,Active!C$21:E$962,3,FALSE)</f>
        <v>4331.9996833533369</v>
      </c>
      <c r="F166" s="6" t="s">
        <v>244</v>
      </c>
      <c r="G166" s="23" t="str">
        <f t="shared" si="16"/>
        <v>46438.545</v>
      </c>
      <c r="H166" s="25">
        <f t="shared" si="17"/>
        <v>4332</v>
      </c>
      <c r="I166" s="101" t="s">
        <v>927</v>
      </c>
      <c r="J166" s="102" t="s">
        <v>928</v>
      </c>
      <c r="K166" s="101">
        <v>4332</v>
      </c>
      <c r="L166" s="101" t="s">
        <v>523</v>
      </c>
      <c r="M166" s="102" t="s">
        <v>487</v>
      </c>
      <c r="N166" s="102"/>
      <c r="O166" s="103" t="s">
        <v>891</v>
      </c>
      <c r="P166" s="103" t="s">
        <v>588</v>
      </c>
    </row>
    <row r="167" spans="1:16" ht="13.5" thickBot="1" x14ac:dyDescent="0.25">
      <c r="A167" s="25" t="str">
        <f t="shared" si="12"/>
        <v> PASP 98.691 </v>
      </c>
      <c r="B167" s="6" t="str">
        <f t="shared" si="13"/>
        <v>I</v>
      </c>
      <c r="C167" s="25">
        <f t="shared" si="14"/>
        <v>46438.5455</v>
      </c>
      <c r="D167" s="23" t="str">
        <f t="shared" si="15"/>
        <v>vis</v>
      </c>
      <c r="E167" s="100">
        <f>VLOOKUP(C167,Active!C$21:E$962,3,FALSE)</f>
        <v>4332.000220260994</v>
      </c>
      <c r="F167" s="6" t="s">
        <v>244</v>
      </c>
      <c r="G167" s="23" t="str">
        <f t="shared" si="16"/>
        <v>46438.5455</v>
      </c>
      <c r="H167" s="25">
        <f t="shared" si="17"/>
        <v>4332</v>
      </c>
      <c r="I167" s="101" t="s">
        <v>929</v>
      </c>
      <c r="J167" s="102" t="s">
        <v>930</v>
      </c>
      <c r="K167" s="101">
        <v>4332</v>
      </c>
      <c r="L167" s="101" t="s">
        <v>931</v>
      </c>
      <c r="M167" s="102" t="s">
        <v>918</v>
      </c>
      <c r="N167" s="102" t="s">
        <v>919</v>
      </c>
      <c r="O167" s="103" t="s">
        <v>920</v>
      </c>
      <c r="P167" s="103" t="s">
        <v>921</v>
      </c>
    </row>
    <row r="168" spans="1:16" ht="13.5" thickBot="1" x14ac:dyDescent="0.25">
      <c r="A168" s="25" t="str">
        <f t="shared" si="12"/>
        <v> BBS 81 </v>
      </c>
      <c r="B168" s="6" t="str">
        <f t="shared" si="13"/>
        <v>I</v>
      </c>
      <c r="C168" s="25">
        <f t="shared" si="14"/>
        <v>46657.394</v>
      </c>
      <c r="D168" s="23" t="str">
        <f t="shared" si="15"/>
        <v>vis</v>
      </c>
      <c r="E168" s="100">
        <f>VLOOKUP(C168,Active!C$21:E$962,3,FALSE)</f>
        <v>4567.0030901397922</v>
      </c>
      <c r="F168" s="6" t="s">
        <v>244</v>
      </c>
      <c r="G168" s="23" t="str">
        <f t="shared" si="16"/>
        <v>46657.394</v>
      </c>
      <c r="H168" s="25">
        <f t="shared" si="17"/>
        <v>4567</v>
      </c>
      <c r="I168" s="101" t="s">
        <v>932</v>
      </c>
      <c r="J168" s="102" t="s">
        <v>933</v>
      </c>
      <c r="K168" s="101">
        <v>4567</v>
      </c>
      <c r="L168" s="101" t="s">
        <v>594</v>
      </c>
      <c r="M168" s="102" t="s">
        <v>487</v>
      </c>
      <c r="N168" s="102"/>
      <c r="O168" s="103" t="s">
        <v>818</v>
      </c>
      <c r="P168" s="103" t="s">
        <v>934</v>
      </c>
    </row>
    <row r="169" spans="1:16" ht="13.5" thickBot="1" x14ac:dyDescent="0.25">
      <c r="A169" s="25" t="str">
        <f t="shared" si="12"/>
        <v> BBS 81 </v>
      </c>
      <c r="B169" s="6" t="str">
        <f t="shared" si="13"/>
        <v>I</v>
      </c>
      <c r="C169" s="25">
        <f t="shared" si="14"/>
        <v>46696.510999999999</v>
      </c>
      <c r="D169" s="23" t="str">
        <f t="shared" si="15"/>
        <v>vis</v>
      </c>
      <c r="E169" s="100">
        <f>VLOOKUP(C169,Active!C$21:E$962,3,FALSE)</f>
        <v>4609.0075236225366</v>
      </c>
      <c r="F169" s="6" t="s">
        <v>244</v>
      </c>
      <c r="G169" s="23" t="str">
        <f t="shared" si="16"/>
        <v>46696.511</v>
      </c>
      <c r="H169" s="25">
        <f t="shared" si="17"/>
        <v>4609</v>
      </c>
      <c r="I169" s="101" t="s">
        <v>935</v>
      </c>
      <c r="J169" s="102" t="s">
        <v>936</v>
      </c>
      <c r="K169" s="101">
        <v>4609</v>
      </c>
      <c r="L169" s="101" t="s">
        <v>603</v>
      </c>
      <c r="M169" s="102" t="s">
        <v>487</v>
      </c>
      <c r="N169" s="102"/>
      <c r="O169" s="103" t="s">
        <v>532</v>
      </c>
      <c r="P169" s="103" t="s">
        <v>934</v>
      </c>
    </row>
    <row r="170" spans="1:16" ht="13.5" thickBot="1" x14ac:dyDescent="0.25">
      <c r="A170" s="25" t="str">
        <f t="shared" si="12"/>
        <v>BAVM 46 </v>
      </c>
      <c r="B170" s="6" t="str">
        <f t="shared" si="13"/>
        <v>I</v>
      </c>
      <c r="C170" s="25">
        <f t="shared" si="14"/>
        <v>46698.368999999999</v>
      </c>
      <c r="D170" s="23" t="str">
        <f t="shared" si="15"/>
        <v>vis</v>
      </c>
      <c r="E170" s="100">
        <f>VLOOKUP(C170,Active!C$21:E$962,3,FALSE)</f>
        <v>4611.0026724685877</v>
      </c>
      <c r="F170" s="6" t="s">
        <v>244</v>
      </c>
      <c r="G170" s="23" t="str">
        <f t="shared" si="16"/>
        <v>46698.369</v>
      </c>
      <c r="H170" s="25">
        <f t="shared" si="17"/>
        <v>4611</v>
      </c>
      <c r="I170" s="101" t="s">
        <v>937</v>
      </c>
      <c r="J170" s="102" t="s">
        <v>938</v>
      </c>
      <c r="K170" s="101">
        <v>4611</v>
      </c>
      <c r="L170" s="101" t="s">
        <v>335</v>
      </c>
      <c r="M170" s="102" t="s">
        <v>487</v>
      </c>
      <c r="N170" s="102"/>
      <c r="O170" s="103" t="s">
        <v>939</v>
      </c>
      <c r="P170" s="104" t="s">
        <v>940</v>
      </c>
    </row>
    <row r="171" spans="1:16" ht="13.5" thickBot="1" x14ac:dyDescent="0.25">
      <c r="A171" s="25" t="str">
        <f t="shared" si="12"/>
        <v> BBS 82 </v>
      </c>
      <c r="B171" s="6" t="str">
        <f t="shared" si="13"/>
        <v>I</v>
      </c>
      <c r="C171" s="25">
        <f t="shared" si="14"/>
        <v>46753.298999999999</v>
      </c>
      <c r="D171" s="23" t="str">
        <f t="shared" si="15"/>
        <v>vis</v>
      </c>
      <c r="E171" s="100">
        <f>VLOOKUP(C171,Active!C$21:E$962,3,FALSE)</f>
        <v>4669.9873474489614</v>
      </c>
      <c r="F171" s="6" t="s">
        <v>244</v>
      </c>
      <c r="G171" s="23" t="str">
        <f t="shared" si="16"/>
        <v>46753.299</v>
      </c>
      <c r="H171" s="25">
        <f t="shared" si="17"/>
        <v>4670</v>
      </c>
      <c r="I171" s="101" t="s">
        <v>941</v>
      </c>
      <c r="J171" s="102" t="s">
        <v>942</v>
      </c>
      <c r="K171" s="101">
        <v>4670</v>
      </c>
      <c r="L171" s="101" t="s">
        <v>512</v>
      </c>
      <c r="M171" s="102" t="s">
        <v>487</v>
      </c>
      <c r="N171" s="102"/>
      <c r="O171" s="103" t="s">
        <v>532</v>
      </c>
      <c r="P171" s="103" t="s">
        <v>943</v>
      </c>
    </row>
    <row r="172" spans="1:16" ht="13.5" thickBot="1" x14ac:dyDescent="0.25">
      <c r="A172" s="25" t="str">
        <f t="shared" si="12"/>
        <v> BBS 82 </v>
      </c>
      <c r="B172" s="6" t="str">
        <f t="shared" si="13"/>
        <v>I</v>
      </c>
      <c r="C172" s="25">
        <f t="shared" si="14"/>
        <v>46764.485000000001</v>
      </c>
      <c r="D172" s="23" t="str">
        <f t="shared" si="15"/>
        <v>vis</v>
      </c>
      <c r="E172" s="100">
        <f>VLOOKUP(C172,Active!C$21:E$962,3,FALSE)</f>
        <v>4681.9990455070456</v>
      </c>
      <c r="F172" s="6" t="s">
        <v>244</v>
      </c>
      <c r="G172" s="23" t="str">
        <f t="shared" si="16"/>
        <v>46764.485</v>
      </c>
      <c r="H172" s="25">
        <f t="shared" si="17"/>
        <v>4682</v>
      </c>
      <c r="I172" s="101" t="s">
        <v>944</v>
      </c>
      <c r="J172" s="102" t="s">
        <v>945</v>
      </c>
      <c r="K172" s="101">
        <v>4682</v>
      </c>
      <c r="L172" s="101" t="s">
        <v>280</v>
      </c>
      <c r="M172" s="102" t="s">
        <v>487</v>
      </c>
      <c r="N172" s="102"/>
      <c r="O172" s="103" t="s">
        <v>631</v>
      </c>
      <c r="P172" s="103" t="s">
        <v>943</v>
      </c>
    </row>
    <row r="173" spans="1:16" ht="13.5" thickBot="1" x14ac:dyDescent="0.25">
      <c r="A173" s="25" t="str">
        <f t="shared" si="12"/>
        <v> BBS 83 </v>
      </c>
      <c r="B173" s="6" t="str">
        <f t="shared" si="13"/>
        <v>I</v>
      </c>
      <c r="C173" s="25">
        <f t="shared" si="14"/>
        <v>46819.432000000001</v>
      </c>
      <c r="D173" s="23" t="str">
        <f t="shared" si="15"/>
        <v>vis</v>
      </c>
      <c r="E173" s="100">
        <f>VLOOKUP(C173,Active!C$21:E$962,3,FALSE)</f>
        <v>4741.0019753476899</v>
      </c>
      <c r="F173" s="6" t="s">
        <v>244</v>
      </c>
      <c r="G173" s="23" t="str">
        <f t="shared" si="16"/>
        <v>46819.432</v>
      </c>
      <c r="H173" s="25">
        <f t="shared" si="17"/>
        <v>4741</v>
      </c>
      <c r="I173" s="101" t="s">
        <v>946</v>
      </c>
      <c r="J173" s="102" t="s">
        <v>947</v>
      </c>
      <c r="K173" s="101">
        <v>4741</v>
      </c>
      <c r="L173" s="101" t="s">
        <v>335</v>
      </c>
      <c r="M173" s="102" t="s">
        <v>487</v>
      </c>
      <c r="N173" s="102"/>
      <c r="O173" s="103" t="s">
        <v>631</v>
      </c>
      <c r="P173" s="103" t="s">
        <v>948</v>
      </c>
    </row>
    <row r="174" spans="1:16" ht="13.5" thickBot="1" x14ac:dyDescent="0.25">
      <c r="A174" s="25" t="str">
        <f t="shared" si="12"/>
        <v> BBS 83 </v>
      </c>
      <c r="B174" s="6" t="str">
        <f t="shared" si="13"/>
        <v>I</v>
      </c>
      <c r="C174" s="25">
        <f t="shared" si="14"/>
        <v>46820.366999999998</v>
      </c>
      <c r="D174" s="23" t="str">
        <f t="shared" si="15"/>
        <v>vis</v>
      </c>
      <c r="E174" s="100">
        <f>VLOOKUP(C174,Active!C$21:E$962,3,FALSE)</f>
        <v>4742.0059926625727</v>
      </c>
      <c r="F174" s="6" t="s">
        <v>244</v>
      </c>
      <c r="G174" s="23" t="str">
        <f t="shared" si="16"/>
        <v>46820.367</v>
      </c>
      <c r="H174" s="25">
        <f t="shared" si="17"/>
        <v>4742</v>
      </c>
      <c r="I174" s="101" t="s">
        <v>949</v>
      </c>
      <c r="J174" s="102" t="s">
        <v>950</v>
      </c>
      <c r="K174" s="101">
        <v>4742</v>
      </c>
      <c r="L174" s="101" t="s">
        <v>428</v>
      </c>
      <c r="M174" s="102" t="s">
        <v>487</v>
      </c>
      <c r="N174" s="102"/>
      <c r="O174" s="103" t="s">
        <v>631</v>
      </c>
      <c r="P174" s="103" t="s">
        <v>948</v>
      </c>
    </row>
    <row r="175" spans="1:16" ht="13.5" thickBot="1" x14ac:dyDescent="0.25">
      <c r="A175" s="25" t="str">
        <f t="shared" si="12"/>
        <v> BBS 83 </v>
      </c>
      <c r="B175" s="6" t="str">
        <f t="shared" si="13"/>
        <v>I</v>
      </c>
      <c r="C175" s="25">
        <f t="shared" si="14"/>
        <v>46861.337</v>
      </c>
      <c r="D175" s="23" t="str">
        <f t="shared" si="15"/>
        <v>vis</v>
      </c>
      <c r="E175" s="100">
        <f>VLOOKUP(C175,Active!C$21:E$962,3,FALSE)</f>
        <v>4786.000205914821</v>
      </c>
      <c r="F175" s="6" t="s">
        <v>244</v>
      </c>
      <c r="G175" s="23" t="str">
        <f t="shared" si="16"/>
        <v>46861.337</v>
      </c>
      <c r="H175" s="25">
        <f t="shared" si="17"/>
        <v>4786</v>
      </c>
      <c r="I175" s="101" t="s">
        <v>951</v>
      </c>
      <c r="J175" s="102" t="s">
        <v>952</v>
      </c>
      <c r="K175" s="101">
        <v>4786</v>
      </c>
      <c r="L175" s="101" t="s">
        <v>283</v>
      </c>
      <c r="M175" s="102" t="s">
        <v>487</v>
      </c>
      <c r="N175" s="102"/>
      <c r="O175" s="103" t="s">
        <v>631</v>
      </c>
      <c r="P175" s="103" t="s">
        <v>948</v>
      </c>
    </row>
    <row r="176" spans="1:16" ht="13.5" thickBot="1" x14ac:dyDescent="0.25">
      <c r="A176" s="25" t="str">
        <f t="shared" si="12"/>
        <v> BBS 84 </v>
      </c>
      <c r="B176" s="6" t="str">
        <f t="shared" si="13"/>
        <v>I</v>
      </c>
      <c r="C176" s="25">
        <f t="shared" si="14"/>
        <v>47008.464</v>
      </c>
      <c r="D176" s="23" t="str">
        <f t="shared" si="15"/>
        <v>vis</v>
      </c>
      <c r="E176" s="100">
        <f>VLOOKUP(C176,Active!C$21:E$962,3,FALSE)</f>
        <v>4943.9874310347459</v>
      </c>
      <c r="F176" s="6" t="s">
        <v>244</v>
      </c>
      <c r="G176" s="23" t="str">
        <f t="shared" si="16"/>
        <v>47008.464</v>
      </c>
      <c r="H176" s="25">
        <f t="shared" si="17"/>
        <v>4944</v>
      </c>
      <c r="I176" s="101" t="s">
        <v>953</v>
      </c>
      <c r="J176" s="102" t="s">
        <v>954</v>
      </c>
      <c r="K176" s="101">
        <v>4944</v>
      </c>
      <c r="L176" s="101" t="s">
        <v>512</v>
      </c>
      <c r="M176" s="102" t="s">
        <v>487</v>
      </c>
      <c r="N176" s="102"/>
      <c r="O176" s="103" t="s">
        <v>532</v>
      </c>
      <c r="P176" s="103" t="s">
        <v>955</v>
      </c>
    </row>
    <row r="177" spans="1:16" ht="13.5" thickBot="1" x14ac:dyDescent="0.25">
      <c r="A177" s="25" t="str">
        <f t="shared" si="12"/>
        <v> BBS 86 </v>
      </c>
      <c r="B177" s="6" t="str">
        <f t="shared" si="13"/>
        <v>I</v>
      </c>
      <c r="C177" s="25">
        <f t="shared" si="14"/>
        <v>47008.464999999997</v>
      </c>
      <c r="D177" s="23" t="str">
        <f t="shared" si="15"/>
        <v>vis</v>
      </c>
      <c r="E177" s="100">
        <f>VLOOKUP(C177,Active!C$21:E$962,3,FALSE)</f>
        <v>4943.9885048500528</v>
      </c>
      <c r="F177" s="6" t="s">
        <v>244</v>
      </c>
      <c r="G177" s="23" t="str">
        <f t="shared" si="16"/>
        <v>47008.465</v>
      </c>
      <c r="H177" s="25">
        <f t="shared" si="17"/>
        <v>4944</v>
      </c>
      <c r="I177" s="101" t="s">
        <v>956</v>
      </c>
      <c r="J177" s="102" t="s">
        <v>957</v>
      </c>
      <c r="K177" s="101">
        <v>4944</v>
      </c>
      <c r="L177" s="101" t="s">
        <v>958</v>
      </c>
      <c r="M177" s="102" t="s">
        <v>487</v>
      </c>
      <c r="N177" s="102"/>
      <c r="O177" s="103" t="s">
        <v>959</v>
      </c>
      <c r="P177" s="103" t="s">
        <v>960</v>
      </c>
    </row>
    <row r="178" spans="1:16" ht="13.5" thickBot="1" x14ac:dyDescent="0.25">
      <c r="A178" s="25" t="str">
        <f t="shared" si="12"/>
        <v> BBS 85 </v>
      </c>
      <c r="B178" s="6" t="str">
        <f t="shared" si="13"/>
        <v>I</v>
      </c>
      <c r="C178" s="25">
        <f t="shared" si="14"/>
        <v>47036.413999999997</v>
      </c>
      <c r="D178" s="23" t="str">
        <f t="shared" si="15"/>
        <v>vis</v>
      </c>
      <c r="E178" s="100">
        <f>VLOOKUP(C178,Active!C$21:E$962,3,FALSE)</f>
        <v>4974.0005689502977</v>
      </c>
      <c r="F178" s="6" t="s">
        <v>244</v>
      </c>
      <c r="G178" s="23" t="str">
        <f t="shared" si="16"/>
        <v>47036.414</v>
      </c>
      <c r="H178" s="25">
        <f t="shared" si="17"/>
        <v>4974</v>
      </c>
      <c r="I178" s="101" t="s">
        <v>961</v>
      </c>
      <c r="J178" s="102" t="s">
        <v>962</v>
      </c>
      <c r="K178" s="101">
        <v>4974</v>
      </c>
      <c r="L178" s="101" t="s">
        <v>537</v>
      </c>
      <c r="M178" s="102" t="s">
        <v>487</v>
      </c>
      <c r="N178" s="102"/>
      <c r="O178" s="103" t="s">
        <v>631</v>
      </c>
      <c r="P178" s="103" t="s">
        <v>963</v>
      </c>
    </row>
    <row r="179" spans="1:16" ht="13.5" thickBot="1" x14ac:dyDescent="0.25">
      <c r="A179" s="25" t="str">
        <f t="shared" si="12"/>
        <v> BBS 86 </v>
      </c>
      <c r="B179" s="6" t="str">
        <f t="shared" si="13"/>
        <v>I</v>
      </c>
      <c r="C179" s="25">
        <f t="shared" si="14"/>
        <v>47036.417999999998</v>
      </c>
      <c r="D179" s="23" t="str">
        <f t="shared" si="15"/>
        <v>vis</v>
      </c>
      <c r="E179" s="100">
        <f>VLOOKUP(C179,Active!C$21:E$962,3,FALSE)</f>
        <v>4974.0048642115389</v>
      </c>
      <c r="F179" s="6" t="s">
        <v>244</v>
      </c>
      <c r="G179" s="23" t="str">
        <f t="shared" si="16"/>
        <v>47036.418</v>
      </c>
      <c r="H179" s="25">
        <f t="shared" si="17"/>
        <v>4974</v>
      </c>
      <c r="I179" s="101" t="s">
        <v>964</v>
      </c>
      <c r="J179" s="102" t="s">
        <v>965</v>
      </c>
      <c r="K179" s="101">
        <v>4974</v>
      </c>
      <c r="L179" s="101" t="s">
        <v>318</v>
      </c>
      <c r="M179" s="102" t="s">
        <v>487</v>
      </c>
      <c r="N179" s="102"/>
      <c r="O179" s="103" t="s">
        <v>959</v>
      </c>
      <c r="P179" s="103" t="s">
        <v>960</v>
      </c>
    </row>
    <row r="180" spans="1:16" ht="13.5" thickBot="1" x14ac:dyDescent="0.25">
      <c r="A180" s="25" t="str">
        <f t="shared" si="12"/>
        <v> BBS 86 </v>
      </c>
      <c r="B180" s="6" t="str">
        <f t="shared" si="13"/>
        <v>I</v>
      </c>
      <c r="C180" s="25">
        <f t="shared" si="14"/>
        <v>47078.319000000003</v>
      </c>
      <c r="D180" s="23" t="str">
        <f t="shared" si="15"/>
        <v>vis</v>
      </c>
      <c r="E180" s="100">
        <f>VLOOKUP(C180,Active!C$21:E$962,3,FALSE)</f>
        <v>5018.998799517437</v>
      </c>
      <c r="F180" s="6" t="s">
        <v>244</v>
      </c>
      <c r="G180" s="23" t="str">
        <f t="shared" si="16"/>
        <v>47078.319</v>
      </c>
      <c r="H180" s="25">
        <f t="shared" si="17"/>
        <v>5019</v>
      </c>
      <c r="I180" s="101" t="s">
        <v>966</v>
      </c>
      <c r="J180" s="102" t="s">
        <v>967</v>
      </c>
      <c r="K180" s="101">
        <v>5019</v>
      </c>
      <c r="L180" s="101" t="s">
        <v>280</v>
      </c>
      <c r="M180" s="102" t="s">
        <v>487</v>
      </c>
      <c r="N180" s="102"/>
      <c r="O180" s="103" t="s">
        <v>532</v>
      </c>
      <c r="P180" s="103" t="s">
        <v>960</v>
      </c>
    </row>
    <row r="181" spans="1:16" ht="13.5" thickBot="1" x14ac:dyDescent="0.25">
      <c r="A181" s="25" t="str">
        <f t="shared" si="12"/>
        <v> AOEB 5 </v>
      </c>
      <c r="B181" s="6" t="str">
        <f t="shared" si="13"/>
        <v>I</v>
      </c>
      <c r="C181" s="25">
        <f t="shared" si="14"/>
        <v>47087.633000000002</v>
      </c>
      <c r="D181" s="23" t="str">
        <f t="shared" si="15"/>
        <v>vis</v>
      </c>
      <c r="E181" s="100">
        <f>VLOOKUP(C181,Active!C$21:E$962,3,FALSE)</f>
        <v>5029.0003153151265</v>
      </c>
      <c r="F181" s="6" t="s">
        <v>244</v>
      </c>
      <c r="G181" s="23" t="str">
        <f t="shared" si="16"/>
        <v>47087.633</v>
      </c>
      <c r="H181" s="25">
        <f t="shared" si="17"/>
        <v>5029</v>
      </c>
      <c r="I181" s="101" t="s">
        <v>968</v>
      </c>
      <c r="J181" s="102" t="s">
        <v>969</v>
      </c>
      <c r="K181" s="101">
        <v>5029</v>
      </c>
      <c r="L181" s="101" t="s">
        <v>283</v>
      </c>
      <c r="M181" s="102" t="s">
        <v>487</v>
      </c>
      <c r="N181" s="102"/>
      <c r="O181" s="103" t="s">
        <v>545</v>
      </c>
      <c r="P181" s="103" t="s">
        <v>588</v>
      </c>
    </row>
    <row r="182" spans="1:16" ht="13.5" thickBot="1" x14ac:dyDescent="0.25">
      <c r="A182" s="25" t="str">
        <f t="shared" si="12"/>
        <v> BBS 86 </v>
      </c>
      <c r="B182" s="6" t="str">
        <f t="shared" si="13"/>
        <v>I</v>
      </c>
      <c r="C182" s="25">
        <f t="shared" si="14"/>
        <v>47117.436999999998</v>
      </c>
      <c r="D182" s="23" t="str">
        <f t="shared" si="15"/>
        <v>vis</v>
      </c>
      <c r="E182" s="100">
        <f>VLOOKUP(C182,Active!C$21:E$962,3,FALSE)</f>
        <v>5061.0043068154882</v>
      </c>
      <c r="F182" s="6" t="s">
        <v>244</v>
      </c>
      <c r="G182" s="23" t="str">
        <f t="shared" si="16"/>
        <v>47117.437</v>
      </c>
      <c r="H182" s="25">
        <f t="shared" si="17"/>
        <v>5061</v>
      </c>
      <c r="I182" s="101" t="s">
        <v>970</v>
      </c>
      <c r="J182" s="102" t="s">
        <v>971</v>
      </c>
      <c r="K182" s="101">
        <v>5061</v>
      </c>
      <c r="L182" s="101" t="s">
        <v>591</v>
      </c>
      <c r="M182" s="102" t="s">
        <v>487</v>
      </c>
      <c r="N182" s="102"/>
      <c r="O182" s="103" t="s">
        <v>631</v>
      </c>
      <c r="P182" s="103" t="s">
        <v>960</v>
      </c>
    </row>
    <row r="183" spans="1:16" ht="13.5" thickBot="1" x14ac:dyDescent="0.25">
      <c r="A183" s="25" t="str">
        <f t="shared" si="12"/>
        <v> BBS 88 </v>
      </c>
      <c r="B183" s="6" t="str">
        <f t="shared" si="13"/>
        <v>I</v>
      </c>
      <c r="C183" s="25">
        <f t="shared" si="14"/>
        <v>47213.357000000004</v>
      </c>
      <c r="D183" s="23" t="str">
        <f t="shared" si="15"/>
        <v>vis</v>
      </c>
      <c r="E183" s="100">
        <f>VLOOKUP(C183,Active!C$21:E$962,3,FALSE)</f>
        <v>5164.0046713543161</v>
      </c>
      <c r="F183" s="6" t="s">
        <v>244</v>
      </c>
      <c r="G183" s="23" t="str">
        <f t="shared" si="16"/>
        <v>47213.357</v>
      </c>
      <c r="H183" s="25">
        <f t="shared" si="17"/>
        <v>5164</v>
      </c>
      <c r="I183" s="101" t="s">
        <v>972</v>
      </c>
      <c r="J183" s="102" t="s">
        <v>973</v>
      </c>
      <c r="K183" s="101">
        <v>5164</v>
      </c>
      <c r="L183" s="101" t="s">
        <v>591</v>
      </c>
      <c r="M183" s="102" t="s">
        <v>487</v>
      </c>
      <c r="N183" s="102"/>
      <c r="O183" s="103" t="s">
        <v>974</v>
      </c>
      <c r="P183" s="103" t="s">
        <v>975</v>
      </c>
    </row>
    <row r="184" spans="1:16" ht="13.5" thickBot="1" x14ac:dyDescent="0.25">
      <c r="A184" s="25" t="str">
        <f t="shared" si="12"/>
        <v> BBS 87 </v>
      </c>
      <c r="B184" s="6" t="str">
        <f t="shared" si="13"/>
        <v>I</v>
      </c>
      <c r="C184" s="25">
        <f t="shared" si="14"/>
        <v>47214.286999999997</v>
      </c>
      <c r="D184" s="23" t="str">
        <f t="shared" si="15"/>
        <v>vis</v>
      </c>
      <c r="E184" s="100">
        <f>VLOOKUP(C184,Active!C$21:E$962,3,FALSE)</f>
        <v>5165.0033195926435</v>
      </c>
      <c r="F184" s="6" t="s">
        <v>244</v>
      </c>
      <c r="G184" s="23" t="str">
        <f t="shared" si="16"/>
        <v>47214.287</v>
      </c>
      <c r="H184" s="25">
        <f t="shared" si="17"/>
        <v>5165</v>
      </c>
      <c r="I184" s="101" t="s">
        <v>976</v>
      </c>
      <c r="J184" s="102" t="s">
        <v>977</v>
      </c>
      <c r="K184" s="101">
        <v>5165</v>
      </c>
      <c r="L184" s="101" t="s">
        <v>594</v>
      </c>
      <c r="M184" s="102" t="s">
        <v>487</v>
      </c>
      <c r="N184" s="102"/>
      <c r="O184" s="103" t="s">
        <v>631</v>
      </c>
      <c r="P184" s="103" t="s">
        <v>978</v>
      </c>
    </row>
    <row r="185" spans="1:16" ht="13.5" thickBot="1" x14ac:dyDescent="0.25">
      <c r="A185" s="25" t="str">
        <f t="shared" si="12"/>
        <v>IBVS 3423 </v>
      </c>
      <c r="B185" s="6" t="str">
        <f t="shared" si="13"/>
        <v>I</v>
      </c>
      <c r="C185" s="25">
        <f t="shared" si="14"/>
        <v>47415.441200000001</v>
      </c>
      <c r="D185" s="23" t="str">
        <f t="shared" si="15"/>
        <v>vis</v>
      </c>
      <c r="E185" s="100">
        <f>VLOOKUP(C185,Active!C$21:E$962,3,FALSE)</f>
        <v>5381.0057792310445</v>
      </c>
      <c r="F185" s="6" t="s">
        <v>244</v>
      </c>
      <c r="G185" s="23" t="str">
        <f t="shared" si="16"/>
        <v>47415.4412</v>
      </c>
      <c r="H185" s="25">
        <f t="shared" si="17"/>
        <v>5381</v>
      </c>
      <c r="I185" s="101" t="s">
        <v>979</v>
      </c>
      <c r="J185" s="102" t="s">
        <v>980</v>
      </c>
      <c r="K185" s="101">
        <v>5381</v>
      </c>
      <c r="L185" s="101" t="s">
        <v>981</v>
      </c>
      <c r="M185" s="102" t="s">
        <v>918</v>
      </c>
      <c r="N185" s="102" t="s">
        <v>919</v>
      </c>
      <c r="O185" s="103" t="s">
        <v>854</v>
      </c>
      <c r="P185" s="104" t="s">
        <v>982</v>
      </c>
    </row>
    <row r="186" spans="1:16" ht="13.5" thickBot="1" x14ac:dyDescent="0.25">
      <c r="A186" s="25" t="str">
        <f t="shared" si="12"/>
        <v> BBS 89 </v>
      </c>
      <c r="B186" s="6" t="str">
        <f t="shared" si="13"/>
        <v>I</v>
      </c>
      <c r="C186" s="25">
        <f t="shared" si="14"/>
        <v>47415.447999999997</v>
      </c>
      <c r="D186" s="23" t="str">
        <f t="shared" si="15"/>
        <v>vis</v>
      </c>
      <c r="E186" s="100">
        <f>VLOOKUP(C186,Active!C$21:E$962,3,FALSE)</f>
        <v>5381.0130811751478</v>
      </c>
      <c r="F186" s="6" t="s">
        <v>244</v>
      </c>
      <c r="G186" s="23" t="str">
        <f t="shared" si="16"/>
        <v>47415.448</v>
      </c>
      <c r="H186" s="25">
        <f t="shared" si="17"/>
        <v>5381</v>
      </c>
      <c r="I186" s="101" t="s">
        <v>983</v>
      </c>
      <c r="J186" s="102" t="s">
        <v>984</v>
      </c>
      <c r="K186" s="101">
        <v>5381</v>
      </c>
      <c r="L186" s="101" t="s">
        <v>402</v>
      </c>
      <c r="M186" s="102" t="s">
        <v>487</v>
      </c>
      <c r="N186" s="102"/>
      <c r="O186" s="103" t="s">
        <v>532</v>
      </c>
      <c r="P186" s="103" t="s">
        <v>985</v>
      </c>
    </row>
    <row r="187" spans="1:16" ht="13.5" thickBot="1" x14ac:dyDescent="0.25">
      <c r="A187" s="25" t="str">
        <f t="shared" si="12"/>
        <v> BBS 90 </v>
      </c>
      <c r="B187" s="6" t="str">
        <f t="shared" si="13"/>
        <v>I</v>
      </c>
      <c r="C187" s="25">
        <f t="shared" si="14"/>
        <v>47456.415000000001</v>
      </c>
      <c r="D187" s="23" t="str">
        <f t="shared" si="15"/>
        <v>vis</v>
      </c>
      <c r="E187" s="100">
        <f>VLOOKUP(C187,Active!C$21:E$962,3,FALSE)</f>
        <v>5425.0040729814691</v>
      </c>
      <c r="F187" s="6" t="s">
        <v>244</v>
      </c>
      <c r="G187" s="23" t="str">
        <f t="shared" si="16"/>
        <v>47456.415</v>
      </c>
      <c r="H187" s="25">
        <f t="shared" si="17"/>
        <v>5425</v>
      </c>
      <c r="I187" s="101" t="s">
        <v>986</v>
      </c>
      <c r="J187" s="102" t="s">
        <v>987</v>
      </c>
      <c r="K187" s="101">
        <v>5425</v>
      </c>
      <c r="L187" s="101" t="s">
        <v>591</v>
      </c>
      <c r="M187" s="102" t="s">
        <v>487</v>
      </c>
      <c r="N187" s="102"/>
      <c r="O187" s="103" t="s">
        <v>532</v>
      </c>
      <c r="P187" s="103" t="s">
        <v>988</v>
      </c>
    </row>
    <row r="188" spans="1:16" ht="13.5" thickBot="1" x14ac:dyDescent="0.25">
      <c r="A188" s="25" t="str">
        <f t="shared" si="12"/>
        <v> BBS 90 </v>
      </c>
      <c r="B188" s="6" t="str">
        <f t="shared" si="13"/>
        <v>I</v>
      </c>
      <c r="C188" s="25">
        <f t="shared" si="14"/>
        <v>47456.417000000001</v>
      </c>
      <c r="D188" s="23" t="str">
        <f t="shared" si="15"/>
        <v>vis</v>
      </c>
      <c r="E188" s="100">
        <f>VLOOKUP(C188,Active!C$21:E$962,3,FALSE)</f>
        <v>5425.0062206120901</v>
      </c>
      <c r="F188" s="6" t="s">
        <v>244</v>
      </c>
      <c r="G188" s="23" t="str">
        <f t="shared" si="16"/>
        <v>47456.417</v>
      </c>
      <c r="H188" s="25">
        <f t="shared" si="17"/>
        <v>5425</v>
      </c>
      <c r="I188" s="101" t="s">
        <v>989</v>
      </c>
      <c r="J188" s="102" t="s">
        <v>990</v>
      </c>
      <c r="K188" s="101">
        <v>5425</v>
      </c>
      <c r="L188" s="101" t="s">
        <v>428</v>
      </c>
      <c r="M188" s="102" t="s">
        <v>487</v>
      </c>
      <c r="N188" s="102"/>
      <c r="O188" s="103" t="s">
        <v>631</v>
      </c>
      <c r="P188" s="103" t="s">
        <v>988</v>
      </c>
    </row>
    <row r="189" spans="1:16" ht="13.5" thickBot="1" x14ac:dyDescent="0.25">
      <c r="A189" s="25" t="str">
        <f t="shared" si="12"/>
        <v> BBS 90 </v>
      </c>
      <c r="B189" s="6" t="str">
        <f t="shared" si="13"/>
        <v>I</v>
      </c>
      <c r="C189" s="25">
        <f t="shared" si="14"/>
        <v>47470.375999999997</v>
      </c>
      <c r="D189" s="23" t="str">
        <f t="shared" si="15"/>
        <v>vis</v>
      </c>
      <c r="E189" s="100">
        <f>VLOOKUP(C189,Active!C$21:E$962,3,FALSE)</f>
        <v>5439.9956085249023</v>
      </c>
      <c r="F189" s="6" t="s">
        <v>244</v>
      </c>
      <c r="G189" s="23" t="str">
        <f t="shared" si="16"/>
        <v>47470.376</v>
      </c>
      <c r="H189" s="25">
        <f t="shared" si="17"/>
        <v>5440</v>
      </c>
      <c r="I189" s="101" t="s">
        <v>991</v>
      </c>
      <c r="J189" s="102" t="s">
        <v>992</v>
      </c>
      <c r="K189" s="101">
        <v>5440</v>
      </c>
      <c r="L189" s="101" t="s">
        <v>710</v>
      </c>
      <c r="M189" s="102" t="s">
        <v>487</v>
      </c>
      <c r="N189" s="102"/>
      <c r="O189" s="103" t="s">
        <v>631</v>
      </c>
      <c r="P189" s="103" t="s">
        <v>988</v>
      </c>
    </row>
    <row r="190" spans="1:16" ht="13.5" thickBot="1" x14ac:dyDescent="0.25">
      <c r="A190" s="25" t="str">
        <f t="shared" si="12"/>
        <v> BBS 90 </v>
      </c>
      <c r="B190" s="6" t="str">
        <f t="shared" si="13"/>
        <v>I</v>
      </c>
      <c r="C190" s="25">
        <f t="shared" si="14"/>
        <v>47471.307999999997</v>
      </c>
      <c r="D190" s="23" t="str">
        <f t="shared" si="15"/>
        <v>vis</v>
      </c>
      <c r="E190" s="100">
        <f>VLOOKUP(C190,Active!C$21:E$962,3,FALSE)</f>
        <v>5440.996404393858</v>
      </c>
      <c r="F190" s="6" t="s">
        <v>244</v>
      </c>
      <c r="G190" s="23" t="str">
        <f t="shared" si="16"/>
        <v>47471.308</v>
      </c>
      <c r="H190" s="25">
        <f t="shared" si="17"/>
        <v>5441</v>
      </c>
      <c r="I190" s="101" t="s">
        <v>993</v>
      </c>
      <c r="J190" s="102" t="s">
        <v>994</v>
      </c>
      <c r="K190" s="101">
        <v>5441</v>
      </c>
      <c r="L190" s="101" t="s">
        <v>271</v>
      </c>
      <c r="M190" s="102" t="s">
        <v>487</v>
      </c>
      <c r="N190" s="102"/>
      <c r="O190" s="103" t="s">
        <v>974</v>
      </c>
      <c r="P190" s="103" t="s">
        <v>988</v>
      </c>
    </row>
    <row r="191" spans="1:16" ht="13.5" thickBot="1" x14ac:dyDescent="0.25">
      <c r="A191" s="25" t="str">
        <f t="shared" si="12"/>
        <v> BRNO 30 </v>
      </c>
      <c r="B191" s="6" t="str">
        <f t="shared" si="13"/>
        <v>I</v>
      </c>
      <c r="C191" s="25">
        <f t="shared" si="14"/>
        <v>47471.311999999998</v>
      </c>
      <c r="D191" s="23" t="str">
        <f t="shared" si="15"/>
        <v>vis</v>
      </c>
      <c r="E191" s="100">
        <f>VLOOKUP(C191,Active!C$21:E$962,3,FALSE)</f>
        <v>5441.0006996550992</v>
      </c>
      <c r="F191" s="6" t="s">
        <v>244</v>
      </c>
      <c r="G191" s="23" t="str">
        <f t="shared" si="16"/>
        <v>47471.312</v>
      </c>
      <c r="H191" s="25">
        <f t="shared" si="17"/>
        <v>5441</v>
      </c>
      <c r="I191" s="101" t="s">
        <v>995</v>
      </c>
      <c r="J191" s="102" t="s">
        <v>996</v>
      </c>
      <c r="K191" s="101">
        <v>5441</v>
      </c>
      <c r="L191" s="101" t="s">
        <v>537</v>
      </c>
      <c r="M191" s="102" t="s">
        <v>487</v>
      </c>
      <c r="N191" s="102"/>
      <c r="O191" s="103" t="s">
        <v>997</v>
      </c>
      <c r="P191" s="103" t="s">
        <v>998</v>
      </c>
    </row>
    <row r="192" spans="1:16" ht="13.5" thickBot="1" x14ac:dyDescent="0.25">
      <c r="A192" s="25" t="str">
        <f t="shared" si="12"/>
        <v> AOEB 5 </v>
      </c>
      <c r="B192" s="6" t="str">
        <f t="shared" si="13"/>
        <v>I</v>
      </c>
      <c r="C192" s="25">
        <f t="shared" si="14"/>
        <v>47479.695</v>
      </c>
      <c r="D192" s="23" t="str">
        <f t="shared" si="15"/>
        <v>vis</v>
      </c>
      <c r="E192" s="100">
        <f>VLOOKUP(C192,Active!C$21:E$962,3,FALSE)</f>
        <v>5450.0024933991472</v>
      </c>
      <c r="F192" s="6" t="s">
        <v>244</v>
      </c>
      <c r="G192" s="23" t="str">
        <f t="shared" si="16"/>
        <v>47479.695</v>
      </c>
      <c r="H192" s="25">
        <f t="shared" si="17"/>
        <v>5450</v>
      </c>
      <c r="I192" s="101" t="s">
        <v>999</v>
      </c>
      <c r="J192" s="102" t="s">
        <v>1000</v>
      </c>
      <c r="K192" s="101">
        <v>5450</v>
      </c>
      <c r="L192" s="101" t="s">
        <v>335</v>
      </c>
      <c r="M192" s="102" t="s">
        <v>487</v>
      </c>
      <c r="N192" s="102"/>
      <c r="O192" s="103" t="s">
        <v>545</v>
      </c>
      <c r="P192" s="103" t="s">
        <v>588</v>
      </c>
    </row>
    <row r="193" spans="1:16" ht="13.5" thickBot="1" x14ac:dyDescent="0.25">
      <c r="A193" s="25" t="str">
        <f t="shared" si="12"/>
        <v> AOEB 5 </v>
      </c>
      <c r="B193" s="6" t="str">
        <f t="shared" si="13"/>
        <v>I</v>
      </c>
      <c r="C193" s="25">
        <f t="shared" si="14"/>
        <v>47480.625</v>
      </c>
      <c r="D193" s="23" t="str">
        <f t="shared" si="15"/>
        <v>vis</v>
      </c>
      <c r="E193" s="100">
        <f>VLOOKUP(C193,Active!C$21:E$962,3,FALSE)</f>
        <v>5451.0011416374828</v>
      </c>
      <c r="F193" s="6" t="s">
        <v>244</v>
      </c>
      <c r="G193" s="23" t="str">
        <f t="shared" si="16"/>
        <v>47480.625</v>
      </c>
      <c r="H193" s="25">
        <f t="shared" si="17"/>
        <v>5451</v>
      </c>
      <c r="I193" s="101" t="s">
        <v>1001</v>
      </c>
      <c r="J193" s="102" t="s">
        <v>1002</v>
      </c>
      <c r="K193" s="101">
        <v>5451</v>
      </c>
      <c r="L193" s="101" t="s">
        <v>537</v>
      </c>
      <c r="M193" s="102" t="s">
        <v>487</v>
      </c>
      <c r="N193" s="102"/>
      <c r="O193" s="103" t="s">
        <v>545</v>
      </c>
      <c r="P193" s="103" t="s">
        <v>588</v>
      </c>
    </row>
    <row r="194" spans="1:16" ht="13.5" thickBot="1" x14ac:dyDescent="0.25">
      <c r="A194" s="25" t="str">
        <f t="shared" si="12"/>
        <v> BBS 90 </v>
      </c>
      <c r="B194" s="6" t="str">
        <f t="shared" si="13"/>
        <v>I</v>
      </c>
      <c r="C194" s="25">
        <f t="shared" si="14"/>
        <v>47525.332999999999</v>
      </c>
      <c r="D194" s="23" t="str">
        <f t="shared" si="15"/>
        <v>vis</v>
      </c>
      <c r="E194" s="100">
        <f>VLOOKUP(C194,Active!C$21:E$962,3,FALSE)</f>
        <v>5499.0092765186491</v>
      </c>
      <c r="F194" s="6" t="s">
        <v>244</v>
      </c>
      <c r="G194" s="23" t="str">
        <f t="shared" si="16"/>
        <v>47525.333</v>
      </c>
      <c r="H194" s="25">
        <f t="shared" si="17"/>
        <v>5499</v>
      </c>
      <c r="I194" s="101" t="s">
        <v>1003</v>
      </c>
      <c r="J194" s="102" t="s">
        <v>1004</v>
      </c>
      <c r="K194" s="101">
        <v>5499</v>
      </c>
      <c r="L194" s="101" t="s">
        <v>434</v>
      </c>
      <c r="M194" s="102" t="s">
        <v>487</v>
      </c>
      <c r="N194" s="102"/>
      <c r="O194" s="103" t="s">
        <v>631</v>
      </c>
      <c r="P194" s="103" t="s">
        <v>988</v>
      </c>
    </row>
    <row r="195" spans="1:16" ht="13.5" thickBot="1" x14ac:dyDescent="0.25">
      <c r="A195" s="25" t="str">
        <f t="shared" si="12"/>
        <v> BBS 91 </v>
      </c>
      <c r="B195" s="6" t="str">
        <f t="shared" si="13"/>
        <v>I</v>
      </c>
      <c r="C195" s="25">
        <f t="shared" si="14"/>
        <v>47553.267</v>
      </c>
      <c r="D195" s="23" t="str">
        <f t="shared" si="15"/>
        <v>vis</v>
      </c>
      <c r="E195" s="100">
        <f>VLOOKUP(C195,Active!C$21:E$962,3,FALSE)</f>
        <v>5529.0052333892445</v>
      </c>
      <c r="F195" s="6" t="s">
        <v>244</v>
      </c>
      <c r="G195" s="23" t="str">
        <f t="shared" si="16"/>
        <v>47553.267</v>
      </c>
      <c r="H195" s="25">
        <f t="shared" si="17"/>
        <v>5529</v>
      </c>
      <c r="I195" s="101" t="s">
        <v>1005</v>
      </c>
      <c r="J195" s="102" t="s">
        <v>1006</v>
      </c>
      <c r="K195" s="101">
        <v>5529</v>
      </c>
      <c r="L195" s="101" t="s">
        <v>318</v>
      </c>
      <c r="M195" s="102" t="s">
        <v>487</v>
      </c>
      <c r="N195" s="102"/>
      <c r="O195" s="103" t="s">
        <v>631</v>
      </c>
      <c r="P195" s="103" t="s">
        <v>1007</v>
      </c>
    </row>
    <row r="196" spans="1:16" ht="13.5" thickBot="1" x14ac:dyDescent="0.25">
      <c r="A196" s="25" t="str">
        <f t="shared" si="12"/>
        <v> BBS 91 </v>
      </c>
      <c r="B196" s="6" t="str">
        <f t="shared" si="13"/>
        <v>I</v>
      </c>
      <c r="C196" s="25">
        <f t="shared" si="14"/>
        <v>47565.366999999998</v>
      </c>
      <c r="D196" s="23" t="str">
        <f t="shared" si="15"/>
        <v>vis</v>
      </c>
      <c r="E196" s="100">
        <f>VLOOKUP(C196,Active!C$21:E$962,3,FALSE)</f>
        <v>5541.9983986407005</v>
      </c>
      <c r="F196" s="6" t="s">
        <v>244</v>
      </c>
      <c r="G196" s="23" t="str">
        <f t="shared" si="16"/>
        <v>47565.367</v>
      </c>
      <c r="H196" s="25">
        <f t="shared" si="17"/>
        <v>5542</v>
      </c>
      <c r="I196" s="101" t="s">
        <v>1008</v>
      </c>
      <c r="J196" s="102" t="s">
        <v>1009</v>
      </c>
      <c r="K196" s="101">
        <v>5542</v>
      </c>
      <c r="L196" s="101" t="s">
        <v>280</v>
      </c>
      <c r="M196" s="102" t="s">
        <v>487</v>
      </c>
      <c r="N196" s="102"/>
      <c r="O196" s="103" t="s">
        <v>818</v>
      </c>
      <c r="P196" s="103" t="s">
        <v>1007</v>
      </c>
    </row>
    <row r="197" spans="1:16" ht="13.5" thickBot="1" x14ac:dyDescent="0.25">
      <c r="A197" s="25" t="str">
        <f t="shared" si="12"/>
        <v> BBS 91 </v>
      </c>
      <c r="B197" s="6" t="str">
        <f t="shared" si="13"/>
        <v>I</v>
      </c>
      <c r="C197" s="25">
        <f t="shared" si="14"/>
        <v>47565.368999999999</v>
      </c>
      <c r="D197" s="23" t="str">
        <f t="shared" si="15"/>
        <v>vis</v>
      </c>
      <c r="E197" s="100">
        <f>VLOOKUP(C197,Active!C$21:E$962,3,FALSE)</f>
        <v>5542.0005462713207</v>
      </c>
      <c r="F197" s="6" t="s">
        <v>244</v>
      </c>
      <c r="G197" s="23" t="str">
        <f t="shared" si="16"/>
        <v>47565.369</v>
      </c>
      <c r="H197" s="25">
        <f t="shared" si="17"/>
        <v>5542</v>
      </c>
      <c r="I197" s="101" t="s">
        <v>1010</v>
      </c>
      <c r="J197" s="102" t="s">
        <v>1011</v>
      </c>
      <c r="K197" s="101">
        <v>5542</v>
      </c>
      <c r="L197" s="101" t="s">
        <v>537</v>
      </c>
      <c r="M197" s="102" t="s">
        <v>487</v>
      </c>
      <c r="N197" s="102"/>
      <c r="O197" s="103" t="s">
        <v>631</v>
      </c>
      <c r="P197" s="103" t="s">
        <v>1007</v>
      </c>
    </row>
    <row r="198" spans="1:16" ht="13.5" thickBot="1" x14ac:dyDescent="0.25">
      <c r="A198" s="25" t="str">
        <f t="shared" si="12"/>
        <v> BBS 91 </v>
      </c>
      <c r="B198" s="6" t="str">
        <f t="shared" si="13"/>
        <v>I</v>
      </c>
      <c r="C198" s="25">
        <f t="shared" si="14"/>
        <v>47565.370999999999</v>
      </c>
      <c r="D198" s="23" t="str">
        <f t="shared" si="15"/>
        <v>vis</v>
      </c>
      <c r="E198" s="100">
        <f>VLOOKUP(C198,Active!C$21:E$962,3,FALSE)</f>
        <v>5542.0026939019408</v>
      </c>
      <c r="F198" s="6" t="s">
        <v>244</v>
      </c>
      <c r="G198" s="23" t="str">
        <f t="shared" si="16"/>
        <v>47565.371</v>
      </c>
      <c r="H198" s="25">
        <f t="shared" si="17"/>
        <v>5542</v>
      </c>
      <c r="I198" s="101" t="s">
        <v>1012</v>
      </c>
      <c r="J198" s="102" t="s">
        <v>1013</v>
      </c>
      <c r="K198" s="101">
        <v>5542</v>
      </c>
      <c r="L198" s="101" t="s">
        <v>594</v>
      </c>
      <c r="M198" s="102" t="s">
        <v>487</v>
      </c>
      <c r="N198" s="102"/>
      <c r="O198" s="103" t="s">
        <v>532</v>
      </c>
      <c r="P198" s="103" t="s">
        <v>1007</v>
      </c>
    </row>
    <row r="199" spans="1:16" ht="13.5" thickBot="1" x14ac:dyDescent="0.25">
      <c r="A199" s="25" t="str">
        <f t="shared" si="12"/>
        <v> BBS 92 </v>
      </c>
      <c r="B199" s="6" t="str">
        <f t="shared" si="13"/>
        <v>I</v>
      </c>
      <c r="C199" s="25">
        <f t="shared" si="14"/>
        <v>47739.512999999999</v>
      </c>
      <c r="D199" s="23" t="str">
        <f t="shared" si="15"/>
        <v>vis</v>
      </c>
      <c r="E199" s="100">
        <f>VLOOKUP(C199,Active!C$21:E$962,3,FALSE)</f>
        <v>5728.9990396225357</v>
      </c>
      <c r="F199" s="6" t="s">
        <v>244</v>
      </c>
      <c r="G199" s="23" t="str">
        <f t="shared" si="16"/>
        <v>47739.513</v>
      </c>
      <c r="H199" s="25">
        <f t="shared" si="17"/>
        <v>5729</v>
      </c>
      <c r="I199" s="101" t="s">
        <v>1014</v>
      </c>
      <c r="J199" s="102" t="s">
        <v>1015</v>
      </c>
      <c r="K199" s="101">
        <v>5729</v>
      </c>
      <c r="L199" s="101" t="s">
        <v>280</v>
      </c>
      <c r="M199" s="102" t="s">
        <v>487</v>
      </c>
      <c r="N199" s="102"/>
      <c r="O199" s="103" t="s">
        <v>532</v>
      </c>
      <c r="P199" s="103" t="s">
        <v>1016</v>
      </c>
    </row>
    <row r="200" spans="1:16" ht="13.5" thickBot="1" x14ac:dyDescent="0.25">
      <c r="A200" s="25" t="str">
        <f t="shared" si="12"/>
        <v> BBS 93 </v>
      </c>
      <c r="B200" s="6" t="str">
        <f t="shared" si="13"/>
        <v>I</v>
      </c>
      <c r="C200" s="25">
        <f t="shared" si="14"/>
        <v>47822.400999999998</v>
      </c>
      <c r="D200" s="23" t="str">
        <f t="shared" si="15"/>
        <v>vis</v>
      </c>
      <c r="E200" s="100">
        <f>VLOOKUP(C200,Active!C$21:E$962,3,FALSE)</f>
        <v>5818.0054430409446</v>
      </c>
      <c r="F200" s="6" t="s">
        <v>244</v>
      </c>
      <c r="G200" s="23" t="str">
        <f t="shared" si="16"/>
        <v>47822.401</v>
      </c>
      <c r="H200" s="25">
        <f t="shared" si="17"/>
        <v>5818</v>
      </c>
      <c r="I200" s="101" t="s">
        <v>1017</v>
      </c>
      <c r="J200" s="102" t="s">
        <v>1018</v>
      </c>
      <c r="K200" s="101">
        <v>5818</v>
      </c>
      <c r="L200" s="101" t="s">
        <v>318</v>
      </c>
      <c r="M200" s="102" t="s">
        <v>487</v>
      </c>
      <c r="N200" s="102"/>
      <c r="O200" s="103" t="s">
        <v>631</v>
      </c>
      <c r="P200" s="103" t="s">
        <v>1019</v>
      </c>
    </row>
    <row r="201" spans="1:16" ht="13.5" thickBot="1" x14ac:dyDescent="0.25">
      <c r="A201" s="25" t="str">
        <f t="shared" si="12"/>
        <v> BRNO 30 </v>
      </c>
      <c r="B201" s="6" t="str">
        <f t="shared" si="13"/>
        <v>I</v>
      </c>
      <c r="C201" s="25">
        <f t="shared" si="14"/>
        <v>47848.480000000003</v>
      </c>
      <c r="D201" s="23" t="str">
        <f t="shared" si="15"/>
        <v>vis</v>
      </c>
      <c r="E201" s="100">
        <f>VLOOKUP(C201,Active!C$21:E$962,3,FALSE)</f>
        <v>5846.0094725114241</v>
      </c>
      <c r="F201" s="6" t="s">
        <v>244</v>
      </c>
      <c r="G201" s="23" t="str">
        <f t="shared" si="16"/>
        <v>47848.480</v>
      </c>
      <c r="H201" s="25">
        <f t="shared" si="17"/>
        <v>5846</v>
      </c>
      <c r="I201" s="101" t="s">
        <v>1020</v>
      </c>
      <c r="J201" s="102" t="s">
        <v>1021</v>
      </c>
      <c r="K201" s="101">
        <v>5846</v>
      </c>
      <c r="L201" s="101" t="s">
        <v>434</v>
      </c>
      <c r="M201" s="102" t="s">
        <v>487</v>
      </c>
      <c r="N201" s="102"/>
      <c r="O201" s="103" t="s">
        <v>1022</v>
      </c>
      <c r="P201" s="103" t="s">
        <v>998</v>
      </c>
    </row>
    <row r="202" spans="1:16" ht="13.5" thickBot="1" x14ac:dyDescent="0.25">
      <c r="A202" s="25" t="str">
        <f t="shared" si="12"/>
        <v> BBS 94 </v>
      </c>
      <c r="B202" s="6" t="str">
        <f t="shared" si="13"/>
        <v>I</v>
      </c>
      <c r="C202" s="25">
        <f t="shared" si="14"/>
        <v>47850.343000000001</v>
      </c>
      <c r="D202" s="23" t="str">
        <f t="shared" si="15"/>
        <v>vis</v>
      </c>
      <c r="E202" s="100">
        <f>VLOOKUP(C202,Active!C$21:E$962,3,FALSE)</f>
        <v>5848.0099904340223</v>
      </c>
      <c r="F202" s="6" t="s">
        <v>244</v>
      </c>
      <c r="G202" s="23" t="str">
        <f t="shared" si="16"/>
        <v>47850.343</v>
      </c>
      <c r="H202" s="25">
        <f t="shared" si="17"/>
        <v>5848</v>
      </c>
      <c r="I202" s="101" t="s">
        <v>1023</v>
      </c>
      <c r="J202" s="102" t="s">
        <v>1024</v>
      </c>
      <c r="K202" s="101">
        <v>5848</v>
      </c>
      <c r="L202" s="101" t="s">
        <v>434</v>
      </c>
      <c r="M202" s="102" t="s">
        <v>487</v>
      </c>
      <c r="N202" s="102"/>
      <c r="O202" s="103" t="s">
        <v>818</v>
      </c>
      <c r="P202" s="103" t="s">
        <v>1025</v>
      </c>
    </row>
    <row r="203" spans="1:16" ht="13.5" thickBot="1" x14ac:dyDescent="0.25">
      <c r="A203" s="25" t="str">
        <f t="shared" ref="A203:A266" si="18">P203</f>
        <v> BBS 94 </v>
      </c>
      <c r="B203" s="6" t="str">
        <f t="shared" ref="B203:B266" si="19">IF(H203=INT(H203),"I","II")</f>
        <v>I</v>
      </c>
      <c r="C203" s="25">
        <f t="shared" ref="C203:C266" si="20">1*G203</f>
        <v>47905.284</v>
      </c>
      <c r="D203" s="23" t="str">
        <f t="shared" ref="D203:D266" si="21">VLOOKUP(F203,I$1:J$5,2,FALSE)</f>
        <v>vis</v>
      </c>
      <c r="E203" s="100">
        <f>VLOOKUP(C203,Active!C$21:E$962,3,FALSE)</f>
        <v>5907.0064773828053</v>
      </c>
      <c r="F203" s="6" t="s">
        <v>244</v>
      </c>
      <c r="G203" s="23" t="str">
        <f t="shared" ref="G203:G266" si="22">MID(I203,3,LEN(I203)-3)</f>
        <v>47905.284</v>
      </c>
      <c r="H203" s="25">
        <f t="shared" ref="H203:H266" si="23">1*K203</f>
        <v>5907</v>
      </c>
      <c r="I203" s="101" t="s">
        <v>1026</v>
      </c>
      <c r="J203" s="102" t="s">
        <v>1027</v>
      </c>
      <c r="K203" s="101">
        <v>5907</v>
      </c>
      <c r="L203" s="101" t="s">
        <v>428</v>
      </c>
      <c r="M203" s="102" t="s">
        <v>487</v>
      </c>
      <c r="N203" s="102"/>
      <c r="O203" s="103" t="s">
        <v>532</v>
      </c>
      <c r="P203" s="103" t="s">
        <v>1025</v>
      </c>
    </row>
    <row r="204" spans="1:16" ht="13.5" thickBot="1" x14ac:dyDescent="0.25">
      <c r="A204" s="25" t="str">
        <f t="shared" si="18"/>
        <v> BBS 94 </v>
      </c>
      <c r="B204" s="6" t="str">
        <f t="shared" si="19"/>
        <v>I</v>
      </c>
      <c r="C204" s="25">
        <f t="shared" si="20"/>
        <v>47905.285000000003</v>
      </c>
      <c r="D204" s="23" t="str">
        <f t="shared" si="21"/>
        <v>vis</v>
      </c>
      <c r="E204" s="100">
        <f>VLOOKUP(C204,Active!C$21:E$962,3,FALSE)</f>
        <v>5907.0075511981195</v>
      </c>
      <c r="F204" s="6" t="s">
        <v>244</v>
      </c>
      <c r="G204" s="23" t="str">
        <f t="shared" si="22"/>
        <v>47905.285</v>
      </c>
      <c r="H204" s="25">
        <f t="shared" si="23"/>
        <v>5907</v>
      </c>
      <c r="I204" s="101" t="s">
        <v>1028</v>
      </c>
      <c r="J204" s="102" t="s">
        <v>1029</v>
      </c>
      <c r="K204" s="101">
        <v>5907</v>
      </c>
      <c r="L204" s="101" t="s">
        <v>603</v>
      </c>
      <c r="M204" s="102" t="s">
        <v>487</v>
      </c>
      <c r="N204" s="102"/>
      <c r="O204" s="103" t="s">
        <v>631</v>
      </c>
      <c r="P204" s="103" t="s">
        <v>1025</v>
      </c>
    </row>
    <row r="205" spans="1:16" ht="13.5" thickBot="1" x14ac:dyDescent="0.25">
      <c r="A205" s="25" t="str">
        <f t="shared" si="18"/>
        <v> BBS 94 </v>
      </c>
      <c r="B205" s="6" t="str">
        <f t="shared" si="19"/>
        <v>I</v>
      </c>
      <c r="C205" s="25">
        <f t="shared" si="20"/>
        <v>47945.330999999998</v>
      </c>
      <c r="D205" s="23" t="str">
        <f t="shared" si="21"/>
        <v>vis</v>
      </c>
      <c r="E205" s="100">
        <f>VLOOKUP(C205,Active!C$21:E$962,3,FALSE)</f>
        <v>5950.0095591038853</v>
      </c>
      <c r="F205" s="6" t="s">
        <v>244</v>
      </c>
      <c r="G205" s="23" t="str">
        <f t="shared" si="22"/>
        <v>47945.331</v>
      </c>
      <c r="H205" s="25">
        <f t="shared" si="23"/>
        <v>5950</v>
      </c>
      <c r="I205" s="101" t="s">
        <v>1030</v>
      </c>
      <c r="J205" s="102" t="s">
        <v>1031</v>
      </c>
      <c r="K205" s="101">
        <v>5950</v>
      </c>
      <c r="L205" s="101" t="s">
        <v>434</v>
      </c>
      <c r="M205" s="102" t="s">
        <v>487</v>
      </c>
      <c r="N205" s="102"/>
      <c r="O205" s="103" t="s">
        <v>631</v>
      </c>
      <c r="P205" s="103" t="s">
        <v>1025</v>
      </c>
    </row>
    <row r="206" spans="1:16" ht="13.5" thickBot="1" x14ac:dyDescent="0.25">
      <c r="A206" s="25" t="str">
        <f t="shared" si="18"/>
        <v> BBS 96 </v>
      </c>
      <c r="B206" s="6" t="str">
        <f t="shared" si="19"/>
        <v>I</v>
      </c>
      <c r="C206" s="25">
        <f t="shared" si="20"/>
        <v>48106.436999999998</v>
      </c>
      <c r="D206" s="23" t="str">
        <f t="shared" si="21"/>
        <v>vis</v>
      </c>
      <c r="E206" s="100">
        <f>VLOOKUP(C206,Active!C$21:E$962,3,FALSE)</f>
        <v>6123.0076484428282</v>
      </c>
      <c r="F206" s="6" t="s">
        <v>244</v>
      </c>
      <c r="G206" s="23" t="str">
        <f t="shared" si="22"/>
        <v>48106.437</v>
      </c>
      <c r="H206" s="25">
        <f t="shared" si="23"/>
        <v>6123</v>
      </c>
      <c r="I206" s="101" t="s">
        <v>1032</v>
      </c>
      <c r="J206" s="102" t="s">
        <v>1033</v>
      </c>
      <c r="K206" s="101">
        <v>6123</v>
      </c>
      <c r="L206" s="101" t="s">
        <v>603</v>
      </c>
      <c r="M206" s="102" t="s">
        <v>487</v>
      </c>
      <c r="N206" s="102"/>
      <c r="O206" s="103" t="s">
        <v>631</v>
      </c>
      <c r="P206" s="103" t="s">
        <v>1034</v>
      </c>
    </row>
    <row r="207" spans="1:16" ht="13.5" thickBot="1" x14ac:dyDescent="0.25">
      <c r="A207" s="25" t="str">
        <f t="shared" si="18"/>
        <v> BBS 96 </v>
      </c>
      <c r="B207" s="6" t="str">
        <f t="shared" si="19"/>
        <v>I</v>
      </c>
      <c r="C207" s="25">
        <f t="shared" si="20"/>
        <v>48131.576000000001</v>
      </c>
      <c r="D207" s="23" t="str">
        <f t="shared" si="21"/>
        <v>vis</v>
      </c>
      <c r="E207" s="100">
        <f>VLOOKUP(C207,Active!C$21:E$962,3,FALSE)</f>
        <v>6150.0022915218697</v>
      </c>
      <c r="F207" s="6" t="s">
        <v>244</v>
      </c>
      <c r="G207" s="23" t="str">
        <f t="shared" si="22"/>
        <v>48131.576</v>
      </c>
      <c r="H207" s="25">
        <f t="shared" si="23"/>
        <v>6150</v>
      </c>
      <c r="I207" s="101" t="s">
        <v>1035</v>
      </c>
      <c r="J207" s="102" t="s">
        <v>1036</v>
      </c>
      <c r="K207" s="101">
        <v>6150</v>
      </c>
      <c r="L207" s="101" t="s">
        <v>335</v>
      </c>
      <c r="M207" s="102" t="s">
        <v>487</v>
      </c>
      <c r="N207" s="102"/>
      <c r="O207" s="103" t="s">
        <v>532</v>
      </c>
      <c r="P207" s="103" t="s">
        <v>1034</v>
      </c>
    </row>
    <row r="208" spans="1:16" ht="13.5" thickBot="1" x14ac:dyDescent="0.25">
      <c r="A208" s="25" t="str">
        <f t="shared" si="18"/>
        <v> BBS 96 </v>
      </c>
      <c r="B208" s="6" t="str">
        <f t="shared" si="19"/>
        <v>I</v>
      </c>
      <c r="C208" s="25">
        <f t="shared" si="20"/>
        <v>48174.413</v>
      </c>
      <c r="D208" s="23" t="str">
        <f t="shared" si="21"/>
        <v>vis</v>
      </c>
      <c r="E208" s="100">
        <f>VLOOKUP(C208,Active!C$21:E$962,3,FALSE)</f>
        <v>6196.0013179579573</v>
      </c>
      <c r="F208" s="6" t="s">
        <v>244</v>
      </c>
      <c r="G208" s="23" t="str">
        <f t="shared" si="22"/>
        <v>48174.413</v>
      </c>
      <c r="H208" s="25">
        <f t="shared" si="23"/>
        <v>6196</v>
      </c>
      <c r="I208" s="101" t="s">
        <v>1037</v>
      </c>
      <c r="J208" s="102" t="s">
        <v>1038</v>
      </c>
      <c r="K208" s="101">
        <v>6196</v>
      </c>
      <c r="L208" s="101" t="s">
        <v>537</v>
      </c>
      <c r="M208" s="102" t="s">
        <v>487</v>
      </c>
      <c r="N208" s="102"/>
      <c r="O208" s="103" t="s">
        <v>631</v>
      </c>
      <c r="P208" s="103" t="s">
        <v>1034</v>
      </c>
    </row>
    <row r="209" spans="1:16" ht="13.5" thickBot="1" x14ac:dyDescent="0.25">
      <c r="A209" s="25" t="str">
        <f t="shared" si="18"/>
        <v> BBS 97 </v>
      </c>
      <c r="B209" s="6" t="str">
        <f t="shared" si="19"/>
        <v>I</v>
      </c>
      <c r="C209" s="25">
        <f t="shared" si="20"/>
        <v>48202.357000000004</v>
      </c>
      <c r="D209" s="23" t="str">
        <f t="shared" si="21"/>
        <v>vis</v>
      </c>
      <c r="E209" s="100">
        <f>VLOOKUP(C209,Active!C$21:E$962,3,FALSE)</f>
        <v>6226.0080129816552</v>
      </c>
      <c r="F209" s="6" t="s">
        <v>244</v>
      </c>
      <c r="G209" s="23" t="str">
        <f t="shared" si="22"/>
        <v>48202.357</v>
      </c>
      <c r="H209" s="25">
        <f t="shared" si="23"/>
        <v>6226</v>
      </c>
      <c r="I209" s="101" t="s">
        <v>1039</v>
      </c>
      <c r="J209" s="102" t="s">
        <v>1040</v>
      </c>
      <c r="K209" s="101">
        <v>6226</v>
      </c>
      <c r="L209" s="101" t="s">
        <v>603</v>
      </c>
      <c r="M209" s="102" t="s">
        <v>487</v>
      </c>
      <c r="N209" s="102"/>
      <c r="O209" s="103" t="s">
        <v>631</v>
      </c>
      <c r="P209" s="103" t="s">
        <v>1041</v>
      </c>
    </row>
    <row r="210" spans="1:16" ht="13.5" thickBot="1" x14ac:dyDescent="0.25">
      <c r="A210" s="25" t="str">
        <f t="shared" si="18"/>
        <v> AOEB 5 </v>
      </c>
      <c r="B210" s="6" t="str">
        <f t="shared" si="19"/>
        <v>I</v>
      </c>
      <c r="C210" s="25">
        <f t="shared" si="20"/>
        <v>48213.531000000003</v>
      </c>
      <c r="D210" s="23" t="str">
        <f t="shared" si="21"/>
        <v>vis</v>
      </c>
      <c r="E210" s="100">
        <f>VLOOKUP(C210,Active!C$21:E$962,3,FALSE)</f>
        <v>6238.0068252560159</v>
      </c>
      <c r="F210" s="6" t="s">
        <v>244</v>
      </c>
      <c r="G210" s="23" t="str">
        <f t="shared" si="22"/>
        <v>48213.531</v>
      </c>
      <c r="H210" s="25">
        <f t="shared" si="23"/>
        <v>6238</v>
      </c>
      <c r="I210" s="101" t="s">
        <v>1042</v>
      </c>
      <c r="J210" s="102" t="s">
        <v>1043</v>
      </c>
      <c r="K210" s="101">
        <v>6238</v>
      </c>
      <c r="L210" s="101" t="s">
        <v>428</v>
      </c>
      <c r="M210" s="102" t="s">
        <v>487</v>
      </c>
      <c r="N210" s="102"/>
      <c r="O210" s="103" t="s">
        <v>545</v>
      </c>
      <c r="P210" s="103" t="s">
        <v>588</v>
      </c>
    </row>
    <row r="211" spans="1:16" ht="13.5" thickBot="1" x14ac:dyDescent="0.25">
      <c r="A211" s="25" t="str">
        <f t="shared" si="18"/>
        <v> BBS 97 </v>
      </c>
      <c r="B211" s="6" t="str">
        <f t="shared" si="19"/>
        <v>I</v>
      </c>
      <c r="C211" s="25">
        <f t="shared" si="20"/>
        <v>48255.438999999998</v>
      </c>
      <c r="D211" s="23" t="str">
        <f t="shared" si="21"/>
        <v>vis</v>
      </c>
      <c r="E211" s="100">
        <f>VLOOKUP(C211,Active!C$21:E$962,3,FALSE)</f>
        <v>6283.0082772690739</v>
      </c>
      <c r="F211" s="6" t="s">
        <v>244</v>
      </c>
      <c r="G211" s="23" t="str">
        <f t="shared" si="22"/>
        <v>48255.439</v>
      </c>
      <c r="H211" s="25">
        <f t="shared" si="23"/>
        <v>6283</v>
      </c>
      <c r="I211" s="101" t="s">
        <v>1044</v>
      </c>
      <c r="J211" s="102" t="s">
        <v>1045</v>
      </c>
      <c r="K211" s="101">
        <v>6283</v>
      </c>
      <c r="L211" s="101" t="s">
        <v>667</v>
      </c>
      <c r="M211" s="102" t="s">
        <v>487</v>
      </c>
      <c r="N211" s="102"/>
      <c r="O211" s="103" t="s">
        <v>532</v>
      </c>
      <c r="P211" s="103" t="s">
        <v>1041</v>
      </c>
    </row>
    <row r="212" spans="1:16" ht="13.5" thickBot="1" x14ac:dyDescent="0.25">
      <c r="A212" s="25" t="str">
        <f t="shared" si="18"/>
        <v> BRNO 31 </v>
      </c>
      <c r="B212" s="6" t="str">
        <f t="shared" si="19"/>
        <v>I</v>
      </c>
      <c r="C212" s="25">
        <f t="shared" si="20"/>
        <v>48457.519</v>
      </c>
      <c r="D212" s="23" t="str">
        <f t="shared" si="21"/>
        <v>vis</v>
      </c>
      <c r="E212" s="100">
        <f>VLOOKUP(C212,Active!C$21:E$962,3,FALSE)</f>
        <v>6500.0048751215054</v>
      </c>
      <c r="F212" s="6" t="s">
        <v>244</v>
      </c>
      <c r="G212" s="23" t="str">
        <f t="shared" si="22"/>
        <v>48457.519</v>
      </c>
      <c r="H212" s="25">
        <f t="shared" si="23"/>
        <v>6500</v>
      </c>
      <c r="I212" s="101" t="s">
        <v>1046</v>
      </c>
      <c r="J212" s="102" t="s">
        <v>1047</v>
      </c>
      <c r="K212" s="101">
        <v>6500</v>
      </c>
      <c r="L212" s="101" t="s">
        <v>318</v>
      </c>
      <c r="M212" s="102" t="s">
        <v>487</v>
      </c>
      <c r="N212" s="102"/>
      <c r="O212" s="103" t="s">
        <v>1022</v>
      </c>
      <c r="P212" s="103" t="s">
        <v>1048</v>
      </c>
    </row>
    <row r="213" spans="1:16" ht="13.5" thickBot="1" x14ac:dyDescent="0.25">
      <c r="A213" s="25" t="str">
        <f t="shared" si="18"/>
        <v> BBS 98 </v>
      </c>
      <c r="B213" s="6" t="str">
        <f t="shared" si="19"/>
        <v>I</v>
      </c>
      <c r="C213" s="25">
        <f t="shared" si="20"/>
        <v>48484.525999999998</v>
      </c>
      <c r="D213" s="23" t="str">
        <f t="shared" si="21"/>
        <v>vis</v>
      </c>
      <c r="E213" s="100">
        <f>VLOOKUP(C213,Active!C$21:E$962,3,FALSE)</f>
        <v>6529.0054051996922</v>
      </c>
      <c r="F213" s="6" t="s">
        <v>244</v>
      </c>
      <c r="G213" s="23" t="str">
        <f t="shared" si="22"/>
        <v>48484.526</v>
      </c>
      <c r="H213" s="25">
        <f t="shared" si="23"/>
        <v>6529</v>
      </c>
      <c r="I213" s="101" t="s">
        <v>1049</v>
      </c>
      <c r="J213" s="102" t="s">
        <v>1050</v>
      </c>
      <c r="K213" s="101">
        <v>6529</v>
      </c>
      <c r="L213" s="101" t="s">
        <v>318</v>
      </c>
      <c r="M213" s="102" t="s">
        <v>487</v>
      </c>
      <c r="N213" s="102"/>
      <c r="O213" s="103" t="s">
        <v>532</v>
      </c>
      <c r="P213" s="103" t="s">
        <v>1051</v>
      </c>
    </row>
    <row r="214" spans="1:16" ht="13.5" thickBot="1" x14ac:dyDescent="0.25">
      <c r="A214" s="25" t="str">
        <f t="shared" si="18"/>
        <v> AOEB 5 </v>
      </c>
      <c r="B214" s="6" t="str">
        <f t="shared" si="19"/>
        <v>I</v>
      </c>
      <c r="C214" s="25">
        <f t="shared" si="20"/>
        <v>48537.61</v>
      </c>
      <c r="D214" s="23" t="str">
        <f t="shared" si="21"/>
        <v>vis</v>
      </c>
      <c r="E214" s="100">
        <f>VLOOKUP(C214,Active!C$21:E$962,3,FALSE)</f>
        <v>6586.0078171177393</v>
      </c>
      <c r="F214" s="6" t="s">
        <v>244</v>
      </c>
      <c r="G214" s="23" t="str">
        <f t="shared" si="22"/>
        <v>48537.610</v>
      </c>
      <c r="H214" s="25">
        <f t="shared" si="23"/>
        <v>6586</v>
      </c>
      <c r="I214" s="101" t="s">
        <v>1052</v>
      </c>
      <c r="J214" s="102" t="s">
        <v>1053</v>
      </c>
      <c r="K214" s="101">
        <v>6586</v>
      </c>
      <c r="L214" s="101" t="s">
        <v>603</v>
      </c>
      <c r="M214" s="102" t="s">
        <v>487</v>
      </c>
      <c r="N214" s="102"/>
      <c r="O214" s="103" t="s">
        <v>545</v>
      </c>
      <c r="P214" s="103" t="s">
        <v>588</v>
      </c>
    </row>
    <row r="215" spans="1:16" ht="13.5" thickBot="1" x14ac:dyDescent="0.25">
      <c r="A215" s="25" t="str">
        <f t="shared" si="18"/>
        <v> BBS 99 </v>
      </c>
      <c r="B215" s="6" t="str">
        <f t="shared" si="19"/>
        <v>I</v>
      </c>
      <c r="C215" s="25">
        <f t="shared" si="20"/>
        <v>48539.470999999998</v>
      </c>
      <c r="D215" s="23" t="str">
        <f t="shared" si="21"/>
        <v>vis</v>
      </c>
      <c r="E215" s="100">
        <f>VLOOKUP(C215,Active!C$21:E$962,3,FALSE)</f>
        <v>6588.0061874097164</v>
      </c>
      <c r="F215" s="6" t="s">
        <v>244</v>
      </c>
      <c r="G215" s="23" t="str">
        <f t="shared" si="22"/>
        <v>48539.471</v>
      </c>
      <c r="H215" s="25">
        <f t="shared" si="23"/>
        <v>6588</v>
      </c>
      <c r="I215" s="101" t="s">
        <v>1054</v>
      </c>
      <c r="J215" s="102" t="s">
        <v>1055</v>
      </c>
      <c r="K215" s="101">
        <v>6588</v>
      </c>
      <c r="L215" s="101" t="s">
        <v>428</v>
      </c>
      <c r="M215" s="102" t="s">
        <v>487</v>
      </c>
      <c r="N215" s="102"/>
      <c r="O215" s="103" t="s">
        <v>631</v>
      </c>
      <c r="P215" s="103" t="s">
        <v>1056</v>
      </c>
    </row>
    <row r="216" spans="1:16" ht="13.5" thickBot="1" x14ac:dyDescent="0.25">
      <c r="A216" s="25" t="str">
        <f t="shared" si="18"/>
        <v> BBS 99 </v>
      </c>
      <c r="B216" s="6" t="str">
        <f t="shared" si="19"/>
        <v>I</v>
      </c>
      <c r="C216" s="25">
        <f t="shared" si="20"/>
        <v>48619.557999999997</v>
      </c>
      <c r="D216" s="23" t="str">
        <f t="shared" si="21"/>
        <v>vis</v>
      </c>
      <c r="E216" s="100">
        <f>VLOOKUP(C216,Active!C$21:E$962,3,FALSE)</f>
        <v>6674.00483414471</v>
      </c>
      <c r="F216" s="6" t="s">
        <v>244</v>
      </c>
      <c r="G216" s="23" t="str">
        <f t="shared" si="22"/>
        <v>48619.558</v>
      </c>
      <c r="H216" s="25">
        <f t="shared" si="23"/>
        <v>6674</v>
      </c>
      <c r="I216" s="101" t="s">
        <v>1057</v>
      </c>
      <c r="J216" s="102" t="s">
        <v>1058</v>
      </c>
      <c r="K216" s="101">
        <v>6674</v>
      </c>
      <c r="L216" s="101" t="s">
        <v>318</v>
      </c>
      <c r="M216" s="102" t="s">
        <v>487</v>
      </c>
      <c r="N216" s="102"/>
      <c r="O216" s="103" t="s">
        <v>532</v>
      </c>
      <c r="P216" s="103" t="s">
        <v>1056</v>
      </c>
    </row>
    <row r="217" spans="1:16" ht="13.5" thickBot="1" x14ac:dyDescent="0.25">
      <c r="A217" s="25" t="str">
        <f t="shared" si="18"/>
        <v> BBS 100 </v>
      </c>
      <c r="B217" s="6" t="str">
        <f t="shared" si="19"/>
        <v>I</v>
      </c>
      <c r="C217" s="25">
        <f t="shared" si="20"/>
        <v>48621.417999999998</v>
      </c>
      <c r="D217" s="23" t="str">
        <f t="shared" si="21"/>
        <v>vis</v>
      </c>
      <c r="E217" s="100">
        <f>VLOOKUP(C217,Active!C$21:E$962,3,FALSE)</f>
        <v>6676.0021306213803</v>
      </c>
      <c r="F217" s="6" t="s">
        <v>244</v>
      </c>
      <c r="G217" s="23" t="str">
        <f t="shared" si="22"/>
        <v>48621.418</v>
      </c>
      <c r="H217" s="25">
        <f t="shared" si="23"/>
        <v>6676</v>
      </c>
      <c r="I217" s="101" t="s">
        <v>1059</v>
      </c>
      <c r="J217" s="102" t="s">
        <v>1060</v>
      </c>
      <c r="K217" s="101">
        <v>6676</v>
      </c>
      <c r="L217" s="101" t="s">
        <v>335</v>
      </c>
      <c r="M217" s="102" t="s">
        <v>487</v>
      </c>
      <c r="N217" s="102"/>
      <c r="O217" s="103" t="s">
        <v>818</v>
      </c>
      <c r="P217" s="103" t="s">
        <v>1061</v>
      </c>
    </row>
    <row r="218" spans="1:16" ht="13.5" thickBot="1" x14ac:dyDescent="0.25">
      <c r="A218" s="25" t="str">
        <f t="shared" si="18"/>
        <v> BBS 100 </v>
      </c>
      <c r="B218" s="6" t="str">
        <f t="shared" si="19"/>
        <v>I</v>
      </c>
      <c r="C218" s="25">
        <f t="shared" si="20"/>
        <v>48623.292999999998</v>
      </c>
      <c r="D218" s="23" t="str">
        <f t="shared" si="21"/>
        <v>vis</v>
      </c>
      <c r="E218" s="100">
        <f>VLOOKUP(C218,Active!C$21:E$962,3,FALSE)</f>
        <v>6678.0155343277011</v>
      </c>
      <c r="F218" s="6" t="s">
        <v>244</v>
      </c>
      <c r="G218" s="23" t="str">
        <f t="shared" si="22"/>
        <v>48623.293</v>
      </c>
      <c r="H218" s="25">
        <f t="shared" si="23"/>
        <v>6678</v>
      </c>
      <c r="I218" s="101" t="s">
        <v>1062</v>
      </c>
      <c r="J218" s="102" t="s">
        <v>1063</v>
      </c>
      <c r="K218" s="101">
        <v>6678</v>
      </c>
      <c r="L218" s="101" t="s">
        <v>496</v>
      </c>
      <c r="M218" s="102" t="s">
        <v>487</v>
      </c>
      <c r="N218" s="102"/>
      <c r="O218" s="103" t="s">
        <v>631</v>
      </c>
      <c r="P218" s="103" t="s">
        <v>1061</v>
      </c>
    </row>
    <row r="219" spans="1:16" ht="13.5" thickBot="1" x14ac:dyDescent="0.25">
      <c r="A219" s="25" t="str">
        <f t="shared" si="18"/>
        <v> BBS 100 </v>
      </c>
      <c r="B219" s="6" t="str">
        <f t="shared" si="19"/>
        <v>I</v>
      </c>
      <c r="C219" s="25">
        <f t="shared" si="20"/>
        <v>48636.322999999997</v>
      </c>
      <c r="D219" s="23" t="str">
        <f t="shared" si="21"/>
        <v>vis</v>
      </c>
      <c r="E219" s="100">
        <f>VLOOKUP(C219,Active!C$21:E$962,3,FALSE)</f>
        <v>6692.0073478174918</v>
      </c>
      <c r="F219" s="6" t="s">
        <v>244</v>
      </c>
      <c r="G219" s="23" t="str">
        <f t="shared" si="22"/>
        <v>48636.323</v>
      </c>
      <c r="H219" s="25">
        <f t="shared" si="23"/>
        <v>6692</v>
      </c>
      <c r="I219" s="101" t="s">
        <v>1064</v>
      </c>
      <c r="J219" s="102" t="s">
        <v>1065</v>
      </c>
      <c r="K219" s="101">
        <v>6692</v>
      </c>
      <c r="L219" s="101" t="s">
        <v>603</v>
      </c>
      <c r="M219" s="102" t="s">
        <v>487</v>
      </c>
      <c r="N219" s="102"/>
      <c r="O219" s="103" t="s">
        <v>631</v>
      </c>
      <c r="P219" s="103" t="s">
        <v>1061</v>
      </c>
    </row>
    <row r="220" spans="1:16" ht="13.5" thickBot="1" x14ac:dyDescent="0.25">
      <c r="A220" s="25" t="str">
        <f t="shared" si="18"/>
        <v> BBS 100 </v>
      </c>
      <c r="B220" s="6" t="str">
        <f t="shared" si="19"/>
        <v>I</v>
      </c>
      <c r="C220" s="25">
        <f t="shared" si="20"/>
        <v>48677.300999999999</v>
      </c>
      <c r="D220" s="23" t="str">
        <f t="shared" si="21"/>
        <v>vis</v>
      </c>
      <c r="E220" s="100">
        <f>VLOOKUP(C220,Active!C$21:E$962,3,FALSE)</f>
        <v>6736.0101515922224</v>
      </c>
      <c r="F220" s="6" t="s">
        <v>244</v>
      </c>
      <c r="G220" s="23" t="str">
        <f t="shared" si="22"/>
        <v>48677.301</v>
      </c>
      <c r="H220" s="25">
        <f t="shared" si="23"/>
        <v>6736</v>
      </c>
      <c r="I220" s="101" t="s">
        <v>1066</v>
      </c>
      <c r="J220" s="102" t="s">
        <v>1067</v>
      </c>
      <c r="K220" s="101">
        <v>6736</v>
      </c>
      <c r="L220" s="101" t="s">
        <v>434</v>
      </c>
      <c r="M220" s="102" t="s">
        <v>487</v>
      </c>
      <c r="N220" s="102"/>
      <c r="O220" s="103" t="s">
        <v>631</v>
      </c>
      <c r="P220" s="103" t="s">
        <v>1061</v>
      </c>
    </row>
    <row r="221" spans="1:16" ht="13.5" thickBot="1" x14ac:dyDescent="0.25">
      <c r="A221" s="25" t="str">
        <f t="shared" si="18"/>
        <v> BBS 102 </v>
      </c>
      <c r="B221" s="6" t="str">
        <f t="shared" si="19"/>
        <v>I</v>
      </c>
      <c r="C221" s="25">
        <f t="shared" si="20"/>
        <v>48836.54</v>
      </c>
      <c r="D221" s="23" t="str">
        <f t="shared" si="21"/>
        <v>vis</v>
      </c>
      <c r="E221" s="100">
        <f>VLOOKUP(C221,Active!C$21:E$962,3,FALSE)</f>
        <v>6907.003427747326</v>
      </c>
      <c r="F221" s="6" t="s">
        <v>244</v>
      </c>
      <c r="G221" s="23" t="str">
        <f t="shared" si="22"/>
        <v>48836.540</v>
      </c>
      <c r="H221" s="25">
        <f t="shared" si="23"/>
        <v>6907</v>
      </c>
      <c r="I221" s="101" t="s">
        <v>1068</v>
      </c>
      <c r="J221" s="102" t="s">
        <v>1069</v>
      </c>
      <c r="K221" s="101">
        <v>6907</v>
      </c>
      <c r="L221" s="101" t="s">
        <v>594</v>
      </c>
      <c r="M221" s="102" t="s">
        <v>487</v>
      </c>
      <c r="N221" s="102"/>
      <c r="O221" s="103" t="s">
        <v>532</v>
      </c>
      <c r="P221" s="103" t="s">
        <v>1070</v>
      </c>
    </row>
    <row r="222" spans="1:16" ht="13.5" thickBot="1" x14ac:dyDescent="0.25">
      <c r="A222" s="25" t="str">
        <f t="shared" si="18"/>
        <v> BBS 102 </v>
      </c>
      <c r="B222" s="6" t="str">
        <f t="shared" si="19"/>
        <v>I</v>
      </c>
      <c r="C222" s="25">
        <f t="shared" si="20"/>
        <v>48892.419000000002</v>
      </c>
      <c r="D222" s="23" t="str">
        <f t="shared" si="21"/>
        <v>vis</v>
      </c>
      <c r="E222" s="100">
        <f>VLOOKUP(C222,Active!C$21:E$962,3,FALSE)</f>
        <v>6967.0071534569261</v>
      </c>
      <c r="F222" s="6" t="s">
        <v>244</v>
      </c>
      <c r="G222" s="23" t="str">
        <f t="shared" si="22"/>
        <v>48892.419</v>
      </c>
      <c r="H222" s="25">
        <f t="shared" si="23"/>
        <v>6967</v>
      </c>
      <c r="I222" s="101" t="s">
        <v>1071</v>
      </c>
      <c r="J222" s="102" t="s">
        <v>1072</v>
      </c>
      <c r="K222" s="101">
        <v>6967</v>
      </c>
      <c r="L222" s="101" t="s">
        <v>603</v>
      </c>
      <c r="M222" s="102" t="s">
        <v>487</v>
      </c>
      <c r="N222" s="102"/>
      <c r="O222" s="103" t="s">
        <v>631</v>
      </c>
      <c r="P222" s="103" t="s">
        <v>1070</v>
      </c>
    </row>
    <row r="223" spans="1:16" ht="13.5" thickBot="1" x14ac:dyDescent="0.25">
      <c r="A223" s="25" t="str">
        <f t="shared" si="18"/>
        <v> BRNO 31 </v>
      </c>
      <c r="B223" s="6" t="str">
        <f t="shared" si="19"/>
        <v>I</v>
      </c>
      <c r="C223" s="25">
        <f t="shared" si="20"/>
        <v>48893.341999999997</v>
      </c>
      <c r="D223" s="23" t="str">
        <f t="shared" si="21"/>
        <v>vis</v>
      </c>
      <c r="E223" s="100">
        <f>VLOOKUP(C223,Active!C$21:E$962,3,FALSE)</f>
        <v>6967.9982849880862</v>
      </c>
      <c r="F223" s="6" t="s">
        <v>244</v>
      </c>
      <c r="G223" s="23" t="str">
        <f t="shared" si="22"/>
        <v>48893.342</v>
      </c>
      <c r="H223" s="25">
        <f t="shared" si="23"/>
        <v>6968</v>
      </c>
      <c r="I223" s="101" t="s">
        <v>1073</v>
      </c>
      <c r="J223" s="102" t="s">
        <v>1074</v>
      </c>
      <c r="K223" s="101">
        <v>6968</v>
      </c>
      <c r="L223" s="101" t="s">
        <v>501</v>
      </c>
      <c r="M223" s="102" t="s">
        <v>487</v>
      </c>
      <c r="N223" s="102"/>
      <c r="O223" s="103" t="s">
        <v>1075</v>
      </c>
      <c r="P223" s="103" t="s">
        <v>1048</v>
      </c>
    </row>
    <row r="224" spans="1:16" ht="13.5" thickBot="1" x14ac:dyDescent="0.25">
      <c r="A224" s="25" t="str">
        <f t="shared" si="18"/>
        <v> BBS 102 </v>
      </c>
      <c r="B224" s="6" t="str">
        <f t="shared" si="19"/>
        <v>I</v>
      </c>
      <c r="C224" s="25">
        <f t="shared" si="20"/>
        <v>48934.328000000001</v>
      </c>
      <c r="D224" s="23" t="str">
        <f t="shared" si="21"/>
        <v>vis</v>
      </c>
      <c r="E224" s="100">
        <f>VLOOKUP(C224,Active!C$21:E$962,3,FALSE)</f>
        <v>7012.0096792852983</v>
      </c>
      <c r="F224" s="6" t="s">
        <v>244</v>
      </c>
      <c r="G224" s="23" t="str">
        <f t="shared" si="22"/>
        <v>48934.328</v>
      </c>
      <c r="H224" s="25">
        <f t="shared" si="23"/>
        <v>7012</v>
      </c>
      <c r="I224" s="101" t="s">
        <v>1076</v>
      </c>
      <c r="J224" s="102" t="s">
        <v>1077</v>
      </c>
      <c r="K224" s="101">
        <v>7012</v>
      </c>
      <c r="L224" s="101" t="s">
        <v>434</v>
      </c>
      <c r="M224" s="102" t="s">
        <v>487</v>
      </c>
      <c r="N224" s="102"/>
      <c r="O224" s="103" t="s">
        <v>631</v>
      </c>
      <c r="P224" s="103" t="s">
        <v>1070</v>
      </c>
    </row>
    <row r="225" spans="1:16" ht="13.5" thickBot="1" x14ac:dyDescent="0.25">
      <c r="A225" s="25" t="str">
        <f t="shared" si="18"/>
        <v> BBS 103 </v>
      </c>
      <c r="B225" s="6" t="str">
        <f t="shared" si="19"/>
        <v>I</v>
      </c>
      <c r="C225" s="25">
        <f t="shared" si="20"/>
        <v>49001.368999999999</v>
      </c>
      <c r="D225" s="23" t="str">
        <f t="shared" si="21"/>
        <v>vis</v>
      </c>
      <c r="E225" s="100">
        <f>VLOOKUP(C225,Active!C$21:E$962,3,FALSE)</f>
        <v>7083.9993314855365</v>
      </c>
      <c r="F225" s="6" t="s">
        <v>244</v>
      </c>
      <c r="G225" s="23" t="str">
        <f t="shared" si="22"/>
        <v>49001.369</v>
      </c>
      <c r="H225" s="25">
        <f t="shared" si="23"/>
        <v>7084</v>
      </c>
      <c r="I225" s="101" t="s">
        <v>1078</v>
      </c>
      <c r="J225" s="102" t="s">
        <v>1079</v>
      </c>
      <c r="K225" s="101">
        <v>7084</v>
      </c>
      <c r="L225" s="101" t="s">
        <v>280</v>
      </c>
      <c r="M225" s="102" t="s">
        <v>487</v>
      </c>
      <c r="N225" s="102"/>
      <c r="O225" s="103" t="s">
        <v>532</v>
      </c>
      <c r="P225" s="103" t="s">
        <v>1080</v>
      </c>
    </row>
    <row r="226" spans="1:16" ht="13.5" thickBot="1" x14ac:dyDescent="0.25">
      <c r="A226" s="25" t="str">
        <f t="shared" si="18"/>
        <v> BBS 103 </v>
      </c>
      <c r="B226" s="6" t="str">
        <f t="shared" si="19"/>
        <v>I</v>
      </c>
      <c r="C226" s="25">
        <f t="shared" si="20"/>
        <v>49002.305</v>
      </c>
      <c r="D226" s="23" t="str">
        <f t="shared" si="21"/>
        <v>vis</v>
      </c>
      <c r="E226" s="100">
        <f>VLOOKUP(C226,Active!C$21:E$962,3,FALSE)</f>
        <v>7085.0044226157333</v>
      </c>
      <c r="F226" s="6" t="s">
        <v>244</v>
      </c>
      <c r="G226" s="23" t="str">
        <f t="shared" si="22"/>
        <v>49002.305</v>
      </c>
      <c r="H226" s="25">
        <f t="shared" si="23"/>
        <v>7085</v>
      </c>
      <c r="I226" s="101" t="s">
        <v>1081</v>
      </c>
      <c r="J226" s="102" t="s">
        <v>1082</v>
      </c>
      <c r="K226" s="101">
        <v>7085</v>
      </c>
      <c r="L226" s="101" t="s">
        <v>591</v>
      </c>
      <c r="M226" s="102" t="s">
        <v>487</v>
      </c>
      <c r="N226" s="102"/>
      <c r="O226" s="103" t="s">
        <v>631</v>
      </c>
      <c r="P226" s="103" t="s">
        <v>1080</v>
      </c>
    </row>
    <row r="227" spans="1:16" ht="13.5" thickBot="1" x14ac:dyDescent="0.25">
      <c r="A227" s="25" t="str">
        <f t="shared" si="18"/>
        <v> BBS 104 </v>
      </c>
      <c r="B227" s="6" t="str">
        <f t="shared" si="19"/>
        <v>I</v>
      </c>
      <c r="C227" s="25">
        <f t="shared" si="20"/>
        <v>49175.51</v>
      </c>
      <c r="D227" s="23" t="str">
        <f t="shared" si="21"/>
        <v>vis</v>
      </c>
      <c r="E227" s="100">
        <f>VLOOKUP(C227,Active!C$21:E$962,3,FALSE)</f>
        <v>7270.9946033908245</v>
      </c>
      <c r="F227" s="6" t="s">
        <v>244</v>
      </c>
      <c r="G227" s="23" t="str">
        <f t="shared" si="22"/>
        <v>49175.510</v>
      </c>
      <c r="H227" s="25">
        <f t="shared" si="23"/>
        <v>7271</v>
      </c>
      <c r="I227" s="101" t="s">
        <v>1083</v>
      </c>
      <c r="J227" s="102" t="s">
        <v>1084</v>
      </c>
      <c r="K227" s="101">
        <v>7271</v>
      </c>
      <c r="L227" s="101" t="s">
        <v>517</v>
      </c>
      <c r="M227" s="102" t="s">
        <v>487</v>
      </c>
      <c r="N227" s="102"/>
      <c r="O227" s="103" t="s">
        <v>532</v>
      </c>
      <c r="P227" s="103" t="s">
        <v>1085</v>
      </c>
    </row>
    <row r="228" spans="1:16" ht="13.5" thickBot="1" x14ac:dyDescent="0.25">
      <c r="A228" s="25" t="str">
        <f t="shared" si="18"/>
        <v> BBS 105 </v>
      </c>
      <c r="B228" s="6" t="str">
        <f t="shared" si="19"/>
        <v>I</v>
      </c>
      <c r="C228" s="25">
        <f t="shared" si="20"/>
        <v>49216.499000000003</v>
      </c>
      <c r="D228" s="23" t="str">
        <f t="shared" si="21"/>
        <v>vis</v>
      </c>
      <c r="E228" s="100">
        <f>VLOOKUP(C228,Active!C$21:E$962,3,FALSE)</f>
        <v>7315.0092191339636</v>
      </c>
      <c r="F228" s="6" t="s">
        <v>244</v>
      </c>
      <c r="G228" s="23" t="str">
        <f t="shared" si="22"/>
        <v>49216.499</v>
      </c>
      <c r="H228" s="25">
        <f t="shared" si="23"/>
        <v>7315</v>
      </c>
      <c r="I228" s="101" t="s">
        <v>1086</v>
      </c>
      <c r="J228" s="102" t="s">
        <v>1087</v>
      </c>
      <c r="K228" s="101">
        <v>7315</v>
      </c>
      <c r="L228" s="101" t="s">
        <v>434</v>
      </c>
      <c r="M228" s="102" t="s">
        <v>487</v>
      </c>
      <c r="N228" s="102"/>
      <c r="O228" s="103" t="s">
        <v>818</v>
      </c>
      <c r="P228" s="103" t="s">
        <v>1088</v>
      </c>
    </row>
    <row r="229" spans="1:16" ht="13.5" thickBot="1" x14ac:dyDescent="0.25">
      <c r="A229" s="25" t="str">
        <f t="shared" si="18"/>
        <v> BBS 105 </v>
      </c>
      <c r="B229" s="6" t="str">
        <f t="shared" si="19"/>
        <v>I</v>
      </c>
      <c r="C229" s="25">
        <f t="shared" si="20"/>
        <v>49217.430999999997</v>
      </c>
      <c r="D229" s="23" t="str">
        <f t="shared" si="21"/>
        <v>vis</v>
      </c>
      <c r="E229" s="100">
        <f>VLOOKUP(C229,Active!C$21:E$962,3,FALSE)</f>
        <v>7316.010015002912</v>
      </c>
      <c r="F229" s="6" t="s">
        <v>244</v>
      </c>
      <c r="G229" s="23" t="str">
        <f t="shared" si="22"/>
        <v>49217.431</v>
      </c>
      <c r="H229" s="25">
        <f t="shared" si="23"/>
        <v>7316</v>
      </c>
      <c r="I229" s="101" t="s">
        <v>1089</v>
      </c>
      <c r="J229" s="102" t="s">
        <v>1090</v>
      </c>
      <c r="K229" s="101">
        <v>7316</v>
      </c>
      <c r="L229" s="101" t="s">
        <v>434</v>
      </c>
      <c r="M229" s="102" t="s">
        <v>487</v>
      </c>
      <c r="N229" s="102"/>
      <c r="O229" s="103" t="s">
        <v>631</v>
      </c>
      <c r="P229" s="103" t="s">
        <v>1088</v>
      </c>
    </row>
    <row r="230" spans="1:16" ht="13.5" thickBot="1" x14ac:dyDescent="0.25">
      <c r="A230" s="25" t="str">
        <f t="shared" si="18"/>
        <v> BBS 105 </v>
      </c>
      <c r="B230" s="6" t="str">
        <f t="shared" si="19"/>
        <v>I</v>
      </c>
      <c r="C230" s="25">
        <f t="shared" si="20"/>
        <v>49313.351999999999</v>
      </c>
      <c r="D230" s="23" t="str">
        <f t="shared" si="21"/>
        <v>vis</v>
      </c>
      <c r="E230" s="100">
        <f>VLOOKUP(C230,Active!C$21:E$962,3,FALSE)</f>
        <v>7419.0114533570459</v>
      </c>
      <c r="F230" s="6" t="s">
        <v>244</v>
      </c>
      <c r="G230" s="23" t="str">
        <f t="shared" si="22"/>
        <v>49313.352</v>
      </c>
      <c r="H230" s="25">
        <f t="shared" si="23"/>
        <v>7419</v>
      </c>
      <c r="I230" s="101" t="s">
        <v>1091</v>
      </c>
      <c r="J230" s="102" t="s">
        <v>1092</v>
      </c>
      <c r="K230" s="101">
        <v>7419</v>
      </c>
      <c r="L230" s="101" t="s">
        <v>437</v>
      </c>
      <c r="M230" s="102" t="s">
        <v>487</v>
      </c>
      <c r="N230" s="102"/>
      <c r="O230" s="103" t="s">
        <v>532</v>
      </c>
      <c r="P230" s="103" t="s">
        <v>1088</v>
      </c>
    </row>
    <row r="231" spans="1:16" ht="13.5" thickBot="1" x14ac:dyDescent="0.25">
      <c r="A231" s="25" t="str">
        <f t="shared" si="18"/>
        <v> BRNO 31 </v>
      </c>
      <c r="B231" s="6" t="str">
        <f t="shared" si="19"/>
        <v>I</v>
      </c>
      <c r="C231" s="25">
        <f t="shared" si="20"/>
        <v>49542.428999999996</v>
      </c>
      <c r="D231" s="23" t="str">
        <f t="shared" si="21"/>
        <v>vis</v>
      </c>
      <c r="E231" s="100">
        <f>VLOOKUP(C231,Active!C$21:E$962,3,FALSE)</f>
        <v>7664.9978431345617</v>
      </c>
      <c r="F231" s="6" t="s">
        <v>244</v>
      </c>
      <c r="G231" s="23" t="str">
        <f t="shared" si="22"/>
        <v>49542.429</v>
      </c>
      <c r="H231" s="25">
        <f t="shared" si="23"/>
        <v>7665</v>
      </c>
      <c r="I231" s="101" t="s">
        <v>1093</v>
      </c>
      <c r="J231" s="102" t="s">
        <v>1094</v>
      </c>
      <c r="K231" s="101">
        <v>7665</v>
      </c>
      <c r="L231" s="101" t="s">
        <v>501</v>
      </c>
      <c r="M231" s="102" t="s">
        <v>487</v>
      </c>
      <c r="N231" s="102"/>
      <c r="O231" s="103" t="s">
        <v>1095</v>
      </c>
      <c r="P231" s="103" t="s">
        <v>1048</v>
      </c>
    </row>
    <row r="232" spans="1:16" ht="13.5" thickBot="1" x14ac:dyDescent="0.25">
      <c r="A232" s="25" t="str">
        <f t="shared" si="18"/>
        <v> BRNO 31 </v>
      </c>
      <c r="B232" s="6" t="str">
        <f t="shared" si="19"/>
        <v>I</v>
      </c>
      <c r="C232" s="25">
        <f t="shared" si="20"/>
        <v>49555.457000000002</v>
      </c>
      <c r="D232" s="23" t="str">
        <f t="shared" si="21"/>
        <v>vis</v>
      </c>
      <c r="E232" s="100">
        <f>VLOOKUP(C232,Active!C$21:E$962,3,FALSE)</f>
        <v>7678.9875089937395</v>
      </c>
      <c r="F232" s="6" t="s">
        <v>244</v>
      </c>
      <c r="G232" s="23" t="str">
        <f t="shared" si="22"/>
        <v>49555.457</v>
      </c>
      <c r="H232" s="25">
        <f t="shared" si="23"/>
        <v>7679</v>
      </c>
      <c r="I232" s="101" t="s">
        <v>1096</v>
      </c>
      <c r="J232" s="102" t="s">
        <v>1097</v>
      </c>
      <c r="K232" s="101">
        <v>7679</v>
      </c>
      <c r="L232" s="101" t="s">
        <v>512</v>
      </c>
      <c r="M232" s="102" t="s">
        <v>487</v>
      </c>
      <c r="N232" s="102"/>
      <c r="O232" s="103" t="s">
        <v>1098</v>
      </c>
      <c r="P232" s="103" t="s">
        <v>1048</v>
      </c>
    </row>
    <row r="233" spans="1:16" ht="13.5" thickBot="1" x14ac:dyDescent="0.25">
      <c r="A233" s="25" t="str">
        <f t="shared" si="18"/>
        <v> BRNO 31 </v>
      </c>
      <c r="B233" s="6" t="str">
        <f t="shared" si="19"/>
        <v>I</v>
      </c>
      <c r="C233" s="25">
        <f t="shared" si="20"/>
        <v>49555.466</v>
      </c>
      <c r="D233" s="23" t="str">
        <f t="shared" si="21"/>
        <v>vis</v>
      </c>
      <c r="E233" s="100">
        <f>VLOOKUP(C233,Active!C$21:E$962,3,FALSE)</f>
        <v>7678.9971733315278</v>
      </c>
      <c r="F233" s="6" t="s">
        <v>244</v>
      </c>
      <c r="G233" s="23" t="str">
        <f t="shared" si="22"/>
        <v>49555.466</v>
      </c>
      <c r="H233" s="25">
        <f t="shared" si="23"/>
        <v>7679</v>
      </c>
      <c r="I233" s="101" t="s">
        <v>1099</v>
      </c>
      <c r="J233" s="102" t="s">
        <v>1100</v>
      </c>
      <c r="K233" s="101">
        <v>7679</v>
      </c>
      <c r="L233" s="101" t="s">
        <v>271</v>
      </c>
      <c r="M233" s="102" t="s">
        <v>487</v>
      </c>
      <c r="N233" s="102"/>
      <c r="O233" s="103" t="s">
        <v>1095</v>
      </c>
      <c r="P233" s="103" t="s">
        <v>1048</v>
      </c>
    </row>
    <row r="234" spans="1:16" ht="13.5" thickBot="1" x14ac:dyDescent="0.25">
      <c r="A234" s="25" t="str">
        <f t="shared" si="18"/>
        <v> BRNO 31 </v>
      </c>
      <c r="B234" s="6" t="str">
        <f t="shared" si="19"/>
        <v>I</v>
      </c>
      <c r="C234" s="25">
        <f t="shared" si="20"/>
        <v>49569.427000000003</v>
      </c>
      <c r="D234" s="23" t="str">
        <f t="shared" si="21"/>
        <v>vis</v>
      </c>
      <c r="E234" s="100">
        <f>VLOOKUP(C234,Active!C$21:E$962,3,FALSE)</f>
        <v>7693.9887088749683</v>
      </c>
      <c r="F234" s="6" t="s">
        <v>244</v>
      </c>
      <c r="G234" s="23" t="str">
        <f t="shared" si="22"/>
        <v>49569.427</v>
      </c>
      <c r="H234" s="25">
        <f t="shared" si="23"/>
        <v>7694</v>
      </c>
      <c r="I234" s="101" t="s">
        <v>1101</v>
      </c>
      <c r="J234" s="102" t="s">
        <v>1102</v>
      </c>
      <c r="K234" s="101">
        <v>7694</v>
      </c>
      <c r="L234" s="101" t="s">
        <v>958</v>
      </c>
      <c r="M234" s="102" t="s">
        <v>487</v>
      </c>
      <c r="N234" s="102"/>
      <c r="O234" s="103" t="s">
        <v>1095</v>
      </c>
      <c r="P234" s="103" t="s">
        <v>1048</v>
      </c>
    </row>
    <row r="235" spans="1:16" ht="13.5" thickBot="1" x14ac:dyDescent="0.25">
      <c r="A235" s="25" t="str">
        <f t="shared" si="18"/>
        <v> BRNO 31 </v>
      </c>
      <c r="B235" s="6" t="str">
        <f t="shared" si="19"/>
        <v>I</v>
      </c>
      <c r="C235" s="25">
        <f t="shared" si="20"/>
        <v>49569.430999999997</v>
      </c>
      <c r="D235" s="23" t="str">
        <f t="shared" si="21"/>
        <v>vis</v>
      </c>
      <c r="E235" s="100">
        <f>VLOOKUP(C235,Active!C$21:E$962,3,FALSE)</f>
        <v>7693.9930041362022</v>
      </c>
      <c r="F235" s="6" t="s">
        <v>244</v>
      </c>
      <c r="G235" s="23" t="str">
        <f t="shared" si="22"/>
        <v>49569.431</v>
      </c>
      <c r="H235" s="25">
        <f t="shared" si="23"/>
        <v>7694</v>
      </c>
      <c r="I235" s="101" t="s">
        <v>1103</v>
      </c>
      <c r="J235" s="102" t="s">
        <v>1104</v>
      </c>
      <c r="K235" s="101">
        <v>7694</v>
      </c>
      <c r="L235" s="101" t="s">
        <v>1105</v>
      </c>
      <c r="M235" s="102" t="s">
        <v>487</v>
      </c>
      <c r="N235" s="102"/>
      <c r="O235" s="103" t="s">
        <v>1098</v>
      </c>
      <c r="P235" s="103" t="s">
        <v>1048</v>
      </c>
    </row>
    <row r="236" spans="1:16" ht="13.5" thickBot="1" x14ac:dyDescent="0.25">
      <c r="A236" s="25" t="str">
        <f t="shared" si="18"/>
        <v> BRNO 31 </v>
      </c>
      <c r="B236" s="6" t="str">
        <f t="shared" si="19"/>
        <v>I</v>
      </c>
      <c r="C236" s="25">
        <f t="shared" si="20"/>
        <v>49569.438000000002</v>
      </c>
      <c r="D236" s="23" t="str">
        <f t="shared" si="21"/>
        <v>vis</v>
      </c>
      <c r="E236" s="100">
        <f>VLOOKUP(C236,Active!C$21:E$962,3,FALSE)</f>
        <v>7694.0005208433777</v>
      </c>
      <c r="F236" s="6" t="s">
        <v>244</v>
      </c>
      <c r="G236" s="23" t="str">
        <f t="shared" si="22"/>
        <v>49569.438</v>
      </c>
      <c r="H236" s="25">
        <f t="shared" si="23"/>
        <v>7694</v>
      </c>
      <c r="I236" s="101" t="s">
        <v>1106</v>
      </c>
      <c r="J236" s="102" t="s">
        <v>1107</v>
      </c>
      <c r="K236" s="101">
        <v>7694</v>
      </c>
      <c r="L236" s="101" t="s">
        <v>283</v>
      </c>
      <c r="M236" s="102" t="s">
        <v>487</v>
      </c>
      <c r="N236" s="102"/>
      <c r="O236" s="103" t="s">
        <v>870</v>
      </c>
      <c r="P236" s="103" t="s">
        <v>1048</v>
      </c>
    </row>
    <row r="237" spans="1:16" ht="13.5" thickBot="1" x14ac:dyDescent="0.25">
      <c r="A237" s="25" t="str">
        <f t="shared" si="18"/>
        <v> BRNO 31 </v>
      </c>
      <c r="B237" s="6" t="str">
        <f t="shared" si="19"/>
        <v>I</v>
      </c>
      <c r="C237" s="25">
        <f t="shared" si="20"/>
        <v>49569.438999999998</v>
      </c>
      <c r="D237" s="23" t="str">
        <f t="shared" si="21"/>
        <v>vis</v>
      </c>
      <c r="E237" s="100">
        <f>VLOOKUP(C237,Active!C$21:E$962,3,FALSE)</f>
        <v>7694.0015946586836</v>
      </c>
      <c r="F237" s="6" t="s">
        <v>244</v>
      </c>
      <c r="G237" s="23" t="str">
        <f t="shared" si="22"/>
        <v>49569.439</v>
      </c>
      <c r="H237" s="25">
        <f t="shared" si="23"/>
        <v>7694</v>
      </c>
      <c r="I237" s="101" t="s">
        <v>1108</v>
      </c>
      <c r="J237" s="102" t="s">
        <v>1109</v>
      </c>
      <c r="K237" s="101">
        <v>7694</v>
      </c>
      <c r="L237" s="101" t="s">
        <v>537</v>
      </c>
      <c r="M237" s="102" t="s">
        <v>487</v>
      </c>
      <c r="N237" s="102"/>
      <c r="O237" s="103" t="s">
        <v>1110</v>
      </c>
      <c r="P237" s="103" t="s">
        <v>1048</v>
      </c>
    </row>
    <row r="238" spans="1:16" ht="13.5" thickBot="1" x14ac:dyDescent="0.25">
      <c r="A238" s="25" t="str">
        <f t="shared" si="18"/>
        <v> BBS 107 </v>
      </c>
      <c r="B238" s="6" t="str">
        <f t="shared" si="19"/>
        <v>I</v>
      </c>
      <c r="C238" s="25">
        <f t="shared" si="20"/>
        <v>49569.440999999999</v>
      </c>
      <c r="D238" s="23" t="str">
        <f t="shared" si="21"/>
        <v>vis</v>
      </c>
      <c r="E238" s="100">
        <f>VLOOKUP(C238,Active!C$21:E$962,3,FALSE)</f>
        <v>7694.0037422893047</v>
      </c>
      <c r="F238" s="6" t="s">
        <v>244</v>
      </c>
      <c r="G238" s="23" t="str">
        <f t="shared" si="22"/>
        <v>49569.441</v>
      </c>
      <c r="H238" s="25">
        <f t="shared" si="23"/>
        <v>7694</v>
      </c>
      <c r="I238" s="101" t="s">
        <v>1111</v>
      </c>
      <c r="J238" s="102" t="s">
        <v>1112</v>
      </c>
      <c r="K238" s="101">
        <v>7694</v>
      </c>
      <c r="L238" s="101" t="s">
        <v>594</v>
      </c>
      <c r="M238" s="102" t="s">
        <v>487</v>
      </c>
      <c r="N238" s="102"/>
      <c r="O238" s="103" t="s">
        <v>631</v>
      </c>
      <c r="P238" s="103" t="s">
        <v>1113</v>
      </c>
    </row>
    <row r="239" spans="1:16" ht="13.5" thickBot="1" x14ac:dyDescent="0.25">
      <c r="A239" s="25" t="str">
        <f t="shared" si="18"/>
        <v> BBS 107 </v>
      </c>
      <c r="B239" s="6" t="str">
        <f t="shared" si="19"/>
        <v>I</v>
      </c>
      <c r="C239" s="25">
        <f t="shared" si="20"/>
        <v>49569.442000000003</v>
      </c>
      <c r="D239" s="23" t="str">
        <f t="shared" si="21"/>
        <v>vis</v>
      </c>
      <c r="E239" s="100">
        <f>VLOOKUP(C239,Active!C$21:E$962,3,FALSE)</f>
        <v>7694.0048161046188</v>
      </c>
      <c r="F239" s="6" t="s">
        <v>244</v>
      </c>
      <c r="G239" s="23" t="str">
        <f t="shared" si="22"/>
        <v>49569.442</v>
      </c>
      <c r="H239" s="25">
        <f t="shared" si="23"/>
        <v>7694</v>
      </c>
      <c r="I239" s="101" t="s">
        <v>1114</v>
      </c>
      <c r="J239" s="102" t="s">
        <v>1115</v>
      </c>
      <c r="K239" s="101">
        <v>7694</v>
      </c>
      <c r="L239" s="101" t="s">
        <v>591</v>
      </c>
      <c r="M239" s="102" t="s">
        <v>487</v>
      </c>
      <c r="N239" s="102"/>
      <c r="O239" s="103" t="s">
        <v>532</v>
      </c>
      <c r="P239" s="103" t="s">
        <v>1113</v>
      </c>
    </row>
    <row r="240" spans="1:16" ht="13.5" thickBot="1" x14ac:dyDescent="0.25">
      <c r="A240" s="25" t="str">
        <f t="shared" si="18"/>
        <v> BRNO 31 </v>
      </c>
      <c r="B240" s="6" t="str">
        <f t="shared" si="19"/>
        <v>I</v>
      </c>
      <c r="C240" s="25">
        <f t="shared" si="20"/>
        <v>49569.447</v>
      </c>
      <c r="D240" s="23" t="str">
        <f t="shared" si="21"/>
        <v>vis</v>
      </c>
      <c r="E240" s="100">
        <f>VLOOKUP(C240,Active!C$21:E$962,3,FALSE)</f>
        <v>7694.010185181166</v>
      </c>
      <c r="F240" s="6" t="s">
        <v>244</v>
      </c>
      <c r="G240" s="23" t="str">
        <f t="shared" si="22"/>
        <v>49569.447</v>
      </c>
      <c r="H240" s="25">
        <f t="shared" si="23"/>
        <v>7694</v>
      </c>
      <c r="I240" s="101" t="s">
        <v>1116</v>
      </c>
      <c r="J240" s="102" t="s">
        <v>1117</v>
      </c>
      <c r="K240" s="101">
        <v>7694</v>
      </c>
      <c r="L240" s="101" t="s">
        <v>434</v>
      </c>
      <c r="M240" s="102" t="s">
        <v>487</v>
      </c>
      <c r="N240" s="102"/>
      <c r="O240" s="103" t="s">
        <v>1118</v>
      </c>
      <c r="P240" s="103" t="s">
        <v>1048</v>
      </c>
    </row>
    <row r="241" spans="1:16" ht="13.5" thickBot="1" x14ac:dyDescent="0.25">
      <c r="A241" s="25" t="str">
        <f t="shared" si="18"/>
        <v> BBS 107 </v>
      </c>
      <c r="B241" s="6" t="str">
        <f t="shared" si="19"/>
        <v>I</v>
      </c>
      <c r="C241" s="25">
        <f t="shared" si="20"/>
        <v>49624.383000000002</v>
      </c>
      <c r="D241" s="23" t="str">
        <f t="shared" si="21"/>
        <v>vis</v>
      </c>
      <c r="E241" s="100">
        <f>VLOOKUP(C241,Active!C$21:E$962,3,FALSE)</f>
        <v>7753.0013030534019</v>
      </c>
      <c r="F241" s="6" t="s">
        <v>244</v>
      </c>
      <c r="G241" s="23" t="str">
        <f t="shared" si="22"/>
        <v>49624.383</v>
      </c>
      <c r="H241" s="25">
        <f t="shared" si="23"/>
        <v>7753</v>
      </c>
      <c r="I241" s="101" t="s">
        <v>1119</v>
      </c>
      <c r="J241" s="102" t="s">
        <v>1120</v>
      </c>
      <c r="K241" s="101">
        <v>7753</v>
      </c>
      <c r="L241" s="101" t="s">
        <v>537</v>
      </c>
      <c r="M241" s="102" t="s">
        <v>487</v>
      </c>
      <c r="N241" s="102"/>
      <c r="O241" s="103" t="s">
        <v>532</v>
      </c>
      <c r="P241" s="103" t="s">
        <v>1113</v>
      </c>
    </row>
    <row r="242" spans="1:16" ht="13.5" thickBot="1" x14ac:dyDescent="0.25">
      <c r="A242" s="25" t="str">
        <f t="shared" si="18"/>
        <v> BBS 107 </v>
      </c>
      <c r="B242" s="6" t="str">
        <f t="shared" si="19"/>
        <v>I</v>
      </c>
      <c r="C242" s="25">
        <f t="shared" si="20"/>
        <v>49624.385000000002</v>
      </c>
      <c r="D242" s="23" t="str">
        <f t="shared" si="21"/>
        <v>vis</v>
      </c>
      <c r="E242" s="100">
        <f>VLOOKUP(C242,Active!C$21:E$962,3,FALSE)</f>
        <v>7753.003450684022</v>
      </c>
      <c r="F242" s="6" t="s">
        <v>244</v>
      </c>
      <c r="G242" s="23" t="str">
        <f t="shared" si="22"/>
        <v>49624.385</v>
      </c>
      <c r="H242" s="25">
        <f t="shared" si="23"/>
        <v>7753</v>
      </c>
      <c r="I242" s="101" t="s">
        <v>1121</v>
      </c>
      <c r="J242" s="102" t="s">
        <v>1122</v>
      </c>
      <c r="K242" s="101">
        <v>7753</v>
      </c>
      <c r="L242" s="101" t="s">
        <v>594</v>
      </c>
      <c r="M242" s="102" t="s">
        <v>487</v>
      </c>
      <c r="N242" s="102"/>
      <c r="O242" s="103" t="s">
        <v>631</v>
      </c>
      <c r="P242" s="103" t="s">
        <v>1113</v>
      </c>
    </row>
    <row r="243" spans="1:16" ht="13.5" thickBot="1" x14ac:dyDescent="0.25">
      <c r="A243" s="25" t="str">
        <f t="shared" si="18"/>
        <v> BBS 108 </v>
      </c>
      <c r="B243" s="6" t="str">
        <f t="shared" si="19"/>
        <v>I</v>
      </c>
      <c r="C243" s="25">
        <f t="shared" si="20"/>
        <v>49694.232000000004</v>
      </c>
      <c r="D243" s="23" t="str">
        <f t="shared" si="21"/>
        <v>vis</v>
      </c>
      <c r="E243" s="100">
        <f>VLOOKUP(C243,Active!C$21:E$962,3,FALSE)</f>
        <v>7828.0062286442308</v>
      </c>
      <c r="F243" s="6" t="s">
        <v>244</v>
      </c>
      <c r="G243" s="23" t="str">
        <f t="shared" si="22"/>
        <v>49694.232</v>
      </c>
      <c r="H243" s="25">
        <f t="shared" si="23"/>
        <v>7828</v>
      </c>
      <c r="I243" s="101" t="s">
        <v>1123</v>
      </c>
      <c r="J243" s="102" t="s">
        <v>1124</v>
      </c>
      <c r="K243" s="101">
        <v>7828</v>
      </c>
      <c r="L243" s="101" t="s">
        <v>428</v>
      </c>
      <c r="M243" s="102" t="s">
        <v>487</v>
      </c>
      <c r="N243" s="102"/>
      <c r="O243" s="103" t="s">
        <v>532</v>
      </c>
      <c r="P243" s="103" t="s">
        <v>1125</v>
      </c>
    </row>
    <row r="244" spans="1:16" ht="13.5" thickBot="1" x14ac:dyDescent="0.25">
      <c r="A244" s="25" t="str">
        <f t="shared" si="18"/>
        <v> BBS 108 </v>
      </c>
      <c r="B244" s="6" t="str">
        <f t="shared" si="19"/>
        <v>I</v>
      </c>
      <c r="C244" s="25">
        <f t="shared" si="20"/>
        <v>49787.358</v>
      </c>
      <c r="D244" s="23" t="str">
        <f t="shared" si="21"/>
        <v>vis</v>
      </c>
      <c r="E244" s="100">
        <f>VLOOKUP(C244,Active!C$21:E$962,3,FALSE)</f>
        <v>7928.0063532068034</v>
      </c>
      <c r="F244" s="6" t="s">
        <v>244</v>
      </c>
      <c r="G244" s="23" t="str">
        <f t="shared" si="22"/>
        <v>49787.358</v>
      </c>
      <c r="H244" s="25">
        <f t="shared" si="23"/>
        <v>7928</v>
      </c>
      <c r="I244" s="101" t="s">
        <v>1126</v>
      </c>
      <c r="J244" s="102" t="s">
        <v>1127</v>
      </c>
      <c r="K244" s="101">
        <v>7928</v>
      </c>
      <c r="L244" s="101" t="s">
        <v>428</v>
      </c>
      <c r="M244" s="102" t="s">
        <v>487</v>
      </c>
      <c r="N244" s="102"/>
      <c r="O244" s="103" t="s">
        <v>631</v>
      </c>
      <c r="P244" s="103" t="s">
        <v>1125</v>
      </c>
    </row>
    <row r="245" spans="1:16" ht="13.5" thickBot="1" x14ac:dyDescent="0.25">
      <c r="A245" s="25" t="str">
        <f t="shared" si="18"/>
        <v> BBS 109 </v>
      </c>
      <c r="B245" s="6" t="str">
        <f t="shared" si="19"/>
        <v>I</v>
      </c>
      <c r="C245" s="25">
        <f t="shared" si="20"/>
        <v>49906.563000000002</v>
      </c>
      <c r="D245" s="23" t="str">
        <f t="shared" si="21"/>
        <v>vis</v>
      </c>
      <c r="E245" s="100">
        <f>VLOOKUP(C245,Active!C$21:E$962,3,FALSE)</f>
        <v>8056.0105072398555</v>
      </c>
      <c r="F245" s="6" t="s">
        <v>244</v>
      </c>
      <c r="G245" s="23" t="str">
        <f t="shared" si="22"/>
        <v>49906.563</v>
      </c>
      <c r="H245" s="25">
        <f t="shared" si="23"/>
        <v>8056</v>
      </c>
      <c r="I245" s="101" t="s">
        <v>1128</v>
      </c>
      <c r="J245" s="102" t="s">
        <v>1129</v>
      </c>
      <c r="K245" s="101">
        <v>8056</v>
      </c>
      <c r="L245" s="101" t="s">
        <v>422</v>
      </c>
      <c r="M245" s="102" t="s">
        <v>487</v>
      </c>
      <c r="N245" s="102"/>
      <c r="O245" s="103" t="s">
        <v>532</v>
      </c>
      <c r="P245" s="103" t="s">
        <v>1130</v>
      </c>
    </row>
    <row r="246" spans="1:16" ht="13.5" thickBot="1" x14ac:dyDescent="0.25">
      <c r="A246" s="25" t="str">
        <f t="shared" si="18"/>
        <v> BBS 110 </v>
      </c>
      <c r="B246" s="6" t="str">
        <f t="shared" si="19"/>
        <v>I</v>
      </c>
      <c r="C246" s="25">
        <f t="shared" si="20"/>
        <v>49934.497000000003</v>
      </c>
      <c r="D246" s="23" t="str">
        <f t="shared" si="21"/>
        <v>vis</v>
      </c>
      <c r="E246" s="100">
        <f>VLOOKUP(C246,Active!C$21:E$962,3,FALSE)</f>
        <v>8086.0064641104518</v>
      </c>
      <c r="F246" s="6" t="s">
        <v>244</v>
      </c>
      <c r="G246" s="23" t="str">
        <f t="shared" si="22"/>
        <v>49934.497</v>
      </c>
      <c r="H246" s="25">
        <f t="shared" si="23"/>
        <v>8086</v>
      </c>
      <c r="I246" s="101" t="s">
        <v>1131</v>
      </c>
      <c r="J246" s="102" t="s">
        <v>1132</v>
      </c>
      <c r="K246" s="101">
        <v>8086</v>
      </c>
      <c r="L246" s="101" t="s">
        <v>428</v>
      </c>
      <c r="M246" s="102" t="s">
        <v>487</v>
      </c>
      <c r="N246" s="102"/>
      <c r="O246" s="103" t="s">
        <v>818</v>
      </c>
      <c r="P246" s="103" t="s">
        <v>1133</v>
      </c>
    </row>
    <row r="247" spans="1:16" ht="13.5" thickBot="1" x14ac:dyDescent="0.25">
      <c r="A247" s="25" t="str">
        <f t="shared" si="18"/>
        <v> BBS 111 </v>
      </c>
      <c r="B247" s="6" t="str">
        <f t="shared" si="19"/>
        <v>I</v>
      </c>
      <c r="C247" s="25">
        <f t="shared" si="20"/>
        <v>49990.375</v>
      </c>
      <c r="D247" s="23" t="str">
        <f t="shared" si="21"/>
        <v>vis</v>
      </c>
      <c r="E247" s="100">
        <f>VLOOKUP(C247,Active!C$21:E$962,3,FALSE)</f>
        <v>8146.0091160047377</v>
      </c>
      <c r="F247" s="6" t="s">
        <v>244</v>
      </c>
      <c r="G247" s="23" t="str">
        <f t="shared" si="22"/>
        <v>49990.375</v>
      </c>
      <c r="H247" s="25">
        <f t="shared" si="23"/>
        <v>8146</v>
      </c>
      <c r="I247" s="101" t="s">
        <v>1134</v>
      </c>
      <c r="J247" s="102" t="s">
        <v>1135</v>
      </c>
      <c r="K247" s="101">
        <v>8146</v>
      </c>
      <c r="L247" s="101" t="s">
        <v>667</v>
      </c>
      <c r="M247" s="102" t="s">
        <v>487</v>
      </c>
      <c r="N247" s="102"/>
      <c r="O247" s="103" t="s">
        <v>818</v>
      </c>
      <c r="P247" s="103" t="s">
        <v>1136</v>
      </c>
    </row>
    <row r="248" spans="1:16" ht="13.5" thickBot="1" x14ac:dyDescent="0.25">
      <c r="A248" s="25" t="str">
        <f t="shared" si="18"/>
        <v> BBS 110 </v>
      </c>
      <c r="B248" s="6" t="str">
        <f t="shared" si="19"/>
        <v>I</v>
      </c>
      <c r="C248" s="25">
        <f t="shared" si="20"/>
        <v>49990.38</v>
      </c>
      <c r="D248" s="23" t="str">
        <f t="shared" si="21"/>
        <v>vis</v>
      </c>
      <c r="E248" s="100">
        <f>VLOOKUP(C248,Active!C$21:E$962,3,FALSE)</f>
        <v>8146.0144850812849</v>
      </c>
      <c r="F248" s="6" t="s">
        <v>244</v>
      </c>
      <c r="G248" s="23" t="str">
        <f t="shared" si="22"/>
        <v>49990.380</v>
      </c>
      <c r="H248" s="25">
        <f t="shared" si="23"/>
        <v>8146</v>
      </c>
      <c r="I248" s="101" t="s">
        <v>1137</v>
      </c>
      <c r="J248" s="102" t="s">
        <v>1138</v>
      </c>
      <c r="K248" s="101">
        <v>8146</v>
      </c>
      <c r="L248" s="101" t="s">
        <v>419</v>
      </c>
      <c r="M248" s="102" t="s">
        <v>487</v>
      </c>
      <c r="N248" s="102"/>
      <c r="O248" s="103" t="s">
        <v>631</v>
      </c>
      <c r="P248" s="103" t="s">
        <v>1133</v>
      </c>
    </row>
    <row r="249" spans="1:16" ht="13.5" thickBot="1" x14ac:dyDescent="0.25">
      <c r="A249" s="25" t="str">
        <f t="shared" si="18"/>
        <v> BBS 110 </v>
      </c>
      <c r="B249" s="6" t="str">
        <f t="shared" si="19"/>
        <v>I</v>
      </c>
      <c r="C249" s="25">
        <f t="shared" si="20"/>
        <v>50017.383000000002</v>
      </c>
      <c r="D249" s="23" t="str">
        <f t="shared" si="21"/>
        <v>vis</v>
      </c>
      <c r="E249" s="100">
        <f>VLOOKUP(C249,Active!C$21:E$962,3,FALSE)</f>
        <v>8175.0107198982396</v>
      </c>
      <c r="F249" s="6" t="s">
        <v>244</v>
      </c>
      <c r="G249" s="23" t="str">
        <f t="shared" si="22"/>
        <v>50017.383</v>
      </c>
      <c r="H249" s="25">
        <f t="shared" si="23"/>
        <v>8175</v>
      </c>
      <c r="I249" s="101" t="s">
        <v>1139</v>
      </c>
      <c r="J249" s="102" t="s">
        <v>1140</v>
      </c>
      <c r="K249" s="101">
        <v>8175</v>
      </c>
      <c r="L249" s="101" t="s">
        <v>422</v>
      </c>
      <c r="M249" s="102" t="s">
        <v>487</v>
      </c>
      <c r="N249" s="102"/>
      <c r="O249" s="103" t="s">
        <v>631</v>
      </c>
      <c r="P249" s="103" t="s">
        <v>1133</v>
      </c>
    </row>
    <row r="250" spans="1:16" ht="13.5" thickBot="1" x14ac:dyDescent="0.25">
      <c r="A250" s="25" t="str">
        <f t="shared" si="18"/>
        <v> AOEB 5 </v>
      </c>
      <c r="B250" s="6" t="str">
        <f t="shared" si="19"/>
        <v>I</v>
      </c>
      <c r="C250" s="25">
        <f t="shared" si="20"/>
        <v>50040.66</v>
      </c>
      <c r="D250" s="23" t="str">
        <f t="shared" si="21"/>
        <v>vis</v>
      </c>
      <c r="E250" s="100">
        <f>VLOOKUP(C250,Active!C$21:E$962,3,FALSE)</f>
        <v>8200.0059188699906</v>
      </c>
      <c r="F250" s="6" t="s">
        <v>244</v>
      </c>
      <c r="G250" s="23" t="str">
        <f t="shared" si="22"/>
        <v>50040.660</v>
      </c>
      <c r="H250" s="25">
        <f t="shared" si="23"/>
        <v>8200</v>
      </c>
      <c r="I250" s="101" t="s">
        <v>1141</v>
      </c>
      <c r="J250" s="102" t="s">
        <v>1142</v>
      </c>
      <c r="K250" s="101">
        <v>8200</v>
      </c>
      <c r="L250" s="101" t="s">
        <v>428</v>
      </c>
      <c r="M250" s="102" t="s">
        <v>1143</v>
      </c>
      <c r="N250" s="102"/>
      <c r="O250" s="103" t="s">
        <v>1144</v>
      </c>
      <c r="P250" s="103" t="s">
        <v>588</v>
      </c>
    </row>
    <row r="251" spans="1:16" ht="13.5" thickBot="1" x14ac:dyDescent="0.25">
      <c r="A251" s="25" t="str">
        <f t="shared" si="18"/>
        <v> BBS 111 </v>
      </c>
      <c r="B251" s="6" t="str">
        <f t="shared" si="19"/>
        <v>I</v>
      </c>
      <c r="C251" s="25">
        <f t="shared" si="20"/>
        <v>50046.252999999997</v>
      </c>
      <c r="D251" s="23" t="str">
        <f t="shared" si="21"/>
        <v>vis</v>
      </c>
      <c r="E251" s="100">
        <f>VLOOKUP(C251,Active!C$21:E$962,3,FALSE)</f>
        <v>8206.0117678990246</v>
      </c>
      <c r="F251" s="6" t="s">
        <v>244</v>
      </c>
      <c r="G251" s="23" t="str">
        <f t="shared" si="22"/>
        <v>50046.253</v>
      </c>
      <c r="H251" s="25">
        <f t="shared" si="23"/>
        <v>8206</v>
      </c>
      <c r="I251" s="101" t="s">
        <v>1145</v>
      </c>
      <c r="J251" s="102" t="s">
        <v>1146</v>
      </c>
      <c r="K251" s="101">
        <v>8206</v>
      </c>
      <c r="L251" s="101" t="s">
        <v>437</v>
      </c>
      <c r="M251" s="102" t="s">
        <v>487</v>
      </c>
      <c r="N251" s="102"/>
      <c r="O251" s="103" t="s">
        <v>631</v>
      </c>
      <c r="P251" s="103" t="s">
        <v>1136</v>
      </c>
    </row>
    <row r="252" spans="1:16" ht="13.5" thickBot="1" x14ac:dyDescent="0.25">
      <c r="A252" s="25" t="str">
        <f t="shared" si="18"/>
        <v> AOEB 5 </v>
      </c>
      <c r="B252" s="6" t="str">
        <f t="shared" si="19"/>
        <v>I</v>
      </c>
      <c r="C252" s="25">
        <f t="shared" si="20"/>
        <v>50079.771999999997</v>
      </c>
      <c r="D252" s="23" t="str">
        <f t="shared" si="21"/>
        <v>vis</v>
      </c>
      <c r="E252" s="100">
        <f>VLOOKUP(C252,Active!C$21:E$962,3,FALSE)</f>
        <v>8242.0049832761797</v>
      </c>
      <c r="F252" s="6" t="s">
        <v>244</v>
      </c>
      <c r="G252" s="23" t="str">
        <f t="shared" si="22"/>
        <v>50079.7720</v>
      </c>
      <c r="H252" s="25">
        <f t="shared" si="23"/>
        <v>8242</v>
      </c>
      <c r="I252" s="101" t="s">
        <v>1147</v>
      </c>
      <c r="J252" s="102" t="s">
        <v>1148</v>
      </c>
      <c r="K252" s="101">
        <v>8242</v>
      </c>
      <c r="L252" s="101" t="s">
        <v>1149</v>
      </c>
      <c r="M252" s="102" t="s">
        <v>1143</v>
      </c>
      <c r="N252" s="102"/>
      <c r="O252" s="103" t="s">
        <v>1150</v>
      </c>
      <c r="P252" s="103" t="s">
        <v>588</v>
      </c>
    </row>
    <row r="253" spans="1:16" ht="13.5" thickBot="1" x14ac:dyDescent="0.25">
      <c r="A253" s="25" t="str">
        <f t="shared" si="18"/>
        <v> BBS 111 </v>
      </c>
      <c r="B253" s="6" t="str">
        <f t="shared" si="19"/>
        <v>I</v>
      </c>
      <c r="C253" s="25">
        <f t="shared" si="20"/>
        <v>50098.400000000001</v>
      </c>
      <c r="D253" s="23" t="str">
        <f t="shared" si="21"/>
        <v>vis</v>
      </c>
      <c r="E253" s="100">
        <f>VLOOKUP(C253,Active!C$21:E$962,3,FALSE)</f>
        <v>8262.0080148715679</v>
      </c>
      <c r="F253" s="6" t="s">
        <v>244</v>
      </c>
      <c r="G253" s="23" t="str">
        <f t="shared" si="22"/>
        <v>50098.400</v>
      </c>
      <c r="H253" s="25">
        <f t="shared" si="23"/>
        <v>8262</v>
      </c>
      <c r="I253" s="101" t="s">
        <v>1151</v>
      </c>
      <c r="J253" s="102" t="s">
        <v>1152</v>
      </c>
      <c r="K253" s="101">
        <v>8262</v>
      </c>
      <c r="L253" s="101" t="s">
        <v>603</v>
      </c>
      <c r="M253" s="102" t="s">
        <v>487</v>
      </c>
      <c r="N253" s="102"/>
      <c r="O253" s="103" t="s">
        <v>818</v>
      </c>
      <c r="P253" s="103" t="s">
        <v>1136</v>
      </c>
    </row>
    <row r="254" spans="1:16" ht="13.5" thickBot="1" x14ac:dyDescent="0.25">
      <c r="A254" s="25" t="str">
        <f t="shared" si="18"/>
        <v> BBS 113 </v>
      </c>
      <c r="B254" s="6" t="str">
        <f t="shared" si="19"/>
        <v>I</v>
      </c>
      <c r="C254" s="25">
        <f t="shared" si="20"/>
        <v>50312.584000000003</v>
      </c>
      <c r="D254" s="23" t="str">
        <f t="shared" si="21"/>
        <v>vis</v>
      </c>
      <c r="E254" s="100">
        <f>VLOOKUP(C254,Active!C$21:E$962,3,FALSE)</f>
        <v>8492.0020732366957</v>
      </c>
      <c r="F254" s="6" t="s">
        <v>244</v>
      </c>
      <c r="G254" s="23" t="str">
        <f t="shared" si="22"/>
        <v>50312.584</v>
      </c>
      <c r="H254" s="25">
        <f t="shared" si="23"/>
        <v>8492</v>
      </c>
      <c r="I254" s="101" t="s">
        <v>1153</v>
      </c>
      <c r="J254" s="102" t="s">
        <v>1154</v>
      </c>
      <c r="K254" s="101">
        <v>8492</v>
      </c>
      <c r="L254" s="101" t="s">
        <v>335</v>
      </c>
      <c r="M254" s="102" t="s">
        <v>487</v>
      </c>
      <c r="N254" s="102"/>
      <c r="O254" s="103" t="s">
        <v>532</v>
      </c>
      <c r="P254" s="103" t="s">
        <v>1155</v>
      </c>
    </row>
    <row r="255" spans="1:16" ht="13.5" thickBot="1" x14ac:dyDescent="0.25">
      <c r="A255" s="25" t="str">
        <f t="shared" si="18"/>
        <v> BBS 113 </v>
      </c>
      <c r="B255" s="6" t="str">
        <f t="shared" si="19"/>
        <v>I</v>
      </c>
      <c r="C255" s="25">
        <f t="shared" si="20"/>
        <v>50355.427000000003</v>
      </c>
      <c r="D255" s="23" t="str">
        <f t="shared" si="21"/>
        <v>vis</v>
      </c>
      <c r="E255" s="100">
        <f>VLOOKUP(C255,Active!C$21:E$962,3,FALSE)</f>
        <v>8538.0075425646446</v>
      </c>
      <c r="F255" s="6" t="s">
        <v>244</v>
      </c>
      <c r="G255" s="23" t="str">
        <f t="shared" si="22"/>
        <v>50355.427</v>
      </c>
      <c r="H255" s="25">
        <f t="shared" si="23"/>
        <v>8538</v>
      </c>
      <c r="I255" s="101" t="s">
        <v>1160</v>
      </c>
      <c r="J255" s="102" t="s">
        <v>1161</v>
      </c>
      <c r="K255" s="101">
        <v>8538</v>
      </c>
      <c r="L255" s="101" t="s">
        <v>603</v>
      </c>
      <c r="M255" s="102" t="s">
        <v>487</v>
      </c>
      <c r="N255" s="102"/>
      <c r="O255" s="103" t="s">
        <v>631</v>
      </c>
      <c r="P255" s="103" t="s">
        <v>1155</v>
      </c>
    </row>
    <row r="256" spans="1:16" ht="13.5" thickBot="1" x14ac:dyDescent="0.25">
      <c r="A256" s="25" t="str">
        <f t="shared" si="18"/>
        <v> BBS 114 </v>
      </c>
      <c r="B256" s="6" t="str">
        <f t="shared" si="19"/>
        <v>I</v>
      </c>
      <c r="C256" s="25">
        <f t="shared" si="20"/>
        <v>50412.241000000002</v>
      </c>
      <c r="D256" s="23" t="str">
        <f t="shared" si="21"/>
        <v>vis</v>
      </c>
      <c r="E256" s="100">
        <f>VLOOKUP(C256,Active!C$21:E$962,3,FALSE)</f>
        <v>8599.0152855891265</v>
      </c>
      <c r="F256" s="6" t="s">
        <v>244</v>
      </c>
      <c r="G256" s="23" t="str">
        <f t="shared" si="22"/>
        <v>50412.241</v>
      </c>
      <c r="H256" s="25">
        <f t="shared" si="23"/>
        <v>8599</v>
      </c>
      <c r="I256" s="101" t="s">
        <v>1162</v>
      </c>
      <c r="J256" s="102" t="s">
        <v>1163</v>
      </c>
      <c r="K256" s="101">
        <v>8599</v>
      </c>
      <c r="L256" s="101" t="s">
        <v>496</v>
      </c>
      <c r="M256" s="102" t="s">
        <v>487</v>
      </c>
      <c r="N256" s="102"/>
      <c r="O256" s="103" t="s">
        <v>532</v>
      </c>
      <c r="P256" s="103" t="s">
        <v>1164</v>
      </c>
    </row>
    <row r="257" spans="1:16" ht="13.5" thickBot="1" x14ac:dyDescent="0.25">
      <c r="A257" s="25" t="str">
        <f t="shared" si="18"/>
        <v> BBS 114 </v>
      </c>
      <c r="B257" s="6" t="str">
        <f t="shared" si="19"/>
        <v>I</v>
      </c>
      <c r="C257" s="25">
        <f t="shared" si="20"/>
        <v>50464.381999999998</v>
      </c>
      <c r="D257" s="23" t="str">
        <f t="shared" si="21"/>
        <v>vis</v>
      </c>
      <c r="E257" s="100">
        <f>VLOOKUP(C257,Active!C$21:E$962,3,FALSE)</f>
        <v>8655.0050896698012</v>
      </c>
      <c r="F257" s="6" t="s">
        <v>244</v>
      </c>
      <c r="G257" s="23" t="str">
        <f t="shared" si="22"/>
        <v>50464.382</v>
      </c>
      <c r="H257" s="25">
        <f t="shared" si="23"/>
        <v>8655</v>
      </c>
      <c r="I257" s="101" t="s">
        <v>1165</v>
      </c>
      <c r="J257" s="102" t="s">
        <v>1166</v>
      </c>
      <c r="K257" s="101">
        <v>8655</v>
      </c>
      <c r="L257" s="101" t="s">
        <v>318</v>
      </c>
      <c r="M257" s="102" t="s">
        <v>487</v>
      </c>
      <c r="N257" s="102"/>
      <c r="O257" s="103" t="s">
        <v>818</v>
      </c>
      <c r="P257" s="103" t="s">
        <v>1164</v>
      </c>
    </row>
    <row r="258" spans="1:16" ht="13.5" thickBot="1" x14ac:dyDescent="0.25">
      <c r="A258" s="25" t="str">
        <f t="shared" si="18"/>
        <v> AOEB 5 </v>
      </c>
      <c r="B258" s="6" t="str">
        <f t="shared" si="19"/>
        <v>I</v>
      </c>
      <c r="C258" s="25">
        <f t="shared" si="20"/>
        <v>50488.610999999997</v>
      </c>
      <c r="D258" s="23" t="str">
        <f t="shared" si="21"/>
        <v>vis</v>
      </c>
      <c r="E258" s="100">
        <f>VLOOKUP(C258,Active!C$21:E$962,3,FALSE)</f>
        <v>8681.0225608167057</v>
      </c>
      <c r="F258" s="6" t="s">
        <v>244</v>
      </c>
      <c r="G258" s="23" t="str">
        <f t="shared" si="22"/>
        <v>50488.611</v>
      </c>
      <c r="H258" s="25">
        <f t="shared" si="23"/>
        <v>8681</v>
      </c>
      <c r="I258" s="101" t="s">
        <v>1167</v>
      </c>
      <c r="J258" s="102" t="s">
        <v>1168</v>
      </c>
      <c r="K258" s="101">
        <v>8681</v>
      </c>
      <c r="L258" s="101" t="s">
        <v>680</v>
      </c>
      <c r="M258" s="102" t="s">
        <v>487</v>
      </c>
      <c r="N258" s="102"/>
      <c r="O258" s="103" t="s">
        <v>1169</v>
      </c>
      <c r="P258" s="103" t="s">
        <v>588</v>
      </c>
    </row>
    <row r="259" spans="1:16" ht="13.5" thickBot="1" x14ac:dyDescent="0.25">
      <c r="A259" s="25" t="str">
        <f t="shared" si="18"/>
        <v> BBS 114 </v>
      </c>
      <c r="B259" s="6" t="str">
        <f t="shared" si="19"/>
        <v>I</v>
      </c>
      <c r="C259" s="25">
        <f t="shared" si="20"/>
        <v>50519.330999999998</v>
      </c>
      <c r="D259" s="23" t="str">
        <f t="shared" si="21"/>
        <v>vis</v>
      </c>
      <c r="E259" s="100">
        <f>VLOOKUP(C259,Active!C$21:E$962,3,FALSE)</f>
        <v>8714.0101671410666</v>
      </c>
      <c r="F259" s="6" t="s">
        <v>244</v>
      </c>
      <c r="G259" s="23" t="str">
        <f t="shared" si="22"/>
        <v>50519.331</v>
      </c>
      <c r="H259" s="25">
        <f t="shared" si="23"/>
        <v>8714</v>
      </c>
      <c r="I259" s="101" t="s">
        <v>1173</v>
      </c>
      <c r="J259" s="102" t="s">
        <v>1174</v>
      </c>
      <c r="K259" s="101">
        <v>8714</v>
      </c>
      <c r="L259" s="101" t="s">
        <v>434</v>
      </c>
      <c r="M259" s="102" t="s">
        <v>487</v>
      </c>
      <c r="N259" s="102"/>
      <c r="O259" s="103" t="s">
        <v>631</v>
      </c>
      <c r="P259" s="103" t="s">
        <v>1164</v>
      </c>
    </row>
    <row r="260" spans="1:16" ht="13.5" thickBot="1" x14ac:dyDescent="0.25">
      <c r="A260" s="25" t="str">
        <f t="shared" si="18"/>
        <v> BBS 114 </v>
      </c>
      <c r="B260" s="6" t="str">
        <f t="shared" si="19"/>
        <v>I</v>
      </c>
      <c r="C260" s="25">
        <f t="shared" si="20"/>
        <v>50519.332000000002</v>
      </c>
      <c r="D260" s="23" t="str">
        <f t="shared" si="21"/>
        <v>vis</v>
      </c>
      <c r="E260" s="100">
        <f>VLOOKUP(C260,Active!C$21:E$962,3,FALSE)</f>
        <v>8714.0112409563808</v>
      </c>
      <c r="F260" s="6" t="s">
        <v>244</v>
      </c>
      <c r="G260" s="23" t="str">
        <f t="shared" si="22"/>
        <v>50519.332</v>
      </c>
      <c r="H260" s="25">
        <f t="shared" si="23"/>
        <v>8714</v>
      </c>
      <c r="I260" s="101" t="s">
        <v>1175</v>
      </c>
      <c r="J260" s="102" t="s">
        <v>1176</v>
      </c>
      <c r="K260" s="101">
        <v>8714</v>
      </c>
      <c r="L260" s="101" t="s">
        <v>422</v>
      </c>
      <c r="M260" s="102" t="s">
        <v>487</v>
      </c>
      <c r="N260" s="102"/>
      <c r="O260" s="103" t="s">
        <v>818</v>
      </c>
      <c r="P260" s="103" t="s">
        <v>1164</v>
      </c>
    </row>
    <row r="261" spans="1:16" ht="13.5" thickBot="1" x14ac:dyDescent="0.25">
      <c r="A261" s="25" t="str">
        <f t="shared" si="18"/>
        <v> BBS 115 </v>
      </c>
      <c r="B261" s="6" t="str">
        <f t="shared" si="19"/>
        <v>I</v>
      </c>
      <c r="C261" s="25">
        <f t="shared" si="20"/>
        <v>50597.557000000001</v>
      </c>
      <c r="D261" s="23" t="str">
        <f t="shared" si="21"/>
        <v>vis</v>
      </c>
      <c r="E261" s="100">
        <f>VLOOKUP(C261,Active!C$21:E$962,3,FALSE)</f>
        <v>8798.0104435840822</v>
      </c>
      <c r="F261" s="6" t="s">
        <v>244</v>
      </c>
      <c r="G261" s="23" t="str">
        <f t="shared" si="22"/>
        <v>50597.557</v>
      </c>
      <c r="H261" s="25">
        <f t="shared" si="23"/>
        <v>8798</v>
      </c>
      <c r="I261" s="101" t="s">
        <v>1177</v>
      </c>
      <c r="J261" s="102" t="s">
        <v>1178</v>
      </c>
      <c r="K261" s="101">
        <v>8798</v>
      </c>
      <c r="L261" s="101" t="s">
        <v>422</v>
      </c>
      <c r="M261" s="102" t="s">
        <v>487</v>
      </c>
      <c r="N261" s="102"/>
      <c r="O261" s="103" t="s">
        <v>532</v>
      </c>
      <c r="P261" s="103" t="s">
        <v>1179</v>
      </c>
    </row>
    <row r="262" spans="1:16" ht="13.5" thickBot="1" x14ac:dyDescent="0.25">
      <c r="A262" s="25" t="str">
        <f t="shared" si="18"/>
        <v> BBS 116 </v>
      </c>
      <c r="B262" s="6" t="str">
        <f t="shared" si="19"/>
        <v>I</v>
      </c>
      <c r="C262" s="25">
        <f t="shared" si="20"/>
        <v>50723.288</v>
      </c>
      <c r="D262" s="23" t="str">
        <f t="shared" si="21"/>
        <v>vis</v>
      </c>
      <c r="E262" s="100">
        <f>VLOOKUP(C262,Active!C$21:E$962,3,FALSE)</f>
        <v>8933.0223163304399</v>
      </c>
      <c r="F262" s="6" t="s">
        <v>244</v>
      </c>
      <c r="G262" s="23" t="str">
        <f t="shared" si="22"/>
        <v>50723.288</v>
      </c>
      <c r="H262" s="25">
        <f t="shared" si="23"/>
        <v>8933</v>
      </c>
      <c r="I262" s="101" t="s">
        <v>1180</v>
      </c>
      <c r="J262" s="102" t="s">
        <v>1181</v>
      </c>
      <c r="K262" s="101">
        <v>8933</v>
      </c>
      <c r="L262" s="101" t="s">
        <v>680</v>
      </c>
      <c r="M262" s="102" t="s">
        <v>487</v>
      </c>
      <c r="N262" s="102"/>
      <c r="O262" s="103" t="s">
        <v>532</v>
      </c>
      <c r="P262" s="103" t="s">
        <v>1182</v>
      </c>
    </row>
    <row r="263" spans="1:16" ht="13.5" thickBot="1" x14ac:dyDescent="0.25">
      <c r="A263" s="25" t="str">
        <f t="shared" si="18"/>
        <v> BBS 116 </v>
      </c>
      <c r="B263" s="6" t="str">
        <f t="shared" si="19"/>
        <v>I</v>
      </c>
      <c r="C263" s="25">
        <f t="shared" si="20"/>
        <v>50750.286</v>
      </c>
      <c r="D263" s="23" t="str">
        <f t="shared" si="21"/>
        <v>vis</v>
      </c>
      <c r="E263" s="100">
        <f>VLOOKUP(C263,Active!C$21:E$962,3,FALSE)</f>
        <v>8962.0131820708375</v>
      </c>
      <c r="F263" s="6" t="s">
        <v>244</v>
      </c>
      <c r="G263" s="23" t="str">
        <f t="shared" si="22"/>
        <v>50750.286</v>
      </c>
      <c r="H263" s="25">
        <f t="shared" si="23"/>
        <v>8962</v>
      </c>
      <c r="I263" s="101" t="s">
        <v>1183</v>
      </c>
      <c r="J263" s="102" t="s">
        <v>1184</v>
      </c>
      <c r="K263" s="101">
        <v>8962</v>
      </c>
      <c r="L263" s="101" t="s">
        <v>402</v>
      </c>
      <c r="M263" s="102" t="s">
        <v>487</v>
      </c>
      <c r="N263" s="102"/>
      <c r="O263" s="103" t="s">
        <v>631</v>
      </c>
      <c r="P263" s="103" t="s">
        <v>1182</v>
      </c>
    </row>
    <row r="264" spans="1:16" ht="13.5" thickBot="1" x14ac:dyDescent="0.25">
      <c r="A264" s="25" t="str">
        <f t="shared" si="18"/>
        <v> BBS 118 </v>
      </c>
      <c r="B264" s="6" t="str">
        <f t="shared" si="19"/>
        <v>I</v>
      </c>
      <c r="C264" s="25">
        <f t="shared" si="20"/>
        <v>50762.383999999998</v>
      </c>
      <c r="D264" s="23" t="str">
        <f t="shared" si="21"/>
        <v>vis</v>
      </c>
      <c r="E264" s="100">
        <f>VLOOKUP(C264,Active!C$21:E$962,3,FALSE)</f>
        <v>8975.0041996916734</v>
      </c>
      <c r="F264" s="6" t="s">
        <v>244</v>
      </c>
      <c r="G264" s="23" t="str">
        <f t="shared" si="22"/>
        <v>50762.384</v>
      </c>
      <c r="H264" s="25">
        <f t="shared" si="23"/>
        <v>8975</v>
      </c>
      <c r="I264" s="101" t="s">
        <v>1185</v>
      </c>
      <c r="J264" s="102" t="s">
        <v>1186</v>
      </c>
      <c r="K264" s="101">
        <v>8975</v>
      </c>
      <c r="L264" s="101" t="s">
        <v>591</v>
      </c>
      <c r="M264" s="102" t="s">
        <v>487</v>
      </c>
      <c r="N264" s="102"/>
      <c r="O264" s="103" t="s">
        <v>818</v>
      </c>
      <c r="P264" s="103" t="s">
        <v>1187</v>
      </c>
    </row>
    <row r="265" spans="1:16" ht="13.5" thickBot="1" x14ac:dyDescent="0.25">
      <c r="A265" s="25" t="str">
        <f t="shared" si="18"/>
        <v> BBS 118 </v>
      </c>
      <c r="B265" s="6" t="str">
        <f t="shared" si="19"/>
        <v>I</v>
      </c>
      <c r="C265" s="25">
        <f t="shared" si="20"/>
        <v>50844.341999999997</v>
      </c>
      <c r="D265" s="23" t="str">
        <f t="shared" si="21"/>
        <v>vis</v>
      </c>
      <c r="E265" s="100">
        <f>VLOOKUP(C265,Active!C$21:E$962,3,FALSE)</f>
        <v>9063.0119548717466</v>
      </c>
      <c r="F265" s="6" t="s">
        <v>244</v>
      </c>
      <c r="G265" s="23" t="str">
        <f t="shared" si="22"/>
        <v>50844.342</v>
      </c>
      <c r="H265" s="25">
        <f t="shared" si="23"/>
        <v>9063</v>
      </c>
      <c r="I265" s="101" t="s">
        <v>1188</v>
      </c>
      <c r="J265" s="102" t="s">
        <v>1189</v>
      </c>
      <c r="K265" s="101">
        <v>9063</v>
      </c>
      <c r="L265" s="101" t="s">
        <v>437</v>
      </c>
      <c r="M265" s="102" t="s">
        <v>487</v>
      </c>
      <c r="N265" s="102"/>
      <c r="O265" s="103" t="s">
        <v>818</v>
      </c>
      <c r="P265" s="103" t="s">
        <v>1187</v>
      </c>
    </row>
    <row r="266" spans="1:16" ht="13.5" thickBot="1" x14ac:dyDescent="0.25">
      <c r="A266" s="25" t="str">
        <f t="shared" si="18"/>
        <v> BBS 117 </v>
      </c>
      <c r="B266" s="6" t="str">
        <f t="shared" si="19"/>
        <v>I</v>
      </c>
      <c r="C266" s="25">
        <f t="shared" si="20"/>
        <v>50871.347999999998</v>
      </c>
      <c r="D266" s="23" t="str">
        <f t="shared" si="21"/>
        <v>vis</v>
      </c>
      <c r="E266" s="100">
        <f>VLOOKUP(C266,Active!C$21:E$962,3,FALSE)</f>
        <v>9092.0114111346265</v>
      </c>
      <c r="F266" s="6" t="s">
        <v>244</v>
      </c>
      <c r="G266" s="23" t="str">
        <f t="shared" si="22"/>
        <v>50871.348</v>
      </c>
      <c r="H266" s="25">
        <f t="shared" si="23"/>
        <v>9092</v>
      </c>
      <c r="I266" s="101" t="s">
        <v>1190</v>
      </c>
      <c r="J266" s="102" t="s">
        <v>1191</v>
      </c>
      <c r="K266" s="101">
        <v>9092</v>
      </c>
      <c r="L266" s="101" t="s">
        <v>437</v>
      </c>
      <c r="M266" s="102" t="s">
        <v>487</v>
      </c>
      <c r="N266" s="102"/>
      <c r="O266" s="103" t="s">
        <v>631</v>
      </c>
      <c r="P266" s="103" t="s">
        <v>1192</v>
      </c>
    </row>
    <row r="267" spans="1:16" ht="13.5" thickBot="1" x14ac:dyDescent="0.25">
      <c r="A267" s="25" t="str">
        <f t="shared" ref="A267:A330" si="24">P267</f>
        <v> BBS 117 </v>
      </c>
      <c r="B267" s="6" t="str">
        <f t="shared" ref="B267:B330" si="25">IF(H267=INT(H267),"I","II")</f>
        <v>I</v>
      </c>
      <c r="C267" s="25">
        <f t="shared" ref="C267:C330" si="26">1*G267</f>
        <v>50871.35</v>
      </c>
      <c r="D267" s="23" t="str">
        <f t="shared" ref="D267:D330" si="27">VLOOKUP(F267,I$1:J$5,2,FALSE)</f>
        <v>vis</v>
      </c>
      <c r="E267" s="100">
        <f>VLOOKUP(C267,Active!C$21:E$962,3,FALSE)</f>
        <v>9092.0135587652476</v>
      </c>
      <c r="F267" s="6" t="s">
        <v>244</v>
      </c>
      <c r="G267" s="23" t="str">
        <f t="shared" ref="G267:G330" si="28">MID(I267,3,LEN(I267)-3)</f>
        <v>50871.350</v>
      </c>
      <c r="H267" s="25">
        <f t="shared" ref="H267:H330" si="29">1*K267</f>
        <v>9092</v>
      </c>
      <c r="I267" s="101" t="s">
        <v>1193</v>
      </c>
      <c r="J267" s="102" t="s">
        <v>1194</v>
      </c>
      <c r="K267" s="101">
        <v>9092</v>
      </c>
      <c r="L267" s="101" t="s">
        <v>419</v>
      </c>
      <c r="M267" s="102" t="s">
        <v>487</v>
      </c>
      <c r="N267" s="102"/>
      <c r="O267" s="103" t="s">
        <v>532</v>
      </c>
      <c r="P267" s="103" t="s">
        <v>1192</v>
      </c>
    </row>
    <row r="268" spans="1:16" ht="13.5" thickBot="1" x14ac:dyDescent="0.25">
      <c r="A268" s="25" t="str">
        <f t="shared" si="24"/>
        <v> AOEB 5 </v>
      </c>
      <c r="B268" s="6" t="str">
        <f t="shared" si="25"/>
        <v>I</v>
      </c>
      <c r="C268" s="25">
        <f t="shared" si="26"/>
        <v>51041.784</v>
      </c>
      <c r="D268" s="23" t="str">
        <f t="shared" si="27"/>
        <v>vis</v>
      </c>
      <c r="E268" s="100">
        <f>VLOOKUP(C268,Active!C$21:E$962,3,FALSE)</f>
        <v>9275.0281973162237</v>
      </c>
      <c r="F268" s="6" t="s">
        <v>244</v>
      </c>
      <c r="G268" s="23" t="str">
        <f t="shared" si="28"/>
        <v>51041.784</v>
      </c>
      <c r="H268" s="25">
        <f t="shared" si="29"/>
        <v>9275</v>
      </c>
      <c r="I268" s="101" t="s">
        <v>1195</v>
      </c>
      <c r="J268" s="102" t="s">
        <v>1196</v>
      </c>
      <c r="K268" s="101">
        <v>9275</v>
      </c>
      <c r="L268" s="101" t="s">
        <v>634</v>
      </c>
      <c r="M268" s="102" t="s">
        <v>487</v>
      </c>
      <c r="N268" s="102"/>
      <c r="O268" s="103" t="s">
        <v>1169</v>
      </c>
      <c r="P268" s="103" t="s">
        <v>588</v>
      </c>
    </row>
    <row r="269" spans="1:16" ht="13.5" thickBot="1" x14ac:dyDescent="0.25">
      <c r="A269" s="25" t="str">
        <f t="shared" si="24"/>
        <v> BBS 119 </v>
      </c>
      <c r="B269" s="6" t="str">
        <f t="shared" si="25"/>
        <v>I</v>
      </c>
      <c r="C269" s="25">
        <f t="shared" si="26"/>
        <v>51171.222000000002</v>
      </c>
      <c r="D269" s="23" t="str">
        <f t="shared" si="27"/>
        <v>vis</v>
      </c>
      <c r="E269" s="100">
        <f>VLOOKUP(C269,Active!C$21:E$962,3,FALSE)</f>
        <v>9414.0207034168925</v>
      </c>
      <c r="F269" s="6" t="s">
        <v>244</v>
      </c>
      <c r="G269" s="23" t="str">
        <f t="shared" si="28"/>
        <v>51171.222</v>
      </c>
      <c r="H269" s="25">
        <f t="shared" si="29"/>
        <v>9414</v>
      </c>
      <c r="I269" s="101" t="s">
        <v>1200</v>
      </c>
      <c r="J269" s="102" t="s">
        <v>1201</v>
      </c>
      <c r="K269" s="101">
        <v>9414</v>
      </c>
      <c r="L269" s="101" t="s">
        <v>383</v>
      </c>
      <c r="M269" s="102" t="s">
        <v>487</v>
      </c>
      <c r="N269" s="102"/>
      <c r="O269" s="103" t="s">
        <v>532</v>
      </c>
      <c r="P269" s="103" t="s">
        <v>1202</v>
      </c>
    </row>
    <row r="270" spans="1:16" ht="13.5" thickBot="1" x14ac:dyDescent="0.25">
      <c r="A270" s="25" t="str">
        <f t="shared" si="24"/>
        <v> BBS 119 </v>
      </c>
      <c r="B270" s="6" t="str">
        <f t="shared" si="25"/>
        <v>I</v>
      </c>
      <c r="C270" s="25">
        <f t="shared" si="26"/>
        <v>51196.356</v>
      </c>
      <c r="D270" s="23" t="str">
        <f t="shared" si="27"/>
        <v>vis</v>
      </c>
      <c r="E270" s="100">
        <f>VLOOKUP(C270,Active!C$21:E$962,3,FALSE)</f>
        <v>9441.0099774193786</v>
      </c>
      <c r="F270" s="6" t="s">
        <v>244</v>
      </c>
      <c r="G270" s="23" t="str">
        <f t="shared" si="28"/>
        <v>51196.356</v>
      </c>
      <c r="H270" s="25">
        <f t="shared" si="29"/>
        <v>9441</v>
      </c>
      <c r="I270" s="101" t="s">
        <v>1203</v>
      </c>
      <c r="J270" s="102" t="s">
        <v>1204</v>
      </c>
      <c r="K270" s="101">
        <v>9441</v>
      </c>
      <c r="L270" s="101" t="s">
        <v>434</v>
      </c>
      <c r="M270" s="102" t="s">
        <v>487</v>
      </c>
      <c r="N270" s="102"/>
      <c r="O270" s="103" t="s">
        <v>818</v>
      </c>
      <c r="P270" s="103" t="s">
        <v>1202</v>
      </c>
    </row>
    <row r="271" spans="1:16" ht="13.5" thickBot="1" x14ac:dyDescent="0.25">
      <c r="A271" s="25" t="str">
        <f t="shared" si="24"/>
        <v> BBS 129 </v>
      </c>
      <c r="B271" s="6" t="str">
        <f t="shared" si="25"/>
        <v>I</v>
      </c>
      <c r="C271" s="25">
        <f t="shared" si="26"/>
        <v>52577.411999999997</v>
      </c>
      <c r="D271" s="23" t="str">
        <f t="shared" si="27"/>
        <v>vis</v>
      </c>
      <c r="E271" s="100">
        <f>VLOOKUP(C271,Active!C$21:E$962,3,FALSE)</f>
        <v>10924.009054238877</v>
      </c>
      <c r="F271" s="6" t="s">
        <v>244</v>
      </c>
      <c r="G271" s="23" t="str">
        <f t="shared" si="28"/>
        <v>52577.412</v>
      </c>
      <c r="H271" s="25">
        <f t="shared" si="29"/>
        <v>10924</v>
      </c>
      <c r="I271" s="101" t="s">
        <v>1237</v>
      </c>
      <c r="J271" s="102" t="s">
        <v>1238</v>
      </c>
      <c r="K271" s="101">
        <v>10924</v>
      </c>
      <c r="L271" s="101" t="s">
        <v>667</v>
      </c>
      <c r="M271" s="102" t="s">
        <v>487</v>
      </c>
      <c r="N271" s="102"/>
      <c r="O271" s="103" t="s">
        <v>532</v>
      </c>
      <c r="P271" s="103" t="s">
        <v>1239</v>
      </c>
    </row>
    <row r="272" spans="1:16" ht="13.5" thickBot="1" x14ac:dyDescent="0.25">
      <c r="A272" s="25" t="str">
        <f t="shared" si="24"/>
        <v>BAVM 158 </v>
      </c>
      <c r="B272" s="6" t="str">
        <f t="shared" si="25"/>
        <v>I</v>
      </c>
      <c r="C272" s="25">
        <f t="shared" si="26"/>
        <v>52618.389000000003</v>
      </c>
      <c r="D272" s="23" t="str">
        <f t="shared" si="27"/>
        <v>vis</v>
      </c>
      <c r="E272" s="100">
        <f>VLOOKUP(C272,Active!C$21:E$962,3,FALSE)</f>
        <v>10968.010784198301</v>
      </c>
      <c r="F272" s="6" t="s">
        <v>244</v>
      </c>
      <c r="G272" s="23" t="str">
        <f t="shared" si="28"/>
        <v>52618.3890</v>
      </c>
      <c r="H272" s="25">
        <f t="shared" si="29"/>
        <v>10968</v>
      </c>
      <c r="I272" s="101" t="s">
        <v>1240</v>
      </c>
      <c r="J272" s="102" t="s">
        <v>1241</v>
      </c>
      <c r="K272" s="101">
        <v>10968</v>
      </c>
      <c r="L272" s="101" t="s">
        <v>1242</v>
      </c>
      <c r="M272" s="102" t="s">
        <v>918</v>
      </c>
      <c r="N272" s="102" t="s">
        <v>1243</v>
      </c>
      <c r="O272" s="103" t="s">
        <v>1244</v>
      </c>
      <c r="P272" s="104" t="s">
        <v>1245</v>
      </c>
    </row>
    <row r="273" spans="1:16" ht="13.5" thickBot="1" x14ac:dyDescent="0.25">
      <c r="A273" s="25" t="str">
        <f t="shared" si="24"/>
        <v>IBVS 5493 </v>
      </c>
      <c r="B273" s="6" t="str">
        <f t="shared" si="25"/>
        <v>II</v>
      </c>
      <c r="C273" s="25">
        <f t="shared" si="26"/>
        <v>52876.816500000001</v>
      </c>
      <c r="D273" s="23" t="str">
        <f t="shared" si="27"/>
        <v>vis</v>
      </c>
      <c r="E273" s="100">
        <f>VLOOKUP(C273,Active!C$21:E$962,3,FALSE)</f>
        <v>11245.514190233082</v>
      </c>
      <c r="F273" s="6" t="s">
        <v>244</v>
      </c>
      <c r="G273" s="23" t="str">
        <f t="shared" si="28"/>
        <v>52876.8165</v>
      </c>
      <c r="H273" s="25">
        <f t="shared" si="29"/>
        <v>11245.5</v>
      </c>
      <c r="I273" s="101" t="s">
        <v>1268</v>
      </c>
      <c r="J273" s="102" t="s">
        <v>1269</v>
      </c>
      <c r="K273" s="101" t="s">
        <v>1270</v>
      </c>
      <c r="L273" s="101" t="s">
        <v>1271</v>
      </c>
      <c r="M273" s="102" t="s">
        <v>918</v>
      </c>
      <c r="N273" s="102" t="s">
        <v>919</v>
      </c>
      <c r="O273" s="103" t="s">
        <v>1272</v>
      </c>
      <c r="P273" s="104" t="s">
        <v>1273</v>
      </c>
    </row>
    <row r="274" spans="1:16" ht="13.5" thickBot="1" x14ac:dyDescent="0.25">
      <c r="A274" s="25" t="str">
        <f t="shared" si="24"/>
        <v> BBS 130 </v>
      </c>
      <c r="B274" s="6" t="str">
        <f t="shared" si="25"/>
        <v>I</v>
      </c>
      <c r="C274" s="25">
        <f t="shared" si="26"/>
        <v>52900.561000000002</v>
      </c>
      <c r="D274" s="23" t="str">
        <f t="shared" si="27"/>
        <v>vis</v>
      </c>
      <c r="E274" s="100">
        <f>VLOOKUP(C274,Active!C$21:E$962,3,FALSE)</f>
        <v>11271.011397862274</v>
      </c>
      <c r="F274" s="6" t="s">
        <v>244</v>
      </c>
      <c r="G274" s="23" t="str">
        <f t="shared" si="28"/>
        <v>52900.561</v>
      </c>
      <c r="H274" s="25">
        <f t="shared" si="29"/>
        <v>11271</v>
      </c>
      <c r="I274" s="101" t="s">
        <v>1274</v>
      </c>
      <c r="J274" s="102" t="s">
        <v>1275</v>
      </c>
      <c r="K274" s="101" t="s">
        <v>1276</v>
      </c>
      <c r="L274" s="101" t="s">
        <v>437</v>
      </c>
      <c r="M274" s="102" t="s">
        <v>487</v>
      </c>
      <c r="N274" s="102"/>
      <c r="O274" s="103" t="s">
        <v>532</v>
      </c>
      <c r="P274" s="103" t="s">
        <v>1277</v>
      </c>
    </row>
    <row r="275" spans="1:16" ht="13.5" thickBot="1" x14ac:dyDescent="0.25">
      <c r="A275" s="25" t="str">
        <f t="shared" si="24"/>
        <v>BAVM 172 </v>
      </c>
      <c r="B275" s="6" t="str">
        <f t="shared" si="25"/>
        <v>I</v>
      </c>
      <c r="C275" s="25">
        <f t="shared" si="26"/>
        <v>52901.494599999998</v>
      </c>
      <c r="D275" s="23" t="str">
        <f t="shared" si="27"/>
        <v>vis</v>
      </c>
      <c r="E275" s="100">
        <f>VLOOKUP(C275,Active!C$21:E$962,3,FALSE)</f>
        <v>11272.01391183572</v>
      </c>
      <c r="F275" s="6" t="s">
        <v>244</v>
      </c>
      <c r="G275" s="23" t="str">
        <f t="shared" si="28"/>
        <v>52901.4946</v>
      </c>
      <c r="H275" s="25">
        <f t="shared" si="29"/>
        <v>11272</v>
      </c>
      <c r="I275" s="101" t="s">
        <v>1278</v>
      </c>
      <c r="J275" s="102" t="s">
        <v>1279</v>
      </c>
      <c r="K275" s="101" t="s">
        <v>1280</v>
      </c>
      <c r="L275" s="101" t="s">
        <v>1281</v>
      </c>
      <c r="M275" s="102" t="s">
        <v>918</v>
      </c>
      <c r="N275" s="102" t="s">
        <v>1282</v>
      </c>
      <c r="O275" s="103" t="s">
        <v>1283</v>
      </c>
      <c r="P275" s="104" t="s">
        <v>1284</v>
      </c>
    </row>
    <row r="276" spans="1:16" ht="13.5" thickBot="1" x14ac:dyDescent="0.25">
      <c r="A276" s="25" t="str">
        <f t="shared" si="24"/>
        <v>OEJV 0003 </v>
      </c>
      <c r="B276" s="6" t="str">
        <f t="shared" si="25"/>
        <v>I</v>
      </c>
      <c r="C276" s="25">
        <f t="shared" si="26"/>
        <v>53225.569000000003</v>
      </c>
      <c r="D276" s="23" t="str">
        <f t="shared" si="27"/>
        <v>vis</v>
      </c>
      <c r="E276" s="100">
        <f>VLOOKUP(C276,Active!C$21:E$962,3,FALSE)</f>
        <v>11620.009964147026</v>
      </c>
      <c r="F276" s="6" t="s">
        <v>244</v>
      </c>
      <c r="G276" s="23" t="str">
        <f t="shared" si="28"/>
        <v>53225.569</v>
      </c>
      <c r="H276" s="25">
        <f t="shared" si="29"/>
        <v>11620</v>
      </c>
      <c r="I276" s="101" t="s">
        <v>1285</v>
      </c>
      <c r="J276" s="102" t="s">
        <v>1286</v>
      </c>
      <c r="K276" s="101" t="s">
        <v>1287</v>
      </c>
      <c r="L276" s="101" t="s">
        <v>434</v>
      </c>
      <c r="M276" s="102" t="s">
        <v>487</v>
      </c>
      <c r="N276" s="102"/>
      <c r="O276" s="103" t="s">
        <v>532</v>
      </c>
      <c r="P276" s="104" t="s">
        <v>1288</v>
      </c>
    </row>
    <row r="277" spans="1:16" ht="13.5" thickBot="1" x14ac:dyDescent="0.25">
      <c r="A277" s="25" t="str">
        <f t="shared" si="24"/>
        <v>OEJV 0003 </v>
      </c>
      <c r="B277" s="6" t="str">
        <f t="shared" si="25"/>
        <v>I</v>
      </c>
      <c r="C277" s="25">
        <f t="shared" si="26"/>
        <v>53578.517999999996</v>
      </c>
      <c r="D277" s="23" t="str">
        <f t="shared" si="27"/>
        <v>vis</v>
      </c>
      <c r="E277" s="100">
        <f>VLOOKUP(C277,Active!C$21:E$962,3,FALSE)</f>
        <v>11999.012004009533</v>
      </c>
      <c r="F277" s="6" t="s">
        <v>244</v>
      </c>
      <c r="G277" s="23" t="str">
        <f t="shared" si="28"/>
        <v>53578.518</v>
      </c>
      <c r="H277" s="25">
        <f t="shared" si="29"/>
        <v>11999</v>
      </c>
      <c r="I277" s="101" t="s">
        <v>1302</v>
      </c>
      <c r="J277" s="102" t="s">
        <v>1303</v>
      </c>
      <c r="K277" s="101" t="s">
        <v>1304</v>
      </c>
      <c r="L277" s="101" t="s">
        <v>437</v>
      </c>
      <c r="M277" s="102" t="s">
        <v>487</v>
      </c>
      <c r="N277" s="102"/>
      <c r="O277" s="103" t="s">
        <v>532</v>
      </c>
      <c r="P277" s="104" t="s">
        <v>1288</v>
      </c>
    </row>
    <row r="278" spans="1:16" ht="13.5" thickBot="1" x14ac:dyDescent="0.25">
      <c r="A278" s="25" t="str">
        <f t="shared" si="24"/>
        <v>BAVM 178 </v>
      </c>
      <c r="B278" s="6" t="str">
        <f t="shared" si="25"/>
        <v>I</v>
      </c>
      <c r="C278" s="25">
        <f t="shared" si="26"/>
        <v>53633.463400000001</v>
      </c>
      <c r="D278" s="23" t="str">
        <f t="shared" si="27"/>
        <v>vis</v>
      </c>
      <c r="E278" s="100">
        <f>VLOOKUP(C278,Active!C$21:E$962,3,FALSE)</f>
        <v>12058.013215745686</v>
      </c>
      <c r="F278" s="6" t="s">
        <v>244</v>
      </c>
      <c r="G278" s="23" t="str">
        <f t="shared" si="28"/>
        <v>53633.4634</v>
      </c>
      <c r="H278" s="25">
        <f t="shared" si="29"/>
        <v>12058</v>
      </c>
      <c r="I278" s="101" t="s">
        <v>1305</v>
      </c>
      <c r="J278" s="102" t="s">
        <v>1306</v>
      </c>
      <c r="K278" s="101" t="s">
        <v>1307</v>
      </c>
      <c r="L278" s="101" t="s">
        <v>1308</v>
      </c>
      <c r="M278" s="102" t="s">
        <v>1143</v>
      </c>
      <c r="N278" s="102" t="s">
        <v>1282</v>
      </c>
      <c r="O278" s="103" t="s">
        <v>1309</v>
      </c>
      <c r="P278" s="104" t="s">
        <v>1310</v>
      </c>
    </row>
    <row r="279" spans="1:16" ht="13.5" thickBot="1" x14ac:dyDescent="0.25">
      <c r="A279" s="25" t="str">
        <f t="shared" si="24"/>
        <v>IBVS 5694 </v>
      </c>
      <c r="B279" s="6" t="str">
        <f t="shared" si="25"/>
        <v>I</v>
      </c>
      <c r="C279" s="25">
        <f t="shared" si="26"/>
        <v>53690.270100000002</v>
      </c>
      <c r="D279" s="23" t="str">
        <f t="shared" si="27"/>
        <v>vis</v>
      </c>
      <c r="E279" s="100">
        <f>VLOOKUP(C279,Active!C$21:E$962,3,FALSE)</f>
        <v>12119.013119918409</v>
      </c>
      <c r="F279" s="6" t="s">
        <v>244</v>
      </c>
      <c r="G279" s="23" t="str">
        <f t="shared" si="28"/>
        <v>53690.2701</v>
      </c>
      <c r="H279" s="25">
        <f t="shared" si="29"/>
        <v>12119</v>
      </c>
      <c r="I279" s="101" t="s">
        <v>1311</v>
      </c>
      <c r="J279" s="102" t="s">
        <v>1312</v>
      </c>
      <c r="K279" s="101" t="s">
        <v>1313</v>
      </c>
      <c r="L279" s="101" t="s">
        <v>1314</v>
      </c>
      <c r="M279" s="102" t="s">
        <v>918</v>
      </c>
      <c r="N279" s="102" t="s">
        <v>919</v>
      </c>
      <c r="O279" s="103" t="s">
        <v>1300</v>
      </c>
      <c r="P279" s="104" t="s">
        <v>1301</v>
      </c>
    </row>
    <row r="280" spans="1:16" ht="13.5" thickBot="1" x14ac:dyDescent="0.25">
      <c r="A280" s="25" t="str">
        <f t="shared" si="24"/>
        <v>BAVM 183 </v>
      </c>
      <c r="B280" s="6" t="str">
        <f t="shared" si="25"/>
        <v>I</v>
      </c>
      <c r="C280" s="25">
        <f t="shared" si="26"/>
        <v>54056.253700000001</v>
      </c>
      <c r="D280" s="23" t="str">
        <f t="shared" si="27"/>
        <v>vis</v>
      </c>
      <c r="E280" s="100">
        <f>VLOOKUP(C280,Active!C$21:E$962,3,FALSE)</f>
        <v>12512.011912821143</v>
      </c>
      <c r="F280" s="6" t="s">
        <v>244</v>
      </c>
      <c r="G280" s="23" t="str">
        <f t="shared" si="28"/>
        <v>54056.2537</v>
      </c>
      <c r="H280" s="25">
        <f t="shared" si="29"/>
        <v>12512</v>
      </c>
      <c r="I280" s="101" t="s">
        <v>1319</v>
      </c>
      <c r="J280" s="102" t="s">
        <v>1320</v>
      </c>
      <c r="K280" s="101" t="s">
        <v>1321</v>
      </c>
      <c r="L280" s="101" t="s">
        <v>1322</v>
      </c>
      <c r="M280" s="102" t="s">
        <v>1143</v>
      </c>
      <c r="N280" s="102" t="s">
        <v>1243</v>
      </c>
      <c r="O280" s="103" t="s">
        <v>1323</v>
      </c>
      <c r="P280" s="104" t="s">
        <v>1324</v>
      </c>
    </row>
    <row r="281" spans="1:16" ht="26.25" thickBot="1" x14ac:dyDescent="0.25">
      <c r="A281" s="25" t="str">
        <f t="shared" si="24"/>
        <v>JAAVSO 36(2);171 </v>
      </c>
      <c r="B281" s="6" t="str">
        <f t="shared" si="25"/>
        <v>I</v>
      </c>
      <c r="C281" s="25">
        <f t="shared" si="26"/>
        <v>54387.781000000003</v>
      </c>
      <c r="D281" s="23" t="str">
        <f t="shared" si="27"/>
        <v>vis</v>
      </c>
      <c r="E281" s="100">
        <f>VLOOKUP(C281,Active!C$21:E$962,3,FALSE)</f>
        <v>12868.011003256624</v>
      </c>
      <c r="F281" s="6" t="s">
        <v>244</v>
      </c>
      <c r="G281" s="23" t="str">
        <f t="shared" si="28"/>
        <v>54387.7810</v>
      </c>
      <c r="H281" s="25">
        <f t="shared" si="29"/>
        <v>12868</v>
      </c>
      <c r="I281" s="101" t="s">
        <v>1325</v>
      </c>
      <c r="J281" s="102" t="s">
        <v>1326</v>
      </c>
      <c r="K281" s="101" t="s">
        <v>1327</v>
      </c>
      <c r="L281" s="101" t="s">
        <v>1328</v>
      </c>
      <c r="M281" s="102" t="s">
        <v>1143</v>
      </c>
      <c r="N281" s="102" t="s">
        <v>1221</v>
      </c>
      <c r="O281" s="103" t="s">
        <v>1329</v>
      </c>
      <c r="P281" s="104" t="s">
        <v>1330</v>
      </c>
    </row>
    <row r="282" spans="1:16" ht="26.25" thickBot="1" x14ac:dyDescent="0.25">
      <c r="A282" s="25" t="str">
        <f t="shared" si="24"/>
        <v>JAAVSO 36(2);171 </v>
      </c>
      <c r="B282" s="6" t="str">
        <f t="shared" si="25"/>
        <v>I</v>
      </c>
      <c r="C282" s="25">
        <f t="shared" si="26"/>
        <v>54429.688199999997</v>
      </c>
      <c r="D282" s="23" t="str">
        <f t="shared" si="27"/>
        <v>vis</v>
      </c>
      <c r="E282" s="100">
        <f>VLOOKUP(C282,Active!C$21:E$962,3,FALSE)</f>
        <v>12913.011596217431</v>
      </c>
      <c r="F282" s="6" t="s">
        <v>244</v>
      </c>
      <c r="G282" s="23" t="str">
        <f t="shared" si="28"/>
        <v>54429.6882</v>
      </c>
      <c r="H282" s="25">
        <f t="shared" si="29"/>
        <v>12913</v>
      </c>
      <c r="I282" s="101" t="s">
        <v>1331</v>
      </c>
      <c r="J282" s="102" t="s">
        <v>1332</v>
      </c>
      <c r="K282" s="101" t="s">
        <v>1333</v>
      </c>
      <c r="L282" s="101" t="s">
        <v>1334</v>
      </c>
      <c r="M282" s="102" t="s">
        <v>1143</v>
      </c>
      <c r="N282" s="102" t="s">
        <v>1221</v>
      </c>
      <c r="O282" s="103" t="s">
        <v>1335</v>
      </c>
      <c r="P282" s="104" t="s">
        <v>1330</v>
      </c>
    </row>
    <row r="283" spans="1:16" ht="13.5" thickBot="1" x14ac:dyDescent="0.25">
      <c r="A283" s="25" t="str">
        <f t="shared" si="24"/>
        <v>IBVS 5820 </v>
      </c>
      <c r="B283" s="6" t="str">
        <f t="shared" si="25"/>
        <v>I</v>
      </c>
      <c r="C283" s="25">
        <f t="shared" si="26"/>
        <v>54443.673000000003</v>
      </c>
      <c r="D283" s="23" t="str">
        <f t="shared" si="27"/>
        <v>vis</v>
      </c>
      <c r="E283" s="100">
        <f>VLOOKUP(C283,Active!C$21:E$962,3,FALSE)</f>
        <v>12928.028688565255</v>
      </c>
      <c r="F283" s="6" t="s">
        <v>244</v>
      </c>
      <c r="G283" s="23" t="str">
        <f t="shared" si="28"/>
        <v>54443.673</v>
      </c>
      <c r="H283" s="25">
        <f t="shared" si="29"/>
        <v>12928</v>
      </c>
      <c r="I283" s="101" t="s">
        <v>1336</v>
      </c>
      <c r="J283" s="102" t="s">
        <v>1337</v>
      </c>
      <c r="K283" s="101" t="s">
        <v>1338</v>
      </c>
      <c r="L283" s="101" t="s">
        <v>347</v>
      </c>
      <c r="M283" s="102" t="s">
        <v>1143</v>
      </c>
      <c r="N283" s="102" t="s">
        <v>220</v>
      </c>
      <c r="O283" s="103" t="s">
        <v>1272</v>
      </c>
      <c r="P283" s="104" t="s">
        <v>1339</v>
      </c>
    </row>
    <row r="284" spans="1:16" ht="13.5" thickBot="1" x14ac:dyDescent="0.25">
      <c r="A284" s="25" t="str">
        <f t="shared" si="24"/>
        <v>BAVM 201 </v>
      </c>
      <c r="B284" s="6" t="str">
        <f t="shared" si="25"/>
        <v>I</v>
      </c>
      <c r="C284" s="25">
        <f t="shared" si="26"/>
        <v>54514.432699999998</v>
      </c>
      <c r="D284" s="23" t="str">
        <f t="shared" si="27"/>
        <v>vis</v>
      </c>
      <c r="E284" s="100">
        <f>VLOOKUP(C284,Active!C$21:E$962,3,FALSE)</f>
        <v>13004.011537758928</v>
      </c>
      <c r="F284" s="6" t="s">
        <v>244</v>
      </c>
      <c r="G284" s="23" t="str">
        <f t="shared" si="28"/>
        <v>54514.4327</v>
      </c>
      <c r="H284" s="25">
        <f t="shared" si="29"/>
        <v>13004</v>
      </c>
      <c r="I284" s="101" t="s">
        <v>1346</v>
      </c>
      <c r="J284" s="102" t="s">
        <v>1347</v>
      </c>
      <c r="K284" s="101" t="s">
        <v>1348</v>
      </c>
      <c r="L284" s="101" t="s">
        <v>1349</v>
      </c>
      <c r="M284" s="102" t="s">
        <v>1143</v>
      </c>
      <c r="N284" s="102" t="s">
        <v>1243</v>
      </c>
      <c r="O284" s="103" t="s">
        <v>1323</v>
      </c>
      <c r="P284" s="104" t="s">
        <v>1350</v>
      </c>
    </row>
    <row r="285" spans="1:16" ht="26.25" thickBot="1" x14ac:dyDescent="0.25">
      <c r="A285" s="25" t="str">
        <f t="shared" si="24"/>
        <v>JAAVSO 36(2);171 </v>
      </c>
      <c r="B285" s="6" t="str">
        <f t="shared" si="25"/>
        <v>I</v>
      </c>
      <c r="C285" s="25">
        <f t="shared" si="26"/>
        <v>54524.676399999997</v>
      </c>
      <c r="D285" s="23" t="str">
        <f t="shared" si="27"/>
        <v>vis</v>
      </c>
      <c r="E285" s="100">
        <f>VLOOKUP(C285,Active!C$21:E$962,3,FALSE)</f>
        <v>13015.011379650361</v>
      </c>
      <c r="F285" s="6" t="s">
        <v>244</v>
      </c>
      <c r="G285" s="23" t="str">
        <f t="shared" si="28"/>
        <v>54524.6764</v>
      </c>
      <c r="H285" s="25">
        <f t="shared" si="29"/>
        <v>13015</v>
      </c>
      <c r="I285" s="101" t="s">
        <v>1351</v>
      </c>
      <c r="J285" s="102" t="s">
        <v>1352</v>
      </c>
      <c r="K285" s="101" t="s">
        <v>1353</v>
      </c>
      <c r="L285" s="101" t="s">
        <v>1354</v>
      </c>
      <c r="M285" s="102" t="s">
        <v>1143</v>
      </c>
      <c r="N285" s="102" t="s">
        <v>1221</v>
      </c>
      <c r="O285" s="103" t="s">
        <v>1329</v>
      </c>
      <c r="P285" s="104" t="s">
        <v>1330</v>
      </c>
    </row>
    <row r="286" spans="1:16" ht="26.25" thickBot="1" x14ac:dyDescent="0.25">
      <c r="A286" s="25" t="str">
        <f t="shared" si="24"/>
        <v>JAAVSO 36(2);186 </v>
      </c>
      <c r="B286" s="6" t="str">
        <f t="shared" si="25"/>
        <v>I</v>
      </c>
      <c r="C286" s="25">
        <f t="shared" si="26"/>
        <v>54657.847500000003</v>
      </c>
      <c r="D286" s="23" t="str">
        <f t="shared" si="27"/>
        <v>vis</v>
      </c>
      <c r="E286" s="100">
        <f>VLOOKUP(C286,Active!C$21:E$962,3,FALSE)</f>
        <v>13158.012545684936</v>
      </c>
      <c r="F286" s="6" t="s">
        <v>244</v>
      </c>
      <c r="G286" s="23" t="str">
        <f t="shared" si="28"/>
        <v>54657.8475</v>
      </c>
      <c r="H286" s="25">
        <f t="shared" si="29"/>
        <v>13158</v>
      </c>
      <c r="I286" s="101" t="s">
        <v>1355</v>
      </c>
      <c r="J286" s="102" t="s">
        <v>1356</v>
      </c>
      <c r="K286" s="101" t="s">
        <v>1357</v>
      </c>
      <c r="L286" s="101" t="s">
        <v>1358</v>
      </c>
      <c r="M286" s="102" t="s">
        <v>1143</v>
      </c>
      <c r="N286" s="102" t="s">
        <v>1282</v>
      </c>
      <c r="O286" s="103" t="s">
        <v>1169</v>
      </c>
      <c r="P286" s="104" t="s">
        <v>1359</v>
      </c>
    </row>
    <row r="287" spans="1:16" ht="26.25" thickBot="1" x14ac:dyDescent="0.25">
      <c r="A287" s="25" t="str">
        <f t="shared" si="24"/>
        <v>JAAVSO 36(2);186 </v>
      </c>
      <c r="B287" s="6" t="str">
        <f t="shared" si="25"/>
        <v>I</v>
      </c>
      <c r="C287" s="25">
        <f t="shared" si="26"/>
        <v>54698.822399999997</v>
      </c>
      <c r="D287" s="23" t="str">
        <f t="shared" si="27"/>
        <v>vis</v>
      </c>
      <c r="E287" s="100">
        <f>VLOOKUP(C287,Active!C$21:E$962,3,FALSE)</f>
        <v>13202.012020632195</v>
      </c>
      <c r="F287" s="6" t="s">
        <v>244</v>
      </c>
      <c r="G287" s="23" t="str">
        <f t="shared" si="28"/>
        <v>54698.8224</v>
      </c>
      <c r="H287" s="25">
        <f t="shared" si="29"/>
        <v>13202</v>
      </c>
      <c r="I287" s="101" t="s">
        <v>1360</v>
      </c>
      <c r="J287" s="102" t="s">
        <v>1361</v>
      </c>
      <c r="K287" s="101" t="s">
        <v>1362</v>
      </c>
      <c r="L287" s="101" t="s">
        <v>1363</v>
      </c>
      <c r="M287" s="102" t="s">
        <v>1143</v>
      </c>
      <c r="N287" s="102" t="s">
        <v>1282</v>
      </c>
      <c r="O287" s="103" t="s">
        <v>1364</v>
      </c>
      <c r="P287" s="104" t="s">
        <v>1359</v>
      </c>
    </row>
    <row r="288" spans="1:16" ht="13.5" thickBot="1" x14ac:dyDescent="0.25">
      <c r="A288" s="25" t="str">
        <f t="shared" si="24"/>
        <v>IBVS 5871 </v>
      </c>
      <c r="B288" s="6" t="str">
        <f t="shared" si="25"/>
        <v>II</v>
      </c>
      <c r="C288" s="25">
        <f t="shared" si="26"/>
        <v>54802.657500000001</v>
      </c>
      <c r="D288" s="23" t="str">
        <f t="shared" si="27"/>
        <v>vis</v>
      </c>
      <c r="E288" s="100">
        <f>VLOOKUP(C288,Active!C$21:E$962,3,FALSE)</f>
        <v>13313.511740731501</v>
      </c>
      <c r="F288" s="6" t="s">
        <v>244</v>
      </c>
      <c r="G288" s="23" t="str">
        <f t="shared" si="28"/>
        <v>54802.6575</v>
      </c>
      <c r="H288" s="25">
        <f t="shared" si="29"/>
        <v>13313.5</v>
      </c>
      <c r="I288" s="101" t="s">
        <v>1365</v>
      </c>
      <c r="J288" s="102" t="s">
        <v>1366</v>
      </c>
      <c r="K288" s="101" t="s">
        <v>1367</v>
      </c>
      <c r="L288" s="101" t="s">
        <v>1368</v>
      </c>
      <c r="M288" s="102" t="s">
        <v>1143</v>
      </c>
      <c r="N288" s="102" t="s">
        <v>244</v>
      </c>
      <c r="O288" s="103" t="s">
        <v>528</v>
      </c>
      <c r="P288" s="104" t="s">
        <v>1369</v>
      </c>
    </row>
    <row r="289" spans="1:16" ht="13.5" thickBot="1" x14ac:dyDescent="0.25">
      <c r="A289" s="25" t="str">
        <f t="shared" si="24"/>
        <v>IBVS 5875 </v>
      </c>
      <c r="B289" s="6" t="str">
        <f t="shared" si="25"/>
        <v>I</v>
      </c>
      <c r="C289" s="25">
        <f t="shared" si="26"/>
        <v>54823.611299999997</v>
      </c>
      <c r="D289" s="23" t="str">
        <f t="shared" si="27"/>
        <v>vis</v>
      </c>
      <c r="E289" s="100">
        <f>VLOOKUP(C289,Active!C$21:E$962,3,FALSE)</f>
        <v>13336.012251974966</v>
      </c>
      <c r="F289" s="6" t="s">
        <v>244</v>
      </c>
      <c r="G289" s="23" t="str">
        <f t="shared" si="28"/>
        <v>54823.6113</v>
      </c>
      <c r="H289" s="25">
        <f t="shared" si="29"/>
        <v>13336</v>
      </c>
      <c r="I289" s="101" t="s">
        <v>1370</v>
      </c>
      <c r="J289" s="102" t="s">
        <v>1371</v>
      </c>
      <c r="K289" s="101" t="s">
        <v>1372</v>
      </c>
      <c r="L289" s="101" t="s">
        <v>1373</v>
      </c>
      <c r="M289" s="102" t="s">
        <v>1143</v>
      </c>
      <c r="N289" s="102" t="s">
        <v>220</v>
      </c>
      <c r="O289" s="103" t="s">
        <v>1272</v>
      </c>
      <c r="P289" s="104" t="s">
        <v>1374</v>
      </c>
    </row>
    <row r="290" spans="1:16" ht="13.5" thickBot="1" x14ac:dyDescent="0.25">
      <c r="A290" s="25" t="str">
        <f t="shared" si="24"/>
        <v> JAAVSO 38;120 </v>
      </c>
      <c r="B290" s="6" t="str">
        <f t="shared" si="25"/>
        <v>I</v>
      </c>
      <c r="C290" s="25">
        <f t="shared" si="26"/>
        <v>55163.520900000003</v>
      </c>
      <c r="D290" s="23" t="str">
        <f t="shared" si="27"/>
        <v>vis</v>
      </c>
      <c r="E290" s="100">
        <f>VLOOKUP(C290,Active!C$21:E$962,3,FALSE)</f>
        <v>13701.012384483782</v>
      </c>
      <c r="F290" s="6" t="s">
        <v>244</v>
      </c>
      <c r="G290" s="23" t="str">
        <f t="shared" si="28"/>
        <v>55163.5209</v>
      </c>
      <c r="H290" s="25">
        <f t="shared" si="29"/>
        <v>13701</v>
      </c>
      <c r="I290" s="101" t="s">
        <v>1381</v>
      </c>
      <c r="J290" s="102" t="s">
        <v>1382</v>
      </c>
      <c r="K290" s="101" t="s">
        <v>1383</v>
      </c>
      <c r="L290" s="101" t="s">
        <v>1384</v>
      </c>
      <c r="M290" s="102" t="s">
        <v>1143</v>
      </c>
      <c r="N290" s="102" t="s">
        <v>1221</v>
      </c>
      <c r="O290" s="103" t="s">
        <v>1169</v>
      </c>
      <c r="P290" s="103" t="s">
        <v>1385</v>
      </c>
    </row>
    <row r="291" spans="1:16" ht="13.5" thickBot="1" x14ac:dyDescent="0.25">
      <c r="A291" s="25" t="str">
        <f t="shared" si="24"/>
        <v>BAVM 214 </v>
      </c>
      <c r="B291" s="6" t="str">
        <f t="shared" si="25"/>
        <v>I</v>
      </c>
      <c r="C291" s="25">
        <f t="shared" si="26"/>
        <v>55192.390399999997</v>
      </c>
      <c r="D291" s="23" t="str">
        <f t="shared" si="27"/>
        <v>vis</v>
      </c>
      <c r="E291" s="100">
        <f>VLOOKUP(C291,Active!C$21:E$962,3,FALSE)</f>
        <v>13732.012895576911</v>
      </c>
      <c r="F291" s="6" t="s">
        <v>244</v>
      </c>
      <c r="G291" s="23" t="str">
        <f t="shared" si="28"/>
        <v>55192.3904</v>
      </c>
      <c r="H291" s="25">
        <f t="shared" si="29"/>
        <v>13732</v>
      </c>
      <c r="I291" s="101" t="s">
        <v>1386</v>
      </c>
      <c r="J291" s="102" t="s">
        <v>1387</v>
      </c>
      <c r="K291" s="101" t="s">
        <v>1388</v>
      </c>
      <c r="L291" s="101" t="s">
        <v>1389</v>
      </c>
      <c r="M291" s="102" t="s">
        <v>1143</v>
      </c>
      <c r="N291" s="102" t="s">
        <v>244</v>
      </c>
      <c r="O291" s="103" t="s">
        <v>1390</v>
      </c>
      <c r="P291" s="104" t="s">
        <v>1391</v>
      </c>
    </row>
    <row r="292" spans="1:16" ht="13.5" thickBot="1" x14ac:dyDescent="0.25">
      <c r="A292" s="25" t="str">
        <f t="shared" si="24"/>
        <v>IBVS 5966 </v>
      </c>
      <c r="B292" s="6" t="str">
        <f t="shared" si="25"/>
        <v>II</v>
      </c>
      <c r="C292" s="25">
        <f t="shared" si="26"/>
        <v>55521.5913</v>
      </c>
      <c r="D292" s="23" t="str">
        <f t="shared" si="27"/>
        <v>vis</v>
      </c>
      <c r="E292" s="100">
        <f>VLOOKUP(C292,Active!C$21:E$962,3,FALSE)</f>
        <v>14085.51386207512</v>
      </c>
      <c r="F292" s="6" t="s">
        <v>244</v>
      </c>
      <c r="G292" s="23" t="str">
        <f t="shared" si="28"/>
        <v>55521.5913</v>
      </c>
      <c r="H292" s="25">
        <f t="shared" si="29"/>
        <v>14085.5</v>
      </c>
      <c r="I292" s="101" t="s">
        <v>1392</v>
      </c>
      <c r="J292" s="102" t="s">
        <v>1393</v>
      </c>
      <c r="K292" s="101" t="s">
        <v>1394</v>
      </c>
      <c r="L292" s="101" t="s">
        <v>1395</v>
      </c>
      <c r="M292" s="102" t="s">
        <v>1143</v>
      </c>
      <c r="N292" s="102" t="s">
        <v>220</v>
      </c>
      <c r="O292" s="103" t="s">
        <v>1272</v>
      </c>
      <c r="P292" s="104" t="s">
        <v>1396</v>
      </c>
    </row>
    <row r="293" spans="1:16" ht="13.5" thickBot="1" x14ac:dyDescent="0.25">
      <c r="A293" s="25" t="str">
        <f t="shared" si="24"/>
        <v> JAAVSO 39;177 </v>
      </c>
      <c r="B293" s="6" t="str">
        <f t="shared" si="25"/>
        <v>I</v>
      </c>
      <c r="C293" s="25">
        <f t="shared" si="26"/>
        <v>55528.574800000002</v>
      </c>
      <c r="D293" s="23" t="str">
        <f t="shared" si="27"/>
        <v>vis</v>
      </c>
      <c r="E293" s="100">
        <f>VLOOKUP(C293,Active!C$21:E$962,3,FALSE)</f>
        <v>14093.012851292771</v>
      </c>
      <c r="F293" s="6" t="s">
        <v>244</v>
      </c>
      <c r="G293" s="23" t="str">
        <f t="shared" si="28"/>
        <v>55528.5748</v>
      </c>
      <c r="H293" s="25">
        <f t="shared" si="29"/>
        <v>14093</v>
      </c>
      <c r="I293" s="101" t="s">
        <v>1397</v>
      </c>
      <c r="J293" s="102" t="s">
        <v>1398</v>
      </c>
      <c r="K293" s="101" t="s">
        <v>1399</v>
      </c>
      <c r="L293" s="101" t="s">
        <v>1389</v>
      </c>
      <c r="M293" s="102" t="s">
        <v>1143</v>
      </c>
      <c r="N293" s="102" t="s">
        <v>244</v>
      </c>
      <c r="O293" s="103" t="s">
        <v>1364</v>
      </c>
      <c r="P293" s="103" t="s">
        <v>1400</v>
      </c>
    </row>
    <row r="294" spans="1:16" ht="13.5" thickBot="1" x14ac:dyDescent="0.25">
      <c r="A294" s="25" t="str">
        <f t="shared" si="24"/>
        <v>OEJV 0160 </v>
      </c>
      <c r="B294" s="6" t="str">
        <f t="shared" si="25"/>
        <v>I</v>
      </c>
      <c r="C294" s="25">
        <f t="shared" si="26"/>
        <v>55882.454519999999</v>
      </c>
      <c r="D294" s="23" t="str">
        <f t="shared" si="27"/>
        <v>vis</v>
      </c>
      <c r="E294" s="100">
        <f>VLOOKUP(C294,Active!C$21:E$962,3,FALSE)</f>
        <v>14473.014312540643</v>
      </c>
      <c r="F294" s="6" t="s">
        <v>244</v>
      </c>
      <c r="G294" s="23" t="str">
        <f t="shared" si="28"/>
        <v>55882.45452</v>
      </c>
      <c r="H294" s="25">
        <f t="shared" si="29"/>
        <v>14473</v>
      </c>
      <c r="I294" s="101" t="s">
        <v>1408</v>
      </c>
      <c r="J294" s="102" t="s">
        <v>1409</v>
      </c>
      <c r="K294" s="101" t="s">
        <v>1410</v>
      </c>
      <c r="L294" s="101" t="s">
        <v>1411</v>
      </c>
      <c r="M294" s="102" t="s">
        <v>1143</v>
      </c>
      <c r="N294" s="102" t="s">
        <v>244</v>
      </c>
      <c r="O294" s="103" t="s">
        <v>1412</v>
      </c>
      <c r="P294" s="104" t="s">
        <v>1413</v>
      </c>
    </row>
    <row r="295" spans="1:16" ht="13.5" thickBot="1" x14ac:dyDescent="0.25">
      <c r="A295" s="25" t="str">
        <f t="shared" si="24"/>
        <v>IBVS 6011 </v>
      </c>
      <c r="B295" s="6" t="str">
        <f t="shared" si="25"/>
        <v>I</v>
      </c>
      <c r="C295" s="25">
        <f t="shared" si="26"/>
        <v>55905.737000000001</v>
      </c>
      <c r="D295" s="23" t="str">
        <f t="shared" si="27"/>
        <v>vis</v>
      </c>
      <c r="E295" s="100">
        <f>VLOOKUP(C295,Active!C$21:E$962,3,FALSE)</f>
        <v>14498.015396020293</v>
      </c>
      <c r="F295" s="6" t="s">
        <v>244</v>
      </c>
      <c r="G295" s="23" t="str">
        <f t="shared" si="28"/>
        <v>55905.7370</v>
      </c>
      <c r="H295" s="25">
        <f t="shared" si="29"/>
        <v>14498</v>
      </c>
      <c r="I295" s="101" t="s">
        <v>1414</v>
      </c>
      <c r="J295" s="102" t="s">
        <v>1415</v>
      </c>
      <c r="K295" s="101" t="s">
        <v>1416</v>
      </c>
      <c r="L295" s="101" t="s">
        <v>1417</v>
      </c>
      <c r="M295" s="102" t="s">
        <v>1143</v>
      </c>
      <c r="N295" s="102" t="s">
        <v>244</v>
      </c>
      <c r="O295" s="103" t="s">
        <v>528</v>
      </c>
      <c r="P295" s="104" t="s">
        <v>1418</v>
      </c>
    </row>
    <row r="296" spans="1:16" ht="13.5" thickBot="1" x14ac:dyDescent="0.25">
      <c r="A296" s="25" t="str">
        <f t="shared" si="24"/>
        <v> JAAVSO 41;328 </v>
      </c>
      <c r="B296" s="6" t="str">
        <f t="shared" si="25"/>
        <v>I</v>
      </c>
      <c r="C296" s="25">
        <f t="shared" si="26"/>
        <v>56287.554499999998</v>
      </c>
      <c r="D296" s="23" t="str">
        <f t="shared" si="27"/>
        <v>vis</v>
      </c>
      <c r="E296" s="100">
        <f>VLOOKUP(C296,Active!C$21:E$962,3,FALSE)</f>
        <v>14908.01687316063</v>
      </c>
      <c r="F296" s="6" t="s">
        <v>244</v>
      </c>
      <c r="G296" s="23" t="str">
        <f t="shared" si="28"/>
        <v>56287.5545</v>
      </c>
      <c r="H296" s="25">
        <f t="shared" si="29"/>
        <v>14908</v>
      </c>
      <c r="I296" s="101" t="s">
        <v>1424</v>
      </c>
      <c r="J296" s="102" t="s">
        <v>1425</v>
      </c>
      <c r="K296" s="101" t="s">
        <v>1426</v>
      </c>
      <c r="L296" s="101" t="s">
        <v>1427</v>
      </c>
      <c r="M296" s="102" t="s">
        <v>1143</v>
      </c>
      <c r="N296" s="102" t="s">
        <v>244</v>
      </c>
      <c r="O296" s="103" t="s">
        <v>1364</v>
      </c>
      <c r="P296" s="103" t="s">
        <v>1428</v>
      </c>
    </row>
    <row r="297" spans="1:16" ht="13.5" thickBot="1" x14ac:dyDescent="0.25">
      <c r="A297" s="25" t="str">
        <f t="shared" si="24"/>
        <v> VB 7.72 </v>
      </c>
      <c r="B297" s="6" t="str">
        <f t="shared" si="25"/>
        <v>I</v>
      </c>
      <c r="C297" s="25">
        <f t="shared" si="26"/>
        <v>16811.523000000001</v>
      </c>
      <c r="D297" s="23" t="str">
        <f t="shared" si="27"/>
        <v>vis</v>
      </c>
      <c r="E297" s="100">
        <f>VLOOKUP(C297,Active!C$21:E$962,3,FALSE)</f>
        <v>-27481.950131072044</v>
      </c>
      <c r="F297" s="6" t="s">
        <v>244</v>
      </c>
      <c r="G297" s="23" t="str">
        <f t="shared" si="28"/>
        <v>16811.523</v>
      </c>
      <c r="H297" s="25">
        <f t="shared" si="29"/>
        <v>-27482</v>
      </c>
      <c r="I297" s="101" t="s">
        <v>272</v>
      </c>
      <c r="J297" s="102" t="s">
        <v>273</v>
      </c>
      <c r="K297" s="101">
        <v>-27482</v>
      </c>
      <c r="L297" s="101" t="s">
        <v>274</v>
      </c>
      <c r="M297" s="102" t="s">
        <v>275</v>
      </c>
      <c r="N297" s="102"/>
      <c r="O297" s="103" t="s">
        <v>276</v>
      </c>
      <c r="P297" s="103" t="s">
        <v>277</v>
      </c>
    </row>
    <row r="298" spans="1:16" ht="13.5" thickBot="1" x14ac:dyDescent="0.25">
      <c r="A298" s="25" t="str">
        <f t="shared" si="24"/>
        <v> VB 7.72 </v>
      </c>
      <c r="B298" s="6" t="str">
        <f t="shared" si="25"/>
        <v>I</v>
      </c>
      <c r="C298" s="25">
        <f t="shared" si="26"/>
        <v>16836.62</v>
      </c>
      <c r="D298" s="23" t="str">
        <f t="shared" si="27"/>
        <v>vis</v>
      </c>
      <c r="E298" s="100">
        <f>VLOOKUP(C298,Active!C$21:E$962,3,FALSE)</f>
        <v>-27455.000588236031</v>
      </c>
      <c r="F298" s="6" t="s">
        <v>244</v>
      </c>
      <c r="G298" s="23" t="str">
        <f t="shared" si="28"/>
        <v>16836.620</v>
      </c>
      <c r="H298" s="25">
        <f t="shared" si="29"/>
        <v>-27455</v>
      </c>
      <c r="I298" s="101" t="s">
        <v>278</v>
      </c>
      <c r="J298" s="102" t="s">
        <v>279</v>
      </c>
      <c r="K298" s="101">
        <v>-27455</v>
      </c>
      <c r="L298" s="101" t="s">
        <v>280</v>
      </c>
      <c r="M298" s="102" t="s">
        <v>275</v>
      </c>
      <c r="N298" s="102"/>
      <c r="O298" s="103" t="s">
        <v>276</v>
      </c>
      <c r="P298" s="103" t="s">
        <v>277</v>
      </c>
    </row>
    <row r="299" spans="1:16" ht="13.5" thickBot="1" x14ac:dyDescent="0.25">
      <c r="A299" s="25" t="str">
        <f t="shared" si="24"/>
        <v> VB 7.72 </v>
      </c>
      <c r="B299" s="6" t="str">
        <f t="shared" si="25"/>
        <v>I</v>
      </c>
      <c r="C299" s="25">
        <f t="shared" si="26"/>
        <v>17229.612000000001</v>
      </c>
      <c r="D299" s="23" t="str">
        <f t="shared" si="27"/>
        <v>vis</v>
      </c>
      <c r="E299" s="100">
        <f>VLOOKUP(C299,Active!C$21:E$962,3,FALSE)</f>
        <v>-27032.99976191367</v>
      </c>
      <c r="F299" s="6" t="s">
        <v>244</v>
      </c>
      <c r="G299" s="23" t="str">
        <f t="shared" si="28"/>
        <v>17229.612</v>
      </c>
      <c r="H299" s="25">
        <f t="shared" si="29"/>
        <v>-27033</v>
      </c>
      <c r="I299" s="101" t="s">
        <v>281</v>
      </c>
      <c r="J299" s="102" t="s">
        <v>282</v>
      </c>
      <c r="K299" s="101">
        <v>-27033</v>
      </c>
      <c r="L299" s="101" t="s">
        <v>283</v>
      </c>
      <c r="M299" s="102" t="s">
        <v>275</v>
      </c>
      <c r="N299" s="102"/>
      <c r="O299" s="103" t="s">
        <v>276</v>
      </c>
      <c r="P299" s="103" t="s">
        <v>277</v>
      </c>
    </row>
    <row r="300" spans="1:16" ht="13.5" thickBot="1" x14ac:dyDescent="0.25">
      <c r="A300" s="25" t="str">
        <f t="shared" si="24"/>
        <v> VB 7.72 </v>
      </c>
      <c r="B300" s="6" t="str">
        <f t="shared" si="25"/>
        <v>I</v>
      </c>
      <c r="C300" s="25">
        <f t="shared" si="26"/>
        <v>17525.73</v>
      </c>
      <c r="D300" s="23" t="str">
        <f t="shared" si="27"/>
        <v>vis</v>
      </c>
      <c r="E300" s="100">
        <f>VLOOKUP(C300,Active!C$21:E$962,3,FALSE)</f>
        <v>-26715.023719935911</v>
      </c>
      <c r="F300" s="6" t="s">
        <v>244</v>
      </c>
      <c r="G300" s="23" t="str">
        <f t="shared" si="28"/>
        <v>17525.730</v>
      </c>
      <c r="H300" s="25">
        <f t="shared" si="29"/>
        <v>-26715</v>
      </c>
      <c r="I300" s="101" t="s">
        <v>284</v>
      </c>
      <c r="J300" s="102" t="s">
        <v>285</v>
      </c>
      <c r="K300" s="101">
        <v>-26715</v>
      </c>
      <c r="L300" s="101" t="s">
        <v>286</v>
      </c>
      <c r="M300" s="102" t="s">
        <v>275</v>
      </c>
      <c r="N300" s="102"/>
      <c r="O300" s="103" t="s">
        <v>276</v>
      </c>
      <c r="P300" s="103" t="s">
        <v>277</v>
      </c>
    </row>
    <row r="301" spans="1:16" ht="13.5" thickBot="1" x14ac:dyDescent="0.25">
      <c r="A301" s="25" t="str">
        <f t="shared" si="24"/>
        <v> VB 7.72 </v>
      </c>
      <c r="B301" s="6" t="str">
        <f t="shared" si="25"/>
        <v>I</v>
      </c>
      <c r="C301" s="25">
        <f t="shared" si="26"/>
        <v>17850.819</v>
      </c>
      <c r="D301" s="23" t="str">
        <f t="shared" si="27"/>
        <v>vis</v>
      </c>
      <c r="E301" s="100">
        <f>VLOOKUP(C301,Active!C$21:E$962,3,FALSE)</f>
        <v>-26365.938174611048</v>
      </c>
      <c r="F301" s="6" t="s">
        <v>244</v>
      </c>
      <c r="G301" s="23" t="str">
        <f t="shared" si="28"/>
        <v>17850.819</v>
      </c>
      <c r="H301" s="25">
        <f t="shared" si="29"/>
        <v>-26366</v>
      </c>
      <c r="I301" s="101" t="s">
        <v>287</v>
      </c>
      <c r="J301" s="102" t="s">
        <v>288</v>
      </c>
      <c r="K301" s="101">
        <v>-26366</v>
      </c>
      <c r="L301" s="101" t="s">
        <v>289</v>
      </c>
      <c r="M301" s="102" t="s">
        <v>275</v>
      </c>
      <c r="N301" s="102"/>
      <c r="O301" s="103" t="s">
        <v>276</v>
      </c>
      <c r="P301" s="103" t="s">
        <v>277</v>
      </c>
    </row>
    <row r="302" spans="1:16" ht="13.5" thickBot="1" x14ac:dyDescent="0.25">
      <c r="A302" s="25" t="str">
        <f t="shared" si="24"/>
        <v> VB 7.72 </v>
      </c>
      <c r="B302" s="6" t="str">
        <f t="shared" si="25"/>
        <v>I</v>
      </c>
      <c r="C302" s="25">
        <f t="shared" si="26"/>
        <v>17864.72</v>
      </c>
      <c r="D302" s="23" t="str">
        <f t="shared" si="27"/>
        <v>vis</v>
      </c>
      <c r="E302" s="100">
        <f>VLOOKUP(C302,Active!C$21:E$962,3,FALSE)</f>
        <v>-26351.011067986212</v>
      </c>
      <c r="F302" s="6" t="s">
        <v>244</v>
      </c>
      <c r="G302" s="23" t="str">
        <f t="shared" si="28"/>
        <v>17864.720</v>
      </c>
      <c r="H302" s="25">
        <f t="shared" si="29"/>
        <v>-26351</v>
      </c>
      <c r="I302" s="101" t="s">
        <v>290</v>
      </c>
      <c r="J302" s="102" t="s">
        <v>291</v>
      </c>
      <c r="K302" s="101">
        <v>-26351</v>
      </c>
      <c r="L302" s="101" t="s">
        <v>292</v>
      </c>
      <c r="M302" s="102" t="s">
        <v>275</v>
      </c>
      <c r="N302" s="102"/>
      <c r="O302" s="103" t="s">
        <v>276</v>
      </c>
      <c r="P302" s="103" t="s">
        <v>277</v>
      </c>
    </row>
    <row r="303" spans="1:16" ht="13.5" thickBot="1" x14ac:dyDescent="0.25">
      <c r="A303" s="25" t="str">
        <f t="shared" si="24"/>
        <v> VB 7.72 </v>
      </c>
      <c r="B303" s="6" t="str">
        <f t="shared" si="25"/>
        <v>I</v>
      </c>
      <c r="C303" s="25">
        <f t="shared" si="26"/>
        <v>18327.53</v>
      </c>
      <c r="D303" s="23" t="str">
        <f t="shared" si="27"/>
        <v>vis</v>
      </c>
      <c r="E303" s="100">
        <f>VLOOKUP(C303,Active!C$21:E$962,3,FALSE)</f>
        <v>-25854.038604347639</v>
      </c>
      <c r="F303" s="6" t="s">
        <v>244</v>
      </c>
      <c r="G303" s="23" t="str">
        <f t="shared" si="28"/>
        <v>18327.530</v>
      </c>
      <c r="H303" s="25">
        <f t="shared" si="29"/>
        <v>-25854</v>
      </c>
      <c r="I303" s="101" t="s">
        <v>293</v>
      </c>
      <c r="J303" s="102" t="s">
        <v>294</v>
      </c>
      <c r="K303" s="101">
        <v>-25854</v>
      </c>
      <c r="L303" s="101" t="s">
        <v>295</v>
      </c>
      <c r="M303" s="102" t="s">
        <v>275</v>
      </c>
      <c r="N303" s="102"/>
      <c r="O303" s="103" t="s">
        <v>276</v>
      </c>
      <c r="P303" s="103" t="s">
        <v>277</v>
      </c>
    </row>
    <row r="304" spans="1:16" ht="13.5" thickBot="1" x14ac:dyDescent="0.25">
      <c r="A304" s="25" t="str">
        <f t="shared" si="24"/>
        <v> VB 7.72 </v>
      </c>
      <c r="B304" s="6" t="str">
        <f t="shared" si="25"/>
        <v>I</v>
      </c>
      <c r="C304" s="25">
        <f t="shared" si="26"/>
        <v>18553.843000000001</v>
      </c>
      <c r="D304" s="23" t="str">
        <f t="shared" si="27"/>
        <v>vis</v>
      </c>
      <c r="E304" s="100">
        <f>VLOOKUP(C304,Active!C$21:E$962,3,FALSE)</f>
        <v>-25611.020240087062</v>
      </c>
      <c r="F304" s="6" t="s">
        <v>244</v>
      </c>
      <c r="G304" s="23" t="str">
        <f t="shared" si="28"/>
        <v>18553.843</v>
      </c>
      <c r="H304" s="25">
        <f t="shared" si="29"/>
        <v>-25611</v>
      </c>
      <c r="I304" s="101" t="s">
        <v>296</v>
      </c>
      <c r="J304" s="102" t="s">
        <v>297</v>
      </c>
      <c r="K304" s="101">
        <v>-25611</v>
      </c>
      <c r="L304" s="101" t="s">
        <v>298</v>
      </c>
      <c r="M304" s="102" t="s">
        <v>275</v>
      </c>
      <c r="N304" s="102"/>
      <c r="O304" s="103" t="s">
        <v>276</v>
      </c>
      <c r="P304" s="103" t="s">
        <v>277</v>
      </c>
    </row>
    <row r="305" spans="1:16" ht="13.5" thickBot="1" x14ac:dyDescent="0.25">
      <c r="A305" s="25" t="str">
        <f t="shared" si="24"/>
        <v> VB 7.72 </v>
      </c>
      <c r="B305" s="6" t="str">
        <f t="shared" si="25"/>
        <v>I</v>
      </c>
      <c r="C305" s="25">
        <f t="shared" si="26"/>
        <v>18946.830999999998</v>
      </c>
      <c r="D305" s="23" t="str">
        <f t="shared" si="27"/>
        <v>vis</v>
      </c>
      <c r="E305" s="100">
        <f>VLOOKUP(C305,Active!C$21:E$962,3,FALSE)</f>
        <v>-25189.023709025951</v>
      </c>
      <c r="F305" s="6" t="s">
        <v>244</v>
      </c>
      <c r="G305" s="23" t="str">
        <f t="shared" si="28"/>
        <v>18946.831</v>
      </c>
      <c r="H305" s="25">
        <f t="shared" si="29"/>
        <v>-25189</v>
      </c>
      <c r="I305" s="101" t="s">
        <v>299</v>
      </c>
      <c r="J305" s="102" t="s">
        <v>300</v>
      </c>
      <c r="K305" s="101">
        <v>-25189</v>
      </c>
      <c r="L305" s="101" t="s">
        <v>286</v>
      </c>
      <c r="M305" s="102" t="s">
        <v>275</v>
      </c>
      <c r="N305" s="102"/>
      <c r="O305" s="103" t="s">
        <v>276</v>
      </c>
      <c r="P305" s="103" t="s">
        <v>277</v>
      </c>
    </row>
    <row r="306" spans="1:16" ht="13.5" thickBot="1" x14ac:dyDescent="0.25">
      <c r="A306" s="25" t="str">
        <f t="shared" si="24"/>
        <v> VB 7.72 </v>
      </c>
      <c r="B306" s="6" t="str">
        <f t="shared" si="25"/>
        <v>I</v>
      </c>
      <c r="C306" s="25">
        <f t="shared" si="26"/>
        <v>19060.53</v>
      </c>
      <c r="D306" s="23" t="str">
        <f t="shared" si="27"/>
        <v>vis</v>
      </c>
      <c r="E306" s="100">
        <f>VLOOKUP(C306,Active!C$21:E$962,3,FALSE)</f>
        <v>-25066.931982089965</v>
      </c>
      <c r="F306" s="6" t="s">
        <v>244</v>
      </c>
      <c r="G306" s="23" t="str">
        <f t="shared" si="28"/>
        <v>19060.530</v>
      </c>
      <c r="H306" s="25">
        <f t="shared" si="29"/>
        <v>-25067</v>
      </c>
      <c r="I306" s="101" t="s">
        <v>301</v>
      </c>
      <c r="J306" s="102" t="s">
        <v>302</v>
      </c>
      <c r="K306" s="101">
        <v>-25067</v>
      </c>
      <c r="L306" s="101" t="s">
        <v>303</v>
      </c>
      <c r="M306" s="102" t="s">
        <v>275</v>
      </c>
      <c r="N306" s="102"/>
      <c r="O306" s="103" t="s">
        <v>276</v>
      </c>
      <c r="P306" s="103" t="s">
        <v>277</v>
      </c>
    </row>
    <row r="307" spans="1:16" ht="13.5" thickBot="1" x14ac:dyDescent="0.25">
      <c r="A307" s="25" t="str">
        <f t="shared" si="24"/>
        <v> VB 7.72 </v>
      </c>
      <c r="B307" s="6" t="str">
        <f t="shared" si="25"/>
        <v>I</v>
      </c>
      <c r="C307" s="25">
        <f t="shared" si="26"/>
        <v>19790.61</v>
      </c>
      <c r="D307" s="23" t="str">
        <f t="shared" si="27"/>
        <v>vis</v>
      </c>
      <c r="E307" s="100">
        <f>VLOOKUP(C307,Active!C$21:E$962,3,FALSE)</f>
        <v>-24282.960900537601</v>
      </c>
      <c r="F307" s="6" t="s">
        <v>244</v>
      </c>
      <c r="G307" s="23" t="str">
        <f t="shared" si="28"/>
        <v>19790.610</v>
      </c>
      <c r="H307" s="25">
        <f t="shared" si="29"/>
        <v>-24283</v>
      </c>
      <c r="I307" s="101" t="s">
        <v>304</v>
      </c>
      <c r="J307" s="102" t="s">
        <v>305</v>
      </c>
      <c r="K307" s="101">
        <v>-24283</v>
      </c>
      <c r="L307" s="101" t="s">
        <v>306</v>
      </c>
      <c r="M307" s="102" t="s">
        <v>275</v>
      </c>
      <c r="N307" s="102"/>
      <c r="O307" s="103" t="s">
        <v>276</v>
      </c>
      <c r="P307" s="103" t="s">
        <v>277</v>
      </c>
    </row>
    <row r="308" spans="1:16" ht="13.5" thickBot="1" x14ac:dyDescent="0.25">
      <c r="A308" s="25" t="str">
        <f t="shared" si="24"/>
        <v> VB 7.72 </v>
      </c>
      <c r="B308" s="6" t="str">
        <f t="shared" si="25"/>
        <v>I</v>
      </c>
      <c r="C308" s="25">
        <f t="shared" si="26"/>
        <v>20764.781999999999</v>
      </c>
      <c r="D308" s="23" t="str">
        <f t="shared" si="27"/>
        <v>vis</v>
      </c>
      <c r="E308" s="100">
        <f>VLOOKUP(C308,Active!C$21:E$962,3,FALSE)</f>
        <v>-23236.880092327501</v>
      </c>
      <c r="F308" s="6" t="s">
        <v>244</v>
      </c>
      <c r="G308" s="23" t="str">
        <f t="shared" si="28"/>
        <v>20764.782</v>
      </c>
      <c r="H308" s="25">
        <f t="shared" si="29"/>
        <v>-23237</v>
      </c>
      <c r="I308" s="101" t="s">
        <v>307</v>
      </c>
      <c r="J308" s="102" t="s">
        <v>308</v>
      </c>
      <c r="K308" s="101">
        <v>-23237</v>
      </c>
      <c r="L308" s="101" t="s">
        <v>309</v>
      </c>
      <c r="M308" s="102" t="s">
        <v>275</v>
      </c>
      <c r="N308" s="102"/>
      <c r="O308" s="103" t="s">
        <v>276</v>
      </c>
      <c r="P308" s="103" t="s">
        <v>277</v>
      </c>
    </row>
    <row r="309" spans="1:16" ht="13.5" thickBot="1" x14ac:dyDescent="0.25">
      <c r="A309" s="25" t="str">
        <f t="shared" si="24"/>
        <v> VB 7.72 </v>
      </c>
      <c r="B309" s="6" t="str">
        <f t="shared" si="25"/>
        <v>I</v>
      </c>
      <c r="C309" s="25">
        <f t="shared" si="26"/>
        <v>21184.653999999999</v>
      </c>
      <c r="D309" s="23" t="str">
        <f t="shared" si="27"/>
        <v>vis</v>
      </c>
      <c r="E309" s="100">
        <f>VLOOKUP(C309,Active!C$21:E$962,3,FALSE)</f>
        <v>-22786.01511047133</v>
      </c>
      <c r="F309" s="6" t="s">
        <v>244</v>
      </c>
      <c r="G309" s="23" t="str">
        <f t="shared" si="28"/>
        <v>21184.654</v>
      </c>
      <c r="H309" s="25">
        <f t="shared" si="29"/>
        <v>-22786</v>
      </c>
      <c r="I309" s="101" t="s">
        <v>310</v>
      </c>
      <c r="J309" s="102" t="s">
        <v>311</v>
      </c>
      <c r="K309" s="101">
        <v>-22786</v>
      </c>
      <c r="L309" s="101" t="s">
        <v>312</v>
      </c>
      <c r="M309" s="102" t="s">
        <v>275</v>
      </c>
      <c r="N309" s="102"/>
      <c r="O309" s="103" t="s">
        <v>276</v>
      </c>
      <c r="P309" s="103" t="s">
        <v>277</v>
      </c>
    </row>
    <row r="310" spans="1:16" ht="13.5" thickBot="1" x14ac:dyDescent="0.25">
      <c r="A310" s="25" t="str">
        <f t="shared" si="24"/>
        <v> VB 7.72 </v>
      </c>
      <c r="B310" s="6" t="str">
        <f t="shared" si="25"/>
        <v>I</v>
      </c>
      <c r="C310" s="25">
        <f t="shared" si="26"/>
        <v>21903.702000000001</v>
      </c>
      <c r="D310" s="23" t="str">
        <f t="shared" si="27"/>
        <v>vis</v>
      </c>
      <c r="E310" s="100">
        <f>VLOOKUP(C310,Active!C$21:E$962,3,FALSE)</f>
        <v>-22013.8903594193</v>
      </c>
      <c r="F310" s="6" t="s">
        <v>244</v>
      </c>
      <c r="G310" s="23" t="str">
        <f t="shared" si="28"/>
        <v>21903.702</v>
      </c>
      <c r="H310" s="25">
        <f t="shared" si="29"/>
        <v>-22014</v>
      </c>
      <c r="I310" s="101" t="s">
        <v>313</v>
      </c>
      <c r="J310" s="102" t="s">
        <v>314</v>
      </c>
      <c r="K310" s="101">
        <v>-22014</v>
      </c>
      <c r="L310" s="101" t="s">
        <v>315</v>
      </c>
      <c r="M310" s="102" t="s">
        <v>275</v>
      </c>
      <c r="N310" s="102"/>
      <c r="O310" s="103" t="s">
        <v>276</v>
      </c>
      <c r="P310" s="103" t="s">
        <v>277</v>
      </c>
    </row>
    <row r="311" spans="1:16" ht="13.5" thickBot="1" x14ac:dyDescent="0.25">
      <c r="A311" s="25" t="str">
        <f t="shared" si="24"/>
        <v> VB 7.72 </v>
      </c>
      <c r="B311" s="6" t="str">
        <f t="shared" si="25"/>
        <v>I</v>
      </c>
      <c r="C311" s="25">
        <f t="shared" si="26"/>
        <v>22364.578000000001</v>
      </c>
      <c r="D311" s="23" t="str">
        <f t="shared" si="27"/>
        <v>vis</v>
      </c>
      <c r="E311" s="100">
        <f>VLOOKUP(C311,Active!C$21:E$962,3,FALSE)</f>
        <v>-21518.99465459034</v>
      </c>
      <c r="F311" s="6" t="s">
        <v>244</v>
      </c>
      <c r="G311" s="23" t="str">
        <f t="shared" si="28"/>
        <v>22364.578</v>
      </c>
      <c r="H311" s="25">
        <f t="shared" si="29"/>
        <v>-21519</v>
      </c>
      <c r="I311" s="101" t="s">
        <v>316</v>
      </c>
      <c r="J311" s="102" t="s">
        <v>317</v>
      </c>
      <c r="K311" s="101">
        <v>-21519</v>
      </c>
      <c r="L311" s="101" t="s">
        <v>318</v>
      </c>
      <c r="M311" s="102" t="s">
        <v>275</v>
      </c>
      <c r="N311" s="102"/>
      <c r="O311" s="103" t="s">
        <v>276</v>
      </c>
      <c r="P311" s="103" t="s">
        <v>277</v>
      </c>
    </row>
    <row r="312" spans="1:16" ht="13.5" thickBot="1" x14ac:dyDescent="0.25">
      <c r="A312" s="25" t="str">
        <f t="shared" si="24"/>
        <v> VB 7.72 </v>
      </c>
      <c r="B312" s="6" t="str">
        <f t="shared" si="25"/>
        <v>I</v>
      </c>
      <c r="C312" s="25">
        <f t="shared" si="26"/>
        <v>22593.758999999998</v>
      </c>
      <c r="D312" s="23" t="str">
        <f t="shared" si="27"/>
        <v>vis</v>
      </c>
      <c r="E312" s="100">
        <f>VLOOKUP(C312,Active!C$21:E$962,3,FALSE)</f>
        <v>-21272.89658802058</v>
      </c>
      <c r="F312" s="6" t="s">
        <v>244</v>
      </c>
      <c r="G312" s="23" t="str">
        <f t="shared" si="28"/>
        <v>22593.759</v>
      </c>
      <c r="H312" s="25">
        <f t="shared" si="29"/>
        <v>-21273</v>
      </c>
      <c r="I312" s="101" t="s">
        <v>319</v>
      </c>
      <c r="J312" s="102" t="s">
        <v>320</v>
      </c>
      <c r="K312" s="101">
        <v>-21273</v>
      </c>
      <c r="L312" s="101" t="s">
        <v>321</v>
      </c>
      <c r="M312" s="102" t="s">
        <v>275</v>
      </c>
      <c r="N312" s="102"/>
      <c r="O312" s="103" t="s">
        <v>276</v>
      </c>
      <c r="P312" s="103" t="s">
        <v>277</v>
      </c>
    </row>
    <row r="313" spans="1:16" ht="13.5" thickBot="1" x14ac:dyDescent="0.25">
      <c r="A313" s="25" t="str">
        <f t="shared" si="24"/>
        <v> VB 7.72 </v>
      </c>
      <c r="B313" s="6" t="str">
        <f t="shared" si="25"/>
        <v>I</v>
      </c>
      <c r="C313" s="25">
        <f t="shared" si="26"/>
        <v>22661.62</v>
      </c>
      <c r="D313" s="23" t="str">
        <f t="shared" si="27"/>
        <v>vis</v>
      </c>
      <c r="E313" s="100">
        <f>VLOOKUP(C313,Active!C$21:E$962,3,FALSE)</f>
        <v>-21200.026407266108</v>
      </c>
      <c r="F313" s="6" t="s">
        <v>244</v>
      </c>
      <c r="G313" s="23" t="str">
        <f t="shared" si="28"/>
        <v>22661.620</v>
      </c>
      <c r="H313" s="25">
        <f t="shared" si="29"/>
        <v>-21200</v>
      </c>
      <c r="I313" s="101" t="s">
        <v>322</v>
      </c>
      <c r="J313" s="102" t="s">
        <v>323</v>
      </c>
      <c r="K313" s="101">
        <v>-21200</v>
      </c>
      <c r="L313" s="101" t="s">
        <v>324</v>
      </c>
      <c r="M313" s="102" t="s">
        <v>275</v>
      </c>
      <c r="N313" s="102"/>
      <c r="O313" s="103" t="s">
        <v>276</v>
      </c>
      <c r="P313" s="103" t="s">
        <v>277</v>
      </c>
    </row>
    <row r="314" spans="1:16" ht="13.5" thickBot="1" x14ac:dyDescent="0.25">
      <c r="A314" s="25" t="str">
        <f t="shared" si="24"/>
        <v> VB 7.72 </v>
      </c>
      <c r="B314" s="6" t="str">
        <f t="shared" si="25"/>
        <v>I</v>
      </c>
      <c r="C314" s="25">
        <f t="shared" si="26"/>
        <v>22917.74</v>
      </c>
      <c r="D314" s="23" t="str">
        <f t="shared" si="27"/>
        <v>vis</v>
      </c>
      <c r="E314" s="100">
        <f>VLOOKUP(C314,Active!C$21:E$962,3,FALSE)</f>
        <v>-20925.000830059234</v>
      </c>
      <c r="F314" s="6" t="s">
        <v>244</v>
      </c>
      <c r="G314" s="23" t="str">
        <f t="shared" si="28"/>
        <v>22917.740</v>
      </c>
      <c r="H314" s="25">
        <f t="shared" si="29"/>
        <v>-20925</v>
      </c>
      <c r="I314" s="101" t="s">
        <v>325</v>
      </c>
      <c r="J314" s="102" t="s">
        <v>326</v>
      </c>
      <c r="K314" s="101">
        <v>-20925</v>
      </c>
      <c r="L314" s="101" t="s">
        <v>280</v>
      </c>
      <c r="M314" s="102" t="s">
        <v>275</v>
      </c>
      <c r="N314" s="102"/>
      <c r="O314" s="103" t="s">
        <v>276</v>
      </c>
      <c r="P314" s="103" t="s">
        <v>277</v>
      </c>
    </row>
    <row r="315" spans="1:16" ht="13.5" thickBot="1" x14ac:dyDescent="0.25">
      <c r="A315" s="25" t="str">
        <f t="shared" si="24"/>
        <v> VB 7.72 </v>
      </c>
      <c r="B315" s="6" t="str">
        <f t="shared" si="25"/>
        <v>I</v>
      </c>
      <c r="C315" s="25">
        <f t="shared" si="26"/>
        <v>22999.675999999999</v>
      </c>
      <c r="D315" s="23" t="str">
        <f t="shared" si="27"/>
        <v>vis</v>
      </c>
      <c r="E315" s="100">
        <f>VLOOKUP(C315,Active!C$21:E$962,3,FALSE)</f>
        <v>-20837.016698815984</v>
      </c>
      <c r="F315" s="6" t="s">
        <v>244</v>
      </c>
      <c r="G315" s="23" t="str">
        <f t="shared" si="28"/>
        <v>22999.676</v>
      </c>
      <c r="H315" s="25">
        <f t="shared" si="29"/>
        <v>-20837</v>
      </c>
      <c r="I315" s="101" t="s">
        <v>327</v>
      </c>
      <c r="J315" s="102" t="s">
        <v>328</v>
      </c>
      <c r="K315" s="101">
        <v>-20837</v>
      </c>
      <c r="L315" s="101" t="s">
        <v>329</v>
      </c>
      <c r="M315" s="102" t="s">
        <v>275</v>
      </c>
      <c r="N315" s="102"/>
      <c r="O315" s="103" t="s">
        <v>276</v>
      </c>
      <c r="P315" s="103" t="s">
        <v>277</v>
      </c>
    </row>
    <row r="316" spans="1:16" ht="13.5" thickBot="1" x14ac:dyDescent="0.25">
      <c r="A316" s="25" t="str">
        <f t="shared" si="24"/>
        <v> VB 7.72 </v>
      </c>
      <c r="B316" s="6" t="str">
        <f t="shared" si="25"/>
        <v>I</v>
      </c>
      <c r="C316" s="25">
        <f t="shared" si="26"/>
        <v>23310.782999999999</v>
      </c>
      <c r="D316" s="23" t="str">
        <f t="shared" si="27"/>
        <v>vis</v>
      </c>
      <c r="E316" s="100">
        <f>VLOOKUP(C316,Active!C$21:E$962,3,FALSE)</f>
        <v>-20502.945239156066</v>
      </c>
      <c r="F316" s="6" t="s">
        <v>244</v>
      </c>
      <c r="G316" s="23" t="str">
        <f t="shared" si="28"/>
        <v>23310.783</v>
      </c>
      <c r="H316" s="25">
        <f t="shared" si="29"/>
        <v>-20503</v>
      </c>
      <c r="I316" s="101" t="s">
        <v>330</v>
      </c>
      <c r="J316" s="102" t="s">
        <v>331</v>
      </c>
      <c r="K316" s="101">
        <v>-20503</v>
      </c>
      <c r="L316" s="101" t="s">
        <v>332</v>
      </c>
      <c r="M316" s="102" t="s">
        <v>275</v>
      </c>
      <c r="N316" s="102"/>
      <c r="O316" s="103" t="s">
        <v>276</v>
      </c>
      <c r="P316" s="103" t="s">
        <v>277</v>
      </c>
    </row>
    <row r="317" spans="1:16" ht="13.5" thickBot="1" x14ac:dyDescent="0.25">
      <c r="A317" s="25" t="str">
        <f t="shared" si="24"/>
        <v> VB 7.72 </v>
      </c>
      <c r="B317" s="6" t="str">
        <f t="shared" si="25"/>
        <v>I</v>
      </c>
      <c r="C317" s="25">
        <f t="shared" si="26"/>
        <v>23449.491999999998</v>
      </c>
      <c r="D317" s="23" t="str">
        <f t="shared" si="27"/>
        <v>vis</v>
      </c>
      <c r="E317" s="100">
        <f>VLOOKUP(C317,Active!C$21:E$962,3,FALSE)</f>
        <v>-20353.997391316043</v>
      </c>
      <c r="F317" s="6" t="s">
        <v>244</v>
      </c>
      <c r="G317" s="23" t="str">
        <f t="shared" si="28"/>
        <v>23449.492</v>
      </c>
      <c r="H317" s="25">
        <f t="shared" si="29"/>
        <v>-20354</v>
      </c>
      <c r="I317" s="101" t="s">
        <v>333</v>
      </c>
      <c r="J317" s="102" t="s">
        <v>334</v>
      </c>
      <c r="K317" s="101">
        <v>-20354</v>
      </c>
      <c r="L317" s="101" t="s">
        <v>335</v>
      </c>
      <c r="M317" s="102" t="s">
        <v>275</v>
      </c>
      <c r="N317" s="102"/>
      <c r="O317" s="103" t="s">
        <v>276</v>
      </c>
      <c r="P317" s="103" t="s">
        <v>277</v>
      </c>
    </row>
    <row r="318" spans="1:16" ht="13.5" thickBot="1" x14ac:dyDescent="0.25">
      <c r="A318" s="25" t="str">
        <f t="shared" si="24"/>
        <v> VB 7.72 </v>
      </c>
      <c r="B318" s="6" t="str">
        <f t="shared" si="25"/>
        <v>I</v>
      </c>
      <c r="C318" s="25">
        <f t="shared" si="26"/>
        <v>23461.638999999999</v>
      </c>
      <c r="D318" s="23" t="str">
        <f t="shared" si="27"/>
        <v>vis</v>
      </c>
      <c r="E318" s="100">
        <f>VLOOKUP(C318,Active!C$21:E$962,3,FALSE)</f>
        <v>-20340.953756745013</v>
      </c>
      <c r="F318" s="6" t="s">
        <v>244</v>
      </c>
      <c r="G318" s="23" t="str">
        <f t="shared" si="28"/>
        <v>23461.639</v>
      </c>
      <c r="H318" s="25">
        <f t="shared" si="29"/>
        <v>-20341</v>
      </c>
      <c r="I318" s="101" t="s">
        <v>336</v>
      </c>
      <c r="J318" s="102" t="s">
        <v>337</v>
      </c>
      <c r="K318" s="101">
        <v>-20341</v>
      </c>
      <c r="L318" s="101" t="s">
        <v>338</v>
      </c>
      <c r="M318" s="102" t="s">
        <v>275</v>
      </c>
      <c r="N318" s="102"/>
      <c r="O318" s="103" t="s">
        <v>276</v>
      </c>
      <c r="P318" s="103" t="s">
        <v>277</v>
      </c>
    </row>
    <row r="319" spans="1:16" ht="13.5" thickBot="1" x14ac:dyDescent="0.25">
      <c r="A319" s="25" t="str">
        <f t="shared" si="24"/>
        <v> VB 7.72 </v>
      </c>
      <c r="B319" s="6" t="str">
        <f t="shared" si="25"/>
        <v>I</v>
      </c>
      <c r="C319" s="25">
        <f t="shared" si="26"/>
        <v>23702.762999999999</v>
      </c>
      <c r="D319" s="23" t="str">
        <f t="shared" si="27"/>
        <v>vis</v>
      </c>
      <c r="E319" s="100">
        <f>VLOOKUP(C319,Active!C$21:E$962,3,FALSE)</f>
        <v>-20082.031113927467</v>
      </c>
      <c r="F319" s="6" t="s">
        <v>244</v>
      </c>
      <c r="G319" s="23" t="str">
        <f t="shared" si="28"/>
        <v>23702.763</v>
      </c>
      <c r="H319" s="25">
        <f t="shared" si="29"/>
        <v>-20082</v>
      </c>
      <c r="I319" s="101" t="s">
        <v>339</v>
      </c>
      <c r="J319" s="102" t="s">
        <v>340</v>
      </c>
      <c r="K319" s="101">
        <v>-20082</v>
      </c>
      <c r="L319" s="101" t="s">
        <v>341</v>
      </c>
      <c r="M319" s="102" t="s">
        <v>275</v>
      </c>
      <c r="N319" s="102"/>
      <c r="O319" s="103" t="s">
        <v>276</v>
      </c>
      <c r="P319" s="103" t="s">
        <v>277</v>
      </c>
    </row>
    <row r="320" spans="1:16" ht="13.5" thickBot="1" x14ac:dyDescent="0.25">
      <c r="A320" s="25" t="str">
        <f t="shared" si="24"/>
        <v> VB 7.72 </v>
      </c>
      <c r="B320" s="6" t="str">
        <f t="shared" si="25"/>
        <v>I</v>
      </c>
      <c r="C320" s="25">
        <f t="shared" si="26"/>
        <v>24815.631000000001</v>
      </c>
      <c r="D320" s="23" t="str">
        <f t="shared" si="27"/>
        <v>vis</v>
      </c>
      <c r="E320" s="100">
        <f>VLOOKUP(C320,Active!C$21:E$962,3,FALSE)</f>
        <v>-18887.01641747637</v>
      </c>
      <c r="F320" s="6" t="s">
        <v>244</v>
      </c>
      <c r="G320" s="23" t="str">
        <f t="shared" si="28"/>
        <v>24815.631</v>
      </c>
      <c r="H320" s="25">
        <f t="shared" si="29"/>
        <v>-18887</v>
      </c>
      <c r="I320" s="101" t="s">
        <v>342</v>
      </c>
      <c r="J320" s="102" t="s">
        <v>343</v>
      </c>
      <c r="K320" s="101">
        <v>-18887</v>
      </c>
      <c r="L320" s="101" t="s">
        <v>344</v>
      </c>
      <c r="M320" s="102" t="s">
        <v>275</v>
      </c>
      <c r="N320" s="102"/>
      <c r="O320" s="103" t="s">
        <v>276</v>
      </c>
      <c r="P320" s="103" t="s">
        <v>277</v>
      </c>
    </row>
    <row r="321" spans="1:16" ht="13.5" thickBot="1" x14ac:dyDescent="0.25">
      <c r="A321" s="25" t="str">
        <f t="shared" si="24"/>
        <v> VB 7.72 </v>
      </c>
      <c r="B321" s="6" t="str">
        <f t="shared" si="25"/>
        <v>I</v>
      </c>
      <c r="C321" s="25">
        <f t="shared" si="26"/>
        <v>24815.672999999999</v>
      </c>
      <c r="D321" s="23" t="str">
        <f t="shared" si="27"/>
        <v>vis</v>
      </c>
      <c r="E321" s="100">
        <f>VLOOKUP(C321,Active!C$21:E$962,3,FALSE)</f>
        <v>-18886.97131723335</v>
      </c>
      <c r="F321" s="6" t="s">
        <v>244</v>
      </c>
      <c r="G321" s="23" t="str">
        <f t="shared" si="28"/>
        <v>24815.673</v>
      </c>
      <c r="H321" s="25">
        <f t="shared" si="29"/>
        <v>-18887</v>
      </c>
      <c r="I321" s="101" t="s">
        <v>345</v>
      </c>
      <c r="J321" s="102" t="s">
        <v>346</v>
      </c>
      <c r="K321" s="101">
        <v>-18887</v>
      </c>
      <c r="L321" s="101" t="s">
        <v>347</v>
      </c>
      <c r="M321" s="102" t="s">
        <v>275</v>
      </c>
      <c r="N321" s="102"/>
      <c r="O321" s="103" t="s">
        <v>276</v>
      </c>
      <c r="P321" s="103" t="s">
        <v>277</v>
      </c>
    </row>
    <row r="322" spans="1:16" ht="13.5" thickBot="1" x14ac:dyDescent="0.25">
      <c r="A322" s="25" t="str">
        <f t="shared" si="24"/>
        <v> VB 7.72 </v>
      </c>
      <c r="B322" s="6" t="str">
        <f t="shared" si="25"/>
        <v>I</v>
      </c>
      <c r="C322" s="25">
        <f t="shared" si="26"/>
        <v>25208.670999999998</v>
      </c>
      <c r="D322" s="23" t="str">
        <f t="shared" si="27"/>
        <v>vis</v>
      </c>
      <c r="E322" s="100">
        <f>VLOOKUP(C322,Active!C$21:E$962,3,FALSE)</f>
        <v>-18464.964048019134</v>
      </c>
      <c r="F322" s="6" t="s">
        <v>244</v>
      </c>
      <c r="G322" s="23" t="str">
        <f t="shared" si="28"/>
        <v>25208.671</v>
      </c>
      <c r="H322" s="25">
        <f t="shared" si="29"/>
        <v>-18465</v>
      </c>
      <c r="I322" s="101" t="s">
        <v>348</v>
      </c>
      <c r="J322" s="102" t="s">
        <v>349</v>
      </c>
      <c r="K322" s="101">
        <v>-18465</v>
      </c>
      <c r="L322" s="101" t="s">
        <v>350</v>
      </c>
      <c r="M322" s="102" t="s">
        <v>275</v>
      </c>
      <c r="N322" s="102"/>
      <c r="O322" s="103" t="s">
        <v>276</v>
      </c>
      <c r="P322" s="103" t="s">
        <v>277</v>
      </c>
    </row>
    <row r="323" spans="1:16" ht="13.5" thickBot="1" x14ac:dyDescent="0.25">
      <c r="A323" s="25" t="str">
        <f t="shared" si="24"/>
        <v> VB 7.72 </v>
      </c>
      <c r="B323" s="6" t="str">
        <f t="shared" si="25"/>
        <v>I</v>
      </c>
      <c r="C323" s="25">
        <f t="shared" si="26"/>
        <v>25603.588</v>
      </c>
      <c r="D323" s="23" t="str">
        <f t="shared" si="27"/>
        <v>vis</v>
      </c>
      <c r="E323" s="100">
        <f>VLOOKUP(C323,Active!C$21:E$962,3,FALSE)</f>
        <v>-18040.896127224954</v>
      </c>
      <c r="F323" s="6" t="s">
        <v>244</v>
      </c>
      <c r="G323" s="23" t="str">
        <f t="shared" si="28"/>
        <v>25603.588</v>
      </c>
      <c r="H323" s="25">
        <f t="shared" si="29"/>
        <v>-18041</v>
      </c>
      <c r="I323" s="101" t="s">
        <v>351</v>
      </c>
      <c r="J323" s="102" t="s">
        <v>352</v>
      </c>
      <c r="K323" s="101">
        <v>-18041</v>
      </c>
      <c r="L323" s="101" t="s">
        <v>353</v>
      </c>
      <c r="M323" s="102" t="s">
        <v>275</v>
      </c>
      <c r="N323" s="102"/>
      <c r="O323" s="103" t="s">
        <v>276</v>
      </c>
      <c r="P323" s="103" t="s">
        <v>277</v>
      </c>
    </row>
    <row r="324" spans="1:16" ht="13.5" thickBot="1" x14ac:dyDescent="0.25">
      <c r="A324" s="25" t="str">
        <f t="shared" si="24"/>
        <v> VB 7.72 </v>
      </c>
      <c r="B324" s="6" t="str">
        <f t="shared" si="25"/>
        <v>I</v>
      </c>
      <c r="C324" s="25">
        <f t="shared" si="26"/>
        <v>25843.787</v>
      </c>
      <c r="D324" s="23" t="str">
        <f t="shared" si="27"/>
        <v>vis</v>
      </c>
      <c r="E324" s="100">
        <f>VLOOKUP(C324,Active!C$21:E$962,3,FALSE)</f>
        <v>-17782.966763569195</v>
      </c>
      <c r="F324" s="6" t="s">
        <v>244</v>
      </c>
      <c r="G324" s="23" t="str">
        <f t="shared" si="28"/>
        <v>25843.787</v>
      </c>
      <c r="H324" s="25">
        <f t="shared" si="29"/>
        <v>-17783</v>
      </c>
      <c r="I324" s="101" t="s">
        <v>354</v>
      </c>
      <c r="J324" s="102" t="s">
        <v>355</v>
      </c>
      <c r="K324" s="101">
        <v>-17783</v>
      </c>
      <c r="L324" s="101" t="s">
        <v>356</v>
      </c>
      <c r="M324" s="102" t="s">
        <v>275</v>
      </c>
      <c r="N324" s="102"/>
      <c r="O324" s="103" t="s">
        <v>276</v>
      </c>
      <c r="P324" s="103" t="s">
        <v>277</v>
      </c>
    </row>
    <row r="325" spans="1:16" ht="13.5" thickBot="1" x14ac:dyDescent="0.25">
      <c r="A325" s="25" t="str">
        <f t="shared" si="24"/>
        <v> VB 7.72 </v>
      </c>
      <c r="B325" s="6" t="str">
        <f t="shared" si="25"/>
        <v>I</v>
      </c>
      <c r="C325" s="25">
        <f t="shared" si="26"/>
        <v>25967.603999999999</v>
      </c>
      <c r="D325" s="23" t="str">
        <f t="shared" si="27"/>
        <v>vis</v>
      </c>
      <c r="E325" s="100">
        <f>VLOOKUP(C325,Active!C$21:E$962,3,FALSE)</f>
        <v>-17650.010173326249</v>
      </c>
      <c r="F325" s="6" t="s">
        <v>244</v>
      </c>
      <c r="G325" s="23" t="str">
        <f t="shared" si="28"/>
        <v>25967.604</v>
      </c>
      <c r="H325" s="25">
        <f t="shared" si="29"/>
        <v>-17650</v>
      </c>
      <c r="I325" s="101" t="s">
        <v>357</v>
      </c>
      <c r="J325" s="102" t="s">
        <v>358</v>
      </c>
      <c r="K325" s="101">
        <v>-17650</v>
      </c>
      <c r="L325" s="101" t="s">
        <v>359</v>
      </c>
      <c r="M325" s="102" t="s">
        <v>275</v>
      </c>
      <c r="N325" s="102"/>
      <c r="O325" s="103" t="s">
        <v>276</v>
      </c>
      <c r="P325" s="103" t="s">
        <v>277</v>
      </c>
    </row>
    <row r="326" spans="1:16" ht="13.5" thickBot="1" x14ac:dyDescent="0.25">
      <c r="A326" s="25" t="str">
        <f t="shared" si="24"/>
        <v> VB 7.72 </v>
      </c>
      <c r="B326" s="6" t="str">
        <f t="shared" si="25"/>
        <v>I</v>
      </c>
      <c r="C326" s="25">
        <f t="shared" si="26"/>
        <v>25981.599999999999</v>
      </c>
      <c r="D326" s="23" t="str">
        <f t="shared" si="27"/>
        <v>vis</v>
      </c>
      <c r="E326" s="100">
        <f>VLOOKUP(C326,Active!C$21:E$962,3,FALSE)</f>
        <v>-17634.98105424696</v>
      </c>
      <c r="F326" s="6" t="s">
        <v>244</v>
      </c>
      <c r="G326" s="23" t="str">
        <f t="shared" si="28"/>
        <v>25981.600</v>
      </c>
      <c r="H326" s="25">
        <f t="shared" si="29"/>
        <v>-17635</v>
      </c>
      <c r="I326" s="101" t="s">
        <v>360</v>
      </c>
      <c r="J326" s="102" t="s">
        <v>361</v>
      </c>
      <c r="K326" s="101">
        <v>-17635</v>
      </c>
      <c r="L326" s="101" t="s">
        <v>362</v>
      </c>
      <c r="M326" s="102" t="s">
        <v>275</v>
      </c>
      <c r="N326" s="102"/>
      <c r="O326" s="103" t="s">
        <v>276</v>
      </c>
      <c r="P326" s="103" t="s">
        <v>277</v>
      </c>
    </row>
    <row r="327" spans="1:16" ht="13.5" thickBot="1" x14ac:dyDescent="0.25">
      <c r="A327" s="25" t="str">
        <f t="shared" si="24"/>
        <v> VB 7.72 </v>
      </c>
      <c r="B327" s="6" t="str">
        <f t="shared" si="25"/>
        <v>I</v>
      </c>
      <c r="C327" s="25">
        <f t="shared" si="26"/>
        <v>26263.813999999998</v>
      </c>
      <c r="D327" s="23" t="str">
        <f t="shared" si="27"/>
        <v>vis</v>
      </c>
      <c r="E327" s="100">
        <f>VLOOKUP(C327,Active!C$21:E$962,3,FALSE)</f>
        <v>-17331.935340339965</v>
      </c>
      <c r="F327" s="6" t="s">
        <v>244</v>
      </c>
      <c r="G327" s="23" t="str">
        <f t="shared" si="28"/>
        <v>26263.814</v>
      </c>
      <c r="H327" s="25">
        <f t="shared" si="29"/>
        <v>-17332</v>
      </c>
      <c r="I327" s="101" t="s">
        <v>363</v>
      </c>
      <c r="J327" s="102" t="s">
        <v>364</v>
      </c>
      <c r="K327" s="101">
        <v>-17332</v>
      </c>
      <c r="L327" s="101" t="s">
        <v>365</v>
      </c>
      <c r="M327" s="102" t="s">
        <v>275</v>
      </c>
      <c r="N327" s="102"/>
      <c r="O327" s="103" t="s">
        <v>276</v>
      </c>
      <c r="P327" s="103" t="s">
        <v>277</v>
      </c>
    </row>
    <row r="328" spans="1:16" ht="13.5" thickBot="1" x14ac:dyDescent="0.25">
      <c r="A328" s="25" t="str">
        <f t="shared" si="24"/>
        <v> VB 7.72 </v>
      </c>
      <c r="B328" s="6" t="str">
        <f t="shared" si="25"/>
        <v>I</v>
      </c>
      <c r="C328" s="25">
        <f t="shared" si="26"/>
        <v>26276.79</v>
      </c>
      <c r="D328" s="23" t="str">
        <f t="shared" si="27"/>
        <v>vis</v>
      </c>
      <c r="E328" s="100">
        <f>VLOOKUP(C328,Active!C$21:E$962,3,FALSE)</f>
        <v>-17318.001512876916</v>
      </c>
      <c r="F328" s="6" t="s">
        <v>244</v>
      </c>
      <c r="G328" s="23" t="str">
        <f t="shared" si="28"/>
        <v>26276.790</v>
      </c>
      <c r="H328" s="25">
        <f t="shared" si="29"/>
        <v>-17318</v>
      </c>
      <c r="I328" s="101" t="s">
        <v>366</v>
      </c>
      <c r="J328" s="102" t="s">
        <v>367</v>
      </c>
      <c r="K328" s="101">
        <v>-17318</v>
      </c>
      <c r="L328" s="101" t="s">
        <v>280</v>
      </c>
      <c r="M328" s="102" t="s">
        <v>275</v>
      </c>
      <c r="N328" s="102"/>
      <c r="O328" s="103" t="s">
        <v>276</v>
      </c>
      <c r="P328" s="103" t="s">
        <v>277</v>
      </c>
    </row>
    <row r="329" spans="1:16" ht="13.5" thickBot="1" x14ac:dyDescent="0.25">
      <c r="A329" s="25" t="str">
        <f t="shared" si="24"/>
        <v> VB 5.15 </v>
      </c>
      <c r="B329" s="6" t="str">
        <f t="shared" si="25"/>
        <v>I</v>
      </c>
      <c r="C329" s="25">
        <f t="shared" si="26"/>
        <v>26295.433000000001</v>
      </c>
      <c r="D329" s="23" t="str">
        <f t="shared" si="27"/>
        <v>vis</v>
      </c>
      <c r="E329" s="100">
        <f>VLOOKUP(C329,Active!C$21:E$962,3,FALSE)</f>
        <v>-17297.98237405188</v>
      </c>
      <c r="F329" s="6" t="s">
        <v>244</v>
      </c>
      <c r="G329" s="23" t="str">
        <f t="shared" si="28"/>
        <v>26295.433</v>
      </c>
      <c r="H329" s="25">
        <f t="shared" si="29"/>
        <v>-17298</v>
      </c>
      <c r="I329" s="101" t="s">
        <v>368</v>
      </c>
      <c r="J329" s="102" t="s">
        <v>369</v>
      </c>
      <c r="K329" s="101">
        <v>-17298</v>
      </c>
      <c r="L329" s="101" t="s">
        <v>370</v>
      </c>
      <c r="M329" s="102" t="s">
        <v>275</v>
      </c>
      <c r="N329" s="102"/>
      <c r="O329" s="103" t="s">
        <v>371</v>
      </c>
      <c r="P329" s="103" t="s">
        <v>372</v>
      </c>
    </row>
    <row r="330" spans="1:16" ht="13.5" thickBot="1" x14ac:dyDescent="0.25">
      <c r="A330" s="25" t="str">
        <f t="shared" si="24"/>
        <v> VB 5.15 </v>
      </c>
      <c r="B330" s="6" t="str">
        <f t="shared" si="25"/>
        <v>I</v>
      </c>
      <c r="C330" s="25">
        <f t="shared" si="26"/>
        <v>26350.406999999999</v>
      </c>
      <c r="D330" s="23" t="str">
        <f t="shared" si="27"/>
        <v>vis</v>
      </c>
      <c r="E330" s="100">
        <f>VLOOKUP(C330,Active!C$21:E$962,3,FALSE)</f>
        <v>-17238.950451197867</v>
      </c>
      <c r="F330" s="6" t="s">
        <v>244</v>
      </c>
      <c r="G330" s="23" t="str">
        <f t="shared" si="28"/>
        <v>26350.407</v>
      </c>
      <c r="H330" s="25">
        <f t="shared" si="29"/>
        <v>-17239</v>
      </c>
      <c r="I330" s="101" t="s">
        <v>373</v>
      </c>
      <c r="J330" s="102" t="s">
        <v>374</v>
      </c>
      <c r="K330" s="101">
        <v>-17239</v>
      </c>
      <c r="L330" s="101" t="s">
        <v>274</v>
      </c>
      <c r="M330" s="102" t="s">
        <v>275</v>
      </c>
      <c r="N330" s="102"/>
      <c r="O330" s="103" t="s">
        <v>371</v>
      </c>
      <c r="P330" s="103" t="s">
        <v>372</v>
      </c>
    </row>
    <row r="331" spans="1:16" ht="13.5" thickBot="1" x14ac:dyDescent="0.25">
      <c r="A331" s="25" t="str">
        <f t="shared" ref="A331:A394" si="30">P331</f>
        <v> VB 5.15 </v>
      </c>
      <c r="B331" s="6" t="str">
        <f t="shared" ref="B331:B394" si="31">IF(H331=INT(H331),"I","II")</f>
        <v>I</v>
      </c>
      <c r="C331" s="25">
        <f t="shared" ref="C331:C394" si="32">1*G331</f>
        <v>26406.29</v>
      </c>
      <c r="D331" s="23" t="str">
        <f t="shared" ref="D331:D394" si="33">VLOOKUP(F331,I$1:J$5,2,FALSE)</f>
        <v>vis</v>
      </c>
      <c r="E331" s="100">
        <f>VLOOKUP(C331,Active!C$21:E$962,3,FALSE)</f>
        <v>-17178.942430227027</v>
      </c>
      <c r="F331" s="6" t="s">
        <v>244</v>
      </c>
      <c r="G331" s="23" t="str">
        <f t="shared" ref="G331:G394" si="34">MID(I331,3,LEN(I331)-3)</f>
        <v>26406.290</v>
      </c>
      <c r="H331" s="25">
        <f t="shared" ref="H331:H394" si="35">1*K331</f>
        <v>-17179</v>
      </c>
      <c r="I331" s="101" t="s">
        <v>375</v>
      </c>
      <c r="J331" s="102" t="s">
        <v>376</v>
      </c>
      <c r="K331" s="101">
        <v>-17179</v>
      </c>
      <c r="L331" s="101" t="s">
        <v>377</v>
      </c>
      <c r="M331" s="102" t="s">
        <v>275</v>
      </c>
      <c r="N331" s="102"/>
      <c r="O331" s="103" t="s">
        <v>371</v>
      </c>
      <c r="P331" s="103" t="s">
        <v>372</v>
      </c>
    </row>
    <row r="332" spans="1:16" ht="13.5" thickBot="1" x14ac:dyDescent="0.25">
      <c r="A332" s="25" t="str">
        <f t="shared" si="30"/>
        <v> VB 7.72 </v>
      </c>
      <c r="B332" s="6" t="str">
        <f t="shared" si="31"/>
        <v>I</v>
      </c>
      <c r="C332" s="25">
        <f t="shared" si="32"/>
        <v>26614.798999999999</v>
      </c>
      <c r="D332" s="23" t="str">
        <f t="shared" si="33"/>
        <v>vis</v>
      </c>
      <c r="E332" s="100">
        <f>VLOOKUP(C332,Active!C$21:E$962,3,FALSE)</f>
        <v>-16955.042273746367</v>
      </c>
      <c r="F332" s="6" t="s">
        <v>244</v>
      </c>
      <c r="G332" s="23" t="str">
        <f t="shared" si="34"/>
        <v>26614.799</v>
      </c>
      <c r="H332" s="25">
        <f t="shared" si="35"/>
        <v>-16955</v>
      </c>
      <c r="I332" s="101" t="s">
        <v>378</v>
      </c>
      <c r="J332" s="102" t="s">
        <v>379</v>
      </c>
      <c r="K332" s="101">
        <v>-16955</v>
      </c>
      <c r="L332" s="101" t="s">
        <v>380</v>
      </c>
      <c r="M332" s="102" t="s">
        <v>275</v>
      </c>
      <c r="N332" s="102"/>
      <c r="O332" s="103" t="s">
        <v>276</v>
      </c>
      <c r="P332" s="103" t="s">
        <v>277</v>
      </c>
    </row>
    <row r="333" spans="1:16" ht="13.5" thickBot="1" x14ac:dyDescent="0.25">
      <c r="A333" s="25" t="str">
        <f t="shared" si="30"/>
        <v> VB 5.15 </v>
      </c>
      <c r="B333" s="6" t="str">
        <f t="shared" si="31"/>
        <v>I</v>
      </c>
      <c r="C333" s="25">
        <f t="shared" si="32"/>
        <v>26620.445</v>
      </c>
      <c r="D333" s="23" t="str">
        <f t="shared" si="33"/>
        <v>vis</v>
      </c>
      <c r="E333" s="100">
        <f>VLOOKUP(C333,Active!C$21:E$962,3,FALSE)</f>
        <v>-16948.979512505892</v>
      </c>
      <c r="F333" s="6" t="s">
        <v>244</v>
      </c>
      <c r="G333" s="23" t="str">
        <f t="shared" si="34"/>
        <v>26620.445</v>
      </c>
      <c r="H333" s="25">
        <f t="shared" si="35"/>
        <v>-16949</v>
      </c>
      <c r="I333" s="101" t="s">
        <v>381</v>
      </c>
      <c r="J333" s="102" t="s">
        <v>382</v>
      </c>
      <c r="K333" s="101">
        <v>-16949</v>
      </c>
      <c r="L333" s="101" t="s">
        <v>383</v>
      </c>
      <c r="M333" s="102" t="s">
        <v>275</v>
      </c>
      <c r="N333" s="102"/>
      <c r="O333" s="103" t="s">
        <v>371</v>
      </c>
      <c r="P333" s="103" t="s">
        <v>372</v>
      </c>
    </row>
    <row r="334" spans="1:16" ht="13.5" thickBot="1" x14ac:dyDescent="0.25">
      <c r="A334" s="25" t="str">
        <f t="shared" si="30"/>
        <v> VB 7.72 </v>
      </c>
      <c r="B334" s="6" t="str">
        <f t="shared" si="31"/>
        <v>I</v>
      </c>
      <c r="C334" s="25">
        <f t="shared" si="32"/>
        <v>26671.675999999999</v>
      </c>
      <c r="D334" s="23" t="str">
        <f t="shared" si="33"/>
        <v>vis</v>
      </c>
      <c r="E334" s="100">
        <f>VLOOKUP(C334,Active!C$21:E$962,3,FALSE)</f>
        <v>-16893.966880357348</v>
      </c>
      <c r="F334" s="6" t="s">
        <v>244</v>
      </c>
      <c r="G334" s="23" t="str">
        <f t="shared" si="34"/>
        <v>26671.676</v>
      </c>
      <c r="H334" s="25">
        <f t="shared" si="35"/>
        <v>-16894</v>
      </c>
      <c r="I334" s="101" t="s">
        <v>384</v>
      </c>
      <c r="J334" s="102" t="s">
        <v>385</v>
      </c>
      <c r="K334" s="101">
        <v>-16894</v>
      </c>
      <c r="L334" s="101" t="s">
        <v>356</v>
      </c>
      <c r="M334" s="102" t="s">
        <v>275</v>
      </c>
      <c r="N334" s="102"/>
      <c r="O334" s="103" t="s">
        <v>276</v>
      </c>
      <c r="P334" s="103" t="s">
        <v>277</v>
      </c>
    </row>
    <row r="335" spans="1:16" ht="13.5" thickBot="1" x14ac:dyDescent="0.25">
      <c r="A335" s="25" t="str">
        <f t="shared" si="30"/>
        <v> VB 5.15 </v>
      </c>
      <c r="B335" s="6" t="str">
        <f t="shared" si="31"/>
        <v>I</v>
      </c>
      <c r="C335" s="25">
        <f t="shared" si="32"/>
        <v>26718.264999999999</v>
      </c>
      <c r="D335" s="23" t="str">
        <f t="shared" si="33"/>
        <v>vis</v>
      </c>
      <c r="E335" s="100">
        <f>VLOOKUP(C335,Active!C$21:E$962,3,FALSE)</f>
        <v>-16843.938898877997</v>
      </c>
      <c r="F335" s="6" t="s">
        <v>244</v>
      </c>
      <c r="G335" s="23" t="str">
        <f t="shared" si="34"/>
        <v>26718.265</v>
      </c>
      <c r="H335" s="25">
        <f t="shared" si="35"/>
        <v>-16844</v>
      </c>
      <c r="I335" s="101" t="s">
        <v>386</v>
      </c>
      <c r="J335" s="102" t="s">
        <v>387</v>
      </c>
      <c r="K335" s="101">
        <v>-16844</v>
      </c>
      <c r="L335" s="101" t="s">
        <v>388</v>
      </c>
      <c r="M335" s="102" t="s">
        <v>275</v>
      </c>
      <c r="N335" s="102"/>
      <c r="O335" s="103" t="s">
        <v>371</v>
      </c>
      <c r="P335" s="103" t="s">
        <v>372</v>
      </c>
    </row>
    <row r="336" spans="1:16" ht="13.5" thickBot="1" x14ac:dyDescent="0.25">
      <c r="A336" s="25" t="str">
        <f t="shared" si="30"/>
        <v> VB 7.72 </v>
      </c>
      <c r="B336" s="6" t="str">
        <f t="shared" si="31"/>
        <v>I</v>
      </c>
      <c r="C336" s="25">
        <f t="shared" si="32"/>
        <v>26939.831999999999</v>
      </c>
      <c r="D336" s="23" t="str">
        <f t="shared" si="33"/>
        <v>vis</v>
      </c>
      <c r="E336" s="100">
        <f>VLOOKUP(C336,Active!C$21:E$962,3,FALSE)</f>
        <v>-16606.016862078865</v>
      </c>
      <c r="F336" s="6" t="s">
        <v>244</v>
      </c>
      <c r="G336" s="23" t="str">
        <f t="shared" si="34"/>
        <v>26939.832</v>
      </c>
      <c r="H336" s="25">
        <f t="shared" si="35"/>
        <v>-16606</v>
      </c>
      <c r="I336" s="101" t="s">
        <v>389</v>
      </c>
      <c r="J336" s="102" t="s">
        <v>390</v>
      </c>
      <c r="K336" s="101">
        <v>-16606</v>
      </c>
      <c r="L336" s="101" t="s">
        <v>329</v>
      </c>
      <c r="M336" s="102" t="s">
        <v>275</v>
      </c>
      <c r="N336" s="102"/>
      <c r="O336" s="103" t="s">
        <v>276</v>
      </c>
      <c r="P336" s="103" t="s">
        <v>277</v>
      </c>
    </row>
    <row r="337" spans="1:16" ht="13.5" thickBot="1" x14ac:dyDescent="0.25">
      <c r="A337" s="25" t="str">
        <f t="shared" si="30"/>
        <v> VB 5.15 </v>
      </c>
      <c r="B337" s="6" t="str">
        <f t="shared" si="31"/>
        <v>I</v>
      </c>
      <c r="C337" s="25">
        <f t="shared" si="32"/>
        <v>26985.502</v>
      </c>
      <c r="D337" s="23" t="str">
        <f t="shared" si="33"/>
        <v>vis</v>
      </c>
      <c r="E337" s="100">
        <f>VLOOKUP(C337,Active!C$21:E$962,3,FALSE)</f>
        <v>-16556.975716869438</v>
      </c>
      <c r="F337" s="6" t="s">
        <v>244</v>
      </c>
      <c r="G337" s="23" t="str">
        <f t="shared" si="34"/>
        <v>26985.502</v>
      </c>
      <c r="H337" s="25">
        <f t="shared" si="35"/>
        <v>-16557</v>
      </c>
      <c r="I337" s="101" t="s">
        <v>391</v>
      </c>
      <c r="J337" s="102" t="s">
        <v>392</v>
      </c>
      <c r="K337" s="101">
        <v>-16557</v>
      </c>
      <c r="L337" s="101" t="s">
        <v>393</v>
      </c>
      <c r="M337" s="102" t="s">
        <v>275</v>
      </c>
      <c r="N337" s="102"/>
      <c r="O337" s="103" t="s">
        <v>371</v>
      </c>
      <c r="P337" s="103" t="s">
        <v>372</v>
      </c>
    </row>
    <row r="338" spans="1:16" ht="13.5" thickBot="1" x14ac:dyDescent="0.25">
      <c r="A338" s="25" t="str">
        <f t="shared" si="30"/>
        <v> VB 5.15 </v>
      </c>
      <c r="B338" s="6" t="str">
        <f t="shared" si="31"/>
        <v>I</v>
      </c>
      <c r="C338" s="25">
        <f t="shared" si="32"/>
        <v>27030.207999999999</v>
      </c>
      <c r="D338" s="23" t="str">
        <f t="shared" si="33"/>
        <v>vis</v>
      </c>
      <c r="E338" s="100">
        <f>VLOOKUP(C338,Active!C$21:E$962,3,FALSE)</f>
        <v>-16508.969729618893</v>
      </c>
      <c r="F338" s="6" t="s">
        <v>244</v>
      </c>
      <c r="G338" s="23" t="str">
        <f t="shared" si="34"/>
        <v>27030.208</v>
      </c>
      <c r="H338" s="25">
        <f t="shared" si="35"/>
        <v>-16509</v>
      </c>
      <c r="I338" s="101" t="s">
        <v>394</v>
      </c>
      <c r="J338" s="102" t="s">
        <v>395</v>
      </c>
      <c r="K338" s="101">
        <v>-16509</v>
      </c>
      <c r="L338" s="101" t="s">
        <v>396</v>
      </c>
      <c r="M338" s="102" t="s">
        <v>275</v>
      </c>
      <c r="N338" s="102"/>
      <c r="O338" s="103" t="s">
        <v>371</v>
      </c>
      <c r="P338" s="103" t="s">
        <v>372</v>
      </c>
    </row>
    <row r="339" spans="1:16" ht="13.5" thickBot="1" x14ac:dyDescent="0.25">
      <c r="A339" s="25" t="str">
        <f t="shared" si="30"/>
        <v> VB 7.72 </v>
      </c>
      <c r="B339" s="6" t="str">
        <f t="shared" si="31"/>
        <v>I</v>
      </c>
      <c r="C339" s="25">
        <f t="shared" si="32"/>
        <v>27119.546999999999</v>
      </c>
      <c r="D339" s="23" t="str">
        <f t="shared" si="33"/>
        <v>vis</v>
      </c>
      <c r="E339" s="100">
        <f>VLOOKUP(C339,Active!C$21:E$962,3,FALSE)</f>
        <v>-16413.036143635429</v>
      </c>
      <c r="F339" s="6" t="s">
        <v>244</v>
      </c>
      <c r="G339" s="23" t="str">
        <f t="shared" si="34"/>
        <v>27119.547</v>
      </c>
      <c r="H339" s="25">
        <f t="shared" si="35"/>
        <v>-16413</v>
      </c>
      <c r="I339" s="101" t="s">
        <v>397</v>
      </c>
      <c r="J339" s="102" t="s">
        <v>398</v>
      </c>
      <c r="K339" s="101">
        <v>-16413</v>
      </c>
      <c r="L339" s="101" t="s">
        <v>399</v>
      </c>
      <c r="M339" s="102" t="s">
        <v>275</v>
      </c>
      <c r="N339" s="102"/>
      <c r="O339" s="103" t="s">
        <v>276</v>
      </c>
      <c r="P339" s="103" t="s">
        <v>277</v>
      </c>
    </row>
    <row r="340" spans="1:16" ht="13.5" thickBot="1" x14ac:dyDescent="0.25">
      <c r="A340" s="25" t="str">
        <f t="shared" si="30"/>
        <v> VB 5.15 </v>
      </c>
      <c r="B340" s="6" t="str">
        <f t="shared" si="31"/>
        <v>I</v>
      </c>
      <c r="C340" s="25">
        <f t="shared" si="32"/>
        <v>27365.445</v>
      </c>
      <c r="D340" s="23" t="str">
        <f t="shared" si="33"/>
        <v>vis</v>
      </c>
      <c r="E340" s="100">
        <f>VLOOKUP(C340,Active!C$21:E$962,3,FALSE)</f>
        <v>-16148.987106527764</v>
      </c>
      <c r="F340" s="6" t="s">
        <v>244</v>
      </c>
      <c r="G340" s="23" t="str">
        <f t="shared" si="34"/>
        <v>27365.445</v>
      </c>
      <c r="H340" s="25">
        <f t="shared" si="35"/>
        <v>-16149</v>
      </c>
      <c r="I340" s="101" t="s">
        <v>400</v>
      </c>
      <c r="J340" s="102" t="s">
        <v>401</v>
      </c>
      <c r="K340" s="101">
        <v>-16149</v>
      </c>
      <c r="L340" s="101" t="s">
        <v>402</v>
      </c>
      <c r="M340" s="102" t="s">
        <v>275</v>
      </c>
      <c r="N340" s="102"/>
      <c r="O340" s="103" t="s">
        <v>371</v>
      </c>
      <c r="P340" s="103" t="s">
        <v>372</v>
      </c>
    </row>
    <row r="341" spans="1:16" ht="13.5" thickBot="1" x14ac:dyDescent="0.25">
      <c r="A341" s="25" t="str">
        <f t="shared" si="30"/>
        <v> VB 5.15 </v>
      </c>
      <c r="B341" s="6" t="str">
        <f t="shared" si="31"/>
        <v>I</v>
      </c>
      <c r="C341" s="25">
        <f t="shared" si="32"/>
        <v>27422.276999999998</v>
      </c>
      <c r="D341" s="23" t="str">
        <f t="shared" si="33"/>
        <v>vis</v>
      </c>
      <c r="E341" s="100">
        <f>VLOOKUP(C341,Active!C$21:E$962,3,FALSE)</f>
        <v>-16087.9600348277</v>
      </c>
      <c r="F341" s="6" t="s">
        <v>244</v>
      </c>
      <c r="G341" s="23" t="str">
        <f t="shared" si="34"/>
        <v>27422.277</v>
      </c>
      <c r="H341" s="25">
        <f t="shared" si="35"/>
        <v>-16088</v>
      </c>
      <c r="I341" s="101" t="s">
        <v>403</v>
      </c>
      <c r="J341" s="102" t="s">
        <v>404</v>
      </c>
      <c r="K341" s="101">
        <v>-16088</v>
      </c>
      <c r="L341" s="101" t="s">
        <v>405</v>
      </c>
      <c r="M341" s="102" t="s">
        <v>275</v>
      </c>
      <c r="N341" s="102"/>
      <c r="O341" s="103" t="s">
        <v>371</v>
      </c>
      <c r="P341" s="103" t="s">
        <v>372</v>
      </c>
    </row>
    <row r="342" spans="1:16" ht="13.5" thickBot="1" x14ac:dyDescent="0.25">
      <c r="A342" s="25" t="str">
        <f t="shared" si="30"/>
        <v> VB 7.72 </v>
      </c>
      <c r="B342" s="6" t="str">
        <f t="shared" si="31"/>
        <v>I</v>
      </c>
      <c r="C342" s="25">
        <f t="shared" si="32"/>
        <v>27659.792000000001</v>
      </c>
      <c r="D342" s="23" t="str">
        <f t="shared" si="33"/>
        <v>vis</v>
      </c>
      <c r="E342" s="100">
        <f>VLOOKUP(C342,Active!C$21:E$962,3,FALSE)</f>
        <v>-15832.912791464079</v>
      </c>
      <c r="F342" s="6" t="s">
        <v>244</v>
      </c>
      <c r="G342" s="23" t="str">
        <f t="shared" si="34"/>
        <v>27659.792</v>
      </c>
      <c r="H342" s="25">
        <f t="shared" si="35"/>
        <v>-15833</v>
      </c>
      <c r="I342" s="101" t="s">
        <v>406</v>
      </c>
      <c r="J342" s="102" t="s">
        <v>407</v>
      </c>
      <c r="K342" s="101">
        <v>-15833</v>
      </c>
      <c r="L342" s="101" t="s">
        <v>408</v>
      </c>
      <c r="M342" s="102" t="s">
        <v>275</v>
      </c>
      <c r="N342" s="102"/>
      <c r="O342" s="103" t="s">
        <v>276</v>
      </c>
      <c r="P342" s="103" t="s">
        <v>277</v>
      </c>
    </row>
    <row r="343" spans="1:16" ht="13.5" thickBot="1" x14ac:dyDescent="0.25">
      <c r="A343" s="25" t="str">
        <f t="shared" si="30"/>
        <v> VB 7.72 </v>
      </c>
      <c r="B343" s="6" t="str">
        <f t="shared" si="31"/>
        <v>I</v>
      </c>
      <c r="C343" s="25">
        <f t="shared" si="32"/>
        <v>27660.683000000001</v>
      </c>
      <c r="D343" s="23" t="str">
        <f t="shared" si="33"/>
        <v>vis</v>
      </c>
      <c r="E343" s="100">
        <f>VLOOKUP(C343,Active!C$21:E$962,3,FALSE)</f>
        <v>-15831.956022022836</v>
      </c>
      <c r="F343" s="6" t="s">
        <v>244</v>
      </c>
      <c r="G343" s="23" t="str">
        <f t="shared" si="34"/>
        <v>27660.683</v>
      </c>
      <c r="H343" s="25">
        <f t="shared" si="35"/>
        <v>-15832</v>
      </c>
      <c r="I343" s="101" t="s">
        <v>409</v>
      </c>
      <c r="J343" s="102" t="s">
        <v>410</v>
      </c>
      <c r="K343" s="101">
        <v>-15832</v>
      </c>
      <c r="L343" s="101" t="s">
        <v>411</v>
      </c>
      <c r="M343" s="102" t="s">
        <v>275</v>
      </c>
      <c r="N343" s="102"/>
      <c r="O343" s="103" t="s">
        <v>276</v>
      </c>
      <c r="P343" s="103" t="s">
        <v>277</v>
      </c>
    </row>
    <row r="344" spans="1:16" ht="13.5" thickBot="1" x14ac:dyDescent="0.25">
      <c r="A344" s="25" t="str">
        <f t="shared" si="30"/>
        <v> VB 7.72 </v>
      </c>
      <c r="B344" s="6" t="str">
        <f t="shared" si="31"/>
        <v>I</v>
      </c>
      <c r="C344" s="25">
        <f t="shared" si="32"/>
        <v>27686.809000000001</v>
      </c>
      <c r="D344" s="23" t="str">
        <f t="shared" si="33"/>
        <v>vis</v>
      </c>
      <c r="E344" s="100">
        <f>VLOOKUP(C344,Active!C$21:E$962,3,FALSE)</f>
        <v>-15803.901523232789</v>
      </c>
      <c r="F344" s="6" t="s">
        <v>244</v>
      </c>
      <c r="G344" s="23" t="str">
        <f t="shared" si="34"/>
        <v>27686.809</v>
      </c>
      <c r="H344" s="25">
        <f t="shared" si="35"/>
        <v>-15804</v>
      </c>
      <c r="I344" s="101" t="s">
        <v>412</v>
      </c>
      <c r="J344" s="102" t="s">
        <v>413</v>
      </c>
      <c r="K344" s="101">
        <v>-15804</v>
      </c>
      <c r="L344" s="101" t="s">
        <v>414</v>
      </c>
      <c r="M344" s="102" t="s">
        <v>275</v>
      </c>
      <c r="N344" s="102"/>
      <c r="O344" s="103" t="s">
        <v>276</v>
      </c>
      <c r="P344" s="103" t="s">
        <v>277</v>
      </c>
    </row>
    <row r="345" spans="1:16" ht="13.5" thickBot="1" x14ac:dyDescent="0.25">
      <c r="A345" s="25" t="str">
        <f t="shared" si="30"/>
        <v> VB 7.72 </v>
      </c>
      <c r="B345" s="6" t="str">
        <f t="shared" si="31"/>
        <v>I</v>
      </c>
      <c r="C345" s="25">
        <f t="shared" si="32"/>
        <v>27741.719000000001</v>
      </c>
      <c r="D345" s="23" t="str">
        <f t="shared" si="33"/>
        <v>vis</v>
      </c>
      <c r="E345" s="100">
        <f>VLOOKUP(C345,Active!C$21:E$962,3,FALSE)</f>
        <v>-15744.938324558616</v>
      </c>
      <c r="F345" s="6" t="s">
        <v>244</v>
      </c>
      <c r="G345" s="23" t="str">
        <f t="shared" si="34"/>
        <v>27741.719</v>
      </c>
      <c r="H345" s="25">
        <f t="shared" si="35"/>
        <v>-15745</v>
      </c>
      <c r="I345" s="101" t="s">
        <v>415</v>
      </c>
      <c r="J345" s="102" t="s">
        <v>416</v>
      </c>
      <c r="K345" s="101">
        <v>-15745</v>
      </c>
      <c r="L345" s="101" t="s">
        <v>388</v>
      </c>
      <c r="M345" s="102" t="s">
        <v>275</v>
      </c>
      <c r="N345" s="102"/>
      <c r="O345" s="103" t="s">
        <v>276</v>
      </c>
      <c r="P345" s="103" t="s">
        <v>277</v>
      </c>
    </row>
    <row r="346" spans="1:16" ht="13.5" thickBot="1" x14ac:dyDescent="0.25">
      <c r="A346" s="25" t="str">
        <f t="shared" si="30"/>
        <v> VB 7.72 </v>
      </c>
      <c r="B346" s="6" t="str">
        <f t="shared" si="31"/>
        <v>I</v>
      </c>
      <c r="C346" s="25">
        <f t="shared" si="32"/>
        <v>28024.776999999998</v>
      </c>
      <c r="D346" s="23" t="str">
        <f t="shared" si="33"/>
        <v>vis</v>
      </c>
      <c r="E346" s="100">
        <f>VLOOKUP(C346,Active!C$21:E$962,3,FALSE)</f>
        <v>-15440.986310529952</v>
      </c>
      <c r="F346" s="6" t="s">
        <v>244</v>
      </c>
      <c r="G346" s="23" t="str">
        <f t="shared" si="34"/>
        <v>28024.777</v>
      </c>
      <c r="H346" s="25">
        <f t="shared" si="35"/>
        <v>-15441</v>
      </c>
      <c r="I346" s="101" t="s">
        <v>417</v>
      </c>
      <c r="J346" s="102" t="s">
        <v>418</v>
      </c>
      <c r="K346" s="101">
        <v>-15441</v>
      </c>
      <c r="L346" s="101" t="s">
        <v>419</v>
      </c>
      <c r="M346" s="102" t="s">
        <v>275</v>
      </c>
      <c r="N346" s="102"/>
      <c r="O346" s="103" t="s">
        <v>276</v>
      </c>
      <c r="P346" s="103" t="s">
        <v>277</v>
      </c>
    </row>
    <row r="347" spans="1:16" ht="13.5" thickBot="1" x14ac:dyDescent="0.25">
      <c r="A347" s="25" t="str">
        <f t="shared" si="30"/>
        <v> VB 7.72 </v>
      </c>
      <c r="B347" s="6" t="str">
        <f t="shared" si="31"/>
        <v>I</v>
      </c>
      <c r="C347" s="25">
        <f t="shared" si="32"/>
        <v>28078.787</v>
      </c>
      <c r="D347" s="23" t="str">
        <f t="shared" si="33"/>
        <v>vis</v>
      </c>
      <c r="E347" s="100">
        <f>VLOOKUP(C347,Active!C$21:E$962,3,FALSE)</f>
        <v>-15382.989545634811</v>
      </c>
      <c r="F347" s="6" t="s">
        <v>244</v>
      </c>
      <c r="G347" s="23" t="str">
        <f t="shared" si="34"/>
        <v>28078.787</v>
      </c>
      <c r="H347" s="25">
        <f t="shared" si="35"/>
        <v>-15383</v>
      </c>
      <c r="I347" s="101" t="s">
        <v>420</v>
      </c>
      <c r="J347" s="102" t="s">
        <v>421</v>
      </c>
      <c r="K347" s="101">
        <v>-15383</v>
      </c>
      <c r="L347" s="101" t="s">
        <v>422</v>
      </c>
      <c r="M347" s="102" t="s">
        <v>275</v>
      </c>
      <c r="N347" s="102"/>
      <c r="O347" s="103" t="s">
        <v>276</v>
      </c>
      <c r="P347" s="103" t="s">
        <v>277</v>
      </c>
    </row>
    <row r="348" spans="1:16" ht="13.5" thickBot="1" x14ac:dyDescent="0.25">
      <c r="A348" s="25" t="str">
        <f t="shared" si="30"/>
        <v> VB 7.72 </v>
      </c>
      <c r="B348" s="6" t="str">
        <f t="shared" si="31"/>
        <v>I</v>
      </c>
      <c r="C348" s="25">
        <f t="shared" si="32"/>
        <v>28879.647000000001</v>
      </c>
      <c r="D348" s="23" t="str">
        <f t="shared" si="33"/>
        <v>vis</v>
      </c>
      <c r="E348" s="100">
        <f>VLOOKUP(C348,Active!C$21:E$962,3,FALSE)</f>
        <v>-14523.013816437975</v>
      </c>
      <c r="F348" s="6" t="s">
        <v>244</v>
      </c>
      <c r="G348" s="23" t="str">
        <f t="shared" si="34"/>
        <v>28879.647</v>
      </c>
      <c r="H348" s="25">
        <f t="shared" si="35"/>
        <v>-14523</v>
      </c>
      <c r="I348" s="101" t="s">
        <v>423</v>
      </c>
      <c r="J348" s="102" t="s">
        <v>424</v>
      </c>
      <c r="K348" s="101">
        <v>-14523</v>
      </c>
      <c r="L348" s="101" t="s">
        <v>425</v>
      </c>
      <c r="M348" s="102" t="s">
        <v>275</v>
      </c>
      <c r="N348" s="102"/>
      <c r="O348" s="103" t="s">
        <v>276</v>
      </c>
      <c r="P348" s="103" t="s">
        <v>277</v>
      </c>
    </row>
    <row r="349" spans="1:16" ht="13.5" thickBot="1" x14ac:dyDescent="0.25">
      <c r="A349" s="25" t="str">
        <f t="shared" si="30"/>
        <v> VB 5.15 </v>
      </c>
      <c r="B349" s="6" t="str">
        <f t="shared" si="31"/>
        <v>I</v>
      </c>
      <c r="C349" s="25">
        <f t="shared" si="32"/>
        <v>29166.493999999999</v>
      </c>
      <c r="D349" s="23" t="str">
        <f t="shared" si="33"/>
        <v>vis</v>
      </c>
      <c r="E349" s="100">
        <f>VLOOKUP(C349,Active!C$21:E$962,3,FALSE)</f>
        <v>-14214.993116199577</v>
      </c>
      <c r="F349" s="6" t="s">
        <v>244</v>
      </c>
      <c r="G349" s="23" t="str">
        <f t="shared" si="34"/>
        <v>29166.494</v>
      </c>
      <c r="H349" s="25">
        <f t="shared" si="35"/>
        <v>-14215</v>
      </c>
      <c r="I349" s="101" t="s">
        <v>426</v>
      </c>
      <c r="J349" s="102" t="s">
        <v>427</v>
      </c>
      <c r="K349" s="101">
        <v>-14215</v>
      </c>
      <c r="L349" s="101" t="s">
        <v>428</v>
      </c>
      <c r="M349" s="102" t="s">
        <v>275</v>
      </c>
      <c r="N349" s="102"/>
      <c r="O349" s="103" t="s">
        <v>371</v>
      </c>
      <c r="P349" s="103" t="s">
        <v>372</v>
      </c>
    </row>
    <row r="350" spans="1:16" ht="13.5" thickBot="1" x14ac:dyDescent="0.25">
      <c r="A350" s="25" t="str">
        <f t="shared" si="30"/>
        <v> VB 7.72 </v>
      </c>
      <c r="B350" s="6" t="str">
        <f t="shared" si="31"/>
        <v>I</v>
      </c>
      <c r="C350" s="25">
        <f t="shared" si="32"/>
        <v>29206.63</v>
      </c>
      <c r="D350" s="23" t="str">
        <f t="shared" si="33"/>
        <v>vis</v>
      </c>
      <c r="E350" s="100">
        <f>VLOOKUP(C350,Active!C$21:E$962,3,FALSE)</f>
        <v>-14171.894464915898</v>
      </c>
      <c r="F350" s="6" t="s">
        <v>244</v>
      </c>
      <c r="G350" s="23" t="str">
        <f t="shared" si="34"/>
        <v>29206.630</v>
      </c>
      <c r="H350" s="25">
        <f t="shared" si="35"/>
        <v>-14172</v>
      </c>
      <c r="I350" s="101" t="s">
        <v>429</v>
      </c>
      <c r="J350" s="102" t="s">
        <v>430</v>
      </c>
      <c r="K350" s="101">
        <v>-14172</v>
      </c>
      <c r="L350" s="101" t="s">
        <v>431</v>
      </c>
      <c r="M350" s="102" t="s">
        <v>275</v>
      </c>
      <c r="N350" s="102"/>
      <c r="O350" s="103" t="s">
        <v>276</v>
      </c>
      <c r="P350" s="103" t="s">
        <v>277</v>
      </c>
    </row>
    <row r="351" spans="1:16" ht="13.5" thickBot="1" x14ac:dyDescent="0.25">
      <c r="A351" s="25" t="str">
        <f t="shared" si="30"/>
        <v> VB 7.72 </v>
      </c>
      <c r="B351" s="6" t="str">
        <f t="shared" si="31"/>
        <v>I</v>
      </c>
      <c r="C351" s="25">
        <f t="shared" si="32"/>
        <v>29528.756000000001</v>
      </c>
      <c r="D351" s="23" t="str">
        <f t="shared" si="33"/>
        <v>vis</v>
      </c>
      <c r="E351" s="100">
        <f>VLOOKUP(C351,Active!C$21:E$962,3,FALSE)</f>
        <v>-13825.990634354677</v>
      </c>
      <c r="F351" s="6" t="s">
        <v>244</v>
      </c>
      <c r="G351" s="23" t="str">
        <f t="shared" si="34"/>
        <v>29528.756</v>
      </c>
      <c r="H351" s="25">
        <f t="shared" si="35"/>
        <v>-13826</v>
      </c>
      <c r="I351" s="101" t="s">
        <v>432</v>
      </c>
      <c r="J351" s="102" t="s">
        <v>433</v>
      </c>
      <c r="K351" s="101">
        <v>-13826</v>
      </c>
      <c r="L351" s="101" t="s">
        <v>434</v>
      </c>
      <c r="M351" s="102" t="s">
        <v>275</v>
      </c>
      <c r="N351" s="102"/>
      <c r="O351" s="103" t="s">
        <v>276</v>
      </c>
      <c r="P351" s="103" t="s">
        <v>277</v>
      </c>
    </row>
    <row r="352" spans="1:16" ht="13.5" thickBot="1" x14ac:dyDescent="0.25">
      <c r="A352" s="25" t="str">
        <f t="shared" si="30"/>
        <v> VB 7.72 </v>
      </c>
      <c r="B352" s="6" t="str">
        <f t="shared" si="31"/>
        <v>I</v>
      </c>
      <c r="C352" s="25">
        <f t="shared" si="32"/>
        <v>29555.764999999999</v>
      </c>
      <c r="D352" s="23" t="str">
        <f t="shared" si="33"/>
        <v>vis</v>
      </c>
      <c r="E352" s="100">
        <f>VLOOKUP(C352,Active!C$21:E$962,3,FALSE)</f>
        <v>-13796.987956645869</v>
      </c>
      <c r="F352" s="6" t="s">
        <v>244</v>
      </c>
      <c r="G352" s="23" t="str">
        <f t="shared" si="34"/>
        <v>29555.765</v>
      </c>
      <c r="H352" s="25">
        <f t="shared" si="35"/>
        <v>-13797</v>
      </c>
      <c r="I352" s="101" t="s">
        <v>435</v>
      </c>
      <c r="J352" s="102" t="s">
        <v>436</v>
      </c>
      <c r="K352" s="101">
        <v>-13797</v>
      </c>
      <c r="L352" s="101" t="s">
        <v>437</v>
      </c>
      <c r="M352" s="102" t="s">
        <v>275</v>
      </c>
      <c r="N352" s="102"/>
      <c r="O352" s="103" t="s">
        <v>276</v>
      </c>
      <c r="P352" s="103" t="s">
        <v>277</v>
      </c>
    </row>
    <row r="353" spans="1:16" ht="13.5" thickBot="1" x14ac:dyDescent="0.25">
      <c r="A353" s="25" t="str">
        <f t="shared" si="30"/>
        <v> VB 7.72 </v>
      </c>
      <c r="B353" s="6" t="str">
        <f t="shared" si="31"/>
        <v>I</v>
      </c>
      <c r="C353" s="25">
        <f t="shared" si="32"/>
        <v>29556.665000000001</v>
      </c>
      <c r="D353" s="23" t="str">
        <f t="shared" si="33"/>
        <v>vis</v>
      </c>
      <c r="E353" s="100">
        <f>VLOOKUP(C353,Active!C$21:E$962,3,FALSE)</f>
        <v>-13796.021522866833</v>
      </c>
      <c r="F353" s="6" t="s">
        <v>244</v>
      </c>
      <c r="G353" s="23" t="str">
        <f t="shared" si="34"/>
        <v>29556.665</v>
      </c>
      <c r="H353" s="25">
        <f t="shared" si="35"/>
        <v>-13796</v>
      </c>
      <c r="I353" s="101" t="s">
        <v>438</v>
      </c>
      <c r="J353" s="102" t="s">
        <v>439</v>
      </c>
      <c r="K353" s="101">
        <v>-13796</v>
      </c>
      <c r="L353" s="101" t="s">
        <v>440</v>
      </c>
      <c r="M353" s="102" t="s">
        <v>275</v>
      </c>
      <c r="N353" s="102"/>
      <c r="O353" s="103" t="s">
        <v>276</v>
      </c>
      <c r="P353" s="103" t="s">
        <v>277</v>
      </c>
    </row>
    <row r="354" spans="1:16" ht="13.5" thickBot="1" x14ac:dyDescent="0.25">
      <c r="A354" s="25" t="str">
        <f t="shared" si="30"/>
        <v> VB 7.72 </v>
      </c>
      <c r="B354" s="6" t="str">
        <f t="shared" si="31"/>
        <v>I</v>
      </c>
      <c r="C354" s="25">
        <f t="shared" si="32"/>
        <v>29570.678</v>
      </c>
      <c r="D354" s="23" t="str">
        <f t="shared" si="33"/>
        <v>vis</v>
      </c>
      <c r="E354" s="100">
        <f>VLOOKUP(C354,Active!C$21:E$962,3,FALSE)</f>
        <v>-13780.974148927275</v>
      </c>
      <c r="F354" s="6" t="s">
        <v>244</v>
      </c>
      <c r="G354" s="23" t="str">
        <f t="shared" si="34"/>
        <v>29570.678</v>
      </c>
      <c r="H354" s="25">
        <f t="shared" si="35"/>
        <v>-13781</v>
      </c>
      <c r="I354" s="101" t="s">
        <v>441</v>
      </c>
      <c r="J354" s="102" t="s">
        <v>442</v>
      </c>
      <c r="K354" s="101">
        <v>-13781</v>
      </c>
      <c r="L354" s="101" t="s">
        <v>443</v>
      </c>
      <c r="M354" s="102" t="s">
        <v>275</v>
      </c>
      <c r="N354" s="102"/>
      <c r="O354" s="103" t="s">
        <v>276</v>
      </c>
      <c r="P354" s="103" t="s">
        <v>277</v>
      </c>
    </row>
    <row r="355" spans="1:16" ht="13.5" thickBot="1" x14ac:dyDescent="0.25">
      <c r="A355" s="25" t="str">
        <f t="shared" si="30"/>
        <v> VB 7.72 </v>
      </c>
      <c r="B355" s="6" t="str">
        <f t="shared" si="31"/>
        <v>I</v>
      </c>
      <c r="C355" s="25">
        <f t="shared" si="32"/>
        <v>29866.84</v>
      </c>
      <c r="D355" s="23" t="str">
        <f t="shared" si="33"/>
        <v>vis</v>
      </c>
      <c r="E355" s="100">
        <f>VLOOKUP(C355,Active!C$21:E$962,3,FALSE)</f>
        <v>-13462.950859075874</v>
      </c>
      <c r="F355" s="6" t="s">
        <v>244</v>
      </c>
      <c r="G355" s="23" t="str">
        <f t="shared" si="34"/>
        <v>29866.840</v>
      </c>
      <c r="H355" s="25">
        <f t="shared" si="35"/>
        <v>-13463</v>
      </c>
      <c r="I355" s="101" t="s">
        <v>444</v>
      </c>
      <c r="J355" s="102" t="s">
        <v>445</v>
      </c>
      <c r="K355" s="101">
        <v>-13463</v>
      </c>
      <c r="L355" s="101" t="s">
        <v>274</v>
      </c>
      <c r="M355" s="102" t="s">
        <v>275</v>
      </c>
      <c r="N355" s="102"/>
      <c r="O355" s="103" t="s">
        <v>276</v>
      </c>
      <c r="P355" s="103" t="s">
        <v>277</v>
      </c>
    </row>
    <row r="356" spans="1:16" ht="13.5" thickBot="1" x14ac:dyDescent="0.25">
      <c r="A356" s="25" t="str">
        <f t="shared" si="30"/>
        <v> VB 7.72 </v>
      </c>
      <c r="B356" s="6" t="str">
        <f t="shared" si="31"/>
        <v>I</v>
      </c>
      <c r="C356" s="25">
        <f t="shared" si="32"/>
        <v>30288.703000000001</v>
      </c>
      <c r="D356" s="23" t="str">
        <f t="shared" si="33"/>
        <v>vis</v>
      </c>
      <c r="E356" s="100">
        <f>VLOOKUP(C356,Active!C$21:E$962,3,FALSE)</f>
        <v>-13009.947910937415</v>
      </c>
      <c r="F356" s="6" t="s">
        <v>244</v>
      </c>
      <c r="G356" s="23" t="str">
        <f t="shared" si="34"/>
        <v>30288.703</v>
      </c>
      <c r="H356" s="25">
        <f t="shared" si="35"/>
        <v>-13010</v>
      </c>
      <c r="I356" s="101" t="s">
        <v>446</v>
      </c>
      <c r="J356" s="102" t="s">
        <v>447</v>
      </c>
      <c r="K356" s="101">
        <v>-13010</v>
      </c>
      <c r="L356" s="101" t="s">
        <v>448</v>
      </c>
      <c r="M356" s="102" t="s">
        <v>275</v>
      </c>
      <c r="N356" s="102"/>
      <c r="O356" s="103" t="s">
        <v>276</v>
      </c>
      <c r="P356" s="103" t="s">
        <v>277</v>
      </c>
    </row>
    <row r="357" spans="1:16" ht="13.5" thickBot="1" x14ac:dyDescent="0.25">
      <c r="A357" s="25" t="str">
        <f t="shared" si="30"/>
        <v> VB 7.72 </v>
      </c>
      <c r="B357" s="6" t="str">
        <f t="shared" si="31"/>
        <v>I</v>
      </c>
      <c r="C357" s="25">
        <f t="shared" si="32"/>
        <v>30315.685000000001</v>
      </c>
      <c r="D357" s="23" t="str">
        <f t="shared" si="33"/>
        <v>vis</v>
      </c>
      <c r="E357" s="100">
        <f>VLOOKUP(C357,Active!C$21:E$962,3,FALSE)</f>
        <v>-12980.974226241977</v>
      </c>
      <c r="F357" s="6" t="s">
        <v>244</v>
      </c>
      <c r="G357" s="23" t="str">
        <f t="shared" si="34"/>
        <v>30315.685</v>
      </c>
      <c r="H357" s="25">
        <f t="shared" si="35"/>
        <v>-12981</v>
      </c>
      <c r="I357" s="101" t="s">
        <v>449</v>
      </c>
      <c r="J357" s="102" t="s">
        <v>450</v>
      </c>
      <c r="K357" s="101">
        <v>-12981</v>
      </c>
      <c r="L357" s="101" t="s">
        <v>443</v>
      </c>
      <c r="M357" s="102" t="s">
        <v>275</v>
      </c>
      <c r="N357" s="102"/>
      <c r="O357" s="103" t="s">
        <v>276</v>
      </c>
      <c r="P357" s="103" t="s">
        <v>277</v>
      </c>
    </row>
    <row r="358" spans="1:16" ht="13.5" thickBot="1" x14ac:dyDescent="0.25">
      <c r="A358" s="25" t="str">
        <f t="shared" si="30"/>
        <v> VB 7.72 </v>
      </c>
      <c r="B358" s="6" t="str">
        <f t="shared" si="31"/>
        <v>I</v>
      </c>
      <c r="C358" s="25">
        <f t="shared" si="32"/>
        <v>30344.577000000001</v>
      </c>
      <c r="D358" s="23" t="str">
        <f t="shared" si="33"/>
        <v>vis</v>
      </c>
      <c r="E358" s="100">
        <f>VLOOKUP(C358,Active!C$21:E$962,3,FALSE)</f>
        <v>-12949.949554304365</v>
      </c>
      <c r="F358" s="6" t="s">
        <v>244</v>
      </c>
      <c r="G358" s="23" t="str">
        <f t="shared" si="34"/>
        <v>30344.577</v>
      </c>
      <c r="H358" s="25">
        <f t="shared" si="35"/>
        <v>-12950</v>
      </c>
      <c r="I358" s="101" t="s">
        <v>451</v>
      </c>
      <c r="J358" s="102" t="s">
        <v>452</v>
      </c>
      <c r="K358" s="101">
        <v>-12950</v>
      </c>
      <c r="L358" s="101" t="s">
        <v>453</v>
      </c>
      <c r="M358" s="102" t="s">
        <v>275</v>
      </c>
      <c r="N358" s="102"/>
      <c r="O358" s="103" t="s">
        <v>276</v>
      </c>
      <c r="P358" s="103" t="s">
        <v>277</v>
      </c>
    </row>
    <row r="359" spans="1:16" ht="13.5" thickBot="1" x14ac:dyDescent="0.25">
      <c r="A359" s="25" t="str">
        <f t="shared" si="30"/>
        <v> VB 7.72 </v>
      </c>
      <c r="B359" s="6" t="str">
        <f t="shared" si="31"/>
        <v>I</v>
      </c>
      <c r="C359" s="25">
        <f t="shared" si="32"/>
        <v>30682.587</v>
      </c>
      <c r="D359" s="23" t="str">
        <f t="shared" si="33"/>
        <v>vis</v>
      </c>
      <c r="E359" s="100">
        <f>VLOOKUP(C359,Active!C$21:E$962,3,FALSE)</f>
        <v>-12586.989241358506</v>
      </c>
      <c r="F359" s="6" t="s">
        <v>244</v>
      </c>
      <c r="G359" s="23" t="str">
        <f t="shared" si="34"/>
        <v>30682.587</v>
      </c>
      <c r="H359" s="25">
        <f t="shared" si="35"/>
        <v>-12587</v>
      </c>
      <c r="I359" s="101" t="s">
        <v>454</v>
      </c>
      <c r="J359" s="102" t="s">
        <v>455</v>
      </c>
      <c r="K359" s="101">
        <v>-12587</v>
      </c>
      <c r="L359" s="101" t="s">
        <v>422</v>
      </c>
      <c r="M359" s="102" t="s">
        <v>275</v>
      </c>
      <c r="N359" s="102"/>
      <c r="O359" s="103" t="s">
        <v>276</v>
      </c>
      <c r="P359" s="103" t="s">
        <v>277</v>
      </c>
    </row>
    <row r="360" spans="1:16" ht="13.5" thickBot="1" x14ac:dyDescent="0.25">
      <c r="A360" s="25" t="str">
        <f t="shared" si="30"/>
        <v> VB 7.72 </v>
      </c>
      <c r="B360" s="6" t="str">
        <f t="shared" si="31"/>
        <v>I</v>
      </c>
      <c r="C360" s="25">
        <f t="shared" si="32"/>
        <v>30682.66</v>
      </c>
      <c r="D360" s="23" t="str">
        <f t="shared" si="33"/>
        <v>vis</v>
      </c>
      <c r="E360" s="100">
        <f>VLOOKUP(C360,Active!C$21:E$962,3,FALSE)</f>
        <v>-12586.910852840872</v>
      </c>
      <c r="F360" s="6" t="s">
        <v>244</v>
      </c>
      <c r="G360" s="23" t="str">
        <f t="shared" si="34"/>
        <v>30682.660</v>
      </c>
      <c r="H360" s="25">
        <f t="shared" si="35"/>
        <v>-12587</v>
      </c>
      <c r="I360" s="101" t="s">
        <v>456</v>
      </c>
      <c r="J360" s="102" t="s">
        <v>457</v>
      </c>
      <c r="K360" s="101">
        <v>-12587</v>
      </c>
      <c r="L360" s="101" t="s">
        <v>458</v>
      </c>
      <c r="M360" s="102" t="s">
        <v>275</v>
      </c>
      <c r="N360" s="102"/>
      <c r="O360" s="103" t="s">
        <v>276</v>
      </c>
      <c r="P360" s="103" t="s">
        <v>277</v>
      </c>
    </row>
    <row r="361" spans="1:16" ht="13.5" thickBot="1" x14ac:dyDescent="0.25">
      <c r="A361" s="25" t="str">
        <f t="shared" si="30"/>
        <v> VB 7.72 </v>
      </c>
      <c r="B361" s="6" t="str">
        <f t="shared" si="31"/>
        <v>I</v>
      </c>
      <c r="C361" s="25">
        <f t="shared" si="32"/>
        <v>31358.668000000001</v>
      </c>
      <c r="D361" s="23" t="str">
        <f t="shared" si="33"/>
        <v>vis</v>
      </c>
      <c r="E361" s="100">
        <f>VLOOKUP(C361,Active!C$21:E$962,3,FALSE)</f>
        <v>-11861.003112732869</v>
      </c>
      <c r="F361" s="6" t="s">
        <v>244</v>
      </c>
      <c r="G361" s="23" t="str">
        <f t="shared" si="34"/>
        <v>31358.668</v>
      </c>
      <c r="H361" s="25">
        <f t="shared" si="35"/>
        <v>-11861</v>
      </c>
      <c r="I361" s="101" t="s">
        <v>459</v>
      </c>
      <c r="J361" s="102" t="s">
        <v>460</v>
      </c>
      <c r="K361" s="101">
        <v>-11861</v>
      </c>
      <c r="L361" s="101" t="s">
        <v>271</v>
      </c>
      <c r="M361" s="102" t="s">
        <v>275</v>
      </c>
      <c r="N361" s="102"/>
      <c r="O361" s="103" t="s">
        <v>276</v>
      </c>
      <c r="P361" s="103" t="s">
        <v>277</v>
      </c>
    </row>
    <row r="362" spans="1:16" ht="13.5" thickBot="1" x14ac:dyDescent="0.25">
      <c r="A362" s="25" t="str">
        <f t="shared" si="30"/>
        <v> VB 7.72 </v>
      </c>
      <c r="B362" s="6" t="str">
        <f t="shared" si="31"/>
        <v>I</v>
      </c>
      <c r="C362" s="25">
        <f t="shared" si="32"/>
        <v>32117.624</v>
      </c>
      <c r="D362" s="23" t="str">
        <f t="shared" si="33"/>
        <v>vis</v>
      </c>
      <c r="E362" s="100">
        <f>VLOOKUP(C362,Active!C$21:E$962,3,FALSE)</f>
        <v>-11046.024540287855</v>
      </c>
      <c r="F362" s="6" t="s">
        <v>244</v>
      </c>
      <c r="G362" s="23" t="str">
        <f t="shared" si="34"/>
        <v>32117.624</v>
      </c>
      <c r="H362" s="25">
        <f t="shared" si="35"/>
        <v>-11046</v>
      </c>
      <c r="I362" s="101" t="s">
        <v>461</v>
      </c>
      <c r="J362" s="102" t="s">
        <v>462</v>
      </c>
      <c r="K362" s="101">
        <v>-11046</v>
      </c>
      <c r="L362" s="101" t="s">
        <v>463</v>
      </c>
      <c r="M362" s="102" t="s">
        <v>275</v>
      </c>
      <c r="N362" s="102"/>
      <c r="O362" s="103" t="s">
        <v>276</v>
      </c>
      <c r="P362" s="103" t="s">
        <v>277</v>
      </c>
    </row>
    <row r="363" spans="1:16" ht="13.5" thickBot="1" x14ac:dyDescent="0.25">
      <c r="A363" s="25" t="str">
        <f t="shared" si="30"/>
        <v> VB 7.72 </v>
      </c>
      <c r="B363" s="6" t="str">
        <f t="shared" si="31"/>
        <v>I</v>
      </c>
      <c r="C363" s="25">
        <f t="shared" si="32"/>
        <v>32440.761999999999</v>
      </c>
      <c r="D363" s="23" t="str">
        <f t="shared" si="33"/>
        <v>vis</v>
      </c>
      <c r="E363" s="100">
        <f>VLOOKUP(C363,Active!C$21:E$962,3,FALSE)</f>
        <v>-10699.034008632878</v>
      </c>
      <c r="F363" s="6" t="s">
        <v>244</v>
      </c>
      <c r="G363" s="23" t="str">
        <f t="shared" si="34"/>
        <v>32440.762</v>
      </c>
      <c r="H363" s="25">
        <f t="shared" si="35"/>
        <v>-10699</v>
      </c>
      <c r="I363" s="101" t="s">
        <v>464</v>
      </c>
      <c r="J363" s="102" t="s">
        <v>465</v>
      </c>
      <c r="K363" s="101">
        <v>-10699</v>
      </c>
      <c r="L363" s="101" t="s">
        <v>466</v>
      </c>
      <c r="M363" s="102" t="s">
        <v>275</v>
      </c>
      <c r="N363" s="102"/>
      <c r="O363" s="103" t="s">
        <v>276</v>
      </c>
      <c r="P363" s="103" t="s">
        <v>277</v>
      </c>
    </row>
    <row r="364" spans="1:16" ht="13.5" thickBot="1" x14ac:dyDescent="0.25">
      <c r="A364" s="25" t="str">
        <f t="shared" si="30"/>
        <v> VB 7.72 </v>
      </c>
      <c r="B364" s="6" t="str">
        <f t="shared" si="31"/>
        <v>I</v>
      </c>
      <c r="C364" s="25">
        <f t="shared" si="32"/>
        <v>34282.79</v>
      </c>
      <c r="D364" s="23" t="str">
        <f t="shared" si="33"/>
        <v>pg</v>
      </c>
      <c r="E364" s="100">
        <f>VLOOKUP(C364,Active!C$21:E$962,3,FALSE)</f>
        <v>-8721.0361407146484</v>
      </c>
      <c r="F364" s="6" t="str">
        <f>LEFT(M364,1)</f>
        <v>P</v>
      </c>
      <c r="G364" s="23" t="str">
        <f t="shared" si="34"/>
        <v>34282.790</v>
      </c>
      <c r="H364" s="25">
        <f t="shared" si="35"/>
        <v>-8721</v>
      </c>
      <c r="I364" s="101" t="s">
        <v>467</v>
      </c>
      <c r="J364" s="102" t="s">
        <v>468</v>
      </c>
      <c r="K364" s="101">
        <v>-8721</v>
      </c>
      <c r="L364" s="101" t="s">
        <v>399</v>
      </c>
      <c r="M364" s="102" t="s">
        <v>275</v>
      </c>
      <c r="N364" s="102"/>
      <c r="O364" s="103" t="s">
        <v>276</v>
      </c>
      <c r="P364" s="103" t="s">
        <v>277</v>
      </c>
    </row>
    <row r="365" spans="1:16" ht="13.5" thickBot="1" x14ac:dyDescent="0.25">
      <c r="A365" s="25" t="str">
        <f t="shared" si="30"/>
        <v> VB 7.72 </v>
      </c>
      <c r="B365" s="6" t="str">
        <f t="shared" si="31"/>
        <v>I</v>
      </c>
      <c r="C365" s="25">
        <f t="shared" si="32"/>
        <v>34282.841</v>
      </c>
      <c r="D365" s="23" t="str">
        <f t="shared" si="33"/>
        <v>pg</v>
      </c>
      <c r="E365" s="100">
        <f>VLOOKUP(C365,Active!C$21:E$962,3,FALSE)</f>
        <v>-8720.9813761338373</v>
      </c>
      <c r="F365" s="6" t="str">
        <f>LEFT(M365,1)</f>
        <v>P</v>
      </c>
      <c r="G365" s="23" t="str">
        <f t="shared" si="34"/>
        <v>34282.841</v>
      </c>
      <c r="H365" s="25">
        <f t="shared" si="35"/>
        <v>-8721</v>
      </c>
      <c r="I365" s="101" t="s">
        <v>469</v>
      </c>
      <c r="J365" s="102" t="s">
        <v>470</v>
      </c>
      <c r="K365" s="101">
        <v>-8721</v>
      </c>
      <c r="L365" s="101" t="s">
        <v>471</v>
      </c>
      <c r="M365" s="102" t="s">
        <v>275</v>
      </c>
      <c r="N365" s="102"/>
      <c r="O365" s="103" t="s">
        <v>276</v>
      </c>
      <c r="P365" s="103" t="s">
        <v>277</v>
      </c>
    </row>
    <row r="366" spans="1:16" ht="13.5" thickBot="1" x14ac:dyDescent="0.25">
      <c r="A366" s="25" t="str">
        <f t="shared" si="30"/>
        <v> VB 7.72 </v>
      </c>
      <c r="B366" s="6" t="str">
        <f t="shared" si="31"/>
        <v>I</v>
      </c>
      <c r="C366" s="25">
        <f t="shared" si="32"/>
        <v>34283.718000000001</v>
      </c>
      <c r="D366" s="23" t="str">
        <f t="shared" si="33"/>
        <v>pg</v>
      </c>
      <c r="E366" s="100">
        <f>VLOOKUP(C366,Active!C$21:E$962,3,FALSE)</f>
        <v>-8720.0396401069338</v>
      </c>
      <c r="F366" s="6" t="str">
        <f>LEFT(M366,1)</f>
        <v>P</v>
      </c>
      <c r="G366" s="23" t="str">
        <f t="shared" si="34"/>
        <v>34283.718</v>
      </c>
      <c r="H366" s="25">
        <f t="shared" si="35"/>
        <v>-8720</v>
      </c>
      <c r="I366" s="101" t="s">
        <v>472</v>
      </c>
      <c r="J366" s="102" t="s">
        <v>473</v>
      </c>
      <c r="K366" s="101">
        <v>-8720</v>
      </c>
      <c r="L366" s="101" t="s">
        <v>474</v>
      </c>
      <c r="M366" s="102" t="s">
        <v>275</v>
      </c>
      <c r="N366" s="102"/>
      <c r="O366" s="103" t="s">
        <v>276</v>
      </c>
      <c r="P366" s="103" t="s">
        <v>277</v>
      </c>
    </row>
    <row r="367" spans="1:16" ht="13.5" thickBot="1" x14ac:dyDescent="0.25">
      <c r="A367" s="25" t="str">
        <f t="shared" si="30"/>
        <v> VB 7.72 </v>
      </c>
      <c r="B367" s="6" t="str">
        <f t="shared" si="31"/>
        <v>I</v>
      </c>
      <c r="C367" s="25">
        <f t="shared" si="32"/>
        <v>34283.760999999999</v>
      </c>
      <c r="D367" s="23" t="str">
        <f t="shared" si="33"/>
        <v>pg</v>
      </c>
      <c r="E367" s="100">
        <f>VLOOKUP(C367,Active!C$21:E$962,3,FALSE)</f>
        <v>-8719.9934660486051</v>
      </c>
      <c r="F367" s="6" t="str">
        <f>LEFT(M367,1)</f>
        <v>P</v>
      </c>
      <c r="G367" s="23" t="str">
        <f t="shared" si="34"/>
        <v>34283.761</v>
      </c>
      <c r="H367" s="25">
        <f t="shared" si="35"/>
        <v>-8720</v>
      </c>
      <c r="I367" s="101" t="s">
        <v>475</v>
      </c>
      <c r="J367" s="102" t="s">
        <v>476</v>
      </c>
      <c r="K367" s="101">
        <v>-8720</v>
      </c>
      <c r="L367" s="101" t="s">
        <v>428</v>
      </c>
      <c r="M367" s="102" t="s">
        <v>275</v>
      </c>
      <c r="N367" s="102"/>
      <c r="O367" s="103" t="s">
        <v>276</v>
      </c>
      <c r="P367" s="103" t="s">
        <v>277</v>
      </c>
    </row>
    <row r="368" spans="1:16" ht="13.5" thickBot="1" x14ac:dyDescent="0.25">
      <c r="A368" s="25" t="str">
        <f t="shared" si="30"/>
        <v> VB 5.15 </v>
      </c>
      <c r="B368" s="6" t="str">
        <f t="shared" si="31"/>
        <v>I</v>
      </c>
      <c r="C368" s="25">
        <f t="shared" si="32"/>
        <v>36818.606</v>
      </c>
      <c r="D368" s="23" t="str">
        <f t="shared" si="33"/>
        <v>pg</v>
      </c>
      <c r="E368" s="100">
        <f>VLOOKUP(C368,Active!C$21:E$962,3,FALSE)</f>
        <v>-5998.0380964759506</v>
      </c>
      <c r="F368" s="6" t="str">
        <f>LEFT(M368,1)</f>
        <v>P</v>
      </c>
      <c r="G368" s="23" t="str">
        <f t="shared" si="34"/>
        <v>36818.606</v>
      </c>
      <c r="H368" s="25">
        <f t="shared" si="35"/>
        <v>-5998</v>
      </c>
      <c r="I368" s="101" t="s">
        <v>477</v>
      </c>
      <c r="J368" s="102" t="s">
        <v>478</v>
      </c>
      <c r="K368" s="101">
        <v>-5998</v>
      </c>
      <c r="L368" s="101" t="s">
        <v>479</v>
      </c>
      <c r="M368" s="102" t="s">
        <v>275</v>
      </c>
      <c r="N368" s="102"/>
      <c r="O368" s="103" t="s">
        <v>371</v>
      </c>
      <c r="P368" s="103" t="s">
        <v>372</v>
      </c>
    </row>
    <row r="369" spans="1:16" ht="13.5" thickBot="1" x14ac:dyDescent="0.25">
      <c r="A369" s="25" t="str">
        <f t="shared" si="30"/>
        <v> VB 5.15 </v>
      </c>
      <c r="B369" s="6" t="str">
        <f t="shared" si="31"/>
        <v>I</v>
      </c>
      <c r="C369" s="25">
        <f t="shared" si="32"/>
        <v>36847.51</v>
      </c>
      <c r="D369" s="23" t="str">
        <f t="shared" si="33"/>
        <v>vis</v>
      </c>
      <c r="E369" s="100">
        <f>VLOOKUP(C369,Active!C$21:E$962,3,FALSE)</f>
        <v>-5967.0005387546171</v>
      </c>
      <c r="F369" s="6" t="s">
        <v>244</v>
      </c>
      <c r="G369" s="23" t="str">
        <f t="shared" si="34"/>
        <v>36847.510</v>
      </c>
      <c r="H369" s="25">
        <f t="shared" si="35"/>
        <v>-5967</v>
      </c>
      <c r="I369" s="101" t="s">
        <v>480</v>
      </c>
      <c r="J369" s="102" t="s">
        <v>481</v>
      </c>
      <c r="K369" s="101">
        <v>-5967</v>
      </c>
      <c r="L369" s="101" t="s">
        <v>280</v>
      </c>
      <c r="M369" s="102" t="s">
        <v>275</v>
      </c>
      <c r="N369" s="102"/>
      <c r="O369" s="103" t="s">
        <v>371</v>
      </c>
      <c r="P369" s="103" t="s">
        <v>372</v>
      </c>
    </row>
    <row r="370" spans="1:16" ht="13.5" thickBot="1" x14ac:dyDescent="0.25">
      <c r="A370" s="25" t="str">
        <f t="shared" si="30"/>
        <v> VB 5.15 </v>
      </c>
      <c r="B370" s="6" t="str">
        <f t="shared" si="31"/>
        <v>I</v>
      </c>
      <c r="C370" s="25">
        <f t="shared" si="32"/>
        <v>36903.373</v>
      </c>
      <c r="D370" s="23" t="str">
        <f t="shared" si="33"/>
        <v>vis</v>
      </c>
      <c r="E370" s="100">
        <f>VLOOKUP(C370,Active!C$21:E$962,3,FALSE)</f>
        <v>-5907.0139940899808</v>
      </c>
      <c r="F370" s="6" t="s">
        <v>244</v>
      </c>
      <c r="G370" s="23" t="str">
        <f t="shared" si="34"/>
        <v>36903.373</v>
      </c>
      <c r="H370" s="25">
        <f t="shared" si="35"/>
        <v>-5907</v>
      </c>
      <c r="I370" s="101" t="s">
        <v>482</v>
      </c>
      <c r="J370" s="102" t="s">
        <v>483</v>
      </c>
      <c r="K370" s="101">
        <v>-5907</v>
      </c>
      <c r="L370" s="101" t="s">
        <v>425</v>
      </c>
      <c r="M370" s="102" t="s">
        <v>275</v>
      </c>
      <c r="N370" s="102"/>
      <c r="O370" s="103" t="s">
        <v>371</v>
      </c>
      <c r="P370" s="103" t="s">
        <v>372</v>
      </c>
    </row>
    <row r="371" spans="1:16" ht="13.5" thickBot="1" x14ac:dyDescent="0.25">
      <c r="A371" s="25" t="str">
        <f t="shared" si="30"/>
        <v> BRNO 6 </v>
      </c>
      <c r="B371" s="6" t="str">
        <f t="shared" si="31"/>
        <v>I</v>
      </c>
      <c r="C371" s="25">
        <f t="shared" si="32"/>
        <v>38595.427000000003</v>
      </c>
      <c r="D371" s="23" t="str">
        <f t="shared" si="33"/>
        <v>vis</v>
      </c>
      <c r="E371" s="100">
        <f>VLOOKUP(C371,Active!C$21:E$962,3,FALSE)</f>
        <v>-4090.0605034793534</v>
      </c>
      <c r="F371" s="6" t="s">
        <v>244</v>
      </c>
      <c r="G371" s="23" t="str">
        <f t="shared" si="34"/>
        <v>38595.427</v>
      </c>
      <c r="H371" s="25">
        <f t="shared" si="35"/>
        <v>-4090</v>
      </c>
      <c r="I371" s="101" t="s">
        <v>484</v>
      </c>
      <c r="J371" s="102" t="s">
        <v>485</v>
      </c>
      <c r="K371" s="101">
        <v>-4090</v>
      </c>
      <c r="L371" s="101" t="s">
        <v>486</v>
      </c>
      <c r="M371" s="102" t="s">
        <v>487</v>
      </c>
      <c r="N371" s="102"/>
      <c r="O371" s="103" t="s">
        <v>488</v>
      </c>
      <c r="P371" s="103" t="s">
        <v>489</v>
      </c>
    </row>
    <row r="372" spans="1:16" ht="13.5" thickBot="1" x14ac:dyDescent="0.25">
      <c r="A372" s="25" t="str">
        <f t="shared" si="30"/>
        <v> HABZ 89 </v>
      </c>
      <c r="B372" s="6" t="str">
        <f t="shared" si="31"/>
        <v>I</v>
      </c>
      <c r="C372" s="25">
        <f t="shared" si="32"/>
        <v>39028.531000000003</v>
      </c>
      <c r="D372" s="23" t="str">
        <f t="shared" si="33"/>
        <v>vis</v>
      </c>
      <c r="E372" s="100">
        <f>VLOOKUP(C372,Active!C$21:E$962,3,FALSE)</f>
        <v>-3624.9867974407625</v>
      </c>
      <c r="F372" s="6" t="s">
        <v>244</v>
      </c>
      <c r="G372" s="23" t="str">
        <f t="shared" si="34"/>
        <v>39028.531</v>
      </c>
      <c r="H372" s="25">
        <f t="shared" si="35"/>
        <v>-3625</v>
      </c>
      <c r="I372" s="101" t="s">
        <v>490</v>
      </c>
      <c r="J372" s="102" t="s">
        <v>491</v>
      </c>
      <c r="K372" s="101">
        <v>-3625</v>
      </c>
      <c r="L372" s="101" t="s">
        <v>402</v>
      </c>
      <c r="M372" s="102" t="s">
        <v>275</v>
      </c>
      <c r="N372" s="102"/>
      <c r="O372" s="103" t="s">
        <v>492</v>
      </c>
      <c r="P372" s="103" t="s">
        <v>493</v>
      </c>
    </row>
    <row r="373" spans="1:16" ht="13.5" thickBot="1" x14ac:dyDescent="0.25">
      <c r="A373" s="25" t="str">
        <f t="shared" si="30"/>
        <v> HABZ 89 </v>
      </c>
      <c r="B373" s="6" t="str">
        <f t="shared" si="31"/>
        <v>I</v>
      </c>
      <c r="C373" s="25">
        <f t="shared" si="32"/>
        <v>39029.464</v>
      </c>
      <c r="D373" s="23" t="str">
        <f t="shared" si="33"/>
        <v>vis</v>
      </c>
      <c r="E373" s="100">
        <f>VLOOKUP(C373,Active!C$21:E$962,3,FALSE)</f>
        <v>-3623.9849277564999</v>
      </c>
      <c r="F373" s="6" t="s">
        <v>244</v>
      </c>
      <c r="G373" s="23" t="str">
        <f t="shared" si="34"/>
        <v>39029.464</v>
      </c>
      <c r="H373" s="25">
        <f t="shared" si="35"/>
        <v>-3624</v>
      </c>
      <c r="I373" s="101" t="s">
        <v>494</v>
      </c>
      <c r="J373" s="102" t="s">
        <v>495</v>
      </c>
      <c r="K373" s="101">
        <v>-3624</v>
      </c>
      <c r="L373" s="101" t="s">
        <v>496</v>
      </c>
      <c r="M373" s="102" t="s">
        <v>275</v>
      </c>
      <c r="N373" s="102"/>
      <c r="O373" s="103" t="s">
        <v>492</v>
      </c>
      <c r="P373" s="103" t="s">
        <v>493</v>
      </c>
    </row>
    <row r="374" spans="1:16" ht="13.5" thickBot="1" x14ac:dyDescent="0.25">
      <c r="A374" s="25" t="str">
        <f t="shared" si="30"/>
        <v> HABZ 89 </v>
      </c>
      <c r="B374" s="6" t="str">
        <f t="shared" si="31"/>
        <v>I</v>
      </c>
      <c r="C374" s="25">
        <f t="shared" si="32"/>
        <v>39056.455000000002</v>
      </c>
      <c r="D374" s="23" t="str">
        <f t="shared" si="33"/>
        <v>vis</v>
      </c>
      <c r="E374" s="100">
        <f>VLOOKUP(C374,Active!C$21:E$962,3,FALSE)</f>
        <v>-3595.0015787232692</v>
      </c>
      <c r="F374" s="6" t="s">
        <v>244</v>
      </c>
      <c r="G374" s="23" t="str">
        <f t="shared" si="34"/>
        <v>39056.455</v>
      </c>
      <c r="H374" s="25">
        <f t="shared" si="35"/>
        <v>-3595</v>
      </c>
      <c r="I374" s="101" t="s">
        <v>497</v>
      </c>
      <c r="J374" s="102" t="s">
        <v>498</v>
      </c>
      <c r="K374" s="101">
        <v>-3595</v>
      </c>
      <c r="L374" s="101" t="s">
        <v>280</v>
      </c>
      <c r="M374" s="102" t="s">
        <v>275</v>
      </c>
      <c r="N374" s="102"/>
      <c r="O374" s="103" t="s">
        <v>492</v>
      </c>
      <c r="P374" s="103" t="s">
        <v>493</v>
      </c>
    </row>
    <row r="375" spans="1:16" ht="13.5" thickBot="1" x14ac:dyDescent="0.25">
      <c r="A375" s="25" t="str">
        <f t="shared" si="30"/>
        <v> HABZ 89 </v>
      </c>
      <c r="B375" s="6" t="str">
        <f t="shared" si="31"/>
        <v>I</v>
      </c>
      <c r="C375" s="25">
        <f t="shared" si="32"/>
        <v>39057.385999999999</v>
      </c>
      <c r="D375" s="23" t="str">
        <f t="shared" si="33"/>
        <v>vis</v>
      </c>
      <c r="E375" s="100">
        <f>VLOOKUP(C375,Active!C$21:E$962,3,FALSE)</f>
        <v>-3594.0018566696272</v>
      </c>
      <c r="F375" s="6" t="s">
        <v>244</v>
      </c>
      <c r="G375" s="23" t="str">
        <f t="shared" si="34"/>
        <v>39057.386</v>
      </c>
      <c r="H375" s="25">
        <f t="shared" si="35"/>
        <v>-3594</v>
      </c>
      <c r="I375" s="101" t="s">
        <v>499</v>
      </c>
      <c r="J375" s="102" t="s">
        <v>500</v>
      </c>
      <c r="K375" s="101">
        <v>-3594</v>
      </c>
      <c r="L375" s="101" t="s">
        <v>501</v>
      </c>
      <c r="M375" s="102" t="s">
        <v>275</v>
      </c>
      <c r="N375" s="102"/>
      <c r="O375" s="103" t="s">
        <v>492</v>
      </c>
      <c r="P375" s="103" t="s">
        <v>493</v>
      </c>
    </row>
    <row r="376" spans="1:16" ht="13.5" thickBot="1" x14ac:dyDescent="0.25">
      <c r="A376" s="25" t="str">
        <f t="shared" si="30"/>
        <v> HABZ 89 </v>
      </c>
      <c r="B376" s="6" t="str">
        <f t="shared" si="31"/>
        <v>I</v>
      </c>
      <c r="C376" s="25">
        <f t="shared" si="32"/>
        <v>39465.271000000001</v>
      </c>
      <c r="D376" s="23" t="str">
        <f t="shared" si="33"/>
        <v>vis</v>
      </c>
      <c r="E376" s="100">
        <f>VLOOKUP(C376,Active!C$21:E$962,3,FALSE)</f>
        <v>-3156.0086989348756</v>
      </c>
      <c r="F376" s="6" t="s">
        <v>244</v>
      </c>
      <c r="G376" s="23" t="str">
        <f t="shared" si="34"/>
        <v>39465.271</v>
      </c>
      <c r="H376" s="25">
        <f t="shared" si="35"/>
        <v>-3156</v>
      </c>
      <c r="I376" s="101" t="s">
        <v>502</v>
      </c>
      <c r="J376" s="102" t="s">
        <v>503</v>
      </c>
      <c r="K376" s="101">
        <v>-3156</v>
      </c>
      <c r="L376" s="101" t="s">
        <v>504</v>
      </c>
      <c r="M376" s="102" t="s">
        <v>275</v>
      </c>
      <c r="N376" s="102"/>
      <c r="O376" s="103" t="s">
        <v>492</v>
      </c>
      <c r="P376" s="103" t="s">
        <v>493</v>
      </c>
    </row>
    <row r="377" spans="1:16" ht="13.5" thickBot="1" x14ac:dyDescent="0.25">
      <c r="A377" s="25" t="str">
        <f t="shared" si="30"/>
        <v> BRNO 9 </v>
      </c>
      <c r="B377" s="6" t="str">
        <f t="shared" si="31"/>
        <v>I</v>
      </c>
      <c r="C377" s="25">
        <f t="shared" si="32"/>
        <v>39532.303999999996</v>
      </c>
      <c r="D377" s="23" t="str">
        <f t="shared" si="33"/>
        <v>vis</v>
      </c>
      <c r="E377" s="100">
        <f>VLOOKUP(C377,Active!C$21:E$962,3,FALSE)</f>
        <v>-3084.0276372571193</v>
      </c>
      <c r="F377" s="6" t="s">
        <v>244</v>
      </c>
      <c r="G377" s="23" t="str">
        <f t="shared" si="34"/>
        <v>39532.304</v>
      </c>
      <c r="H377" s="25">
        <f t="shared" si="35"/>
        <v>-3084</v>
      </c>
      <c r="I377" s="101" t="s">
        <v>505</v>
      </c>
      <c r="J377" s="102" t="s">
        <v>506</v>
      </c>
      <c r="K377" s="101">
        <v>-3084</v>
      </c>
      <c r="L377" s="101" t="s">
        <v>507</v>
      </c>
      <c r="M377" s="102" t="s">
        <v>487</v>
      </c>
      <c r="N377" s="102"/>
      <c r="O377" s="103" t="s">
        <v>508</v>
      </c>
      <c r="P377" s="103" t="s">
        <v>509</v>
      </c>
    </row>
    <row r="378" spans="1:16" ht="13.5" thickBot="1" x14ac:dyDescent="0.25">
      <c r="A378" s="25" t="str">
        <f t="shared" si="30"/>
        <v> BRNO 9 </v>
      </c>
      <c r="B378" s="6" t="str">
        <f t="shared" si="31"/>
        <v>I</v>
      </c>
      <c r="C378" s="25">
        <f t="shared" si="32"/>
        <v>40477.544999999998</v>
      </c>
      <c r="D378" s="23" t="str">
        <f t="shared" si="33"/>
        <v>vis</v>
      </c>
      <c r="E378" s="100">
        <f>VLOOKUP(C378,Active!C$21:E$962,3,FALSE)</f>
        <v>-2069.0133797817198</v>
      </c>
      <c r="F378" s="6" t="s">
        <v>244</v>
      </c>
      <c r="G378" s="23" t="str">
        <f t="shared" si="34"/>
        <v>40477.545</v>
      </c>
      <c r="H378" s="25">
        <f t="shared" si="35"/>
        <v>-2069</v>
      </c>
      <c r="I378" s="101" t="s">
        <v>510</v>
      </c>
      <c r="J378" s="102" t="s">
        <v>511</v>
      </c>
      <c r="K378" s="101">
        <v>-2069</v>
      </c>
      <c r="L378" s="101" t="s">
        <v>512</v>
      </c>
      <c r="M378" s="102" t="s">
        <v>487</v>
      </c>
      <c r="N378" s="102"/>
      <c r="O378" s="103" t="s">
        <v>513</v>
      </c>
      <c r="P378" s="103" t="s">
        <v>509</v>
      </c>
    </row>
    <row r="379" spans="1:16" ht="13.5" thickBot="1" x14ac:dyDescent="0.25">
      <c r="A379" s="25" t="str">
        <f t="shared" si="30"/>
        <v> BRNO 9 </v>
      </c>
      <c r="B379" s="6" t="str">
        <f t="shared" si="31"/>
        <v>I</v>
      </c>
      <c r="C379" s="25">
        <f t="shared" si="32"/>
        <v>40477.544999999998</v>
      </c>
      <c r="D379" s="23" t="str">
        <f t="shared" si="33"/>
        <v>vis</v>
      </c>
      <c r="E379" s="100">
        <f>VLOOKUP(C379,Active!C$21:E$962,3,FALSE)</f>
        <v>-2069.0133797817198</v>
      </c>
      <c r="F379" s="6" t="s">
        <v>244</v>
      </c>
      <c r="G379" s="23" t="str">
        <f t="shared" si="34"/>
        <v>40477.545</v>
      </c>
      <c r="H379" s="25">
        <f t="shared" si="35"/>
        <v>-2069</v>
      </c>
      <c r="I379" s="101" t="s">
        <v>510</v>
      </c>
      <c r="J379" s="102" t="s">
        <v>511</v>
      </c>
      <c r="K379" s="101">
        <v>-2069</v>
      </c>
      <c r="L379" s="101" t="s">
        <v>512</v>
      </c>
      <c r="M379" s="102" t="s">
        <v>487</v>
      </c>
      <c r="N379" s="102"/>
      <c r="O379" s="103" t="s">
        <v>514</v>
      </c>
      <c r="P379" s="103" t="s">
        <v>509</v>
      </c>
    </row>
    <row r="380" spans="1:16" ht="13.5" thickBot="1" x14ac:dyDescent="0.25">
      <c r="A380" s="25" t="str">
        <f t="shared" si="30"/>
        <v> BRNO 9 </v>
      </c>
      <c r="B380" s="6" t="str">
        <f t="shared" si="31"/>
        <v>I</v>
      </c>
      <c r="C380" s="25">
        <f t="shared" si="32"/>
        <v>40505.49</v>
      </c>
      <c r="D380" s="23" t="str">
        <f t="shared" si="33"/>
        <v>vis</v>
      </c>
      <c r="E380" s="100">
        <f>VLOOKUP(C380,Active!C$21:E$962,3,FALSE)</f>
        <v>-2039.0056109427151</v>
      </c>
      <c r="F380" s="6" t="s">
        <v>244</v>
      </c>
      <c r="G380" s="23" t="str">
        <f t="shared" si="34"/>
        <v>40505.490</v>
      </c>
      <c r="H380" s="25">
        <f t="shared" si="35"/>
        <v>-2039</v>
      </c>
      <c r="I380" s="101" t="s">
        <v>515</v>
      </c>
      <c r="J380" s="102" t="s">
        <v>516</v>
      </c>
      <c r="K380" s="101">
        <v>-2039</v>
      </c>
      <c r="L380" s="101" t="s">
        <v>517</v>
      </c>
      <c r="M380" s="102" t="s">
        <v>487</v>
      </c>
      <c r="N380" s="102"/>
      <c r="O380" s="103" t="s">
        <v>514</v>
      </c>
      <c r="P380" s="103" t="s">
        <v>509</v>
      </c>
    </row>
    <row r="381" spans="1:16" ht="13.5" thickBot="1" x14ac:dyDescent="0.25">
      <c r="A381" s="25" t="str">
        <f t="shared" si="30"/>
        <v> BRNO 9 </v>
      </c>
      <c r="B381" s="6" t="str">
        <f t="shared" si="31"/>
        <v>I</v>
      </c>
      <c r="C381" s="25">
        <f t="shared" si="32"/>
        <v>40505.491999999998</v>
      </c>
      <c r="D381" s="23" t="str">
        <f t="shared" si="33"/>
        <v>vis</v>
      </c>
      <c r="E381" s="100">
        <f>VLOOKUP(C381,Active!C$21:E$962,3,FALSE)</f>
        <v>-2039.0034633120945</v>
      </c>
      <c r="F381" s="6" t="s">
        <v>244</v>
      </c>
      <c r="G381" s="23" t="str">
        <f t="shared" si="34"/>
        <v>40505.492</v>
      </c>
      <c r="H381" s="25">
        <f t="shared" si="35"/>
        <v>-2039</v>
      </c>
      <c r="I381" s="101" t="s">
        <v>518</v>
      </c>
      <c r="J381" s="102" t="s">
        <v>519</v>
      </c>
      <c r="K381" s="101">
        <v>-2039</v>
      </c>
      <c r="L381" s="101" t="s">
        <v>271</v>
      </c>
      <c r="M381" s="102" t="s">
        <v>487</v>
      </c>
      <c r="N381" s="102"/>
      <c r="O381" s="103" t="s">
        <v>520</v>
      </c>
      <c r="P381" s="103" t="s">
        <v>509</v>
      </c>
    </row>
    <row r="382" spans="1:16" ht="13.5" thickBot="1" x14ac:dyDescent="0.25">
      <c r="A382" s="25" t="str">
        <f t="shared" si="30"/>
        <v> BRNO 17 </v>
      </c>
      <c r="B382" s="6" t="str">
        <f t="shared" si="31"/>
        <v>I</v>
      </c>
      <c r="C382" s="25">
        <f t="shared" si="32"/>
        <v>41981.54</v>
      </c>
      <c r="D382" s="23" t="str">
        <f t="shared" si="33"/>
        <v>vis</v>
      </c>
      <c r="E382" s="100">
        <f>VLOOKUP(C382,Active!C$21:E$962,3,FALSE)</f>
        <v>-454.00052256148382</v>
      </c>
      <c r="F382" s="6" t="s">
        <v>244</v>
      </c>
      <c r="G382" s="23" t="str">
        <f t="shared" si="34"/>
        <v>41981.540</v>
      </c>
      <c r="H382" s="25">
        <f t="shared" si="35"/>
        <v>-454</v>
      </c>
      <c r="I382" s="101" t="s">
        <v>521</v>
      </c>
      <c r="J382" s="102" t="s">
        <v>522</v>
      </c>
      <c r="K382" s="101">
        <v>-454</v>
      </c>
      <c r="L382" s="101" t="s">
        <v>523</v>
      </c>
      <c r="M382" s="102" t="s">
        <v>487</v>
      </c>
      <c r="N382" s="102"/>
      <c r="O382" s="103" t="s">
        <v>524</v>
      </c>
      <c r="P382" s="103" t="s">
        <v>525</v>
      </c>
    </row>
    <row r="383" spans="1:16" ht="13.5" thickBot="1" x14ac:dyDescent="0.25">
      <c r="A383" s="25" t="str">
        <f t="shared" si="30"/>
        <v> BBS 19 </v>
      </c>
      <c r="B383" s="6" t="str">
        <f t="shared" si="31"/>
        <v>I</v>
      </c>
      <c r="C383" s="25">
        <f t="shared" si="32"/>
        <v>42405.262000000002</v>
      </c>
      <c r="D383" s="23" t="str">
        <f t="shared" si="33"/>
        <v>vis</v>
      </c>
      <c r="E383" s="100">
        <f>VLOOKUP(C383,Active!C$21:E$962,3,FALSE)</f>
        <v>0.9986482383354246</v>
      </c>
      <c r="F383" s="6" t="s">
        <v>244</v>
      </c>
      <c r="G383" s="23" t="str">
        <f t="shared" si="34"/>
        <v>42405.262</v>
      </c>
      <c r="H383" s="25">
        <f t="shared" si="35"/>
        <v>1</v>
      </c>
      <c r="I383" s="101" t="s">
        <v>533</v>
      </c>
      <c r="J383" s="102" t="s">
        <v>534</v>
      </c>
      <c r="K383" s="101">
        <v>1</v>
      </c>
      <c r="L383" s="101" t="s">
        <v>280</v>
      </c>
      <c r="M383" s="102" t="s">
        <v>487</v>
      </c>
      <c r="N383" s="102"/>
      <c r="O383" s="103" t="s">
        <v>532</v>
      </c>
      <c r="P383" s="103" t="s">
        <v>529</v>
      </c>
    </row>
    <row r="384" spans="1:16" ht="13.5" thickBot="1" x14ac:dyDescent="0.25">
      <c r="A384" s="25" t="str">
        <f t="shared" si="30"/>
        <v> BBS 19 </v>
      </c>
      <c r="B384" s="6" t="str">
        <f t="shared" si="31"/>
        <v>I</v>
      </c>
      <c r="C384" s="25">
        <f t="shared" si="32"/>
        <v>42405.264000000003</v>
      </c>
      <c r="D384" s="23" t="str">
        <f t="shared" si="33"/>
        <v>vis</v>
      </c>
      <c r="E384" s="100">
        <f>VLOOKUP(C384,Active!C$21:E$962,3,FALSE)</f>
        <v>1.0007958689559375</v>
      </c>
      <c r="F384" s="6" t="s">
        <v>244</v>
      </c>
      <c r="G384" s="23" t="str">
        <f t="shared" si="34"/>
        <v>42405.264</v>
      </c>
      <c r="H384" s="25">
        <f t="shared" si="35"/>
        <v>1</v>
      </c>
      <c r="I384" s="101" t="s">
        <v>535</v>
      </c>
      <c r="J384" s="102" t="s">
        <v>536</v>
      </c>
      <c r="K384" s="101">
        <v>1</v>
      </c>
      <c r="L384" s="101" t="s">
        <v>537</v>
      </c>
      <c r="M384" s="102" t="s">
        <v>487</v>
      </c>
      <c r="N384" s="102"/>
      <c r="O384" s="103" t="s">
        <v>528</v>
      </c>
      <c r="P384" s="103" t="s">
        <v>529</v>
      </c>
    </row>
    <row r="385" spans="1:16" ht="13.5" thickBot="1" x14ac:dyDescent="0.25">
      <c r="A385" s="25" t="str">
        <f t="shared" si="30"/>
        <v> AVSJ 7.39 </v>
      </c>
      <c r="B385" s="6" t="str">
        <f t="shared" si="31"/>
        <v>I</v>
      </c>
      <c r="C385" s="25">
        <f t="shared" si="32"/>
        <v>42669.74</v>
      </c>
      <c r="D385" s="23" t="str">
        <f t="shared" si="33"/>
        <v>vis</v>
      </c>
      <c r="E385" s="100">
        <f>VLOOKUP(C385,Active!C$21:E$962,3,FALSE)</f>
        <v>284.99917380649595</v>
      </c>
      <c r="F385" s="6" t="s">
        <v>244</v>
      </c>
      <c r="G385" s="23" t="str">
        <f t="shared" si="34"/>
        <v>42669.740</v>
      </c>
      <c r="H385" s="25">
        <f t="shared" si="35"/>
        <v>285</v>
      </c>
      <c r="I385" s="101" t="s">
        <v>543</v>
      </c>
      <c r="J385" s="102" t="s">
        <v>544</v>
      </c>
      <c r="K385" s="101">
        <v>285</v>
      </c>
      <c r="L385" s="101" t="s">
        <v>280</v>
      </c>
      <c r="M385" s="102" t="s">
        <v>487</v>
      </c>
      <c r="N385" s="102"/>
      <c r="O385" s="103" t="s">
        <v>545</v>
      </c>
      <c r="P385" s="103" t="s">
        <v>546</v>
      </c>
    </row>
    <row r="386" spans="1:16" ht="13.5" thickBot="1" x14ac:dyDescent="0.25">
      <c r="A386" s="25" t="str">
        <f t="shared" si="30"/>
        <v> AVSJ 7.39 </v>
      </c>
      <c r="B386" s="6" t="str">
        <f t="shared" si="31"/>
        <v>I</v>
      </c>
      <c r="C386" s="25">
        <f t="shared" si="32"/>
        <v>42739.576999999997</v>
      </c>
      <c r="D386" s="23" t="str">
        <f t="shared" si="33"/>
        <v>vis</v>
      </c>
      <c r="E386" s="100">
        <f>VLOOKUP(C386,Active!C$21:E$962,3,FALSE)</f>
        <v>359.99121361360216</v>
      </c>
      <c r="F386" s="6" t="s">
        <v>244</v>
      </c>
      <c r="G386" s="23" t="str">
        <f t="shared" si="34"/>
        <v>42739.577</v>
      </c>
      <c r="H386" s="25">
        <f t="shared" si="35"/>
        <v>360</v>
      </c>
      <c r="I386" s="101" t="s">
        <v>552</v>
      </c>
      <c r="J386" s="102" t="s">
        <v>553</v>
      </c>
      <c r="K386" s="101">
        <v>360</v>
      </c>
      <c r="L386" s="101" t="s">
        <v>504</v>
      </c>
      <c r="M386" s="102" t="s">
        <v>487</v>
      </c>
      <c r="N386" s="102"/>
      <c r="O386" s="103" t="s">
        <v>554</v>
      </c>
      <c r="P386" s="103" t="s">
        <v>546</v>
      </c>
    </row>
    <row r="387" spans="1:16" ht="13.5" thickBot="1" x14ac:dyDescent="0.25">
      <c r="A387" s="25" t="str">
        <f t="shared" si="30"/>
        <v> BRNO 32 </v>
      </c>
      <c r="B387" s="6" t="str">
        <f t="shared" si="31"/>
        <v>I</v>
      </c>
      <c r="C387" s="25">
        <f t="shared" si="32"/>
        <v>50315.381800000003</v>
      </c>
      <c r="D387" s="23" t="str">
        <f t="shared" si="33"/>
        <v>vis</v>
      </c>
      <c r="E387" s="100">
        <f>VLOOKUP(C387,Active!C$21:E$962,3,FALSE)</f>
        <v>8495.006393711119</v>
      </c>
      <c r="F387" s="6" t="s">
        <v>244</v>
      </c>
      <c r="G387" s="23" t="str">
        <f t="shared" si="34"/>
        <v>50315.3818</v>
      </c>
      <c r="H387" s="25">
        <f t="shared" si="35"/>
        <v>8495</v>
      </c>
      <c r="I387" s="101" t="s">
        <v>1156</v>
      </c>
      <c r="J387" s="102" t="s">
        <v>1157</v>
      </c>
      <c r="K387" s="101">
        <v>8495</v>
      </c>
      <c r="L387" s="101" t="s">
        <v>1158</v>
      </c>
      <c r="M387" s="102" t="s">
        <v>487</v>
      </c>
      <c r="N387" s="102"/>
      <c r="O387" s="103" t="s">
        <v>524</v>
      </c>
      <c r="P387" s="103" t="s">
        <v>1159</v>
      </c>
    </row>
    <row r="388" spans="1:16" ht="13.5" thickBot="1" x14ac:dyDescent="0.25">
      <c r="A388" s="25" t="str">
        <f t="shared" si="30"/>
        <v> BRNO 32 </v>
      </c>
      <c r="B388" s="6" t="str">
        <f t="shared" si="31"/>
        <v>I</v>
      </c>
      <c r="C388" s="25">
        <f t="shared" si="32"/>
        <v>50491.376199999999</v>
      </c>
      <c r="D388" s="23" t="str">
        <f t="shared" si="33"/>
        <v>vis</v>
      </c>
      <c r="E388" s="100">
        <f>VLOOKUP(C388,Active!C$21:E$962,3,FALSE)</f>
        <v>8683.9918749120243</v>
      </c>
      <c r="F388" s="6" t="s">
        <v>244</v>
      </c>
      <c r="G388" s="23" t="str">
        <f t="shared" si="34"/>
        <v>50491.3762</v>
      </c>
      <c r="H388" s="25">
        <f t="shared" si="35"/>
        <v>8684</v>
      </c>
      <c r="I388" s="101" t="s">
        <v>1170</v>
      </c>
      <c r="J388" s="102" t="s">
        <v>1171</v>
      </c>
      <c r="K388" s="101">
        <v>8684</v>
      </c>
      <c r="L388" s="101" t="s">
        <v>1172</v>
      </c>
      <c r="M388" s="102" t="s">
        <v>487</v>
      </c>
      <c r="N388" s="102"/>
      <c r="O388" s="103" t="s">
        <v>524</v>
      </c>
      <c r="P388" s="103" t="s">
        <v>1159</v>
      </c>
    </row>
    <row r="389" spans="1:16" ht="13.5" thickBot="1" x14ac:dyDescent="0.25">
      <c r="A389" s="25" t="str">
        <f t="shared" si="30"/>
        <v> BRNO 32 </v>
      </c>
      <c r="B389" s="6" t="str">
        <f t="shared" si="31"/>
        <v>I</v>
      </c>
      <c r="C389" s="25">
        <f t="shared" si="32"/>
        <v>51045.490100000003</v>
      </c>
      <c r="D389" s="23" t="str">
        <f t="shared" si="33"/>
        <v>vis</v>
      </c>
      <c r="E389" s="100">
        <f>VLOOKUP(C389,Active!C$21:E$962,3,FALSE)</f>
        <v>9279.0078642367571</v>
      </c>
      <c r="F389" s="6" t="s">
        <v>244</v>
      </c>
      <c r="G389" s="23" t="str">
        <f t="shared" si="34"/>
        <v>51045.4901</v>
      </c>
      <c r="H389" s="25">
        <f t="shared" si="35"/>
        <v>9279</v>
      </c>
      <c r="I389" s="101" t="s">
        <v>1197</v>
      </c>
      <c r="J389" s="102" t="s">
        <v>1198</v>
      </c>
      <c r="K389" s="101">
        <v>9279</v>
      </c>
      <c r="L389" s="101" t="s">
        <v>1199</v>
      </c>
      <c r="M389" s="102" t="s">
        <v>918</v>
      </c>
      <c r="N389" s="102" t="s">
        <v>919</v>
      </c>
      <c r="O389" s="103" t="s">
        <v>870</v>
      </c>
      <c r="P389" s="103" t="s">
        <v>1159</v>
      </c>
    </row>
    <row r="390" spans="1:16" ht="13.5" thickBot="1" x14ac:dyDescent="0.25">
      <c r="A390" s="25" t="str">
        <f t="shared" si="30"/>
        <v> BRNO 32 </v>
      </c>
      <c r="B390" s="6" t="str">
        <f t="shared" si="31"/>
        <v>I</v>
      </c>
      <c r="C390" s="25">
        <f t="shared" si="32"/>
        <v>51210.311099999999</v>
      </c>
      <c r="D390" s="23" t="str">
        <f t="shared" si="33"/>
        <v>vis</v>
      </c>
      <c r="E390" s="100">
        <f>VLOOKUP(C390,Active!C$21:E$962,3,FALSE)</f>
        <v>9455.995177452487</v>
      </c>
      <c r="F390" s="6" t="s">
        <v>244</v>
      </c>
      <c r="G390" s="23" t="str">
        <f t="shared" si="34"/>
        <v>51210.3111</v>
      </c>
      <c r="H390" s="25">
        <f t="shared" si="35"/>
        <v>9456</v>
      </c>
      <c r="I390" s="101" t="s">
        <v>1205</v>
      </c>
      <c r="J390" s="102" t="s">
        <v>1206</v>
      </c>
      <c r="K390" s="101">
        <v>9456</v>
      </c>
      <c r="L390" s="101" t="s">
        <v>1207</v>
      </c>
      <c r="M390" s="102" t="s">
        <v>487</v>
      </c>
      <c r="N390" s="102"/>
      <c r="O390" s="103" t="s">
        <v>1208</v>
      </c>
      <c r="P390" s="103" t="s">
        <v>1159</v>
      </c>
    </row>
    <row r="391" spans="1:16" ht="13.5" thickBot="1" x14ac:dyDescent="0.25">
      <c r="A391" s="25" t="str">
        <f t="shared" si="30"/>
        <v> BBS 121 </v>
      </c>
      <c r="B391" s="6" t="str">
        <f t="shared" si="31"/>
        <v>I</v>
      </c>
      <c r="C391" s="25">
        <f t="shared" si="32"/>
        <v>51478.523999999998</v>
      </c>
      <c r="D391" s="23" t="str">
        <f t="shared" si="33"/>
        <v>vis</v>
      </c>
      <c r="E391" s="100">
        <f>VLOOKUP(C391,Active!C$21:E$962,3,FALSE)</f>
        <v>9744.0062958221097</v>
      </c>
      <c r="F391" s="6" t="s">
        <v>244</v>
      </c>
      <c r="G391" s="23" t="str">
        <f t="shared" si="34"/>
        <v>51478.524</v>
      </c>
      <c r="H391" s="25">
        <f t="shared" si="35"/>
        <v>9744</v>
      </c>
      <c r="I391" s="101" t="s">
        <v>1209</v>
      </c>
      <c r="J391" s="102" t="s">
        <v>1210</v>
      </c>
      <c r="K391" s="101">
        <v>9744</v>
      </c>
      <c r="L391" s="101" t="s">
        <v>428</v>
      </c>
      <c r="M391" s="102" t="s">
        <v>487</v>
      </c>
      <c r="N391" s="102"/>
      <c r="O391" s="103" t="s">
        <v>532</v>
      </c>
      <c r="P391" s="103" t="s">
        <v>1211</v>
      </c>
    </row>
    <row r="392" spans="1:16" ht="13.5" thickBot="1" x14ac:dyDescent="0.25">
      <c r="A392" s="25" t="str">
        <f t="shared" si="30"/>
        <v> BBS 122 </v>
      </c>
      <c r="B392" s="6" t="str">
        <f t="shared" si="31"/>
        <v>I</v>
      </c>
      <c r="C392" s="25">
        <f t="shared" si="32"/>
        <v>51549.298000000003</v>
      </c>
      <c r="D392" s="23" t="str">
        <f t="shared" si="33"/>
        <v>vis</v>
      </c>
      <c r="E392" s="100">
        <f>VLOOKUP(C392,Active!C$21:E$962,3,FALSE)</f>
        <v>9820.004500574727</v>
      </c>
      <c r="F392" s="6" t="s">
        <v>244</v>
      </c>
      <c r="G392" s="23" t="str">
        <f t="shared" si="34"/>
        <v>51549.298</v>
      </c>
      <c r="H392" s="25">
        <f t="shared" si="35"/>
        <v>9820</v>
      </c>
      <c r="I392" s="101" t="s">
        <v>1212</v>
      </c>
      <c r="J392" s="102" t="s">
        <v>1213</v>
      </c>
      <c r="K392" s="101">
        <v>9820</v>
      </c>
      <c r="L392" s="101" t="s">
        <v>591</v>
      </c>
      <c r="M392" s="102" t="s">
        <v>487</v>
      </c>
      <c r="N392" s="102"/>
      <c r="O392" s="103" t="s">
        <v>532</v>
      </c>
      <c r="P392" s="103" t="s">
        <v>1214</v>
      </c>
    </row>
    <row r="393" spans="1:16" ht="13.5" thickBot="1" x14ac:dyDescent="0.25">
      <c r="A393" s="25" t="str">
        <f t="shared" si="30"/>
        <v> BBS 124 </v>
      </c>
      <c r="B393" s="6" t="str">
        <f t="shared" si="31"/>
        <v>I</v>
      </c>
      <c r="C393" s="25">
        <f t="shared" si="32"/>
        <v>51815.642999999996</v>
      </c>
      <c r="D393" s="23" t="str">
        <f t="shared" si="33"/>
        <v>vis</v>
      </c>
      <c r="E393" s="100">
        <f>VLOOKUP(C393,Active!C$21:E$962,3,FALSE)</f>
        <v>10106.009839326727</v>
      </c>
      <c r="F393" s="6" t="s">
        <v>244</v>
      </c>
      <c r="G393" s="23" t="str">
        <f t="shared" si="34"/>
        <v>51815.643</v>
      </c>
      <c r="H393" s="25">
        <f t="shared" si="35"/>
        <v>10106</v>
      </c>
      <c r="I393" s="101" t="s">
        <v>1215</v>
      </c>
      <c r="J393" s="102" t="s">
        <v>1216</v>
      </c>
      <c r="K393" s="101">
        <v>10106</v>
      </c>
      <c r="L393" s="101" t="s">
        <v>434</v>
      </c>
      <c r="M393" s="102" t="s">
        <v>487</v>
      </c>
      <c r="N393" s="102"/>
      <c r="O393" s="103" t="s">
        <v>532</v>
      </c>
      <c r="P393" s="103" t="s">
        <v>1217</v>
      </c>
    </row>
    <row r="394" spans="1:16" ht="13.5" thickBot="1" x14ac:dyDescent="0.25">
      <c r="A394" s="25" t="str">
        <f t="shared" si="30"/>
        <v> AOEB 12 </v>
      </c>
      <c r="B394" s="6" t="str">
        <f t="shared" si="31"/>
        <v>I</v>
      </c>
      <c r="C394" s="25">
        <f t="shared" si="32"/>
        <v>51937.632599999997</v>
      </c>
      <c r="D394" s="23" t="str">
        <f t="shared" si="33"/>
        <v>vis</v>
      </c>
      <c r="E394" s="100">
        <f>VLOOKUP(C394,Active!C$21:E$962,3,FALSE)</f>
        <v>10237.00413947211</v>
      </c>
      <c r="F394" s="6" t="s">
        <v>244</v>
      </c>
      <c r="G394" s="23" t="str">
        <f t="shared" si="34"/>
        <v>51937.6326</v>
      </c>
      <c r="H394" s="25">
        <f t="shared" si="35"/>
        <v>10237</v>
      </c>
      <c r="I394" s="101" t="s">
        <v>1218</v>
      </c>
      <c r="J394" s="102" t="s">
        <v>1219</v>
      </c>
      <c r="K394" s="101">
        <v>10237</v>
      </c>
      <c r="L394" s="101" t="s">
        <v>1220</v>
      </c>
      <c r="M394" s="102" t="s">
        <v>1143</v>
      </c>
      <c r="N394" s="102" t="s">
        <v>1221</v>
      </c>
      <c r="O394" s="103" t="s">
        <v>1169</v>
      </c>
      <c r="P394" s="103" t="s">
        <v>1222</v>
      </c>
    </row>
    <row r="395" spans="1:16" ht="13.5" thickBot="1" x14ac:dyDescent="0.25">
      <c r="A395" s="25" t="str">
        <f t="shared" ref="A395:A413" si="36">P395</f>
        <v> BBS 126 </v>
      </c>
      <c r="B395" s="6" t="str">
        <f t="shared" ref="B395:B413" si="37">IF(H395=INT(H395),"I","II")</f>
        <v>I</v>
      </c>
      <c r="C395" s="25">
        <f t="shared" ref="C395:C413" si="38">1*G395</f>
        <v>52212.360999999997</v>
      </c>
      <c r="D395" s="23" t="str">
        <f t="shared" ref="D395:D413" si="39">VLOOKUP(F395,I$1:J$5,2,FALSE)</f>
        <v>vis</v>
      </c>
      <c r="E395" s="100">
        <f>VLOOKUP(C395,Active!C$21:E$962,3,FALSE)</f>
        <v>10532.011701494286</v>
      </c>
      <c r="F395" s="6" t="s">
        <v>244</v>
      </c>
      <c r="G395" s="23" t="str">
        <f t="shared" ref="G395:G413" si="40">MID(I395,3,LEN(I395)-3)</f>
        <v>52212.361</v>
      </c>
      <c r="H395" s="25">
        <f t="shared" ref="H395:H413" si="41">1*K395</f>
        <v>10532</v>
      </c>
      <c r="I395" s="101" t="s">
        <v>1223</v>
      </c>
      <c r="J395" s="102" t="s">
        <v>1224</v>
      </c>
      <c r="K395" s="101">
        <v>10532</v>
      </c>
      <c r="L395" s="101" t="s">
        <v>437</v>
      </c>
      <c r="M395" s="102" t="s">
        <v>487</v>
      </c>
      <c r="N395" s="102"/>
      <c r="O395" s="103" t="s">
        <v>532</v>
      </c>
      <c r="P395" s="103" t="s">
        <v>1225</v>
      </c>
    </row>
    <row r="396" spans="1:16" ht="13.5" thickBot="1" x14ac:dyDescent="0.25">
      <c r="A396" s="25" t="str">
        <f t="shared" si="36"/>
        <v> BBS 127 </v>
      </c>
      <c r="B396" s="6" t="str">
        <f t="shared" si="37"/>
        <v>I</v>
      </c>
      <c r="C396" s="25">
        <f t="shared" si="38"/>
        <v>52279.404000000002</v>
      </c>
      <c r="D396" s="23" t="str">
        <f t="shared" si="39"/>
        <v>vis</v>
      </c>
      <c r="E396" s="100">
        <f>VLOOKUP(C396,Active!C$21:E$962,3,FALSE)</f>
        <v>10604.003501325153</v>
      </c>
      <c r="F396" s="6" t="s">
        <v>244</v>
      </c>
      <c r="G396" s="23" t="str">
        <f t="shared" si="40"/>
        <v>52279.404</v>
      </c>
      <c r="H396" s="25">
        <f t="shared" si="41"/>
        <v>10604</v>
      </c>
      <c r="I396" s="101" t="s">
        <v>1226</v>
      </c>
      <c r="J396" s="102" t="s">
        <v>1227</v>
      </c>
      <c r="K396" s="101">
        <v>10604</v>
      </c>
      <c r="L396" s="101" t="s">
        <v>594</v>
      </c>
      <c r="M396" s="102" t="s">
        <v>487</v>
      </c>
      <c r="N396" s="102"/>
      <c r="O396" s="103" t="s">
        <v>532</v>
      </c>
      <c r="P396" s="103" t="s">
        <v>1228</v>
      </c>
    </row>
    <row r="397" spans="1:16" ht="13.5" thickBot="1" x14ac:dyDescent="0.25">
      <c r="A397" s="25" t="str">
        <f t="shared" si="36"/>
        <v> BBS 128 </v>
      </c>
      <c r="B397" s="6" t="str">
        <f t="shared" si="37"/>
        <v>I</v>
      </c>
      <c r="C397" s="25">
        <f t="shared" si="38"/>
        <v>52495.462</v>
      </c>
      <c r="D397" s="23" t="str">
        <f t="shared" si="39"/>
        <v>vis</v>
      </c>
      <c r="E397" s="100">
        <f>VLOOKUP(C397,Active!C$21:E$962,3,FALSE)</f>
        <v>10836.009889581286</v>
      </c>
      <c r="F397" s="6" t="s">
        <v>244</v>
      </c>
      <c r="G397" s="23" t="str">
        <f t="shared" si="40"/>
        <v>52495.462</v>
      </c>
      <c r="H397" s="25">
        <f t="shared" si="41"/>
        <v>10836</v>
      </c>
      <c r="I397" s="101" t="s">
        <v>1229</v>
      </c>
      <c r="J397" s="102" t="s">
        <v>1230</v>
      </c>
      <c r="K397" s="101">
        <v>10836</v>
      </c>
      <c r="L397" s="101" t="s">
        <v>434</v>
      </c>
      <c r="M397" s="102" t="s">
        <v>487</v>
      </c>
      <c r="N397" s="102"/>
      <c r="O397" s="103" t="s">
        <v>532</v>
      </c>
      <c r="P397" s="103" t="s">
        <v>1231</v>
      </c>
    </row>
    <row r="398" spans="1:16" ht="13.5" thickBot="1" x14ac:dyDescent="0.25">
      <c r="A398" s="25" t="str">
        <f t="shared" si="36"/>
        <v>VSB 40 </v>
      </c>
      <c r="B398" s="6" t="str">
        <f t="shared" si="37"/>
        <v>I</v>
      </c>
      <c r="C398" s="25">
        <f t="shared" si="38"/>
        <v>52569.960200000001</v>
      </c>
      <c r="D398" s="23" t="str">
        <f t="shared" si="39"/>
        <v>vis</v>
      </c>
      <c r="E398" s="100">
        <f>VLOOKUP(C398,Active!C$21:E$962,3,FALSE)</f>
        <v>10916.007197311543</v>
      </c>
      <c r="F398" s="6" t="s">
        <v>244</v>
      </c>
      <c r="G398" s="23" t="str">
        <f t="shared" si="40"/>
        <v>52569.9602</v>
      </c>
      <c r="H398" s="25">
        <f t="shared" si="41"/>
        <v>10916</v>
      </c>
      <c r="I398" s="101" t="s">
        <v>1232</v>
      </c>
      <c r="J398" s="102" t="s">
        <v>1233</v>
      </c>
      <c r="K398" s="101">
        <v>10916</v>
      </c>
      <c r="L398" s="101" t="s">
        <v>1234</v>
      </c>
      <c r="M398" s="102" t="s">
        <v>918</v>
      </c>
      <c r="N398" s="102" t="s">
        <v>919</v>
      </c>
      <c r="O398" s="103" t="s">
        <v>1235</v>
      </c>
      <c r="P398" s="104" t="s">
        <v>1236</v>
      </c>
    </row>
    <row r="399" spans="1:16" ht="13.5" thickBot="1" x14ac:dyDescent="0.25">
      <c r="A399" s="25" t="str">
        <f t="shared" si="36"/>
        <v> AOEB 12 </v>
      </c>
      <c r="B399" s="6" t="str">
        <f t="shared" si="37"/>
        <v>I</v>
      </c>
      <c r="C399" s="25">
        <f t="shared" si="38"/>
        <v>52628.633199999997</v>
      </c>
      <c r="D399" s="23" t="str">
        <f t="shared" si="39"/>
        <v>vis</v>
      </c>
      <c r="E399" s="100">
        <f>VLOOKUP(C399,Active!C$21:E$962,3,FALSE)</f>
        <v>10979.011162997384</v>
      </c>
      <c r="F399" s="6" t="s">
        <v>244</v>
      </c>
      <c r="G399" s="23" t="str">
        <f t="shared" si="40"/>
        <v>52628.6332</v>
      </c>
      <c r="H399" s="25">
        <f t="shared" si="41"/>
        <v>10979</v>
      </c>
      <c r="I399" s="101" t="s">
        <v>1246</v>
      </c>
      <c r="J399" s="102" t="s">
        <v>1247</v>
      </c>
      <c r="K399" s="101" t="s">
        <v>1248</v>
      </c>
      <c r="L399" s="101" t="s">
        <v>1249</v>
      </c>
      <c r="M399" s="102" t="s">
        <v>1143</v>
      </c>
      <c r="N399" s="102" t="s">
        <v>1221</v>
      </c>
      <c r="O399" s="103" t="s">
        <v>1250</v>
      </c>
      <c r="P399" s="103" t="s">
        <v>1222</v>
      </c>
    </row>
    <row r="400" spans="1:16" ht="13.5" thickBot="1" x14ac:dyDescent="0.25">
      <c r="A400" s="25" t="str">
        <f t="shared" si="36"/>
        <v>OEJV 0074 </v>
      </c>
      <c r="B400" s="6" t="str">
        <f t="shared" si="37"/>
        <v>I</v>
      </c>
      <c r="C400" s="25">
        <f t="shared" si="38"/>
        <v>52848.398999999998</v>
      </c>
      <c r="D400" s="23" t="str">
        <f t="shared" si="39"/>
        <v>vis</v>
      </c>
      <c r="E400" s="100" t="e">
        <f>VLOOKUP(C400,Active!C$21:E$962,3,FALSE)</f>
        <v>#N/A</v>
      </c>
      <c r="F400" s="6" t="s">
        <v>244</v>
      </c>
      <c r="G400" s="23" t="str">
        <f t="shared" si="40"/>
        <v>52848.399</v>
      </c>
      <c r="H400" s="25">
        <f t="shared" si="41"/>
        <v>11215</v>
      </c>
      <c r="I400" s="101" t="s">
        <v>1251</v>
      </c>
      <c r="J400" s="102" t="s">
        <v>1252</v>
      </c>
      <c r="K400" s="101" t="s">
        <v>1253</v>
      </c>
      <c r="L400" s="101" t="s">
        <v>280</v>
      </c>
      <c r="M400" s="102" t="s">
        <v>487</v>
      </c>
      <c r="N400" s="102"/>
      <c r="O400" s="103" t="s">
        <v>1254</v>
      </c>
      <c r="P400" s="104" t="s">
        <v>1255</v>
      </c>
    </row>
    <row r="401" spans="1:16" ht="13.5" thickBot="1" x14ac:dyDescent="0.25">
      <c r="A401" s="25" t="str">
        <f t="shared" si="36"/>
        <v>OEJV 0074 </v>
      </c>
      <c r="B401" s="6" t="str">
        <f t="shared" si="37"/>
        <v>I</v>
      </c>
      <c r="C401" s="25">
        <f t="shared" si="38"/>
        <v>52848.4</v>
      </c>
      <c r="D401" s="23" t="str">
        <f t="shared" si="39"/>
        <v>vis</v>
      </c>
      <c r="E401" s="100" t="e">
        <f>VLOOKUP(C401,Active!C$21:E$962,3,FALSE)</f>
        <v>#N/A</v>
      </c>
      <c r="F401" s="6" t="s">
        <v>244</v>
      </c>
      <c r="G401" s="23" t="str">
        <f t="shared" si="40"/>
        <v>52848.400</v>
      </c>
      <c r="H401" s="25">
        <f t="shared" si="41"/>
        <v>11215</v>
      </c>
      <c r="I401" s="101" t="s">
        <v>1256</v>
      </c>
      <c r="J401" s="102" t="s">
        <v>1257</v>
      </c>
      <c r="K401" s="101" t="s">
        <v>1253</v>
      </c>
      <c r="L401" s="101" t="s">
        <v>283</v>
      </c>
      <c r="M401" s="102" t="s">
        <v>487</v>
      </c>
      <c r="N401" s="102"/>
      <c r="O401" s="103" t="s">
        <v>1258</v>
      </c>
      <c r="P401" s="104" t="s">
        <v>1255</v>
      </c>
    </row>
    <row r="402" spans="1:16" ht="13.5" thickBot="1" x14ac:dyDescent="0.25">
      <c r="A402" s="25" t="str">
        <f t="shared" si="36"/>
        <v>OEJV 0074 </v>
      </c>
      <c r="B402" s="6" t="str">
        <f t="shared" si="37"/>
        <v>I</v>
      </c>
      <c r="C402" s="25">
        <f t="shared" si="38"/>
        <v>52848.402999999998</v>
      </c>
      <c r="D402" s="23" t="str">
        <f t="shared" si="39"/>
        <v>vis</v>
      </c>
      <c r="E402" s="100" t="e">
        <f>VLOOKUP(C402,Active!C$21:E$962,3,FALSE)</f>
        <v>#N/A</v>
      </c>
      <c r="F402" s="6" t="s">
        <v>244</v>
      </c>
      <c r="G402" s="23" t="str">
        <f t="shared" si="40"/>
        <v>52848.403</v>
      </c>
      <c r="H402" s="25">
        <f t="shared" si="41"/>
        <v>11215</v>
      </c>
      <c r="I402" s="101" t="s">
        <v>1259</v>
      </c>
      <c r="J402" s="102" t="s">
        <v>1260</v>
      </c>
      <c r="K402" s="101" t="s">
        <v>1253</v>
      </c>
      <c r="L402" s="101" t="s">
        <v>594</v>
      </c>
      <c r="M402" s="102" t="s">
        <v>487</v>
      </c>
      <c r="N402" s="102"/>
      <c r="O402" s="103" t="s">
        <v>1261</v>
      </c>
      <c r="P402" s="104" t="s">
        <v>1255</v>
      </c>
    </row>
    <row r="403" spans="1:16" ht="13.5" thickBot="1" x14ac:dyDescent="0.25">
      <c r="A403" s="25" t="str">
        <f t="shared" si="36"/>
        <v>OEJV 0074 </v>
      </c>
      <c r="B403" s="6" t="str">
        <f t="shared" si="37"/>
        <v>I</v>
      </c>
      <c r="C403" s="25">
        <f t="shared" si="38"/>
        <v>52848.406999999999</v>
      </c>
      <c r="D403" s="23" t="str">
        <f t="shared" si="39"/>
        <v>vis</v>
      </c>
      <c r="E403" s="100" t="e">
        <f>VLOOKUP(C403,Active!C$21:E$962,3,FALSE)</f>
        <v>#N/A</v>
      </c>
      <c r="F403" s="6" t="s">
        <v>244</v>
      </c>
      <c r="G403" s="23" t="str">
        <f t="shared" si="40"/>
        <v>52848.407</v>
      </c>
      <c r="H403" s="25">
        <f t="shared" si="41"/>
        <v>11215</v>
      </c>
      <c r="I403" s="101" t="s">
        <v>1262</v>
      </c>
      <c r="J403" s="102" t="s">
        <v>1263</v>
      </c>
      <c r="K403" s="101" t="s">
        <v>1253</v>
      </c>
      <c r="L403" s="101" t="s">
        <v>603</v>
      </c>
      <c r="M403" s="102" t="s">
        <v>487</v>
      </c>
      <c r="N403" s="102"/>
      <c r="O403" s="103" t="s">
        <v>1264</v>
      </c>
      <c r="P403" s="104" t="s">
        <v>1255</v>
      </c>
    </row>
    <row r="404" spans="1:16" ht="13.5" thickBot="1" x14ac:dyDescent="0.25">
      <c r="A404" s="25" t="str">
        <f t="shared" si="36"/>
        <v>OEJV 0074 </v>
      </c>
      <c r="B404" s="6" t="str">
        <f t="shared" si="37"/>
        <v>I</v>
      </c>
      <c r="C404" s="25">
        <f t="shared" si="38"/>
        <v>52848.409</v>
      </c>
      <c r="D404" s="23" t="str">
        <f t="shared" si="39"/>
        <v>vis</v>
      </c>
      <c r="E404" s="100" t="e">
        <f>VLOOKUP(C404,Active!C$21:E$962,3,FALSE)</f>
        <v>#N/A</v>
      </c>
      <c r="F404" s="6" t="s">
        <v>244</v>
      </c>
      <c r="G404" s="23" t="str">
        <f t="shared" si="40"/>
        <v>52848.409</v>
      </c>
      <c r="H404" s="25">
        <f t="shared" si="41"/>
        <v>11215</v>
      </c>
      <c r="I404" s="101" t="s">
        <v>1265</v>
      </c>
      <c r="J404" s="102" t="s">
        <v>1266</v>
      </c>
      <c r="K404" s="101" t="s">
        <v>1253</v>
      </c>
      <c r="L404" s="101" t="s">
        <v>434</v>
      </c>
      <c r="M404" s="102" t="s">
        <v>487</v>
      </c>
      <c r="N404" s="102"/>
      <c r="O404" s="103" t="s">
        <v>1267</v>
      </c>
      <c r="P404" s="104" t="s">
        <v>1255</v>
      </c>
    </row>
    <row r="405" spans="1:16" ht="13.5" thickBot="1" x14ac:dyDescent="0.25">
      <c r="A405" s="25" t="str">
        <f t="shared" si="36"/>
        <v> AOEB 12 </v>
      </c>
      <c r="B405" s="6" t="str">
        <f t="shared" si="37"/>
        <v>I</v>
      </c>
      <c r="C405" s="25">
        <f t="shared" si="38"/>
        <v>53288.899100000002</v>
      </c>
      <c r="D405" s="23" t="str">
        <f t="shared" si="39"/>
        <v>vis</v>
      </c>
      <c r="E405" s="100">
        <f>VLOOKUP(C405,Active!C$21:E$962,3,FALSE)</f>
        <v>11688.014795113248</v>
      </c>
      <c r="F405" s="6" t="s">
        <v>244</v>
      </c>
      <c r="G405" s="23" t="str">
        <f t="shared" si="40"/>
        <v>53288.8991</v>
      </c>
      <c r="H405" s="25">
        <f t="shared" si="41"/>
        <v>11688</v>
      </c>
      <c r="I405" s="101" t="s">
        <v>1289</v>
      </c>
      <c r="J405" s="102" t="s">
        <v>1290</v>
      </c>
      <c r="K405" s="101" t="s">
        <v>1291</v>
      </c>
      <c r="L405" s="101" t="s">
        <v>1292</v>
      </c>
      <c r="M405" s="102" t="s">
        <v>1143</v>
      </c>
      <c r="N405" s="102" t="s">
        <v>1221</v>
      </c>
      <c r="O405" s="103" t="s">
        <v>1169</v>
      </c>
      <c r="P405" s="103" t="s">
        <v>1222</v>
      </c>
    </row>
    <row r="406" spans="1:16" ht="13.5" thickBot="1" x14ac:dyDescent="0.25">
      <c r="A406" s="25" t="str">
        <f t="shared" si="36"/>
        <v> AOEB 12 </v>
      </c>
      <c r="B406" s="6" t="str">
        <f t="shared" si="37"/>
        <v>I</v>
      </c>
      <c r="C406" s="25">
        <f t="shared" si="38"/>
        <v>53304.730499999998</v>
      </c>
      <c r="D406" s="23" t="str">
        <f t="shared" si="39"/>
        <v>vis</v>
      </c>
      <c r="E406" s="100">
        <f>VLOOKUP(C406,Active!C$21:E$962,3,FALSE)</f>
        <v>11705.014794812574</v>
      </c>
      <c r="F406" s="6" t="s">
        <v>244</v>
      </c>
      <c r="G406" s="23" t="str">
        <f t="shared" si="40"/>
        <v>53304.7305</v>
      </c>
      <c r="H406" s="25">
        <f t="shared" si="41"/>
        <v>11705</v>
      </c>
      <c r="I406" s="101" t="s">
        <v>1293</v>
      </c>
      <c r="J406" s="102" t="s">
        <v>1294</v>
      </c>
      <c r="K406" s="101" t="s">
        <v>1295</v>
      </c>
      <c r="L406" s="101" t="s">
        <v>1292</v>
      </c>
      <c r="M406" s="102" t="s">
        <v>1143</v>
      </c>
      <c r="N406" s="102" t="s">
        <v>1221</v>
      </c>
      <c r="O406" s="103" t="s">
        <v>1250</v>
      </c>
      <c r="P406" s="103" t="s">
        <v>1222</v>
      </c>
    </row>
    <row r="407" spans="1:16" ht="13.5" thickBot="1" x14ac:dyDescent="0.25">
      <c r="A407" s="25" t="str">
        <f t="shared" si="36"/>
        <v>IBVS 5694 </v>
      </c>
      <c r="B407" s="6" t="str">
        <f t="shared" si="37"/>
        <v>I</v>
      </c>
      <c r="C407" s="25">
        <f t="shared" si="38"/>
        <v>53328.012199999997</v>
      </c>
      <c r="D407" s="23" t="str">
        <f t="shared" si="39"/>
        <v>vis</v>
      </c>
      <c r="E407" s="100">
        <f>VLOOKUP(C407,Active!C$21:E$962,3,FALSE)</f>
        <v>11730.015040716278</v>
      </c>
      <c r="F407" s="6" t="s">
        <v>244</v>
      </c>
      <c r="G407" s="23" t="str">
        <f t="shared" si="40"/>
        <v>53328.0122</v>
      </c>
      <c r="H407" s="25">
        <f t="shared" si="41"/>
        <v>11730</v>
      </c>
      <c r="I407" s="101" t="s">
        <v>1296</v>
      </c>
      <c r="J407" s="102" t="s">
        <v>1297</v>
      </c>
      <c r="K407" s="101" t="s">
        <v>1298</v>
      </c>
      <c r="L407" s="101" t="s">
        <v>1299</v>
      </c>
      <c r="M407" s="102" t="s">
        <v>918</v>
      </c>
      <c r="N407" s="102" t="s">
        <v>919</v>
      </c>
      <c r="O407" s="103" t="s">
        <v>1300</v>
      </c>
      <c r="P407" s="104" t="s">
        <v>1301</v>
      </c>
    </row>
    <row r="408" spans="1:16" ht="13.5" thickBot="1" x14ac:dyDescent="0.25">
      <c r="A408" s="25" t="str">
        <f t="shared" si="36"/>
        <v> AOEB 12 </v>
      </c>
      <c r="B408" s="6" t="str">
        <f t="shared" si="37"/>
        <v>I</v>
      </c>
      <c r="C408" s="25">
        <f t="shared" si="38"/>
        <v>53994.791899999997</v>
      </c>
      <c r="D408" s="23" t="str">
        <f t="shared" si="39"/>
        <v>vis</v>
      </c>
      <c r="E408" s="100">
        <f>VLOOKUP(C408,Active!C$21:E$962,3,FALSE)</f>
        <v>12446.013290998659</v>
      </c>
      <c r="F408" s="6" t="s">
        <v>244</v>
      </c>
      <c r="G408" s="23" t="str">
        <f t="shared" si="40"/>
        <v>53994.7919</v>
      </c>
      <c r="H408" s="25">
        <f t="shared" si="41"/>
        <v>12446</v>
      </c>
      <c r="I408" s="101" t="s">
        <v>1315</v>
      </c>
      <c r="J408" s="102" t="s">
        <v>1316</v>
      </c>
      <c r="K408" s="101" t="s">
        <v>1317</v>
      </c>
      <c r="L408" s="101" t="s">
        <v>1318</v>
      </c>
      <c r="M408" s="102" t="s">
        <v>1143</v>
      </c>
      <c r="N408" s="102" t="s">
        <v>1221</v>
      </c>
      <c r="O408" s="103" t="s">
        <v>1169</v>
      </c>
      <c r="P408" s="103" t="s">
        <v>1222</v>
      </c>
    </row>
    <row r="409" spans="1:16" ht="13.5" thickBot="1" x14ac:dyDescent="0.25">
      <c r="A409" s="25" t="str">
        <f t="shared" si="36"/>
        <v>OEJV 0094 </v>
      </c>
      <c r="B409" s="6" t="str">
        <f t="shared" si="37"/>
        <v>II</v>
      </c>
      <c r="C409" s="25">
        <f t="shared" si="38"/>
        <v>54508.402900000001</v>
      </c>
      <c r="D409" s="23" t="str">
        <f t="shared" si="39"/>
        <v>vis</v>
      </c>
      <c r="E409" s="100" t="e">
        <f>VLOOKUP(C409,Active!C$21:E$962,3,FALSE)</f>
        <v>#N/A</v>
      </c>
      <c r="F409" s="6" t="s">
        <v>244</v>
      </c>
      <c r="G409" s="23" t="str">
        <f t="shared" si="40"/>
        <v>54508.4029</v>
      </c>
      <c r="H409" s="25">
        <f t="shared" si="41"/>
        <v>12997.5</v>
      </c>
      <c r="I409" s="101" t="s">
        <v>1340</v>
      </c>
      <c r="J409" s="102" t="s">
        <v>1341</v>
      </c>
      <c r="K409" s="101" t="s">
        <v>1342</v>
      </c>
      <c r="L409" s="101" t="s">
        <v>1343</v>
      </c>
      <c r="M409" s="102" t="s">
        <v>1143</v>
      </c>
      <c r="N409" s="102" t="s">
        <v>186</v>
      </c>
      <c r="O409" s="103" t="s">
        <v>1344</v>
      </c>
      <c r="P409" s="104" t="s">
        <v>1345</v>
      </c>
    </row>
    <row r="410" spans="1:16" ht="13.5" thickBot="1" x14ac:dyDescent="0.25">
      <c r="A410" s="25" t="str">
        <f t="shared" si="36"/>
        <v>OEJV 0107 </v>
      </c>
      <c r="B410" s="6" t="str">
        <f t="shared" si="37"/>
        <v>II</v>
      </c>
      <c r="C410" s="25">
        <f t="shared" si="38"/>
        <v>54835.250699999997</v>
      </c>
      <c r="D410" s="23" t="str">
        <f t="shared" si="39"/>
        <v>vis</v>
      </c>
      <c r="E410" s="100" t="e">
        <f>VLOOKUP(C410,Active!C$21:E$962,3,FALSE)</f>
        <v>#N/A</v>
      </c>
      <c r="F410" s="6" t="s">
        <v>244</v>
      </c>
      <c r="G410" s="23" t="str">
        <f t="shared" si="40"/>
        <v>54835.2507</v>
      </c>
      <c r="H410" s="25">
        <f t="shared" si="41"/>
        <v>13348.5</v>
      </c>
      <c r="I410" s="101" t="s">
        <v>1375</v>
      </c>
      <c r="J410" s="102" t="s">
        <v>1376</v>
      </c>
      <c r="K410" s="101" t="s">
        <v>1377</v>
      </c>
      <c r="L410" s="101" t="s">
        <v>1378</v>
      </c>
      <c r="M410" s="102" t="s">
        <v>1143</v>
      </c>
      <c r="N410" s="102" t="s">
        <v>220</v>
      </c>
      <c r="O410" s="103" t="s">
        <v>1379</v>
      </c>
      <c r="P410" s="104" t="s">
        <v>1380</v>
      </c>
    </row>
    <row r="411" spans="1:16" ht="13.5" thickBot="1" x14ac:dyDescent="0.25">
      <c r="A411" s="25" t="str">
        <f t="shared" si="36"/>
        <v>VSB 53 </v>
      </c>
      <c r="B411" s="6" t="str">
        <f t="shared" si="37"/>
        <v>I</v>
      </c>
      <c r="C411" s="25">
        <f t="shared" si="38"/>
        <v>55861.0357</v>
      </c>
      <c r="D411" s="23" t="str">
        <f t="shared" si="39"/>
        <v>vis</v>
      </c>
      <c r="E411" s="100">
        <f>VLOOKUP(C411,Active!C$21:E$962,3,FALSE)</f>
        <v>14450.014455701701</v>
      </c>
      <c r="F411" s="6" t="s">
        <v>244</v>
      </c>
      <c r="G411" s="23" t="str">
        <f t="shared" si="40"/>
        <v>55861.0357</v>
      </c>
      <c r="H411" s="25">
        <f t="shared" si="41"/>
        <v>14450</v>
      </c>
      <c r="I411" s="101" t="s">
        <v>1401</v>
      </c>
      <c r="J411" s="102" t="s">
        <v>1402</v>
      </c>
      <c r="K411" s="101" t="s">
        <v>1403</v>
      </c>
      <c r="L411" s="101" t="s">
        <v>1404</v>
      </c>
      <c r="M411" s="102" t="s">
        <v>1143</v>
      </c>
      <c r="N411" s="102" t="s">
        <v>1405</v>
      </c>
      <c r="O411" s="103" t="s">
        <v>1406</v>
      </c>
      <c r="P411" s="104" t="s">
        <v>1407</v>
      </c>
    </row>
    <row r="412" spans="1:16" ht="13.5" thickBot="1" x14ac:dyDescent="0.25">
      <c r="A412" s="25" t="str">
        <f t="shared" si="36"/>
        <v> JAAVSO 41;122 </v>
      </c>
      <c r="B412" s="6" t="str">
        <f t="shared" si="37"/>
        <v>I</v>
      </c>
      <c r="C412" s="25">
        <f t="shared" si="38"/>
        <v>56189.771800000002</v>
      </c>
      <c r="D412" s="23" t="str">
        <f t="shared" si="39"/>
        <v>vis</v>
      </c>
      <c r="E412" s="100">
        <f>VLOOKUP(C412,Active!C$21:E$962,3,FALSE)</f>
        <v>14803.016312843805</v>
      </c>
      <c r="F412" s="6" t="s">
        <v>244</v>
      </c>
      <c r="G412" s="23" t="str">
        <f t="shared" si="40"/>
        <v>56189.7718</v>
      </c>
      <c r="H412" s="25">
        <f t="shared" si="41"/>
        <v>14803</v>
      </c>
      <c r="I412" s="101" t="s">
        <v>1419</v>
      </c>
      <c r="J412" s="102" t="s">
        <v>1420</v>
      </c>
      <c r="K412" s="101" t="s">
        <v>1421</v>
      </c>
      <c r="L412" s="101" t="s">
        <v>1422</v>
      </c>
      <c r="M412" s="102" t="s">
        <v>1143</v>
      </c>
      <c r="N412" s="102" t="s">
        <v>244</v>
      </c>
      <c r="O412" s="103" t="s">
        <v>1169</v>
      </c>
      <c r="P412" s="103" t="s">
        <v>1423</v>
      </c>
    </row>
    <row r="413" spans="1:16" ht="13.5" thickBot="1" x14ac:dyDescent="0.25">
      <c r="A413" s="25" t="str">
        <f t="shared" si="36"/>
        <v>VSB 56 </v>
      </c>
      <c r="B413" s="6" t="str">
        <f t="shared" si="37"/>
        <v>I</v>
      </c>
      <c r="C413" s="25">
        <f t="shared" si="38"/>
        <v>56620.015399999997</v>
      </c>
      <c r="D413" s="23" t="str">
        <f t="shared" si="39"/>
        <v>vis</v>
      </c>
      <c r="E413" s="100">
        <f>VLOOKUP(C413,Active!C$21:E$962,3,FALSE)</f>
        <v>15265.01847756956</v>
      </c>
      <c r="F413" s="6" t="s">
        <v>244</v>
      </c>
      <c r="G413" s="23" t="str">
        <f t="shared" si="40"/>
        <v>56620.0154</v>
      </c>
      <c r="H413" s="25">
        <f t="shared" si="41"/>
        <v>15265</v>
      </c>
      <c r="I413" s="101" t="s">
        <v>1429</v>
      </c>
      <c r="J413" s="102" t="s">
        <v>1430</v>
      </c>
      <c r="K413" s="101" t="s">
        <v>1431</v>
      </c>
      <c r="L413" s="101" t="s">
        <v>1432</v>
      </c>
      <c r="M413" s="102" t="s">
        <v>1143</v>
      </c>
      <c r="N413" s="102" t="s">
        <v>244</v>
      </c>
      <c r="O413" s="103" t="s">
        <v>1433</v>
      </c>
      <c r="P413" s="104" t="s">
        <v>1434</v>
      </c>
    </row>
    <row r="414" spans="1:16" x14ac:dyDescent="0.2">
      <c r="B414" s="6"/>
      <c r="F414" s="6"/>
    </row>
    <row r="415" spans="1:16" x14ac:dyDescent="0.2">
      <c r="B415" s="6"/>
      <c r="F415" s="6"/>
    </row>
    <row r="416" spans="1:1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9" type="noConversion"/>
  <hyperlinks>
    <hyperlink ref="P42" r:id="rId1" display="http://www.bav-astro.de/sfs/BAVM_link.php?BAVMnr=31"/>
    <hyperlink ref="P170" r:id="rId2" display="http://www.bav-astro.de/sfs/BAVM_link.php?BAVMnr=46"/>
    <hyperlink ref="P185" r:id="rId3" display="http://www.konkoly.hu/cgi-bin/IBVS?3423"/>
    <hyperlink ref="P398" r:id="rId4" display="http://vsolj.cetus-net.org/no40.pdf"/>
    <hyperlink ref="P272" r:id="rId5" display="http://www.bav-astro.de/sfs/BAVM_link.php?BAVMnr=158"/>
    <hyperlink ref="P400" r:id="rId6" display="http://var.astro.cz/oejv/issues/oejv0074.pdf"/>
    <hyperlink ref="P401" r:id="rId7" display="http://var.astro.cz/oejv/issues/oejv0074.pdf"/>
    <hyperlink ref="P402" r:id="rId8" display="http://var.astro.cz/oejv/issues/oejv0074.pdf"/>
    <hyperlink ref="P403" r:id="rId9" display="http://var.astro.cz/oejv/issues/oejv0074.pdf"/>
    <hyperlink ref="P404" r:id="rId10" display="http://var.astro.cz/oejv/issues/oejv0074.pdf"/>
    <hyperlink ref="P273" r:id="rId11" display="http://www.konkoly.hu/cgi-bin/IBVS?5493"/>
    <hyperlink ref="P275" r:id="rId12" display="http://www.bav-astro.de/sfs/BAVM_link.php?BAVMnr=172"/>
    <hyperlink ref="P276" r:id="rId13" display="http://var.astro.cz/oejv/issues/oejv0003.pdf"/>
    <hyperlink ref="P407" r:id="rId14" display="http://www.konkoly.hu/cgi-bin/IBVS?5694"/>
    <hyperlink ref="P277" r:id="rId15" display="http://var.astro.cz/oejv/issues/oejv0003.pdf"/>
    <hyperlink ref="P278" r:id="rId16" display="http://www.bav-astro.de/sfs/BAVM_link.php?BAVMnr=178"/>
    <hyperlink ref="P279" r:id="rId17" display="http://www.konkoly.hu/cgi-bin/IBVS?5694"/>
    <hyperlink ref="P280" r:id="rId18" display="http://www.bav-astro.de/sfs/BAVM_link.php?BAVMnr=183"/>
    <hyperlink ref="P281" r:id="rId19" display="http://www.aavso.org/sites/default/files/jaavso/v36n2/171.pdf"/>
    <hyperlink ref="P282" r:id="rId20" display="http://www.aavso.org/sites/default/files/jaavso/v36n2/171.pdf"/>
    <hyperlink ref="P283" r:id="rId21" display="http://www.konkoly.hu/cgi-bin/IBVS?5820"/>
    <hyperlink ref="P409" r:id="rId22" display="http://var.astro.cz/oejv/issues/oejv0094.pdf"/>
    <hyperlink ref="P284" r:id="rId23" display="http://www.bav-astro.de/sfs/BAVM_link.php?BAVMnr=201"/>
    <hyperlink ref="P285" r:id="rId24" display="http://www.aavso.org/sites/default/files/jaavso/v36n2/171.pdf"/>
    <hyperlink ref="P286" r:id="rId25" display="http://www.aavso.org/sites/default/files/jaavso/v36n2/186.pdf"/>
    <hyperlink ref="P287" r:id="rId26" display="http://www.aavso.org/sites/default/files/jaavso/v36n2/186.pdf"/>
    <hyperlink ref="P288" r:id="rId27" display="http://www.konkoly.hu/cgi-bin/IBVS?5871"/>
    <hyperlink ref="P289" r:id="rId28" display="http://www.konkoly.hu/cgi-bin/IBVS?5875"/>
    <hyperlink ref="P410" r:id="rId29" display="http://var.astro.cz/oejv/issues/oejv0107.pdf"/>
    <hyperlink ref="P291" r:id="rId30" display="http://www.bav-astro.de/sfs/BAVM_link.php?BAVMnr=214"/>
    <hyperlink ref="P292" r:id="rId31" display="http://www.konkoly.hu/cgi-bin/IBVS?5966"/>
    <hyperlink ref="P411" r:id="rId32" display="http://vsolj.cetus-net.org/vsoljno53.pdf"/>
    <hyperlink ref="P294" r:id="rId33" display="http://var.astro.cz/oejv/issues/oejv0160.pdf"/>
    <hyperlink ref="P295" r:id="rId34" display="http://www.konkoly.hu/cgi-bin/IBVS?6011"/>
    <hyperlink ref="P413" r:id="rId35" display="http://vsolj.cetus-net.org/vsoljno56.pdf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3"/>
  <sheetViews>
    <sheetView workbookViewId="0">
      <selection sqref="A1:Y253"/>
    </sheetView>
  </sheetViews>
  <sheetFormatPr defaultRowHeight="12.75" x14ac:dyDescent="0.2"/>
  <sheetData>
    <row r="1" spans="1:20" ht="18" x14ac:dyDescent="0.2">
      <c r="A1" s="30" t="s">
        <v>172</v>
      </c>
      <c r="B1" s="23"/>
      <c r="C1" s="23"/>
      <c r="D1" s="31" t="s">
        <v>173</v>
      </c>
      <c r="E1" s="23"/>
      <c r="F1" s="23"/>
      <c r="G1" s="23"/>
      <c r="H1" s="23"/>
      <c r="K1" s="32" t="s">
        <v>174</v>
      </c>
      <c r="L1" s="23" t="s">
        <v>175</v>
      </c>
      <c r="M1" s="23">
        <f ca="1">F18*H18-G18*G18</f>
        <v>0</v>
      </c>
      <c r="N1" s="23"/>
      <c r="O1" s="23"/>
      <c r="P1" s="23"/>
      <c r="Q1" s="23"/>
      <c r="R1" s="23">
        <v>1</v>
      </c>
      <c r="S1" s="23" t="s">
        <v>41</v>
      </c>
      <c r="T1" s="23"/>
    </row>
    <row r="2" spans="1:20" x14ac:dyDescent="0.2">
      <c r="A2" s="23"/>
      <c r="B2" s="23"/>
      <c r="C2" s="23"/>
      <c r="D2" s="23"/>
      <c r="E2" s="23"/>
      <c r="F2" s="23"/>
      <c r="G2" s="23"/>
      <c r="H2" s="23"/>
      <c r="K2" s="32" t="s">
        <v>176</v>
      </c>
      <c r="L2" s="23" t="s">
        <v>177</v>
      </c>
      <c r="M2" s="23">
        <f ca="1">+D18*H18-F18*G18</f>
        <v>0</v>
      </c>
      <c r="N2" s="23"/>
      <c r="O2" s="23"/>
      <c r="P2" s="23"/>
      <c r="Q2" s="23"/>
      <c r="R2" s="23">
        <v>2</v>
      </c>
      <c r="S2" s="23" t="s">
        <v>28</v>
      </c>
      <c r="T2" s="23"/>
    </row>
    <row r="3" spans="1:20" ht="13.5" thickBot="1" x14ac:dyDescent="0.25">
      <c r="A3" s="23" t="s">
        <v>178</v>
      </c>
      <c r="B3" s="23" t="s">
        <v>179</v>
      </c>
      <c r="C3" s="23"/>
      <c r="D3" s="23"/>
      <c r="E3" s="33" t="s">
        <v>180</v>
      </c>
      <c r="F3" s="33" t="s">
        <v>181</v>
      </c>
      <c r="G3" s="33" t="s">
        <v>182</v>
      </c>
      <c r="H3" s="33" t="s">
        <v>183</v>
      </c>
      <c r="K3" s="32" t="s">
        <v>184</v>
      </c>
      <c r="L3" s="23" t="s">
        <v>185</v>
      </c>
      <c r="M3" s="23">
        <f ca="1">+D18*G18-F18*F18</f>
        <v>0</v>
      </c>
      <c r="N3" s="23"/>
      <c r="O3" s="23"/>
      <c r="P3" s="23"/>
      <c r="Q3" s="23"/>
      <c r="R3" s="23">
        <v>3</v>
      </c>
      <c r="S3" s="23" t="s">
        <v>186</v>
      </c>
      <c r="T3" s="23"/>
    </row>
    <row r="4" spans="1:20" x14ac:dyDescent="0.2">
      <c r="A4" s="23" t="s">
        <v>187</v>
      </c>
      <c r="B4" s="23" t="s">
        <v>188</v>
      </c>
      <c r="C4" s="23"/>
      <c r="D4" s="34" t="s">
        <v>189</v>
      </c>
      <c r="E4" s="35" t="e">
        <f ca="1">(E18*M1-I18*M2+J18*M3)/M7</f>
        <v>#DIV/0!</v>
      </c>
      <c r="F4" s="36" t="e">
        <f ca="1">+E7/M7*M18</f>
        <v>#DIV/0!</v>
      </c>
      <c r="G4" s="37">
        <f>+B18</f>
        <v>1</v>
      </c>
      <c r="H4" s="38" t="e">
        <f ca="1">ABS(F4/E4)</f>
        <v>#DIV/0!</v>
      </c>
      <c r="K4" s="32" t="s">
        <v>190</v>
      </c>
      <c r="L4" s="23" t="s">
        <v>191</v>
      </c>
      <c r="M4" s="23">
        <f ca="1">+D17*H18-F18*F18</f>
        <v>0</v>
      </c>
      <c r="N4" s="23"/>
      <c r="O4" s="23"/>
      <c r="P4" s="23"/>
      <c r="Q4" s="23"/>
      <c r="R4" s="23">
        <v>4</v>
      </c>
      <c r="S4" s="23" t="s">
        <v>192</v>
      </c>
      <c r="T4" s="23"/>
    </row>
    <row r="5" spans="1:20" x14ac:dyDescent="0.2">
      <c r="A5" s="23" t="s">
        <v>193</v>
      </c>
      <c r="B5" s="39">
        <v>40323</v>
      </c>
      <c r="C5" s="23"/>
      <c r="D5" s="40" t="s">
        <v>194</v>
      </c>
      <c r="E5" s="41" t="e">
        <f ca="1">+(-E18*M2+I18*M4-J18*M5)/M7</f>
        <v>#DIV/0!</v>
      </c>
      <c r="F5" s="42" t="e">
        <f ca="1">N18*E7/M7</f>
        <v>#DIV/0!</v>
      </c>
      <c r="G5" s="43">
        <f>+B18/A18</f>
        <v>1E-4</v>
      </c>
      <c r="H5" s="38" t="e">
        <f ca="1">ABS(F5/E5)</f>
        <v>#DIV/0!</v>
      </c>
      <c r="K5" s="32" t="s">
        <v>195</v>
      </c>
      <c r="L5" s="23" t="s">
        <v>196</v>
      </c>
      <c r="M5" s="23">
        <f ca="1">+D17*G18-D18*F18</f>
        <v>0</v>
      </c>
      <c r="N5" s="23"/>
      <c r="O5" s="23"/>
      <c r="P5" s="23"/>
      <c r="Q5" s="23"/>
      <c r="R5" s="23">
        <v>5</v>
      </c>
      <c r="S5" s="23" t="s">
        <v>197</v>
      </c>
      <c r="T5" s="23"/>
    </row>
    <row r="6" spans="1:20" ht="13.5" thickBot="1" x14ac:dyDescent="0.25">
      <c r="A6" s="23"/>
      <c r="B6" s="23"/>
      <c r="D6" s="44" t="s">
        <v>198</v>
      </c>
      <c r="E6" s="45" t="e">
        <f ca="1">+(E18*M3-I18*M5+J18*M6)/M7</f>
        <v>#DIV/0!</v>
      </c>
      <c r="F6" s="46" t="e">
        <f ca="1">O18*E7/M7</f>
        <v>#DIV/0!</v>
      </c>
      <c r="G6" s="47">
        <f>+B18/A18^2</f>
        <v>1E-8</v>
      </c>
      <c r="H6" s="38" t="e">
        <f ca="1">ABS(F6/E6)</f>
        <v>#DIV/0!</v>
      </c>
      <c r="K6" s="48" t="s">
        <v>199</v>
      </c>
      <c r="L6" s="49" t="s">
        <v>200</v>
      </c>
      <c r="M6" s="49">
        <f ca="1">+D17*F18-D18*D18</f>
        <v>0</v>
      </c>
      <c r="N6" s="23"/>
      <c r="O6" s="23"/>
      <c r="P6" s="23"/>
      <c r="Q6" s="23"/>
      <c r="R6" s="23">
        <v>6</v>
      </c>
      <c r="S6" s="23" t="s">
        <v>201</v>
      </c>
      <c r="T6" s="23"/>
    </row>
    <row r="7" spans="1:20" x14ac:dyDescent="0.2">
      <c r="B7" s="23"/>
      <c r="C7" s="23"/>
      <c r="D7" s="50" t="s">
        <v>202</v>
      </c>
      <c r="E7" s="51" t="e">
        <f ca="1">SQRT(L18/(D17-3))</f>
        <v>#DIV/0!</v>
      </c>
      <c r="F7" s="23"/>
      <c r="G7" s="52">
        <f>+B22</f>
        <v>0</v>
      </c>
      <c r="H7" s="23"/>
      <c r="K7" s="32" t="s">
        <v>203</v>
      </c>
      <c r="L7" s="53" t="s">
        <v>204</v>
      </c>
      <c r="M7" s="23">
        <f ca="1">+D17*M1-D18*M2+F18*M3</f>
        <v>0</v>
      </c>
      <c r="N7" s="23"/>
      <c r="O7" s="23"/>
      <c r="P7" s="23"/>
      <c r="Q7" s="23"/>
      <c r="R7" s="23">
        <v>7</v>
      </c>
      <c r="S7" s="23" t="s">
        <v>205</v>
      </c>
      <c r="T7" s="23"/>
    </row>
    <row r="8" spans="1:20" x14ac:dyDescent="0.2">
      <c r="B8" s="23"/>
      <c r="C8" s="23"/>
      <c r="D8" s="50" t="s">
        <v>206</v>
      </c>
      <c r="E8" s="23"/>
      <c r="F8" s="54" t="e">
        <f ca="1">CORREL(INDIRECT(E12):INDIRECT(E13),INDIRECT(K12):INDIRECT(K13))</f>
        <v>#DIV/0!</v>
      </c>
      <c r="G8" s="51"/>
      <c r="H8" s="23"/>
      <c r="I8" s="52"/>
      <c r="J8" s="23"/>
      <c r="K8" s="23"/>
      <c r="L8" s="53"/>
      <c r="M8" s="23"/>
      <c r="N8" s="23"/>
      <c r="O8" s="23"/>
      <c r="P8" s="23"/>
      <c r="Q8" s="23"/>
      <c r="R8" s="23">
        <v>8</v>
      </c>
      <c r="S8" s="23" t="s">
        <v>207</v>
      </c>
      <c r="T8" s="23"/>
    </row>
    <row r="9" spans="1:20" x14ac:dyDescent="0.2">
      <c r="A9" s="23"/>
      <c r="B9" s="23"/>
      <c r="C9" s="23"/>
      <c r="D9" s="23"/>
      <c r="E9" s="55" t="e">
        <f ca="1">E6*G6</f>
        <v>#DIV/0!</v>
      </c>
      <c r="F9" s="56" t="e">
        <f ca="1">H6</f>
        <v>#DIV/0!</v>
      </c>
      <c r="G9" s="57" t="e">
        <f ca="1">F8</f>
        <v>#DIV/0!</v>
      </c>
      <c r="I9" s="52"/>
      <c r="J9" s="23"/>
      <c r="K9" s="23"/>
      <c r="L9" s="53"/>
      <c r="M9" s="23"/>
      <c r="N9" s="23"/>
      <c r="O9" s="23"/>
      <c r="P9" s="23"/>
      <c r="Q9" s="23"/>
      <c r="R9" s="23">
        <v>9</v>
      </c>
      <c r="S9" s="23" t="s">
        <v>156</v>
      </c>
      <c r="T9" s="23"/>
    </row>
    <row r="10" spans="1:20" x14ac:dyDescent="0.2">
      <c r="A10" s="58"/>
      <c r="B10" s="5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10</v>
      </c>
      <c r="S10" s="23" t="s">
        <v>208</v>
      </c>
      <c r="T10" s="23"/>
    </row>
    <row r="11" spans="1:20" x14ac:dyDescent="0.2">
      <c r="A11" s="58"/>
      <c r="B11" s="5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11</v>
      </c>
      <c r="S11" s="23" t="s">
        <v>46</v>
      </c>
      <c r="T11" s="23"/>
    </row>
    <row r="12" spans="1:20" x14ac:dyDescent="0.2">
      <c r="A12" s="59">
        <v>21</v>
      </c>
      <c r="B12" s="23" t="s">
        <v>209</v>
      </c>
      <c r="C12" s="60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23"/>
      <c r="Q12" s="23"/>
      <c r="R12" s="23">
        <v>12</v>
      </c>
      <c r="S12" s="23" t="s">
        <v>210</v>
      </c>
      <c r="T12" s="23"/>
    </row>
    <row r="13" spans="1:20" x14ac:dyDescent="0.2">
      <c r="A13" s="59">
        <f>20+COUNT(A21:A1449)</f>
        <v>21</v>
      </c>
      <c r="B13" s="23" t="s">
        <v>211</v>
      </c>
      <c r="C13" s="60">
        <f>A13</f>
        <v>21</v>
      </c>
      <c r="D13" s="6" t="str">
        <f>D$15&amp;$C13</f>
        <v>D21</v>
      </c>
      <c r="E13" s="6" t="str">
        <f t="shared" ref="E13:O13" si="1">E$15&amp;$C13</f>
        <v>E21</v>
      </c>
      <c r="F13" s="6" t="str">
        <f t="shared" si="1"/>
        <v>F21</v>
      </c>
      <c r="G13" s="6" t="str">
        <f t="shared" si="1"/>
        <v>G21</v>
      </c>
      <c r="H13" s="6" t="str">
        <f t="shared" si="1"/>
        <v>H21</v>
      </c>
      <c r="I13" s="6" t="str">
        <f t="shared" si="1"/>
        <v>I21</v>
      </c>
      <c r="J13" s="6" t="str">
        <f t="shared" si="1"/>
        <v>J21</v>
      </c>
      <c r="K13" s="6" t="str">
        <f t="shared" si="1"/>
        <v>K21</v>
      </c>
      <c r="L13" s="6" t="str">
        <f t="shared" si="1"/>
        <v>L21</v>
      </c>
      <c r="M13" s="6" t="str">
        <f t="shared" si="1"/>
        <v>M21</v>
      </c>
      <c r="N13" s="6" t="str">
        <f t="shared" si="1"/>
        <v>N21</v>
      </c>
      <c r="O13" s="6" t="str">
        <f t="shared" si="1"/>
        <v>O21</v>
      </c>
      <c r="P13" s="23"/>
      <c r="Q13" s="23"/>
      <c r="R13" s="23">
        <v>13</v>
      </c>
      <c r="S13" s="23" t="s">
        <v>212</v>
      </c>
      <c r="T13" s="23"/>
    </row>
    <row r="14" spans="1:20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53"/>
      <c r="N14" s="23"/>
      <c r="O14" s="23"/>
      <c r="P14" s="23"/>
      <c r="Q14" s="23"/>
      <c r="R14" s="23">
        <v>14</v>
      </c>
      <c r="S14" s="23" t="s">
        <v>213</v>
      </c>
      <c r="T14" s="23"/>
    </row>
    <row r="15" spans="1:20" x14ac:dyDescent="0.2">
      <c r="A15" s="6"/>
      <c r="B15" s="23"/>
      <c r="C15" s="23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23"/>
      <c r="Q15" s="23"/>
      <c r="R15" s="23">
        <v>15</v>
      </c>
      <c r="S15" s="23" t="s">
        <v>214</v>
      </c>
      <c r="T15" s="23"/>
    </row>
    <row r="16" spans="1:20" x14ac:dyDescent="0.2">
      <c r="A16" s="6"/>
      <c r="B16" s="58"/>
      <c r="C16" s="23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23"/>
      <c r="Q16" s="23"/>
      <c r="R16" s="23">
        <v>16</v>
      </c>
      <c r="S16" s="23" t="s">
        <v>215</v>
      </c>
      <c r="T16" s="23"/>
    </row>
    <row r="17" spans="1:20" x14ac:dyDescent="0.2">
      <c r="A17" s="31" t="s">
        <v>216</v>
      </c>
      <c r="B17" s="23"/>
      <c r="C17" s="23" t="s">
        <v>217</v>
      </c>
      <c r="D17" s="23">
        <f>C13-C12+1</f>
        <v>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>
        <v>17</v>
      </c>
      <c r="S17" s="23" t="s">
        <v>218</v>
      </c>
      <c r="T17" s="23"/>
    </row>
    <row r="18" spans="1:20" x14ac:dyDescent="0.2">
      <c r="A18" s="61">
        <v>10000</v>
      </c>
      <c r="B18" s="61">
        <v>1</v>
      </c>
      <c r="C18" s="23" t="s">
        <v>219</v>
      </c>
      <c r="D18" s="23">
        <f ca="1">SUM(INDIRECT(D12):INDIRECT(D13))</f>
        <v>-0.127</v>
      </c>
      <c r="E18" s="23">
        <f ca="1">SUM(INDIRECT(E12):INDIRECT(E13))</f>
        <v>3.1417999998666346E-2</v>
      </c>
      <c r="F18" s="23">
        <f ca="1">SUM(INDIRECT(F12):INDIRECT(F13))</f>
        <v>1.6129000000000001E-2</v>
      </c>
      <c r="G18" s="23">
        <f ca="1">SUM(INDIRECT(G12):INDIRECT(G13))</f>
        <v>-2.048383E-3</v>
      </c>
      <c r="H18" s="23">
        <f ca="1">SUM(INDIRECT(H12):INDIRECT(H13))</f>
        <v>2.6014464100000001E-4</v>
      </c>
      <c r="I18" s="23">
        <f ca="1">SUM(INDIRECT(I12):INDIRECT(I13))</f>
        <v>-3.9900859998306263E-3</v>
      </c>
      <c r="J18" s="23">
        <f ca="1">SUM(INDIRECT(J12):INDIRECT(J13))</f>
        <v>5.0674092197848953E-4</v>
      </c>
      <c r="K18" s="23"/>
      <c r="L18" s="23" t="e">
        <f ca="1">SUM(INDIRECT(L12):INDIRECT(L13))</f>
        <v>#DIV/0!</v>
      </c>
      <c r="M18" s="23">
        <f ca="1">SQRT(SUM(INDIRECT(M12):INDIRECT(M13)))</f>
        <v>0</v>
      </c>
      <c r="N18" s="23">
        <f ca="1">SQRT(SUM(INDIRECT(N12):INDIRECT(N13)))</f>
        <v>0</v>
      </c>
      <c r="O18" s="23">
        <f ca="1">SQRT(SUM(INDIRECT(O12):INDIRECT(O13)))</f>
        <v>0</v>
      </c>
      <c r="P18" s="23"/>
      <c r="Q18" s="23"/>
      <c r="R18" s="23">
        <v>18</v>
      </c>
      <c r="S18" s="23" t="s">
        <v>220</v>
      </c>
      <c r="T18" s="23"/>
    </row>
    <row r="19" spans="1:20" x14ac:dyDescent="0.2">
      <c r="A19" s="62" t="s">
        <v>221</v>
      </c>
      <c r="B19" s="23"/>
      <c r="C19" s="23"/>
      <c r="D19" s="63" t="s">
        <v>222</v>
      </c>
      <c r="E19" s="63" t="s">
        <v>223</v>
      </c>
      <c r="F19" s="63" t="s">
        <v>224</v>
      </c>
      <c r="G19" s="63" t="s">
        <v>225</v>
      </c>
      <c r="H19" s="63" t="s">
        <v>226</v>
      </c>
      <c r="I19" s="63" t="s">
        <v>227</v>
      </c>
      <c r="J19" s="63" t="s">
        <v>228</v>
      </c>
      <c r="K19" s="64"/>
      <c r="L19" s="64"/>
      <c r="M19" s="64"/>
      <c r="N19" s="64"/>
      <c r="O19" s="64"/>
      <c r="P19" s="23"/>
      <c r="Q19" s="23"/>
      <c r="R19" s="23">
        <v>19</v>
      </c>
      <c r="S19" s="23" t="s">
        <v>74</v>
      </c>
      <c r="T19" s="23"/>
    </row>
    <row r="20" spans="1:20" ht="15" thickBot="1" x14ac:dyDescent="0.25">
      <c r="A20" s="9" t="s">
        <v>229</v>
      </c>
      <c r="B20" s="9" t="s">
        <v>230</v>
      </c>
      <c r="C20" s="23"/>
      <c r="D20" s="9" t="s">
        <v>229</v>
      </c>
      <c r="E20" s="9" t="s">
        <v>230</v>
      </c>
      <c r="F20" s="9" t="s">
        <v>231</v>
      </c>
      <c r="G20" s="9" t="s">
        <v>232</v>
      </c>
      <c r="H20" s="9" t="s">
        <v>233</v>
      </c>
      <c r="I20" s="65" t="s">
        <v>234</v>
      </c>
      <c r="J20" s="9" t="s">
        <v>235</v>
      </c>
      <c r="K20" s="66" t="s">
        <v>236</v>
      </c>
      <c r="L20" s="65" t="s">
        <v>237</v>
      </c>
      <c r="M20" s="65" t="s">
        <v>238</v>
      </c>
      <c r="N20" s="65" t="s">
        <v>239</v>
      </c>
      <c r="O20" s="65" t="s">
        <v>240</v>
      </c>
      <c r="P20" s="67" t="s">
        <v>241</v>
      </c>
      <c r="Q20" s="23"/>
      <c r="R20" s="23">
        <v>20</v>
      </c>
      <c r="S20" s="23" t="s">
        <v>242</v>
      </c>
      <c r="T20" s="23"/>
    </row>
    <row r="21" spans="1:20" x14ac:dyDescent="0.2">
      <c r="A21" s="68">
        <v>-1270</v>
      </c>
      <c r="B21" s="68">
        <v>3.1417999998666346E-2</v>
      </c>
      <c r="C21" s="23"/>
      <c r="D21" s="69">
        <f t="shared" ref="D21:E52" si="3">A21/A$18</f>
        <v>-0.127</v>
      </c>
      <c r="E21" s="69">
        <f t="shared" si="3"/>
        <v>3.1417999998666346E-2</v>
      </c>
      <c r="F21" s="70">
        <f>D21*D21</f>
        <v>1.6129000000000001E-2</v>
      </c>
      <c r="G21" s="70">
        <f>D21*F21</f>
        <v>-2.048383E-3</v>
      </c>
      <c r="H21" s="70">
        <f>F21*F21</f>
        <v>2.6014464100000001E-4</v>
      </c>
      <c r="I21" s="70">
        <f>E21*D21</f>
        <v>-3.9900859998306263E-3</v>
      </c>
      <c r="J21" s="70">
        <f>I21*D21</f>
        <v>5.0674092197848953E-4</v>
      </c>
      <c r="K21" s="70" t="e">
        <f t="shared" ref="K21:K84" ca="1" si="4">+E$4+E$5*D21+E$6*D21^2</f>
        <v>#DIV/0!</v>
      </c>
      <c r="L21" s="70" t="e">
        <f ca="1">+(K21-E21)^2</f>
        <v>#DIV/0!</v>
      </c>
      <c r="M21" s="70">
        <f t="shared" ref="M21:M84" ca="1" si="5">(M$1-M$2*D21+M$3*F21)^2</f>
        <v>0</v>
      </c>
      <c r="N21" s="70">
        <f t="shared" ref="N21:N84" ca="1" si="6">(-M$2+M$4*D21-M$5*F21)^2</f>
        <v>0</v>
      </c>
      <c r="O21" s="70">
        <f t="shared" ref="O21:O84" ca="1" si="7">+(M$3-D21*M$5+F21*M$6)^2</f>
        <v>0</v>
      </c>
      <c r="P21" s="23" t="e">
        <f ca="1">+E21-K21</f>
        <v>#DIV/0!</v>
      </c>
      <c r="Q21" s="23"/>
      <c r="R21" s="23">
        <v>21</v>
      </c>
      <c r="S21" s="23" t="s">
        <v>243</v>
      </c>
      <c r="T21" s="23"/>
    </row>
    <row r="22" spans="1:20" x14ac:dyDescent="0.2">
      <c r="A22" s="68"/>
      <c r="B22" s="68"/>
      <c r="C22" s="23"/>
      <c r="D22" s="69">
        <f t="shared" si="3"/>
        <v>0</v>
      </c>
      <c r="E22" s="69">
        <f t="shared" si="3"/>
        <v>0</v>
      </c>
      <c r="F22" s="70">
        <f t="shared" ref="F22:F85" si="8">D22*D22</f>
        <v>0</v>
      </c>
      <c r="G22" s="70">
        <f t="shared" ref="G22:G85" si="9">D22*F22</f>
        <v>0</v>
      </c>
      <c r="H22" s="70">
        <f t="shared" ref="H22:H85" si="10">F22*F22</f>
        <v>0</v>
      </c>
      <c r="I22" s="70">
        <f t="shared" ref="I22:I85" si="11">E22*D22</f>
        <v>0</v>
      </c>
      <c r="J22" s="70">
        <f t="shared" ref="J22:J85" si="12">I22*D22</f>
        <v>0</v>
      </c>
      <c r="K22" s="70" t="e">
        <f t="shared" ca="1" si="4"/>
        <v>#DIV/0!</v>
      </c>
      <c r="L22" s="70" t="e">
        <f t="shared" ref="L22:L85" ca="1" si="13">+(K22-E22)^2</f>
        <v>#DIV/0!</v>
      </c>
      <c r="M22" s="70">
        <f t="shared" ca="1" si="5"/>
        <v>0</v>
      </c>
      <c r="N22" s="70">
        <f t="shared" ca="1" si="6"/>
        <v>0</v>
      </c>
      <c r="O22" s="70">
        <f t="shared" ca="1" si="7"/>
        <v>0</v>
      </c>
      <c r="P22" s="23" t="e">
        <f t="shared" ref="P22:P85" ca="1" si="14">+E22-K22</f>
        <v>#DIV/0!</v>
      </c>
      <c r="Q22" s="23"/>
      <c r="R22" s="23">
        <v>22</v>
      </c>
      <c r="S22" s="23" t="s">
        <v>244</v>
      </c>
      <c r="T22" s="23"/>
    </row>
    <row r="23" spans="1:20" x14ac:dyDescent="0.2">
      <c r="A23" s="68"/>
      <c r="B23" s="68"/>
      <c r="C23" s="23"/>
      <c r="D23" s="69">
        <f t="shared" si="3"/>
        <v>0</v>
      </c>
      <c r="E23" s="69">
        <f t="shared" si="3"/>
        <v>0</v>
      </c>
      <c r="F23" s="70">
        <f t="shared" si="8"/>
        <v>0</v>
      </c>
      <c r="G23" s="70">
        <f t="shared" si="9"/>
        <v>0</v>
      </c>
      <c r="H23" s="70">
        <f t="shared" si="10"/>
        <v>0</v>
      </c>
      <c r="I23" s="70">
        <f t="shared" si="11"/>
        <v>0</v>
      </c>
      <c r="J23" s="70">
        <f t="shared" si="12"/>
        <v>0</v>
      </c>
      <c r="K23" s="70" t="e">
        <f t="shared" ca="1" si="4"/>
        <v>#DIV/0!</v>
      </c>
      <c r="L23" s="70" t="e">
        <f t="shared" ca="1" si="13"/>
        <v>#DIV/0!</v>
      </c>
      <c r="M23" s="70">
        <f t="shared" ca="1" si="5"/>
        <v>0</v>
      </c>
      <c r="N23" s="70">
        <f t="shared" ca="1" si="6"/>
        <v>0</v>
      </c>
      <c r="O23" s="70">
        <f t="shared" ca="1" si="7"/>
        <v>0</v>
      </c>
      <c r="P23" s="23" t="e">
        <f t="shared" ca="1" si="14"/>
        <v>#DIV/0!</v>
      </c>
      <c r="Q23" s="23"/>
      <c r="R23" s="23">
        <v>23</v>
      </c>
      <c r="S23" s="23" t="s">
        <v>245</v>
      </c>
      <c r="T23" s="23"/>
    </row>
    <row r="24" spans="1:20" x14ac:dyDescent="0.2">
      <c r="A24" s="68"/>
      <c r="B24" s="68"/>
      <c r="C24" s="23"/>
      <c r="D24" s="69">
        <f t="shared" si="3"/>
        <v>0</v>
      </c>
      <c r="E24" s="69">
        <f t="shared" si="3"/>
        <v>0</v>
      </c>
      <c r="F24" s="70">
        <f t="shared" si="8"/>
        <v>0</v>
      </c>
      <c r="G24" s="70">
        <f t="shared" si="9"/>
        <v>0</v>
      </c>
      <c r="H24" s="70">
        <f t="shared" si="10"/>
        <v>0</v>
      </c>
      <c r="I24" s="70">
        <f t="shared" si="11"/>
        <v>0</v>
      </c>
      <c r="J24" s="70">
        <f t="shared" si="12"/>
        <v>0</v>
      </c>
      <c r="K24" s="70" t="e">
        <f t="shared" ca="1" si="4"/>
        <v>#DIV/0!</v>
      </c>
      <c r="L24" s="70" t="e">
        <f t="shared" ca="1" si="13"/>
        <v>#DIV/0!</v>
      </c>
      <c r="M24" s="70">
        <f t="shared" ca="1" si="5"/>
        <v>0</v>
      </c>
      <c r="N24" s="70">
        <f t="shared" ca="1" si="6"/>
        <v>0</v>
      </c>
      <c r="O24" s="70">
        <f t="shared" ca="1" si="7"/>
        <v>0</v>
      </c>
      <c r="P24" s="23" t="e">
        <f t="shared" ca="1" si="14"/>
        <v>#DIV/0!</v>
      </c>
      <c r="Q24" s="23"/>
      <c r="R24" s="23">
        <v>24</v>
      </c>
      <c r="S24" s="23" t="s">
        <v>229</v>
      </c>
      <c r="T24" s="23"/>
    </row>
    <row r="25" spans="1:20" x14ac:dyDescent="0.2">
      <c r="A25" s="68"/>
      <c r="B25" s="68"/>
      <c r="C25" s="23"/>
      <c r="D25" s="69">
        <f t="shared" si="3"/>
        <v>0</v>
      </c>
      <c r="E25" s="69">
        <f t="shared" si="3"/>
        <v>0</v>
      </c>
      <c r="F25" s="70">
        <f t="shared" si="8"/>
        <v>0</v>
      </c>
      <c r="G25" s="70">
        <f t="shared" si="9"/>
        <v>0</v>
      </c>
      <c r="H25" s="70">
        <f t="shared" si="10"/>
        <v>0</v>
      </c>
      <c r="I25" s="70">
        <f t="shared" si="11"/>
        <v>0</v>
      </c>
      <c r="J25" s="70">
        <f t="shared" si="12"/>
        <v>0</v>
      </c>
      <c r="K25" s="70" t="e">
        <f t="shared" ca="1" si="4"/>
        <v>#DIV/0!</v>
      </c>
      <c r="L25" s="70" t="e">
        <f t="shared" ca="1" si="13"/>
        <v>#DIV/0!</v>
      </c>
      <c r="M25" s="70">
        <f t="shared" ca="1" si="5"/>
        <v>0</v>
      </c>
      <c r="N25" s="70">
        <f t="shared" ca="1" si="6"/>
        <v>0</v>
      </c>
      <c r="O25" s="70">
        <f t="shared" ca="1" si="7"/>
        <v>0</v>
      </c>
      <c r="P25" s="23" t="e">
        <f t="shared" ca="1" si="14"/>
        <v>#DIV/0!</v>
      </c>
      <c r="Q25" s="23"/>
      <c r="R25" s="23">
        <v>25</v>
      </c>
      <c r="S25" s="23" t="s">
        <v>230</v>
      </c>
      <c r="T25" s="23"/>
    </row>
    <row r="26" spans="1:20" x14ac:dyDescent="0.2">
      <c r="A26" s="68"/>
      <c r="B26" s="68"/>
      <c r="C26" s="23"/>
      <c r="D26" s="69">
        <f t="shared" si="3"/>
        <v>0</v>
      </c>
      <c r="E26" s="69">
        <f t="shared" si="3"/>
        <v>0</v>
      </c>
      <c r="F26" s="70">
        <f t="shared" si="8"/>
        <v>0</v>
      </c>
      <c r="G26" s="70">
        <f t="shared" si="9"/>
        <v>0</v>
      </c>
      <c r="H26" s="70">
        <f t="shared" si="10"/>
        <v>0</v>
      </c>
      <c r="I26" s="70">
        <f t="shared" si="11"/>
        <v>0</v>
      </c>
      <c r="J26" s="70">
        <f t="shared" si="12"/>
        <v>0</v>
      </c>
      <c r="K26" s="70" t="e">
        <f t="shared" ca="1" si="4"/>
        <v>#DIV/0!</v>
      </c>
      <c r="L26" s="70" t="e">
        <f t="shared" ca="1" si="13"/>
        <v>#DIV/0!</v>
      </c>
      <c r="M26" s="70">
        <f t="shared" ca="1" si="5"/>
        <v>0</v>
      </c>
      <c r="N26" s="70">
        <f t="shared" ca="1" si="6"/>
        <v>0</v>
      </c>
      <c r="O26" s="70">
        <f t="shared" ca="1" si="7"/>
        <v>0</v>
      </c>
      <c r="P26" s="23" t="e">
        <f t="shared" ca="1" si="14"/>
        <v>#DIV/0!</v>
      </c>
      <c r="Q26" s="23"/>
      <c r="R26" s="23">
        <v>26</v>
      </c>
      <c r="S26" s="23" t="s">
        <v>246</v>
      </c>
      <c r="T26" s="23"/>
    </row>
    <row r="27" spans="1:20" x14ac:dyDescent="0.2">
      <c r="A27" s="68"/>
      <c r="B27" s="68"/>
      <c r="C27" s="23"/>
      <c r="D27" s="69">
        <f t="shared" si="3"/>
        <v>0</v>
      </c>
      <c r="E27" s="69">
        <f t="shared" si="3"/>
        <v>0</v>
      </c>
      <c r="F27" s="70">
        <f t="shared" si="8"/>
        <v>0</v>
      </c>
      <c r="G27" s="70">
        <f t="shared" si="9"/>
        <v>0</v>
      </c>
      <c r="H27" s="70">
        <f t="shared" si="10"/>
        <v>0</v>
      </c>
      <c r="I27" s="70">
        <f t="shared" si="11"/>
        <v>0</v>
      </c>
      <c r="J27" s="70">
        <f t="shared" si="12"/>
        <v>0</v>
      </c>
      <c r="K27" s="70" t="e">
        <f t="shared" ca="1" si="4"/>
        <v>#DIV/0!</v>
      </c>
      <c r="L27" s="70" t="e">
        <f t="shared" ca="1" si="13"/>
        <v>#DIV/0!</v>
      </c>
      <c r="M27" s="70">
        <f t="shared" ca="1" si="5"/>
        <v>0</v>
      </c>
      <c r="N27" s="70">
        <f t="shared" ca="1" si="6"/>
        <v>0</v>
      </c>
      <c r="O27" s="70">
        <f t="shared" ca="1" si="7"/>
        <v>0</v>
      </c>
      <c r="P27" s="23" t="e">
        <f t="shared" ca="1" si="14"/>
        <v>#DIV/0!</v>
      </c>
      <c r="Q27" s="23"/>
      <c r="R27" s="23"/>
      <c r="S27" s="23"/>
      <c r="T27" s="23"/>
    </row>
    <row r="28" spans="1:20" x14ac:dyDescent="0.2">
      <c r="A28" s="68"/>
      <c r="B28" s="68"/>
      <c r="C28" s="23"/>
      <c r="D28" s="69">
        <f t="shared" si="3"/>
        <v>0</v>
      </c>
      <c r="E28" s="69">
        <f t="shared" si="3"/>
        <v>0</v>
      </c>
      <c r="F28" s="70">
        <f t="shared" si="8"/>
        <v>0</v>
      </c>
      <c r="G28" s="70">
        <f t="shared" si="9"/>
        <v>0</v>
      </c>
      <c r="H28" s="70">
        <f t="shared" si="10"/>
        <v>0</v>
      </c>
      <c r="I28" s="70">
        <f t="shared" si="11"/>
        <v>0</v>
      </c>
      <c r="J28" s="70">
        <f t="shared" si="12"/>
        <v>0</v>
      </c>
      <c r="K28" s="70" t="e">
        <f t="shared" ca="1" si="4"/>
        <v>#DIV/0!</v>
      </c>
      <c r="L28" s="70" t="e">
        <f t="shared" ca="1" si="13"/>
        <v>#DIV/0!</v>
      </c>
      <c r="M28" s="70">
        <f t="shared" ca="1" si="5"/>
        <v>0</v>
      </c>
      <c r="N28" s="70">
        <f t="shared" ca="1" si="6"/>
        <v>0</v>
      </c>
      <c r="O28" s="70">
        <f t="shared" ca="1" si="7"/>
        <v>0</v>
      </c>
      <c r="P28" s="23" t="e">
        <f t="shared" ca="1" si="14"/>
        <v>#DIV/0!</v>
      </c>
      <c r="Q28" s="23"/>
      <c r="R28" s="23"/>
      <c r="S28" s="23"/>
      <c r="T28" s="23"/>
    </row>
    <row r="29" spans="1:20" x14ac:dyDescent="0.2">
      <c r="A29" s="68"/>
      <c r="B29" s="68"/>
      <c r="C29" s="23"/>
      <c r="D29" s="69">
        <f t="shared" si="3"/>
        <v>0</v>
      </c>
      <c r="E29" s="69">
        <f t="shared" si="3"/>
        <v>0</v>
      </c>
      <c r="F29" s="70">
        <f t="shared" si="8"/>
        <v>0</v>
      </c>
      <c r="G29" s="70">
        <f t="shared" si="9"/>
        <v>0</v>
      </c>
      <c r="H29" s="70">
        <f t="shared" si="10"/>
        <v>0</v>
      </c>
      <c r="I29" s="70">
        <f t="shared" si="11"/>
        <v>0</v>
      </c>
      <c r="J29" s="70">
        <f t="shared" si="12"/>
        <v>0</v>
      </c>
      <c r="K29" s="70" t="e">
        <f t="shared" ca="1" si="4"/>
        <v>#DIV/0!</v>
      </c>
      <c r="L29" s="70" t="e">
        <f t="shared" ca="1" si="13"/>
        <v>#DIV/0!</v>
      </c>
      <c r="M29" s="70">
        <f t="shared" ca="1" si="5"/>
        <v>0</v>
      </c>
      <c r="N29" s="70">
        <f t="shared" ca="1" si="6"/>
        <v>0</v>
      </c>
      <c r="O29" s="70">
        <f t="shared" ca="1" si="7"/>
        <v>0</v>
      </c>
      <c r="P29" s="23" t="e">
        <f t="shared" ca="1" si="14"/>
        <v>#DIV/0!</v>
      </c>
      <c r="Q29" s="23"/>
      <c r="R29" s="23"/>
      <c r="S29" s="23"/>
      <c r="T29" s="23"/>
    </row>
    <row r="30" spans="1:20" x14ac:dyDescent="0.2">
      <c r="A30" s="68"/>
      <c r="B30" s="68"/>
      <c r="C30" s="23"/>
      <c r="D30" s="69">
        <f t="shared" si="3"/>
        <v>0</v>
      </c>
      <c r="E30" s="69">
        <f t="shared" si="3"/>
        <v>0</v>
      </c>
      <c r="F30" s="70">
        <f t="shared" si="8"/>
        <v>0</v>
      </c>
      <c r="G30" s="70">
        <f t="shared" si="9"/>
        <v>0</v>
      </c>
      <c r="H30" s="70">
        <f t="shared" si="10"/>
        <v>0</v>
      </c>
      <c r="I30" s="70">
        <f t="shared" si="11"/>
        <v>0</v>
      </c>
      <c r="J30" s="70">
        <f t="shared" si="12"/>
        <v>0</v>
      </c>
      <c r="K30" s="70" t="e">
        <f t="shared" ca="1" si="4"/>
        <v>#DIV/0!</v>
      </c>
      <c r="L30" s="70" t="e">
        <f t="shared" ca="1" si="13"/>
        <v>#DIV/0!</v>
      </c>
      <c r="M30" s="70">
        <f t="shared" ca="1" si="5"/>
        <v>0</v>
      </c>
      <c r="N30" s="70">
        <f t="shared" ca="1" si="6"/>
        <v>0</v>
      </c>
      <c r="O30" s="70">
        <f t="shared" ca="1" si="7"/>
        <v>0</v>
      </c>
      <c r="P30" s="23" t="e">
        <f t="shared" ca="1" si="14"/>
        <v>#DIV/0!</v>
      </c>
      <c r="Q30" s="23"/>
      <c r="R30" s="23"/>
      <c r="S30" s="23"/>
      <c r="T30" s="23"/>
    </row>
    <row r="31" spans="1:20" x14ac:dyDescent="0.2">
      <c r="A31" s="68"/>
      <c r="B31" s="68"/>
      <c r="C31" s="23"/>
      <c r="D31" s="69">
        <f t="shared" si="3"/>
        <v>0</v>
      </c>
      <c r="E31" s="69">
        <f t="shared" si="3"/>
        <v>0</v>
      </c>
      <c r="F31" s="70">
        <f t="shared" si="8"/>
        <v>0</v>
      </c>
      <c r="G31" s="70">
        <f t="shared" si="9"/>
        <v>0</v>
      </c>
      <c r="H31" s="70">
        <f t="shared" si="10"/>
        <v>0</v>
      </c>
      <c r="I31" s="70">
        <f t="shared" si="11"/>
        <v>0</v>
      </c>
      <c r="J31" s="70">
        <f t="shared" si="12"/>
        <v>0</v>
      </c>
      <c r="K31" s="70" t="e">
        <f t="shared" ca="1" si="4"/>
        <v>#DIV/0!</v>
      </c>
      <c r="L31" s="70" t="e">
        <f t="shared" ca="1" si="13"/>
        <v>#DIV/0!</v>
      </c>
      <c r="M31" s="70">
        <f t="shared" ca="1" si="5"/>
        <v>0</v>
      </c>
      <c r="N31" s="70">
        <f t="shared" ca="1" si="6"/>
        <v>0</v>
      </c>
      <c r="O31" s="70">
        <f t="shared" ca="1" si="7"/>
        <v>0</v>
      </c>
      <c r="P31" s="23" t="e">
        <f t="shared" ca="1" si="14"/>
        <v>#DIV/0!</v>
      </c>
      <c r="Q31" s="23"/>
      <c r="R31" s="23"/>
      <c r="S31" s="23"/>
      <c r="T31" s="23"/>
    </row>
    <row r="32" spans="1:20" x14ac:dyDescent="0.2">
      <c r="A32" s="68"/>
      <c r="B32" s="68"/>
      <c r="C32" s="23"/>
      <c r="D32" s="69">
        <f t="shared" si="3"/>
        <v>0</v>
      </c>
      <c r="E32" s="69">
        <f t="shared" si="3"/>
        <v>0</v>
      </c>
      <c r="F32" s="70">
        <f t="shared" si="8"/>
        <v>0</v>
      </c>
      <c r="G32" s="70">
        <f t="shared" si="9"/>
        <v>0</v>
      </c>
      <c r="H32" s="70">
        <f t="shared" si="10"/>
        <v>0</v>
      </c>
      <c r="I32" s="70">
        <f t="shared" si="11"/>
        <v>0</v>
      </c>
      <c r="J32" s="70">
        <f t="shared" si="12"/>
        <v>0</v>
      </c>
      <c r="K32" s="70" t="e">
        <f t="shared" ca="1" si="4"/>
        <v>#DIV/0!</v>
      </c>
      <c r="L32" s="70" t="e">
        <f t="shared" ca="1" si="13"/>
        <v>#DIV/0!</v>
      </c>
      <c r="M32" s="70">
        <f t="shared" ca="1" si="5"/>
        <v>0</v>
      </c>
      <c r="N32" s="70">
        <f t="shared" ca="1" si="6"/>
        <v>0</v>
      </c>
      <c r="O32" s="70">
        <f t="shared" ca="1" si="7"/>
        <v>0</v>
      </c>
      <c r="P32" s="23" t="e">
        <f t="shared" ca="1" si="14"/>
        <v>#DIV/0!</v>
      </c>
      <c r="Q32" s="23"/>
      <c r="R32" s="23"/>
      <c r="S32" s="23"/>
      <c r="T32" s="23"/>
    </row>
    <row r="33" spans="1:20" x14ac:dyDescent="0.2">
      <c r="A33" s="68"/>
      <c r="B33" s="68"/>
      <c r="C33" s="23"/>
      <c r="D33" s="69">
        <f t="shared" si="3"/>
        <v>0</v>
      </c>
      <c r="E33" s="69">
        <f t="shared" si="3"/>
        <v>0</v>
      </c>
      <c r="F33" s="70">
        <f t="shared" si="8"/>
        <v>0</v>
      </c>
      <c r="G33" s="70">
        <f t="shared" si="9"/>
        <v>0</v>
      </c>
      <c r="H33" s="70">
        <f t="shared" si="10"/>
        <v>0</v>
      </c>
      <c r="I33" s="70">
        <f t="shared" si="11"/>
        <v>0</v>
      </c>
      <c r="J33" s="70">
        <f t="shared" si="12"/>
        <v>0</v>
      </c>
      <c r="K33" s="70" t="e">
        <f t="shared" ca="1" si="4"/>
        <v>#DIV/0!</v>
      </c>
      <c r="L33" s="70" t="e">
        <f t="shared" ca="1" si="13"/>
        <v>#DIV/0!</v>
      </c>
      <c r="M33" s="70">
        <f t="shared" ca="1" si="5"/>
        <v>0</v>
      </c>
      <c r="N33" s="70">
        <f t="shared" ca="1" si="6"/>
        <v>0</v>
      </c>
      <c r="O33" s="70">
        <f t="shared" ca="1" si="7"/>
        <v>0</v>
      </c>
      <c r="P33" s="23" t="e">
        <f t="shared" ca="1" si="14"/>
        <v>#DIV/0!</v>
      </c>
      <c r="Q33" s="23"/>
      <c r="R33" s="23"/>
      <c r="S33" s="23"/>
      <c r="T33" s="23"/>
    </row>
    <row r="34" spans="1:20" x14ac:dyDescent="0.2">
      <c r="A34" s="68"/>
      <c r="B34" s="68"/>
      <c r="C34" s="23"/>
      <c r="D34" s="69">
        <f t="shared" si="3"/>
        <v>0</v>
      </c>
      <c r="E34" s="69">
        <f t="shared" si="3"/>
        <v>0</v>
      </c>
      <c r="F34" s="70">
        <f t="shared" si="8"/>
        <v>0</v>
      </c>
      <c r="G34" s="70">
        <f t="shared" si="9"/>
        <v>0</v>
      </c>
      <c r="H34" s="70">
        <f t="shared" si="10"/>
        <v>0</v>
      </c>
      <c r="I34" s="70">
        <f t="shared" si="11"/>
        <v>0</v>
      </c>
      <c r="J34" s="70">
        <f t="shared" si="12"/>
        <v>0</v>
      </c>
      <c r="K34" s="70" t="e">
        <f t="shared" ca="1" si="4"/>
        <v>#DIV/0!</v>
      </c>
      <c r="L34" s="70" t="e">
        <f t="shared" ca="1" si="13"/>
        <v>#DIV/0!</v>
      </c>
      <c r="M34" s="70">
        <f t="shared" ca="1" si="5"/>
        <v>0</v>
      </c>
      <c r="N34" s="70">
        <f t="shared" ca="1" si="6"/>
        <v>0</v>
      </c>
      <c r="O34" s="70">
        <f t="shared" ca="1" si="7"/>
        <v>0</v>
      </c>
      <c r="P34" s="23" t="e">
        <f t="shared" ca="1" si="14"/>
        <v>#DIV/0!</v>
      </c>
      <c r="Q34" s="23"/>
      <c r="R34" s="23"/>
      <c r="S34" s="23"/>
      <c r="T34" s="23"/>
    </row>
    <row r="35" spans="1:20" x14ac:dyDescent="0.2">
      <c r="A35" s="68"/>
      <c r="B35" s="68"/>
      <c r="C35" s="23"/>
      <c r="D35" s="69">
        <f t="shared" si="3"/>
        <v>0</v>
      </c>
      <c r="E35" s="69">
        <f t="shared" si="3"/>
        <v>0</v>
      </c>
      <c r="F35" s="70">
        <f t="shared" si="8"/>
        <v>0</v>
      </c>
      <c r="G35" s="70">
        <f t="shared" si="9"/>
        <v>0</v>
      </c>
      <c r="H35" s="70">
        <f t="shared" si="10"/>
        <v>0</v>
      </c>
      <c r="I35" s="70">
        <f t="shared" si="11"/>
        <v>0</v>
      </c>
      <c r="J35" s="70">
        <f t="shared" si="12"/>
        <v>0</v>
      </c>
      <c r="K35" s="70" t="e">
        <f t="shared" ca="1" si="4"/>
        <v>#DIV/0!</v>
      </c>
      <c r="L35" s="70" t="e">
        <f t="shared" ca="1" si="13"/>
        <v>#DIV/0!</v>
      </c>
      <c r="M35" s="70">
        <f t="shared" ca="1" si="5"/>
        <v>0</v>
      </c>
      <c r="N35" s="70">
        <f t="shared" ca="1" si="6"/>
        <v>0</v>
      </c>
      <c r="O35" s="70">
        <f t="shared" ca="1" si="7"/>
        <v>0</v>
      </c>
      <c r="P35" s="23" t="e">
        <f t="shared" ca="1" si="14"/>
        <v>#DIV/0!</v>
      </c>
      <c r="Q35" s="23"/>
      <c r="R35" s="23"/>
      <c r="S35" s="23"/>
      <c r="T35" s="23"/>
    </row>
    <row r="36" spans="1:20" x14ac:dyDescent="0.2">
      <c r="A36" s="68"/>
      <c r="B36" s="68"/>
      <c r="C36" s="23"/>
      <c r="D36" s="69">
        <f t="shared" si="3"/>
        <v>0</v>
      </c>
      <c r="E36" s="69">
        <f t="shared" si="3"/>
        <v>0</v>
      </c>
      <c r="F36" s="70">
        <f t="shared" si="8"/>
        <v>0</v>
      </c>
      <c r="G36" s="70">
        <f t="shared" si="9"/>
        <v>0</v>
      </c>
      <c r="H36" s="70">
        <f t="shared" si="10"/>
        <v>0</v>
      </c>
      <c r="I36" s="70">
        <f t="shared" si="11"/>
        <v>0</v>
      </c>
      <c r="J36" s="70">
        <f t="shared" si="12"/>
        <v>0</v>
      </c>
      <c r="K36" s="70" t="e">
        <f t="shared" ca="1" si="4"/>
        <v>#DIV/0!</v>
      </c>
      <c r="L36" s="70" t="e">
        <f t="shared" ca="1" si="13"/>
        <v>#DIV/0!</v>
      </c>
      <c r="M36" s="70">
        <f t="shared" ca="1" si="5"/>
        <v>0</v>
      </c>
      <c r="N36" s="70">
        <f t="shared" ca="1" si="6"/>
        <v>0</v>
      </c>
      <c r="O36" s="70">
        <f t="shared" ca="1" si="7"/>
        <v>0</v>
      </c>
      <c r="P36" s="23" t="e">
        <f t="shared" ca="1" si="14"/>
        <v>#DIV/0!</v>
      </c>
      <c r="Q36" s="23"/>
      <c r="R36" s="23"/>
      <c r="S36" s="23"/>
      <c r="T36" s="23"/>
    </row>
    <row r="37" spans="1:20" x14ac:dyDescent="0.2">
      <c r="A37" s="68"/>
      <c r="B37" s="68"/>
      <c r="C37" s="23"/>
      <c r="D37" s="69">
        <f t="shared" si="3"/>
        <v>0</v>
      </c>
      <c r="E37" s="69">
        <f t="shared" si="3"/>
        <v>0</v>
      </c>
      <c r="F37" s="70">
        <f t="shared" si="8"/>
        <v>0</v>
      </c>
      <c r="G37" s="70">
        <f t="shared" si="9"/>
        <v>0</v>
      </c>
      <c r="H37" s="70">
        <f t="shared" si="10"/>
        <v>0</v>
      </c>
      <c r="I37" s="70">
        <f t="shared" si="11"/>
        <v>0</v>
      </c>
      <c r="J37" s="70">
        <f t="shared" si="12"/>
        <v>0</v>
      </c>
      <c r="K37" s="70" t="e">
        <f t="shared" ca="1" si="4"/>
        <v>#DIV/0!</v>
      </c>
      <c r="L37" s="70" t="e">
        <f t="shared" ca="1" si="13"/>
        <v>#DIV/0!</v>
      </c>
      <c r="M37" s="70">
        <f t="shared" ca="1" si="5"/>
        <v>0</v>
      </c>
      <c r="N37" s="70">
        <f t="shared" ca="1" si="6"/>
        <v>0</v>
      </c>
      <c r="O37" s="70">
        <f t="shared" ca="1" si="7"/>
        <v>0</v>
      </c>
      <c r="P37" s="23" t="e">
        <f t="shared" ca="1" si="14"/>
        <v>#DIV/0!</v>
      </c>
      <c r="Q37" s="23"/>
      <c r="R37" s="23"/>
      <c r="S37" s="23"/>
      <c r="T37" s="23"/>
    </row>
    <row r="38" spans="1:20" x14ac:dyDescent="0.2">
      <c r="A38" s="68"/>
      <c r="B38" s="68"/>
      <c r="C38" s="23"/>
      <c r="D38" s="69">
        <f t="shared" si="3"/>
        <v>0</v>
      </c>
      <c r="E38" s="69">
        <f t="shared" si="3"/>
        <v>0</v>
      </c>
      <c r="F38" s="70">
        <f t="shared" si="8"/>
        <v>0</v>
      </c>
      <c r="G38" s="70">
        <f t="shared" si="9"/>
        <v>0</v>
      </c>
      <c r="H38" s="70">
        <f t="shared" si="10"/>
        <v>0</v>
      </c>
      <c r="I38" s="70">
        <f t="shared" si="11"/>
        <v>0</v>
      </c>
      <c r="J38" s="70">
        <f t="shared" si="12"/>
        <v>0</v>
      </c>
      <c r="K38" s="70" t="e">
        <f t="shared" ca="1" si="4"/>
        <v>#DIV/0!</v>
      </c>
      <c r="L38" s="70" t="e">
        <f t="shared" ca="1" si="13"/>
        <v>#DIV/0!</v>
      </c>
      <c r="M38" s="70">
        <f t="shared" ca="1" si="5"/>
        <v>0</v>
      </c>
      <c r="N38" s="70">
        <f t="shared" ca="1" si="6"/>
        <v>0</v>
      </c>
      <c r="O38" s="70">
        <f t="shared" ca="1" si="7"/>
        <v>0</v>
      </c>
      <c r="P38" s="23" t="e">
        <f t="shared" ca="1" si="14"/>
        <v>#DIV/0!</v>
      </c>
      <c r="Q38" s="23"/>
      <c r="R38" s="23"/>
      <c r="S38" s="23"/>
      <c r="T38" s="23"/>
    </row>
    <row r="39" spans="1:20" x14ac:dyDescent="0.2">
      <c r="A39" s="68"/>
      <c r="B39" s="68"/>
      <c r="C39" s="23"/>
      <c r="D39" s="69">
        <f t="shared" si="3"/>
        <v>0</v>
      </c>
      <c r="E39" s="69">
        <f t="shared" si="3"/>
        <v>0</v>
      </c>
      <c r="F39" s="70">
        <f t="shared" si="8"/>
        <v>0</v>
      </c>
      <c r="G39" s="70">
        <f t="shared" si="9"/>
        <v>0</v>
      </c>
      <c r="H39" s="70">
        <f t="shared" si="10"/>
        <v>0</v>
      </c>
      <c r="I39" s="70">
        <f t="shared" si="11"/>
        <v>0</v>
      </c>
      <c r="J39" s="70">
        <f t="shared" si="12"/>
        <v>0</v>
      </c>
      <c r="K39" s="70" t="e">
        <f t="shared" ca="1" si="4"/>
        <v>#DIV/0!</v>
      </c>
      <c r="L39" s="70" t="e">
        <f t="shared" ca="1" si="13"/>
        <v>#DIV/0!</v>
      </c>
      <c r="M39" s="70">
        <f t="shared" ca="1" si="5"/>
        <v>0</v>
      </c>
      <c r="N39" s="70">
        <f t="shared" ca="1" si="6"/>
        <v>0</v>
      </c>
      <c r="O39" s="70">
        <f t="shared" ca="1" si="7"/>
        <v>0</v>
      </c>
      <c r="P39" s="23" t="e">
        <f t="shared" ca="1" si="14"/>
        <v>#DIV/0!</v>
      </c>
      <c r="Q39" s="23"/>
      <c r="R39" s="23"/>
      <c r="S39" s="23"/>
      <c r="T39" s="23"/>
    </row>
    <row r="40" spans="1:20" x14ac:dyDescent="0.2">
      <c r="A40" s="68"/>
      <c r="B40" s="68"/>
      <c r="C40" s="23"/>
      <c r="D40" s="69">
        <f t="shared" si="3"/>
        <v>0</v>
      </c>
      <c r="E40" s="69">
        <f t="shared" si="3"/>
        <v>0</v>
      </c>
      <c r="F40" s="70">
        <f t="shared" si="8"/>
        <v>0</v>
      </c>
      <c r="G40" s="70">
        <f t="shared" si="9"/>
        <v>0</v>
      </c>
      <c r="H40" s="70">
        <f t="shared" si="10"/>
        <v>0</v>
      </c>
      <c r="I40" s="70">
        <f t="shared" si="11"/>
        <v>0</v>
      </c>
      <c r="J40" s="70">
        <f t="shared" si="12"/>
        <v>0</v>
      </c>
      <c r="K40" s="70" t="e">
        <f t="shared" ca="1" si="4"/>
        <v>#DIV/0!</v>
      </c>
      <c r="L40" s="70" t="e">
        <f t="shared" ca="1" si="13"/>
        <v>#DIV/0!</v>
      </c>
      <c r="M40" s="70">
        <f t="shared" ca="1" si="5"/>
        <v>0</v>
      </c>
      <c r="N40" s="70">
        <f t="shared" ca="1" si="6"/>
        <v>0</v>
      </c>
      <c r="O40" s="70">
        <f t="shared" ca="1" si="7"/>
        <v>0</v>
      </c>
      <c r="P40" s="23" t="e">
        <f t="shared" ca="1" si="14"/>
        <v>#DIV/0!</v>
      </c>
      <c r="Q40" s="23"/>
      <c r="R40" s="23"/>
      <c r="S40" s="23"/>
      <c r="T40" s="23"/>
    </row>
    <row r="41" spans="1:20" x14ac:dyDescent="0.2">
      <c r="A41" s="68"/>
      <c r="B41" s="68"/>
      <c r="C41" s="23"/>
      <c r="D41" s="69">
        <f t="shared" si="3"/>
        <v>0</v>
      </c>
      <c r="E41" s="69">
        <f t="shared" si="3"/>
        <v>0</v>
      </c>
      <c r="F41" s="70">
        <f t="shared" si="8"/>
        <v>0</v>
      </c>
      <c r="G41" s="70">
        <f t="shared" si="9"/>
        <v>0</v>
      </c>
      <c r="H41" s="70">
        <f t="shared" si="10"/>
        <v>0</v>
      </c>
      <c r="I41" s="70">
        <f t="shared" si="11"/>
        <v>0</v>
      </c>
      <c r="J41" s="70">
        <f t="shared" si="12"/>
        <v>0</v>
      </c>
      <c r="K41" s="70" t="e">
        <f t="shared" ca="1" si="4"/>
        <v>#DIV/0!</v>
      </c>
      <c r="L41" s="70" t="e">
        <f t="shared" ca="1" si="13"/>
        <v>#DIV/0!</v>
      </c>
      <c r="M41" s="70">
        <f t="shared" ca="1" si="5"/>
        <v>0</v>
      </c>
      <c r="N41" s="70">
        <f t="shared" ca="1" si="6"/>
        <v>0</v>
      </c>
      <c r="O41" s="70">
        <f t="shared" ca="1" si="7"/>
        <v>0</v>
      </c>
      <c r="P41" s="23" t="e">
        <f t="shared" ca="1" si="14"/>
        <v>#DIV/0!</v>
      </c>
      <c r="Q41" s="23"/>
      <c r="R41" s="23"/>
      <c r="S41" s="23"/>
      <c r="T41" s="23"/>
    </row>
    <row r="42" spans="1:20" x14ac:dyDescent="0.2">
      <c r="A42" s="68"/>
      <c r="B42" s="68"/>
      <c r="C42" s="23"/>
      <c r="D42" s="69">
        <f t="shared" si="3"/>
        <v>0</v>
      </c>
      <c r="E42" s="69">
        <f t="shared" si="3"/>
        <v>0</v>
      </c>
      <c r="F42" s="70">
        <f t="shared" si="8"/>
        <v>0</v>
      </c>
      <c r="G42" s="70">
        <f t="shared" si="9"/>
        <v>0</v>
      </c>
      <c r="H42" s="70">
        <f t="shared" si="10"/>
        <v>0</v>
      </c>
      <c r="I42" s="70">
        <f t="shared" si="11"/>
        <v>0</v>
      </c>
      <c r="J42" s="70">
        <f t="shared" si="12"/>
        <v>0</v>
      </c>
      <c r="K42" s="70" t="e">
        <f t="shared" ca="1" si="4"/>
        <v>#DIV/0!</v>
      </c>
      <c r="L42" s="70" t="e">
        <f t="shared" ca="1" si="13"/>
        <v>#DIV/0!</v>
      </c>
      <c r="M42" s="70">
        <f t="shared" ca="1" si="5"/>
        <v>0</v>
      </c>
      <c r="N42" s="70">
        <f t="shared" ca="1" si="6"/>
        <v>0</v>
      </c>
      <c r="O42" s="70">
        <f t="shared" ca="1" si="7"/>
        <v>0</v>
      </c>
      <c r="P42" s="23" t="e">
        <f t="shared" ca="1" si="14"/>
        <v>#DIV/0!</v>
      </c>
      <c r="Q42" s="23"/>
      <c r="R42" s="23"/>
      <c r="S42" s="23"/>
      <c r="T42" s="23"/>
    </row>
    <row r="43" spans="1:20" x14ac:dyDescent="0.2">
      <c r="A43" s="68"/>
      <c r="B43" s="68"/>
      <c r="C43" s="23"/>
      <c r="D43" s="69">
        <f t="shared" si="3"/>
        <v>0</v>
      </c>
      <c r="E43" s="69">
        <f t="shared" si="3"/>
        <v>0</v>
      </c>
      <c r="F43" s="70">
        <f t="shared" si="8"/>
        <v>0</v>
      </c>
      <c r="G43" s="70">
        <f t="shared" si="9"/>
        <v>0</v>
      </c>
      <c r="H43" s="70">
        <f t="shared" si="10"/>
        <v>0</v>
      </c>
      <c r="I43" s="70">
        <f t="shared" si="11"/>
        <v>0</v>
      </c>
      <c r="J43" s="70">
        <f t="shared" si="12"/>
        <v>0</v>
      </c>
      <c r="K43" s="70" t="e">
        <f t="shared" ca="1" si="4"/>
        <v>#DIV/0!</v>
      </c>
      <c r="L43" s="70" t="e">
        <f t="shared" ca="1" si="13"/>
        <v>#DIV/0!</v>
      </c>
      <c r="M43" s="70">
        <f t="shared" ca="1" si="5"/>
        <v>0</v>
      </c>
      <c r="N43" s="70">
        <f t="shared" ca="1" si="6"/>
        <v>0</v>
      </c>
      <c r="O43" s="70">
        <f t="shared" ca="1" si="7"/>
        <v>0</v>
      </c>
      <c r="P43" s="23" t="e">
        <f t="shared" ca="1" si="14"/>
        <v>#DIV/0!</v>
      </c>
      <c r="Q43" s="23"/>
      <c r="R43" s="23"/>
      <c r="S43" s="23"/>
      <c r="T43" s="23"/>
    </row>
    <row r="44" spans="1:20" x14ac:dyDescent="0.2">
      <c r="A44" s="68"/>
      <c r="B44" s="68"/>
      <c r="C44" s="23"/>
      <c r="D44" s="69">
        <f t="shared" si="3"/>
        <v>0</v>
      </c>
      <c r="E44" s="69">
        <f t="shared" si="3"/>
        <v>0</v>
      </c>
      <c r="F44" s="70">
        <f t="shared" si="8"/>
        <v>0</v>
      </c>
      <c r="G44" s="70">
        <f t="shared" si="9"/>
        <v>0</v>
      </c>
      <c r="H44" s="70">
        <f t="shared" si="10"/>
        <v>0</v>
      </c>
      <c r="I44" s="70">
        <f t="shared" si="11"/>
        <v>0</v>
      </c>
      <c r="J44" s="70">
        <f t="shared" si="12"/>
        <v>0</v>
      </c>
      <c r="K44" s="70" t="e">
        <f t="shared" ca="1" si="4"/>
        <v>#DIV/0!</v>
      </c>
      <c r="L44" s="70" t="e">
        <f t="shared" ca="1" si="13"/>
        <v>#DIV/0!</v>
      </c>
      <c r="M44" s="70">
        <f t="shared" ca="1" si="5"/>
        <v>0</v>
      </c>
      <c r="N44" s="70">
        <f t="shared" ca="1" si="6"/>
        <v>0</v>
      </c>
      <c r="O44" s="70">
        <f t="shared" ca="1" si="7"/>
        <v>0</v>
      </c>
      <c r="P44" s="23" t="e">
        <f t="shared" ca="1" si="14"/>
        <v>#DIV/0!</v>
      </c>
      <c r="Q44" s="23"/>
      <c r="R44" s="23"/>
      <c r="S44" s="23"/>
      <c r="T44" s="23"/>
    </row>
    <row r="45" spans="1:20" x14ac:dyDescent="0.2">
      <c r="A45" s="68"/>
      <c r="B45" s="68"/>
      <c r="C45" s="23"/>
      <c r="D45" s="69">
        <f t="shared" si="3"/>
        <v>0</v>
      </c>
      <c r="E45" s="69">
        <f t="shared" si="3"/>
        <v>0</v>
      </c>
      <c r="F45" s="70">
        <f t="shared" si="8"/>
        <v>0</v>
      </c>
      <c r="G45" s="70">
        <f t="shared" si="9"/>
        <v>0</v>
      </c>
      <c r="H45" s="70">
        <f t="shared" si="10"/>
        <v>0</v>
      </c>
      <c r="I45" s="70">
        <f t="shared" si="11"/>
        <v>0</v>
      </c>
      <c r="J45" s="70">
        <f t="shared" si="12"/>
        <v>0</v>
      </c>
      <c r="K45" s="70" t="e">
        <f t="shared" ca="1" si="4"/>
        <v>#DIV/0!</v>
      </c>
      <c r="L45" s="70" t="e">
        <f t="shared" ca="1" si="13"/>
        <v>#DIV/0!</v>
      </c>
      <c r="M45" s="70">
        <f t="shared" ca="1" si="5"/>
        <v>0</v>
      </c>
      <c r="N45" s="70">
        <f t="shared" ca="1" si="6"/>
        <v>0</v>
      </c>
      <c r="O45" s="70">
        <f t="shared" ca="1" si="7"/>
        <v>0</v>
      </c>
      <c r="P45" s="23" t="e">
        <f t="shared" ca="1" si="14"/>
        <v>#DIV/0!</v>
      </c>
      <c r="Q45" s="23"/>
      <c r="R45" s="23"/>
      <c r="S45" s="23"/>
      <c r="T45" s="23"/>
    </row>
    <row r="46" spans="1:20" x14ac:dyDescent="0.2">
      <c r="A46" s="68"/>
      <c r="B46" s="68"/>
      <c r="C46" s="23"/>
      <c r="D46" s="69">
        <f t="shared" si="3"/>
        <v>0</v>
      </c>
      <c r="E46" s="69">
        <f t="shared" si="3"/>
        <v>0</v>
      </c>
      <c r="F46" s="70">
        <f t="shared" si="8"/>
        <v>0</v>
      </c>
      <c r="G46" s="70">
        <f t="shared" si="9"/>
        <v>0</v>
      </c>
      <c r="H46" s="70">
        <f t="shared" si="10"/>
        <v>0</v>
      </c>
      <c r="I46" s="70">
        <f t="shared" si="11"/>
        <v>0</v>
      </c>
      <c r="J46" s="70">
        <f t="shared" si="12"/>
        <v>0</v>
      </c>
      <c r="K46" s="70" t="e">
        <f t="shared" ca="1" si="4"/>
        <v>#DIV/0!</v>
      </c>
      <c r="L46" s="70" t="e">
        <f t="shared" ca="1" si="13"/>
        <v>#DIV/0!</v>
      </c>
      <c r="M46" s="70">
        <f t="shared" ca="1" si="5"/>
        <v>0</v>
      </c>
      <c r="N46" s="70">
        <f t="shared" ca="1" si="6"/>
        <v>0</v>
      </c>
      <c r="O46" s="70">
        <f t="shared" ca="1" si="7"/>
        <v>0</v>
      </c>
      <c r="P46" s="23" t="e">
        <f t="shared" ca="1" si="14"/>
        <v>#DIV/0!</v>
      </c>
      <c r="Q46" s="23"/>
      <c r="R46" s="23"/>
      <c r="S46" s="23"/>
      <c r="T46" s="23"/>
    </row>
    <row r="47" spans="1:20" x14ac:dyDescent="0.2">
      <c r="A47" s="68"/>
      <c r="B47" s="68"/>
      <c r="C47" s="23"/>
      <c r="D47" s="69">
        <f t="shared" si="3"/>
        <v>0</v>
      </c>
      <c r="E47" s="69">
        <f t="shared" si="3"/>
        <v>0</v>
      </c>
      <c r="F47" s="70">
        <f t="shared" si="8"/>
        <v>0</v>
      </c>
      <c r="G47" s="70">
        <f t="shared" si="9"/>
        <v>0</v>
      </c>
      <c r="H47" s="70">
        <f t="shared" si="10"/>
        <v>0</v>
      </c>
      <c r="I47" s="70">
        <f t="shared" si="11"/>
        <v>0</v>
      </c>
      <c r="J47" s="70">
        <f t="shared" si="12"/>
        <v>0</v>
      </c>
      <c r="K47" s="70" t="e">
        <f t="shared" ca="1" si="4"/>
        <v>#DIV/0!</v>
      </c>
      <c r="L47" s="70" t="e">
        <f t="shared" ca="1" si="13"/>
        <v>#DIV/0!</v>
      </c>
      <c r="M47" s="70">
        <f t="shared" ca="1" si="5"/>
        <v>0</v>
      </c>
      <c r="N47" s="70">
        <f t="shared" ca="1" si="6"/>
        <v>0</v>
      </c>
      <c r="O47" s="70">
        <f t="shared" ca="1" si="7"/>
        <v>0</v>
      </c>
      <c r="P47" s="23" t="e">
        <f t="shared" ca="1" si="14"/>
        <v>#DIV/0!</v>
      </c>
      <c r="Q47" s="23"/>
      <c r="R47" s="23"/>
      <c r="S47" s="23"/>
      <c r="T47" s="23"/>
    </row>
    <row r="48" spans="1:20" x14ac:dyDescent="0.2">
      <c r="A48" s="68"/>
      <c r="B48" s="68"/>
      <c r="C48" s="23"/>
      <c r="D48" s="69">
        <f t="shared" si="3"/>
        <v>0</v>
      </c>
      <c r="E48" s="69">
        <f t="shared" si="3"/>
        <v>0</v>
      </c>
      <c r="F48" s="70">
        <f t="shared" si="8"/>
        <v>0</v>
      </c>
      <c r="G48" s="70">
        <f t="shared" si="9"/>
        <v>0</v>
      </c>
      <c r="H48" s="70">
        <f t="shared" si="10"/>
        <v>0</v>
      </c>
      <c r="I48" s="70">
        <f t="shared" si="11"/>
        <v>0</v>
      </c>
      <c r="J48" s="70">
        <f t="shared" si="12"/>
        <v>0</v>
      </c>
      <c r="K48" s="70" t="e">
        <f t="shared" ca="1" si="4"/>
        <v>#DIV/0!</v>
      </c>
      <c r="L48" s="70" t="e">
        <f t="shared" ca="1" si="13"/>
        <v>#DIV/0!</v>
      </c>
      <c r="M48" s="70">
        <f t="shared" ca="1" si="5"/>
        <v>0</v>
      </c>
      <c r="N48" s="70">
        <f t="shared" ca="1" si="6"/>
        <v>0</v>
      </c>
      <c r="O48" s="70">
        <f t="shared" ca="1" si="7"/>
        <v>0</v>
      </c>
      <c r="P48" s="23" t="e">
        <f t="shared" ca="1" si="14"/>
        <v>#DIV/0!</v>
      </c>
      <c r="Q48" s="23"/>
      <c r="R48" s="23"/>
      <c r="S48" s="23"/>
      <c r="T48" s="23"/>
    </row>
    <row r="49" spans="1:20" x14ac:dyDescent="0.2">
      <c r="A49" s="68"/>
      <c r="B49" s="68"/>
      <c r="C49" s="23"/>
      <c r="D49" s="69">
        <f t="shared" si="3"/>
        <v>0</v>
      </c>
      <c r="E49" s="69">
        <f t="shared" si="3"/>
        <v>0</v>
      </c>
      <c r="F49" s="70">
        <f t="shared" si="8"/>
        <v>0</v>
      </c>
      <c r="G49" s="70">
        <f t="shared" si="9"/>
        <v>0</v>
      </c>
      <c r="H49" s="70">
        <f t="shared" si="10"/>
        <v>0</v>
      </c>
      <c r="I49" s="70">
        <f t="shared" si="11"/>
        <v>0</v>
      </c>
      <c r="J49" s="70">
        <f t="shared" si="12"/>
        <v>0</v>
      </c>
      <c r="K49" s="70" t="e">
        <f t="shared" ca="1" si="4"/>
        <v>#DIV/0!</v>
      </c>
      <c r="L49" s="70" t="e">
        <f t="shared" ca="1" si="13"/>
        <v>#DIV/0!</v>
      </c>
      <c r="M49" s="70">
        <f t="shared" ca="1" si="5"/>
        <v>0</v>
      </c>
      <c r="N49" s="70">
        <f t="shared" ca="1" si="6"/>
        <v>0</v>
      </c>
      <c r="O49" s="70">
        <f t="shared" ca="1" si="7"/>
        <v>0</v>
      </c>
      <c r="P49" s="23" t="e">
        <f t="shared" ca="1" si="14"/>
        <v>#DIV/0!</v>
      </c>
      <c r="Q49" s="23"/>
      <c r="R49" s="23"/>
      <c r="S49" s="23"/>
      <c r="T49" s="23"/>
    </row>
    <row r="50" spans="1:20" x14ac:dyDescent="0.2">
      <c r="A50" s="68"/>
      <c r="B50" s="68"/>
      <c r="C50" s="23"/>
      <c r="D50" s="69">
        <f t="shared" si="3"/>
        <v>0</v>
      </c>
      <c r="E50" s="69">
        <f t="shared" si="3"/>
        <v>0</v>
      </c>
      <c r="F50" s="70">
        <f t="shared" si="8"/>
        <v>0</v>
      </c>
      <c r="G50" s="70">
        <f t="shared" si="9"/>
        <v>0</v>
      </c>
      <c r="H50" s="70">
        <f t="shared" si="10"/>
        <v>0</v>
      </c>
      <c r="I50" s="70">
        <f t="shared" si="11"/>
        <v>0</v>
      </c>
      <c r="J50" s="70">
        <f t="shared" si="12"/>
        <v>0</v>
      </c>
      <c r="K50" s="70" t="e">
        <f t="shared" ca="1" si="4"/>
        <v>#DIV/0!</v>
      </c>
      <c r="L50" s="70" t="e">
        <f t="shared" ca="1" si="13"/>
        <v>#DIV/0!</v>
      </c>
      <c r="M50" s="70">
        <f t="shared" ca="1" si="5"/>
        <v>0</v>
      </c>
      <c r="N50" s="70">
        <f t="shared" ca="1" si="6"/>
        <v>0</v>
      </c>
      <c r="O50" s="70">
        <f t="shared" ca="1" si="7"/>
        <v>0</v>
      </c>
      <c r="P50" s="23" t="e">
        <f t="shared" ca="1" si="14"/>
        <v>#DIV/0!</v>
      </c>
      <c r="Q50" s="23"/>
      <c r="R50" s="23"/>
      <c r="S50" s="23"/>
      <c r="T50" s="23"/>
    </row>
    <row r="51" spans="1:20" x14ac:dyDescent="0.2">
      <c r="A51" s="68"/>
      <c r="B51" s="68"/>
      <c r="C51" s="23"/>
      <c r="D51" s="69">
        <f t="shared" si="3"/>
        <v>0</v>
      </c>
      <c r="E51" s="69">
        <f t="shared" si="3"/>
        <v>0</v>
      </c>
      <c r="F51" s="70">
        <f t="shared" si="8"/>
        <v>0</v>
      </c>
      <c r="G51" s="70">
        <f t="shared" si="9"/>
        <v>0</v>
      </c>
      <c r="H51" s="70">
        <f t="shared" si="10"/>
        <v>0</v>
      </c>
      <c r="I51" s="70">
        <f t="shared" si="11"/>
        <v>0</v>
      </c>
      <c r="J51" s="70">
        <f t="shared" si="12"/>
        <v>0</v>
      </c>
      <c r="K51" s="70" t="e">
        <f t="shared" ca="1" si="4"/>
        <v>#DIV/0!</v>
      </c>
      <c r="L51" s="70" t="e">
        <f t="shared" ca="1" si="13"/>
        <v>#DIV/0!</v>
      </c>
      <c r="M51" s="70">
        <f t="shared" ca="1" si="5"/>
        <v>0</v>
      </c>
      <c r="N51" s="70">
        <f t="shared" ca="1" si="6"/>
        <v>0</v>
      </c>
      <c r="O51" s="70">
        <f t="shared" ca="1" si="7"/>
        <v>0</v>
      </c>
      <c r="P51" s="23" t="e">
        <f t="shared" ca="1" si="14"/>
        <v>#DIV/0!</v>
      </c>
      <c r="Q51" s="23"/>
      <c r="R51" s="23"/>
      <c r="S51" s="23"/>
      <c r="T51" s="23"/>
    </row>
    <row r="52" spans="1:20" x14ac:dyDescent="0.2">
      <c r="A52" s="68"/>
      <c r="B52" s="68"/>
      <c r="C52" s="23"/>
      <c r="D52" s="69">
        <f t="shared" si="3"/>
        <v>0</v>
      </c>
      <c r="E52" s="69">
        <f t="shared" si="3"/>
        <v>0</v>
      </c>
      <c r="F52" s="70">
        <f t="shared" si="8"/>
        <v>0</v>
      </c>
      <c r="G52" s="70">
        <f t="shared" si="9"/>
        <v>0</v>
      </c>
      <c r="H52" s="70">
        <f t="shared" si="10"/>
        <v>0</v>
      </c>
      <c r="I52" s="70">
        <f t="shared" si="11"/>
        <v>0</v>
      </c>
      <c r="J52" s="70">
        <f t="shared" si="12"/>
        <v>0</v>
      </c>
      <c r="K52" s="70" t="e">
        <f t="shared" ca="1" si="4"/>
        <v>#DIV/0!</v>
      </c>
      <c r="L52" s="70" t="e">
        <f t="shared" ca="1" si="13"/>
        <v>#DIV/0!</v>
      </c>
      <c r="M52" s="70">
        <f t="shared" ca="1" si="5"/>
        <v>0</v>
      </c>
      <c r="N52" s="70">
        <f t="shared" ca="1" si="6"/>
        <v>0</v>
      </c>
      <c r="O52" s="70">
        <f t="shared" ca="1" si="7"/>
        <v>0</v>
      </c>
      <c r="P52" s="23" t="e">
        <f t="shared" ca="1" si="14"/>
        <v>#DIV/0!</v>
      </c>
      <c r="Q52" s="23"/>
      <c r="R52" s="23"/>
      <c r="S52" s="23"/>
      <c r="T52" s="23"/>
    </row>
    <row r="53" spans="1:20" x14ac:dyDescent="0.2">
      <c r="A53" s="68"/>
      <c r="B53" s="68"/>
      <c r="C53" s="23"/>
      <c r="D53" s="69">
        <f t="shared" ref="D53:E84" si="15">A53/A$18</f>
        <v>0</v>
      </c>
      <c r="E53" s="69">
        <f t="shared" si="15"/>
        <v>0</v>
      </c>
      <c r="F53" s="70">
        <f t="shared" si="8"/>
        <v>0</v>
      </c>
      <c r="G53" s="70">
        <f t="shared" si="9"/>
        <v>0</v>
      </c>
      <c r="H53" s="70">
        <f t="shared" si="10"/>
        <v>0</v>
      </c>
      <c r="I53" s="70">
        <f t="shared" si="11"/>
        <v>0</v>
      </c>
      <c r="J53" s="70">
        <f t="shared" si="12"/>
        <v>0</v>
      </c>
      <c r="K53" s="70" t="e">
        <f t="shared" ca="1" si="4"/>
        <v>#DIV/0!</v>
      </c>
      <c r="L53" s="70" t="e">
        <f t="shared" ca="1" si="13"/>
        <v>#DIV/0!</v>
      </c>
      <c r="M53" s="70">
        <f t="shared" ca="1" si="5"/>
        <v>0</v>
      </c>
      <c r="N53" s="70">
        <f t="shared" ca="1" si="6"/>
        <v>0</v>
      </c>
      <c r="O53" s="70">
        <f t="shared" ca="1" si="7"/>
        <v>0</v>
      </c>
      <c r="P53" s="23" t="e">
        <f t="shared" ca="1" si="14"/>
        <v>#DIV/0!</v>
      </c>
      <c r="Q53" s="23"/>
      <c r="R53" s="23"/>
      <c r="S53" s="23"/>
      <c r="T53" s="23"/>
    </row>
    <row r="54" spans="1:20" x14ac:dyDescent="0.2">
      <c r="A54" s="68"/>
      <c r="B54" s="68"/>
      <c r="C54" s="23"/>
      <c r="D54" s="69">
        <f t="shared" si="15"/>
        <v>0</v>
      </c>
      <c r="E54" s="69">
        <f t="shared" si="15"/>
        <v>0</v>
      </c>
      <c r="F54" s="70">
        <f t="shared" si="8"/>
        <v>0</v>
      </c>
      <c r="G54" s="70">
        <f t="shared" si="9"/>
        <v>0</v>
      </c>
      <c r="H54" s="70">
        <f t="shared" si="10"/>
        <v>0</v>
      </c>
      <c r="I54" s="70">
        <f t="shared" si="11"/>
        <v>0</v>
      </c>
      <c r="J54" s="70">
        <f t="shared" si="12"/>
        <v>0</v>
      </c>
      <c r="K54" s="70" t="e">
        <f t="shared" ca="1" si="4"/>
        <v>#DIV/0!</v>
      </c>
      <c r="L54" s="70" t="e">
        <f t="shared" ca="1" si="13"/>
        <v>#DIV/0!</v>
      </c>
      <c r="M54" s="70">
        <f t="shared" ca="1" si="5"/>
        <v>0</v>
      </c>
      <c r="N54" s="70">
        <f t="shared" ca="1" si="6"/>
        <v>0</v>
      </c>
      <c r="O54" s="70">
        <f t="shared" ca="1" si="7"/>
        <v>0</v>
      </c>
      <c r="P54" s="23" t="e">
        <f t="shared" ca="1" si="14"/>
        <v>#DIV/0!</v>
      </c>
      <c r="Q54" s="23"/>
      <c r="R54" s="23"/>
      <c r="S54" s="23"/>
      <c r="T54" s="23"/>
    </row>
    <row r="55" spans="1:20" x14ac:dyDescent="0.2">
      <c r="A55" s="68"/>
      <c r="B55" s="68"/>
      <c r="C55" s="23"/>
      <c r="D55" s="69">
        <f t="shared" si="15"/>
        <v>0</v>
      </c>
      <c r="E55" s="69">
        <f t="shared" si="15"/>
        <v>0</v>
      </c>
      <c r="F55" s="70">
        <f t="shared" si="8"/>
        <v>0</v>
      </c>
      <c r="G55" s="70">
        <f t="shared" si="9"/>
        <v>0</v>
      </c>
      <c r="H55" s="70">
        <f t="shared" si="10"/>
        <v>0</v>
      </c>
      <c r="I55" s="70">
        <f t="shared" si="11"/>
        <v>0</v>
      </c>
      <c r="J55" s="70">
        <f t="shared" si="12"/>
        <v>0</v>
      </c>
      <c r="K55" s="70" t="e">
        <f t="shared" ca="1" si="4"/>
        <v>#DIV/0!</v>
      </c>
      <c r="L55" s="70" t="e">
        <f t="shared" ca="1" si="13"/>
        <v>#DIV/0!</v>
      </c>
      <c r="M55" s="70">
        <f t="shared" ca="1" si="5"/>
        <v>0</v>
      </c>
      <c r="N55" s="70">
        <f t="shared" ca="1" si="6"/>
        <v>0</v>
      </c>
      <c r="O55" s="70">
        <f t="shared" ca="1" si="7"/>
        <v>0</v>
      </c>
      <c r="P55" s="23" t="e">
        <f t="shared" ca="1" si="14"/>
        <v>#DIV/0!</v>
      </c>
      <c r="Q55" s="23"/>
      <c r="R55" s="23"/>
      <c r="S55" s="23"/>
      <c r="T55" s="23"/>
    </row>
    <row r="56" spans="1:20" x14ac:dyDescent="0.2">
      <c r="A56" s="68"/>
      <c r="B56" s="68"/>
      <c r="C56" s="23"/>
      <c r="D56" s="69">
        <f t="shared" si="15"/>
        <v>0</v>
      </c>
      <c r="E56" s="69">
        <f t="shared" si="15"/>
        <v>0</v>
      </c>
      <c r="F56" s="70">
        <f t="shared" si="8"/>
        <v>0</v>
      </c>
      <c r="G56" s="70">
        <f t="shared" si="9"/>
        <v>0</v>
      </c>
      <c r="H56" s="70">
        <f t="shared" si="10"/>
        <v>0</v>
      </c>
      <c r="I56" s="70">
        <f t="shared" si="11"/>
        <v>0</v>
      </c>
      <c r="J56" s="70">
        <f t="shared" si="12"/>
        <v>0</v>
      </c>
      <c r="K56" s="70" t="e">
        <f t="shared" ca="1" si="4"/>
        <v>#DIV/0!</v>
      </c>
      <c r="L56" s="70" t="e">
        <f t="shared" ca="1" si="13"/>
        <v>#DIV/0!</v>
      </c>
      <c r="M56" s="70">
        <f t="shared" ca="1" si="5"/>
        <v>0</v>
      </c>
      <c r="N56" s="70">
        <f t="shared" ca="1" si="6"/>
        <v>0</v>
      </c>
      <c r="O56" s="70">
        <f t="shared" ca="1" si="7"/>
        <v>0</v>
      </c>
      <c r="P56" s="23" t="e">
        <f t="shared" ca="1" si="14"/>
        <v>#DIV/0!</v>
      </c>
      <c r="Q56" s="23"/>
      <c r="R56" s="23"/>
      <c r="S56" s="23"/>
      <c r="T56" s="23"/>
    </row>
    <row r="57" spans="1:20" x14ac:dyDescent="0.2">
      <c r="A57" s="68"/>
      <c r="B57" s="68"/>
      <c r="C57" s="23"/>
      <c r="D57" s="69">
        <f t="shared" si="15"/>
        <v>0</v>
      </c>
      <c r="E57" s="69">
        <f t="shared" si="15"/>
        <v>0</v>
      </c>
      <c r="F57" s="70">
        <f t="shared" si="8"/>
        <v>0</v>
      </c>
      <c r="G57" s="70">
        <f t="shared" si="9"/>
        <v>0</v>
      </c>
      <c r="H57" s="70">
        <f t="shared" si="10"/>
        <v>0</v>
      </c>
      <c r="I57" s="70">
        <f t="shared" si="11"/>
        <v>0</v>
      </c>
      <c r="J57" s="70">
        <f t="shared" si="12"/>
        <v>0</v>
      </c>
      <c r="K57" s="70" t="e">
        <f t="shared" ca="1" si="4"/>
        <v>#DIV/0!</v>
      </c>
      <c r="L57" s="70" t="e">
        <f t="shared" ca="1" si="13"/>
        <v>#DIV/0!</v>
      </c>
      <c r="M57" s="70">
        <f t="shared" ca="1" si="5"/>
        <v>0</v>
      </c>
      <c r="N57" s="70">
        <f t="shared" ca="1" si="6"/>
        <v>0</v>
      </c>
      <c r="O57" s="70">
        <f t="shared" ca="1" si="7"/>
        <v>0</v>
      </c>
      <c r="P57" s="23" t="e">
        <f t="shared" ca="1" si="14"/>
        <v>#DIV/0!</v>
      </c>
      <c r="Q57" s="23"/>
      <c r="R57" s="23"/>
      <c r="S57" s="23"/>
      <c r="T57" s="23"/>
    </row>
    <row r="58" spans="1:20" x14ac:dyDescent="0.2">
      <c r="A58" s="68"/>
      <c r="B58" s="68"/>
      <c r="C58" s="23"/>
      <c r="D58" s="69">
        <f t="shared" si="15"/>
        <v>0</v>
      </c>
      <c r="E58" s="69">
        <f t="shared" si="15"/>
        <v>0</v>
      </c>
      <c r="F58" s="70">
        <f t="shared" si="8"/>
        <v>0</v>
      </c>
      <c r="G58" s="70">
        <f t="shared" si="9"/>
        <v>0</v>
      </c>
      <c r="H58" s="70">
        <f t="shared" si="10"/>
        <v>0</v>
      </c>
      <c r="I58" s="70">
        <f t="shared" si="11"/>
        <v>0</v>
      </c>
      <c r="J58" s="70">
        <f t="shared" si="12"/>
        <v>0</v>
      </c>
      <c r="K58" s="70" t="e">
        <f t="shared" ca="1" si="4"/>
        <v>#DIV/0!</v>
      </c>
      <c r="L58" s="70" t="e">
        <f t="shared" ca="1" si="13"/>
        <v>#DIV/0!</v>
      </c>
      <c r="M58" s="70">
        <f t="shared" ca="1" si="5"/>
        <v>0</v>
      </c>
      <c r="N58" s="70">
        <f t="shared" ca="1" si="6"/>
        <v>0</v>
      </c>
      <c r="O58" s="70">
        <f t="shared" ca="1" si="7"/>
        <v>0</v>
      </c>
      <c r="P58" s="23" t="e">
        <f t="shared" ca="1" si="14"/>
        <v>#DIV/0!</v>
      </c>
      <c r="Q58" s="23"/>
      <c r="R58" s="23"/>
      <c r="S58" s="23"/>
      <c r="T58" s="23"/>
    </row>
    <row r="59" spans="1:20" x14ac:dyDescent="0.2">
      <c r="A59" s="68"/>
      <c r="B59" s="68"/>
      <c r="C59" s="23"/>
      <c r="D59" s="69">
        <f t="shared" si="15"/>
        <v>0</v>
      </c>
      <c r="E59" s="69">
        <f t="shared" si="15"/>
        <v>0</v>
      </c>
      <c r="F59" s="70">
        <f t="shared" si="8"/>
        <v>0</v>
      </c>
      <c r="G59" s="70">
        <f t="shared" si="9"/>
        <v>0</v>
      </c>
      <c r="H59" s="70">
        <f t="shared" si="10"/>
        <v>0</v>
      </c>
      <c r="I59" s="70">
        <f t="shared" si="11"/>
        <v>0</v>
      </c>
      <c r="J59" s="70">
        <f t="shared" si="12"/>
        <v>0</v>
      </c>
      <c r="K59" s="70" t="e">
        <f t="shared" ca="1" si="4"/>
        <v>#DIV/0!</v>
      </c>
      <c r="L59" s="70" t="e">
        <f t="shared" ca="1" si="13"/>
        <v>#DIV/0!</v>
      </c>
      <c r="M59" s="70">
        <f t="shared" ca="1" si="5"/>
        <v>0</v>
      </c>
      <c r="N59" s="70">
        <f t="shared" ca="1" si="6"/>
        <v>0</v>
      </c>
      <c r="O59" s="70">
        <f t="shared" ca="1" si="7"/>
        <v>0</v>
      </c>
      <c r="P59" s="23" t="e">
        <f t="shared" ca="1" si="14"/>
        <v>#DIV/0!</v>
      </c>
      <c r="Q59" s="23"/>
      <c r="R59" s="23"/>
      <c r="S59" s="23"/>
      <c r="T59" s="23"/>
    </row>
    <row r="60" spans="1:20" x14ac:dyDescent="0.2">
      <c r="A60" s="68"/>
      <c r="B60" s="68"/>
      <c r="C60" s="23"/>
      <c r="D60" s="69">
        <f t="shared" si="15"/>
        <v>0</v>
      </c>
      <c r="E60" s="69">
        <f t="shared" si="15"/>
        <v>0</v>
      </c>
      <c r="F60" s="70">
        <f t="shared" si="8"/>
        <v>0</v>
      </c>
      <c r="G60" s="70">
        <f t="shared" si="9"/>
        <v>0</v>
      </c>
      <c r="H60" s="70">
        <f t="shared" si="10"/>
        <v>0</v>
      </c>
      <c r="I60" s="70">
        <f t="shared" si="11"/>
        <v>0</v>
      </c>
      <c r="J60" s="70">
        <f t="shared" si="12"/>
        <v>0</v>
      </c>
      <c r="K60" s="70" t="e">
        <f t="shared" ca="1" si="4"/>
        <v>#DIV/0!</v>
      </c>
      <c r="L60" s="70" t="e">
        <f t="shared" ca="1" si="13"/>
        <v>#DIV/0!</v>
      </c>
      <c r="M60" s="70">
        <f t="shared" ca="1" si="5"/>
        <v>0</v>
      </c>
      <c r="N60" s="70">
        <f t="shared" ca="1" si="6"/>
        <v>0</v>
      </c>
      <c r="O60" s="70">
        <f t="shared" ca="1" si="7"/>
        <v>0</v>
      </c>
      <c r="P60" s="23" t="e">
        <f t="shared" ca="1" si="14"/>
        <v>#DIV/0!</v>
      </c>
      <c r="Q60" s="23"/>
      <c r="R60" s="23"/>
      <c r="S60" s="23"/>
      <c r="T60" s="23"/>
    </row>
    <row r="61" spans="1:20" x14ac:dyDescent="0.2">
      <c r="A61" s="68"/>
      <c r="B61" s="68"/>
      <c r="C61" s="23"/>
      <c r="D61" s="69">
        <f t="shared" si="15"/>
        <v>0</v>
      </c>
      <c r="E61" s="69">
        <f t="shared" si="15"/>
        <v>0</v>
      </c>
      <c r="F61" s="70">
        <f t="shared" si="8"/>
        <v>0</v>
      </c>
      <c r="G61" s="70">
        <f t="shared" si="9"/>
        <v>0</v>
      </c>
      <c r="H61" s="70">
        <f t="shared" si="10"/>
        <v>0</v>
      </c>
      <c r="I61" s="70">
        <f t="shared" si="11"/>
        <v>0</v>
      </c>
      <c r="J61" s="70">
        <f t="shared" si="12"/>
        <v>0</v>
      </c>
      <c r="K61" s="70" t="e">
        <f t="shared" ca="1" si="4"/>
        <v>#DIV/0!</v>
      </c>
      <c r="L61" s="70" t="e">
        <f t="shared" ca="1" si="13"/>
        <v>#DIV/0!</v>
      </c>
      <c r="M61" s="70">
        <f t="shared" ca="1" si="5"/>
        <v>0</v>
      </c>
      <c r="N61" s="70">
        <f t="shared" ca="1" si="6"/>
        <v>0</v>
      </c>
      <c r="O61" s="70">
        <f t="shared" ca="1" si="7"/>
        <v>0</v>
      </c>
      <c r="P61" s="23" t="e">
        <f t="shared" ca="1" si="14"/>
        <v>#DIV/0!</v>
      </c>
      <c r="Q61" s="23"/>
      <c r="R61" s="23"/>
      <c r="S61" s="23"/>
      <c r="T61" s="23"/>
    </row>
    <row r="62" spans="1:20" x14ac:dyDescent="0.2">
      <c r="A62" s="68"/>
      <c r="B62" s="68"/>
      <c r="C62" s="23"/>
      <c r="D62" s="69">
        <f t="shared" si="15"/>
        <v>0</v>
      </c>
      <c r="E62" s="69">
        <f t="shared" si="15"/>
        <v>0</v>
      </c>
      <c r="F62" s="70">
        <f t="shared" si="8"/>
        <v>0</v>
      </c>
      <c r="G62" s="70">
        <f t="shared" si="9"/>
        <v>0</v>
      </c>
      <c r="H62" s="70">
        <f t="shared" si="10"/>
        <v>0</v>
      </c>
      <c r="I62" s="70">
        <f t="shared" si="11"/>
        <v>0</v>
      </c>
      <c r="J62" s="70">
        <f t="shared" si="12"/>
        <v>0</v>
      </c>
      <c r="K62" s="70" t="e">
        <f t="shared" ca="1" si="4"/>
        <v>#DIV/0!</v>
      </c>
      <c r="L62" s="70" t="e">
        <f t="shared" ca="1" si="13"/>
        <v>#DIV/0!</v>
      </c>
      <c r="M62" s="70">
        <f t="shared" ca="1" si="5"/>
        <v>0</v>
      </c>
      <c r="N62" s="70">
        <f t="shared" ca="1" si="6"/>
        <v>0</v>
      </c>
      <c r="O62" s="70">
        <f t="shared" ca="1" si="7"/>
        <v>0</v>
      </c>
      <c r="P62" s="23" t="e">
        <f t="shared" ca="1" si="14"/>
        <v>#DIV/0!</v>
      </c>
      <c r="Q62" s="23"/>
      <c r="R62" s="23"/>
      <c r="S62" s="23"/>
      <c r="T62" s="23"/>
    </row>
    <row r="63" spans="1:20" x14ac:dyDescent="0.2">
      <c r="A63" s="68"/>
      <c r="B63" s="68"/>
      <c r="C63" s="23"/>
      <c r="D63" s="69">
        <f t="shared" si="15"/>
        <v>0</v>
      </c>
      <c r="E63" s="69">
        <f t="shared" si="15"/>
        <v>0</v>
      </c>
      <c r="F63" s="70">
        <f t="shared" si="8"/>
        <v>0</v>
      </c>
      <c r="G63" s="70">
        <f t="shared" si="9"/>
        <v>0</v>
      </c>
      <c r="H63" s="70">
        <f t="shared" si="10"/>
        <v>0</v>
      </c>
      <c r="I63" s="70">
        <f t="shared" si="11"/>
        <v>0</v>
      </c>
      <c r="J63" s="70">
        <f t="shared" si="12"/>
        <v>0</v>
      </c>
      <c r="K63" s="70" t="e">
        <f t="shared" ca="1" si="4"/>
        <v>#DIV/0!</v>
      </c>
      <c r="L63" s="70" t="e">
        <f t="shared" ca="1" si="13"/>
        <v>#DIV/0!</v>
      </c>
      <c r="M63" s="70">
        <f t="shared" ca="1" si="5"/>
        <v>0</v>
      </c>
      <c r="N63" s="70">
        <f t="shared" ca="1" si="6"/>
        <v>0</v>
      </c>
      <c r="O63" s="70">
        <f t="shared" ca="1" si="7"/>
        <v>0</v>
      </c>
      <c r="P63" s="23" t="e">
        <f t="shared" ca="1" si="14"/>
        <v>#DIV/0!</v>
      </c>
      <c r="Q63" s="23"/>
      <c r="R63" s="23"/>
      <c r="S63" s="23"/>
      <c r="T63" s="23"/>
    </row>
    <row r="64" spans="1:20" x14ac:dyDescent="0.2">
      <c r="A64" s="68"/>
      <c r="B64" s="68"/>
      <c r="C64" s="23"/>
      <c r="D64" s="69">
        <f t="shared" si="15"/>
        <v>0</v>
      </c>
      <c r="E64" s="69">
        <f t="shared" si="15"/>
        <v>0</v>
      </c>
      <c r="F64" s="70">
        <f t="shared" si="8"/>
        <v>0</v>
      </c>
      <c r="G64" s="70">
        <f t="shared" si="9"/>
        <v>0</v>
      </c>
      <c r="H64" s="70">
        <f t="shared" si="10"/>
        <v>0</v>
      </c>
      <c r="I64" s="70">
        <f t="shared" si="11"/>
        <v>0</v>
      </c>
      <c r="J64" s="70">
        <f t="shared" si="12"/>
        <v>0</v>
      </c>
      <c r="K64" s="70" t="e">
        <f t="shared" ca="1" si="4"/>
        <v>#DIV/0!</v>
      </c>
      <c r="L64" s="70" t="e">
        <f t="shared" ca="1" si="13"/>
        <v>#DIV/0!</v>
      </c>
      <c r="M64" s="70">
        <f t="shared" ca="1" si="5"/>
        <v>0</v>
      </c>
      <c r="N64" s="70">
        <f t="shared" ca="1" si="6"/>
        <v>0</v>
      </c>
      <c r="O64" s="70">
        <f t="shared" ca="1" si="7"/>
        <v>0</v>
      </c>
      <c r="P64" s="23" t="e">
        <f t="shared" ca="1" si="14"/>
        <v>#DIV/0!</v>
      </c>
      <c r="Q64" s="23"/>
      <c r="R64" s="23"/>
      <c r="S64" s="23"/>
      <c r="T64" s="23"/>
    </row>
    <row r="65" spans="1:20" x14ac:dyDescent="0.2">
      <c r="A65" s="68"/>
      <c r="B65" s="68"/>
      <c r="C65" s="23"/>
      <c r="D65" s="69">
        <f t="shared" si="15"/>
        <v>0</v>
      </c>
      <c r="E65" s="69">
        <f t="shared" si="15"/>
        <v>0</v>
      </c>
      <c r="F65" s="70">
        <f t="shared" si="8"/>
        <v>0</v>
      </c>
      <c r="G65" s="70">
        <f t="shared" si="9"/>
        <v>0</v>
      </c>
      <c r="H65" s="70">
        <f t="shared" si="10"/>
        <v>0</v>
      </c>
      <c r="I65" s="70">
        <f t="shared" si="11"/>
        <v>0</v>
      </c>
      <c r="J65" s="70">
        <f t="shared" si="12"/>
        <v>0</v>
      </c>
      <c r="K65" s="70" t="e">
        <f t="shared" ca="1" si="4"/>
        <v>#DIV/0!</v>
      </c>
      <c r="L65" s="70" t="e">
        <f t="shared" ca="1" si="13"/>
        <v>#DIV/0!</v>
      </c>
      <c r="M65" s="70">
        <f t="shared" ca="1" si="5"/>
        <v>0</v>
      </c>
      <c r="N65" s="70">
        <f t="shared" ca="1" si="6"/>
        <v>0</v>
      </c>
      <c r="O65" s="70">
        <f t="shared" ca="1" si="7"/>
        <v>0</v>
      </c>
      <c r="P65" s="23" t="e">
        <f t="shared" ca="1" si="14"/>
        <v>#DIV/0!</v>
      </c>
      <c r="Q65" s="23"/>
      <c r="R65" s="23"/>
      <c r="S65" s="23"/>
      <c r="T65" s="23"/>
    </row>
    <row r="66" spans="1:20" x14ac:dyDescent="0.2">
      <c r="A66" s="68"/>
      <c r="B66" s="68"/>
      <c r="C66" s="23"/>
      <c r="D66" s="69">
        <f t="shared" si="15"/>
        <v>0</v>
      </c>
      <c r="E66" s="69">
        <f t="shared" si="15"/>
        <v>0</v>
      </c>
      <c r="F66" s="70">
        <f t="shared" si="8"/>
        <v>0</v>
      </c>
      <c r="G66" s="70">
        <f t="shared" si="9"/>
        <v>0</v>
      </c>
      <c r="H66" s="70">
        <f t="shared" si="10"/>
        <v>0</v>
      </c>
      <c r="I66" s="70">
        <f t="shared" si="11"/>
        <v>0</v>
      </c>
      <c r="J66" s="70">
        <f t="shared" si="12"/>
        <v>0</v>
      </c>
      <c r="K66" s="70" t="e">
        <f t="shared" ca="1" si="4"/>
        <v>#DIV/0!</v>
      </c>
      <c r="L66" s="70" t="e">
        <f t="shared" ca="1" si="13"/>
        <v>#DIV/0!</v>
      </c>
      <c r="M66" s="70">
        <f t="shared" ca="1" si="5"/>
        <v>0</v>
      </c>
      <c r="N66" s="70">
        <f t="shared" ca="1" si="6"/>
        <v>0</v>
      </c>
      <c r="O66" s="70">
        <f t="shared" ca="1" si="7"/>
        <v>0</v>
      </c>
      <c r="P66" s="23" t="e">
        <f t="shared" ca="1" si="14"/>
        <v>#DIV/0!</v>
      </c>
      <c r="Q66" s="23"/>
      <c r="R66" s="23"/>
      <c r="S66" s="23"/>
      <c r="T66" s="23"/>
    </row>
    <row r="67" spans="1:20" x14ac:dyDescent="0.2">
      <c r="A67" s="68"/>
      <c r="B67" s="68"/>
      <c r="C67" s="23"/>
      <c r="D67" s="69">
        <f t="shared" si="15"/>
        <v>0</v>
      </c>
      <c r="E67" s="69">
        <f t="shared" si="15"/>
        <v>0</v>
      </c>
      <c r="F67" s="70">
        <f t="shared" si="8"/>
        <v>0</v>
      </c>
      <c r="G67" s="70">
        <f t="shared" si="9"/>
        <v>0</v>
      </c>
      <c r="H67" s="70">
        <f t="shared" si="10"/>
        <v>0</v>
      </c>
      <c r="I67" s="70">
        <f t="shared" si="11"/>
        <v>0</v>
      </c>
      <c r="J67" s="70">
        <f t="shared" si="12"/>
        <v>0</v>
      </c>
      <c r="K67" s="70" t="e">
        <f t="shared" ca="1" si="4"/>
        <v>#DIV/0!</v>
      </c>
      <c r="L67" s="70" t="e">
        <f t="shared" ca="1" si="13"/>
        <v>#DIV/0!</v>
      </c>
      <c r="M67" s="70">
        <f t="shared" ca="1" si="5"/>
        <v>0</v>
      </c>
      <c r="N67" s="70">
        <f t="shared" ca="1" si="6"/>
        <v>0</v>
      </c>
      <c r="O67" s="70">
        <f t="shared" ca="1" si="7"/>
        <v>0</v>
      </c>
      <c r="P67" s="23" t="e">
        <f t="shared" ca="1" si="14"/>
        <v>#DIV/0!</v>
      </c>
      <c r="Q67" s="23"/>
      <c r="R67" s="23"/>
      <c r="S67" s="23"/>
      <c r="T67" s="23"/>
    </row>
    <row r="68" spans="1:20" x14ac:dyDescent="0.2">
      <c r="A68" s="68"/>
      <c r="B68" s="68"/>
      <c r="C68" s="23"/>
      <c r="D68" s="69">
        <f t="shared" si="15"/>
        <v>0</v>
      </c>
      <c r="E68" s="69">
        <f t="shared" si="15"/>
        <v>0</v>
      </c>
      <c r="F68" s="70">
        <f t="shared" si="8"/>
        <v>0</v>
      </c>
      <c r="G68" s="70">
        <f t="shared" si="9"/>
        <v>0</v>
      </c>
      <c r="H68" s="70">
        <f t="shared" si="10"/>
        <v>0</v>
      </c>
      <c r="I68" s="70">
        <f t="shared" si="11"/>
        <v>0</v>
      </c>
      <c r="J68" s="70">
        <f t="shared" si="12"/>
        <v>0</v>
      </c>
      <c r="K68" s="70" t="e">
        <f t="shared" ca="1" si="4"/>
        <v>#DIV/0!</v>
      </c>
      <c r="L68" s="70" t="e">
        <f t="shared" ca="1" si="13"/>
        <v>#DIV/0!</v>
      </c>
      <c r="M68" s="70">
        <f t="shared" ca="1" si="5"/>
        <v>0</v>
      </c>
      <c r="N68" s="70">
        <f t="shared" ca="1" si="6"/>
        <v>0</v>
      </c>
      <c r="O68" s="70">
        <f t="shared" ca="1" si="7"/>
        <v>0</v>
      </c>
      <c r="P68" s="23" t="e">
        <f t="shared" ca="1" si="14"/>
        <v>#DIV/0!</v>
      </c>
      <c r="Q68" s="23"/>
      <c r="R68" s="23"/>
      <c r="S68" s="23"/>
      <c r="T68" s="23"/>
    </row>
    <row r="69" spans="1:20" x14ac:dyDescent="0.2">
      <c r="A69" s="68"/>
      <c r="B69" s="68"/>
      <c r="C69" s="23"/>
      <c r="D69" s="69">
        <f t="shared" si="15"/>
        <v>0</v>
      </c>
      <c r="E69" s="69">
        <f t="shared" si="15"/>
        <v>0</v>
      </c>
      <c r="F69" s="70">
        <f t="shared" si="8"/>
        <v>0</v>
      </c>
      <c r="G69" s="70">
        <f t="shared" si="9"/>
        <v>0</v>
      </c>
      <c r="H69" s="70">
        <f t="shared" si="10"/>
        <v>0</v>
      </c>
      <c r="I69" s="70">
        <f t="shared" si="11"/>
        <v>0</v>
      </c>
      <c r="J69" s="70">
        <f t="shared" si="12"/>
        <v>0</v>
      </c>
      <c r="K69" s="70" t="e">
        <f t="shared" ca="1" si="4"/>
        <v>#DIV/0!</v>
      </c>
      <c r="L69" s="70" t="e">
        <f t="shared" ca="1" si="13"/>
        <v>#DIV/0!</v>
      </c>
      <c r="M69" s="70">
        <f t="shared" ca="1" si="5"/>
        <v>0</v>
      </c>
      <c r="N69" s="70">
        <f t="shared" ca="1" si="6"/>
        <v>0</v>
      </c>
      <c r="O69" s="70">
        <f t="shared" ca="1" si="7"/>
        <v>0</v>
      </c>
      <c r="P69" s="23" t="e">
        <f t="shared" ca="1" si="14"/>
        <v>#DIV/0!</v>
      </c>
      <c r="Q69" s="23"/>
      <c r="R69" s="23"/>
      <c r="S69" s="23"/>
      <c r="T69" s="23"/>
    </row>
    <row r="70" spans="1:20" x14ac:dyDescent="0.2">
      <c r="A70" s="68"/>
      <c r="B70" s="68"/>
      <c r="C70" s="23"/>
      <c r="D70" s="69">
        <f t="shared" si="15"/>
        <v>0</v>
      </c>
      <c r="E70" s="69">
        <f t="shared" si="15"/>
        <v>0</v>
      </c>
      <c r="F70" s="70">
        <f t="shared" si="8"/>
        <v>0</v>
      </c>
      <c r="G70" s="70">
        <f t="shared" si="9"/>
        <v>0</v>
      </c>
      <c r="H70" s="70">
        <f t="shared" si="10"/>
        <v>0</v>
      </c>
      <c r="I70" s="70">
        <f t="shared" si="11"/>
        <v>0</v>
      </c>
      <c r="J70" s="70">
        <f t="shared" si="12"/>
        <v>0</v>
      </c>
      <c r="K70" s="70" t="e">
        <f t="shared" ca="1" si="4"/>
        <v>#DIV/0!</v>
      </c>
      <c r="L70" s="70" t="e">
        <f t="shared" ca="1" si="13"/>
        <v>#DIV/0!</v>
      </c>
      <c r="M70" s="70">
        <f t="shared" ca="1" si="5"/>
        <v>0</v>
      </c>
      <c r="N70" s="70">
        <f t="shared" ca="1" si="6"/>
        <v>0</v>
      </c>
      <c r="O70" s="70">
        <f t="shared" ca="1" si="7"/>
        <v>0</v>
      </c>
      <c r="P70" s="23" t="e">
        <f t="shared" ca="1" si="14"/>
        <v>#DIV/0!</v>
      </c>
      <c r="Q70" s="23"/>
      <c r="R70" s="23"/>
      <c r="S70" s="23"/>
      <c r="T70" s="23"/>
    </row>
    <row r="71" spans="1:20" x14ac:dyDescent="0.2">
      <c r="A71" s="68"/>
      <c r="B71" s="68"/>
      <c r="C71" s="23"/>
      <c r="D71" s="69">
        <f t="shared" si="15"/>
        <v>0</v>
      </c>
      <c r="E71" s="69">
        <f t="shared" si="15"/>
        <v>0</v>
      </c>
      <c r="F71" s="70">
        <f t="shared" si="8"/>
        <v>0</v>
      </c>
      <c r="G71" s="70">
        <f t="shared" si="9"/>
        <v>0</v>
      </c>
      <c r="H71" s="70">
        <f t="shared" si="10"/>
        <v>0</v>
      </c>
      <c r="I71" s="70">
        <f t="shared" si="11"/>
        <v>0</v>
      </c>
      <c r="J71" s="70">
        <f t="shared" si="12"/>
        <v>0</v>
      </c>
      <c r="K71" s="70" t="e">
        <f t="shared" ca="1" si="4"/>
        <v>#DIV/0!</v>
      </c>
      <c r="L71" s="70" t="e">
        <f t="shared" ca="1" si="13"/>
        <v>#DIV/0!</v>
      </c>
      <c r="M71" s="70">
        <f t="shared" ca="1" si="5"/>
        <v>0</v>
      </c>
      <c r="N71" s="70">
        <f t="shared" ca="1" si="6"/>
        <v>0</v>
      </c>
      <c r="O71" s="70">
        <f t="shared" ca="1" si="7"/>
        <v>0</v>
      </c>
      <c r="P71" s="23" t="e">
        <f t="shared" ca="1" si="14"/>
        <v>#DIV/0!</v>
      </c>
      <c r="Q71" s="23"/>
      <c r="R71" s="23"/>
      <c r="S71" s="23"/>
      <c r="T71" s="23"/>
    </row>
    <row r="72" spans="1:20" x14ac:dyDescent="0.2">
      <c r="A72" s="68"/>
      <c r="B72" s="68"/>
      <c r="C72" s="23"/>
      <c r="D72" s="69">
        <f t="shared" si="15"/>
        <v>0</v>
      </c>
      <c r="E72" s="69">
        <f t="shared" si="15"/>
        <v>0</v>
      </c>
      <c r="F72" s="70">
        <f t="shared" si="8"/>
        <v>0</v>
      </c>
      <c r="G72" s="70">
        <f t="shared" si="9"/>
        <v>0</v>
      </c>
      <c r="H72" s="70">
        <f t="shared" si="10"/>
        <v>0</v>
      </c>
      <c r="I72" s="70">
        <f t="shared" si="11"/>
        <v>0</v>
      </c>
      <c r="J72" s="70">
        <f t="shared" si="12"/>
        <v>0</v>
      </c>
      <c r="K72" s="70" t="e">
        <f t="shared" ca="1" si="4"/>
        <v>#DIV/0!</v>
      </c>
      <c r="L72" s="70" t="e">
        <f t="shared" ca="1" si="13"/>
        <v>#DIV/0!</v>
      </c>
      <c r="M72" s="70">
        <f t="shared" ca="1" si="5"/>
        <v>0</v>
      </c>
      <c r="N72" s="70">
        <f t="shared" ca="1" si="6"/>
        <v>0</v>
      </c>
      <c r="O72" s="70">
        <f t="shared" ca="1" si="7"/>
        <v>0</v>
      </c>
      <c r="P72" s="23" t="e">
        <f t="shared" ca="1" si="14"/>
        <v>#DIV/0!</v>
      </c>
      <c r="Q72" s="23"/>
      <c r="R72" s="23"/>
      <c r="S72" s="23"/>
      <c r="T72" s="23"/>
    </row>
    <row r="73" spans="1:20" x14ac:dyDescent="0.2">
      <c r="A73" s="68"/>
      <c r="B73" s="68"/>
      <c r="C73" s="23"/>
      <c r="D73" s="69">
        <f t="shared" si="15"/>
        <v>0</v>
      </c>
      <c r="E73" s="69">
        <f t="shared" si="15"/>
        <v>0</v>
      </c>
      <c r="F73" s="70">
        <f t="shared" si="8"/>
        <v>0</v>
      </c>
      <c r="G73" s="70">
        <f t="shared" si="9"/>
        <v>0</v>
      </c>
      <c r="H73" s="70">
        <f t="shared" si="10"/>
        <v>0</v>
      </c>
      <c r="I73" s="70">
        <f t="shared" si="11"/>
        <v>0</v>
      </c>
      <c r="J73" s="70">
        <f t="shared" si="12"/>
        <v>0</v>
      </c>
      <c r="K73" s="70" t="e">
        <f t="shared" ca="1" si="4"/>
        <v>#DIV/0!</v>
      </c>
      <c r="L73" s="70" t="e">
        <f t="shared" ca="1" si="13"/>
        <v>#DIV/0!</v>
      </c>
      <c r="M73" s="70">
        <f t="shared" ca="1" si="5"/>
        <v>0</v>
      </c>
      <c r="N73" s="70">
        <f t="shared" ca="1" si="6"/>
        <v>0</v>
      </c>
      <c r="O73" s="70">
        <f t="shared" ca="1" si="7"/>
        <v>0</v>
      </c>
      <c r="P73" s="23" t="e">
        <f t="shared" ca="1" si="14"/>
        <v>#DIV/0!</v>
      </c>
      <c r="Q73" s="23"/>
      <c r="R73" s="23"/>
      <c r="S73" s="23"/>
      <c r="T73" s="23"/>
    </row>
    <row r="74" spans="1:20" x14ac:dyDescent="0.2">
      <c r="A74" s="68"/>
      <c r="B74" s="68"/>
      <c r="C74" s="23"/>
      <c r="D74" s="69">
        <f t="shared" si="15"/>
        <v>0</v>
      </c>
      <c r="E74" s="69">
        <f t="shared" si="15"/>
        <v>0</v>
      </c>
      <c r="F74" s="70">
        <f t="shared" si="8"/>
        <v>0</v>
      </c>
      <c r="G74" s="70">
        <f t="shared" si="9"/>
        <v>0</v>
      </c>
      <c r="H74" s="70">
        <f t="shared" si="10"/>
        <v>0</v>
      </c>
      <c r="I74" s="70">
        <f t="shared" si="11"/>
        <v>0</v>
      </c>
      <c r="J74" s="70">
        <f t="shared" si="12"/>
        <v>0</v>
      </c>
      <c r="K74" s="70" t="e">
        <f t="shared" ca="1" si="4"/>
        <v>#DIV/0!</v>
      </c>
      <c r="L74" s="70" t="e">
        <f t="shared" ca="1" si="13"/>
        <v>#DIV/0!</v>
      </c>
      <c r="M74" s="70">
        <f t="shared" ca="1" si="5"/>
        <v>0</v>
      </c>
      <c r="N74" s="70">
        <f t="shared" ca="1" si="6"/>
        <v>0</v>
      </c>
      <c r="O74" s="70">
        <f t="shared" ca="1" si="7"/>
        <v>0</v>
      </c>
      <c r="P74" s="23" t="e">
        <f t="shared" ca="1" si="14"/>
        <v>#DIV/0!</v>
      </c>
      <c r="Q74" s="23"/>
      <c r="R74" s="23"/>
      <c r="S74" s="23"/>
      <c r="T74" s="23"/>
    </row>
    <row r="75" spans="1:20" x14ac:dyDescent="0.2">
      <c r="A75" s="68"/>
      <c r="B75" s="68"/>
      <c r="C75" s="23"/>
      <c r="D75" s="69">
        <f t="shared" si="15"/>
        <v>0</v>
      </c>
      <c r="E75" s="69">
        <f t="shared" si="15"/>
        <v>0</v>
      </c>
      <c r="F75" s="70">
        <f t="shared" si="8"/>
        <v>0</v>
      </c>
      <c r="G75" s="70">
        <f t="shared" si="9"/>
        <v>0</v>
      </c>
      <c r="H75" s="70">
        <f t="shared" si="10"/>
        <v>0</v>
      </c>
      <c r="I75" s="70">
        <f t="shared" si="11"/>
        <v>0</v>
      </c>
      <c r="J75" s="70">
        <f t="shared" si="12"/>
        <v>0</v>
      </c>
      <c r="K75" s="70" t="e">
        <f t="shared" ca="1" si="4"/>
        <v>#DIV/0!</v>
      </c>
      <c r="L75" s="70" t="e">
        <f t="shared" ca="1" si="13"/>
        <v>#DIV/0!</v>
      </c>
      <c r="M75" s="70">
        <f t="shared" ca="1" si="5"/>
        <v>0</v>
      </c>
      <c r="N75" s="70">
        <f t="shared" ca="1" si="6"/>
        <v>0</v>
      </c>
      <c r="O75" s="70">
        <f t="shared" ca="1" si="7"/>
        <v>0</v>
      </c>
      <c r="P75" s="23" t="e">
        <f t="shared" ca="1" si="14"/>
        <v>#DIV/0!</v>
      </c>
      <c r="Q75" s="23"/>
      <c r="R75" s="23"/>
      <c r="S75" s="23"/>
      <c r="T75" s="23"/>
    </row>
    <row r="76" spans="1:20" x14ac:dyDescent="0.2">
      <c r="A76" s="68"/>
      <c r="B76" s="68"/>
      <c r="C76" s="23"/>
      <c r="D76" s="69">
        <f t="shared" si="15"/>
        <v>0</v>
      </c>
      <c r="E76" s="69">
        <f t="shared" si="15"/>
        <v>0</v>
      </c>
      <c r="F76" s="70">
        <f t="shared" si="8"/>
        <v>0</v>
      </c>
      <c r="G76" s="70">
        <f t="shared" si="9"/>
        <v>0</v>
      </c>
      <c r="H76" s="70">
        <f t="shared" si="10"/>
        <v>0</v>
      </c>
      <c r="I76" s="70">
        <f t="shared" si="11"/>
        <v>0</v>
      </c>
      <c r="J76" s="70">
        <f t="shared" si="12"/>
        <v>0</v>
      </c>
      <c r="K76" s="70" t="e">
        <f t="shared" ca="1" si="4"/>
        <v>#DIV/0!</v>
      </c>
      <c r="L76" s="70" t="e">
        <f t="shared" ca="1" si="13"/>
        <v>#DIV/0!</v>
      </c>
      <c r="M76" s="70">
        <f t="shared" ca="1" si="5"/>
        <v>0</v>
      </c>
      <c r="N76" s="70">
        <f t="shared" ca="1" si="6"/>
        <v>0</v>
      </c>
      <c r="O76" s="70">
        <f t="shared" ca="1" si="7"/>
        <v>0</v>
      </c>
      <c r="P76" s="23" t="e">
        <f t="shared" ca="1" si="14"/>
        <v>#DIV/0!</v>
      </c>
      <c r="Q76" s="23"/>
      <c r="R76" s="23"/>
      <c r="S76" s="23"/>
      <c r="T76" s="23"/>
    </row>
    <row r="77" spans="1:20" x14ac:dyDescent="0.2">
      <c r="A77" s="68"/>
      <c r="B77" s="68"/>
      <c r="C77" s="23"/>
      <c r="D77" s="69">
        <f t="shared" si="15"/>
        <v>0</v>
      </c>
      <c r="E77" s="69">
        <f t="shared" si="15"/>
        <v>0</v>
      </c>
      <c r="F77" s="70">
        <f t="shared" si="8"/>
        <v>0</v>
      </c>
      <c r="G77" s="70">
        <f t="shared" si="9"/>
        <v>0</v>
      </c>
      <c r="H77" s="70">
        <f t="shared" si="10"/>
        <v>0</v>
      </c>
      <c r="I77" s="70">
        <f t="shared" si="11"/>
        <v>0</v>
      </c>
      <c r="J77" s="70">
        <f t="shared" si="12"/>
        <v>0</v>
      </c>
      <c r="K77" s="70" t="e">
        <f t="shared" ca="1" si="4"/>
        <v>#DIV/0!</v>
      </c>
      <c r="L77" s="70" t="e">
        <f t="shared" ca="1" si="13"/>
        <v>#DIV/0!</v>
      </c>
      <c r="M77" s="70">
        <f t="shared" ca="1" si="5"/>
        <v>0</v>
      </c>
      <c r="N77" s="70">
        <f t="shared" ca="1" si="6"/>
        <v>0</v>
      </c>
      <c r="O77" s="70">
        <f t="shared" ca="1" si="7"/>
        <v>0</v>
      </c>
      <c r="P77" s="23" t="e">
        <f t="shared" ca="1" si="14"/>
        <v>#DIV/0!</v>
      </c>
      <c r="Q77" s="23"/>
      <c r="R77" s="23"/>
      <c r="S77" s="23"/>
      <c r="T77" s="23"/>
    </row>
    <row r="78" spans="1:20" x14ac:dyDescent="0.2">
      <c r="A78" s="68"/>
      <c r="B78" s="68"/>
      <c r="C78" s="23"/>
      <c r="D78" s="69">
        <f t="shared" si="15"/>
        <v>0</v>
      </c>
      <c r="E78" s="69">
        <f t="shared" si="15"/>
        <v>0</v>
      </c>
      <c r="F78" s="70">
        <f t="shared" si="8"/>
        <v>0</v>
      </c>
      <c r="G78" s="70">
        <f t="shared" si="9"/>
        <v>0</v>
      </c>
      <c r="H78" s="70">
        <f t="shared" si="10"/>
        <v>0</v>
      </c>
      <c r="I78" s="70">
        <f t="shared" si="11"/>
        <v>0</v>
      </c>
      <c r="J78" s="70">
        <f t="shared" si="12"/>
        <v>0</v>
      </c>
      <c r="K78" s="70" t="e">
        <f t="shared" ca="1" si="4"/>
        <v>#DIV/0!</v>
      </c>
      <c r="L78" s="70" t="e">
        <f t="shared" ca="1" si="13"/>
        <v>#DIV/0!</v>
      </c>
      <c r="M78" s="70">
        <f t="shared" ca="1" si="5"/>
        <v>0</v>
      </c>
      <c r="N78" s="70">
        <f t="shared" ca="1" si="6"/>
        <v>0</v>
      </c>
      <c r="O78" s="70">
        <f t="shared" ca="1" si="7"/>
        <v>0</v>
      </c>
      <c r="P78" s="23" t="e">
        <f t="shared" ca="1" si="14"/>
        <v>#DIV/0!</v>
      </c>
      <c r="Q78" s="23"/>
      <c r="R78" s="23"/>
      <c r="S78" s="23"/>
      <c r="T78" s="23"/>
    </row>
    <row r="79" spans="1:20" x14ac:dyDescent="0.2">
      <c r="A79" s="68"/>
      <c r="B79" s="68"/>
      <c r="C79" s="23"/>
      <c r="D79" s="69">
        <f t="shared" si="15"/>
        <v>0</v>
      </c>
      <c r="E79" s="69">
        <f t="shared" si="15"/>
        <v>0</v>
      </c>
      <c r="F79" s="70">
        <f t="shared" si="8"/>
        <v>0</v>
      </c>
      <c r="G79" s="70">
        <f t="shared" si="9"/>
        <v>0</v>
      </c>
      <c r="H79" s="70">
        <f t="shared" si="10"/>
        <v>0</v>
      </c>
      <c r="I79" s="70">
        <f t="shared" si="11"/>
        <v>0</v>
      </c>
      <c r="J79" s="70">
        <f t="shared" si="12"/>
        <v>0</v>
      </c>
      <c r="K79" s="70" t="e">
        <f t="shared" ca="1" si="4"/>
        <v>#DIV/0!</v>
      </c>
      <c r="L79" s="70" t="e">
        <f t="shared" ca="1" si="13"/>
        <v>#DIV/0!</v>
      </c>
      <c r="M79" s="70">
        <f t="shared" ca="1" si="5"/>
        <v>0</v>
      </c>
      <c r="N79" s="70">
        <f t="shared" ca="1" si="6"/>
        <v>0</v>
      </c>
      <c r="O79" s="70">
        <f t="shared" ca="1" si="7"/>
        <v>0</v>
      </c>
      <c r="P79" s="23" t="e">
        <f t="shared" ca="1" si="14"/>
        <v>#DIV/0!</v>
      </c>
      <c r="Q79" s="23"/>
      <c r="R79" s="23"/>
      <c r="S79" s="23"/>
      <c r="T79" s="23"/>
    </row>
    <row r="80" spans="1:20" x14ac:dyDescent="0.2">
      <c r="A80" s="68"/>
      <c r="B80" s="68"/>
      <c r="C80" s="23"/>
      <c r="D80" s="69">
        <f t="shared" si="15"/>
        <v>0</v>
      </c>
      <c r="E80" s="69">
        <f t="shared" si="15"/>
        <v>0</v>
      </c>
      <c r="F80" s="70">
        <f t="shared" si="8"/>
        <v>0</v>
      </c>
      <c r="G80" s="70">
        <f t="shared" si="9"/>
        <v>0</v>
      </c>
      <c r="H80" s="70">
        <f t="shared" si="10"/>
        <v>0</v>
      </c>
      <c r="I80" s="70">
        <f t="shared" si="11"/>
        <v>0</v>
      </c>
      <c r="J80" s="70">
        <f t="shared" si="12"/>
        <v>0</v>
      </c>
      <c r="K80" s="70" t="e">
        <f t="shared" ca="1" si="4"/>
        <v>#DIV/0!</v>
      </c>
      <c r="L80" s="70" t="e">
        <f t="shared" ca="1" si="13"/>
        <v>#DIV/0!</v>
      </c>
      <c r="M80" s="70">
        <f t="shared" ca="1" si="5"/>
        <v>0</v>
      </c>
      <c r="N80" s="70">
        <f t="shared" ca="1" si="6"/>
        <v>0</v>
      </c>
      <c r="O80" s="70">
        <f t="shared" ca="1" si="7"/>
        <v>0</v>
      </c>
      <c r="P80" s="23" t="e">
        <f t="shared" ca="1" si="14"/>
        <v>#DIV/0!</v>
      </c>
      <c r="Q80" s="23"/>
      <c r="R80" s="23"/>
      <c r="S80" s="23"/>
      <c r="T80" s="23"/>
    </row>
    <row r="81" spans="1:20" x14ac:dyDescent="0.2">
      <c r="A81" s="68"/>
      <c r="B81" s="68"/>
      <c r="C81" s="23"/>
      <c r="D81" s="69">
        <f t="shared" si="15"/>
        <v>0</v>
      </c>
      <c r="E81" s="69">
        <f t="shared" si="15"/>
        <v>0</v>
      </c>
      <c r="F81" s="70">
        <f t="shared" si="8"/>
        <v>0</v>
      </c>
      <c r="G81" s="70">
        <f t="shared" si="9"/>
        <v>0</v>
      </c>
      <c r="H81" s="70">
        <f t="shared" si="10"/>
        <v>0</v>
      </c>
      <c r="I81" s="70">
        <f t="shared" si="11"/>
        <v>0</v>
      </c>
      <c r="J81" s="70">
        <f t="shared" si="12"/>
        <v>0</v>
      </c>
      <c r="K81" s="70" t="e">
        <f t="shared" ca="1" si="4"/>
        <v>#DIV/0!</v>
      </c>
      <c r="L81" s="70" t="e">
        <f t="shared" ca="1" si="13"/>
        <v>#DIV/0!</v>
      </c>
      <c r="M81" s="70">
        <f t="shared" ca="1" si="5"/>
        <v>0</v>
      </c>
      <c r="N81" s="70">
        <f t="shared" ca="1" si="6"/>
        <v>0</v>
      </c>
      <c r="O81" s="70">
        <f t="shared" ca="1" si="7"/>
        <v>0</v>
      </c>
      <c r="P81" s="23" t="e">
        <f t="shared" ca="1" si="14"/>
        <v>#DIV/0!</v>
      </c>
      <c r="Q81" s="23"/>
      <c r="R81" s="23"/>
      <c r="S81" s="23"/>
      <c r="T81" s="23"/>
    </row>
    <row r="82" spans="1:20" x14ac:dyDescent="0.2">
      <c r="A82" s="68"/>
      <c r="B82" s="68"/>
      <c r="C82" s="23"/>
      <c r="D82" s="69">
        <f t="shared" si="15"/>
        <v>0</v>
      </c>
      <c r="E82" s="69">
        <f t="shared" si="15"/>
        <v>0</v>
      </c>
      <c r="F82" s="70">
        <f t="shared" si="8"/>
        <v>0</v>
      </c>
      <c r="G82" s="70">
        <f t="shared" si="9"/>
        <v>0</v>
      </c>
      <c r="H82" s="70">
        <f t="shared" si="10"/>
        <v>0</v>
      </c>
      <c r="I82" s="70">
        <f t="shared" si="11"/>
        <v>0</v>
      </c>
      <c r="J82" s="70">
        <f t="shared" si="12"/>
        <v>0</v>
      </c>
      <c r="K82" s="70" t="e">
        <f t="shared" ca="1" si="4"/>
        <v>#DIV/0!</v>
      </c>
      <c r="L82" s="70" t="e">
        <f t="shared" ca="1" si="13"/>
        <v>#DIV/0!</v>
      </c>
      <c r="M82" s="70">
        <f t="shared" ca="1" si="5"/>
        <v>0</v>
      </c>
      <c r="N82" s="70">
        <f t="shared" ca="1" si="6"/>
        <v>0</v>
      </c>
      <c r="O82" s="70">
        <f t="shared" ca="1" si="7"/>
        <v>0</v>
      </c>
      <c r="P82" s="23" t="e">
        <f t="shared" ca="1" si="14"/>
        <v>#DIV/0!</v>
      </c>
      <c r="Q82" s="23"/>
      <c r="R82" s="23"/>
      <c r="S82" s="23"/>
      <c r="T82" s="23"/>
    </row>
    <row r="83" spans="1:20" x14ac:dyDescent="0.2">
      <c r="A83" s="68"/>
      <c r="B83" s="68"/>
      <c r="C83" s="23"/>
      <c r="D83" s="69">
        <f t="shared" si="15"/>
        <v>0</v>
      </c>
      <c r="E83" s="69">
        <f t="shared" si="15"/>
        <v>0</v>
      </c>
      <c r="F83" s="70">
        <f t="shared" si="8"/>
        <v>0</v>
      </c>
      <c r="G83" s="70">
        <f t="shared" si="9"/>
        <v>0</v>
      </c>
      <c r="H83" s="70">
        <f t="shared" si="10"/>
        <v>0</v>
      </c>
      <c r="I83" s="70">
        <f t="shared" si="11"/>
        <v>0</v>
      </c>
      <c r="J83" s="70">
        <f t="shared" si="12"/>
        <v>0</v>
      </c>
      <c r="K83" s="70" t="e">
        <f t="shared" ca="1" si="4"/>
        <v>#DIV/0!</v>
      </c>
      <c r="L83" s="70" t="e">
        <f t="shared" ca="1" si="13"/>
        <v>#DIV/0!</v>
      </c>
      <c r="M83" s="70">
        <f t="shared" ca="1" si="5"/>
        <v>0</v>
      </c>
      <c r="N83" s="70">
        <f t="shared" ca="1" si="6"/>
        <v>0</v>
      </c>
      <c r="O83" s="70">
        <f t="shared" ca="1" si="7"/>
        <v>0</v>
      </c>
      <c r="P83" s="23" t="e">
        <f t="shared" ca="1" si="14"/>
        <v>#DIV/0!</v>
      </c>
      <c r="Q83" s="23"/>
      <c r="R83" s="23"/>
      <c r="S83" s="23"/>
      <c r="T83" s="23"/>
    </row>
    <row r="84" spans="1:20" x14ac:dyDescent="0.2">
      <c r="A84" s="68"/>
      <c r="B84" s="68"/>
      <c r="C84" s="23"/>
      <c r="D84" s="69">
        <f t="shared" si="15"/>
        <v>0</v>
      </c>
      <c r="E84" s="69">
        <f t="shared" si="15"/>
        <v>0</v>
      </c>
      <c r="F84" s="70">
        <f t="shared" si="8"/>
        <v>0</v>
      </c>
      <c r="G84" s="70">
        <f t="shared" si="9"/>
        <v>0</v>
      </c>
      <c r="H84" s="70">
        <f t="shared" si="10"/>
        <v>0</v>
      </c>
      <c r="I84" s="70">
        <f t="shared" si="11"/>
        <v>0</v>
      </c>
      <c r="J84" s="70">
        <f t="shared" si="12"/>
        <v>0</v>
      </c>
      <c r="K84" s="70" t="e">
        <f t="shared" ca="1" si="4"/>
        <v>#DIV/0!</v>
      </c>
      <c r="L84" s="70" t="e">
        <f t="shared" ca="1" si="13"/>
        <v>#DIV/0!</v>
      </c>
      <c r="M84" s="70">
        <f t="shared" ca="1" si="5"/>
        <v>0</v>
      </c>
      <c r="N84" s="70">
        <f t="shared" ca="1" si="6"/>
        <v>0</v>
      </c>
      <c r="O84" s="70">
        <f t="shared" ca="1" si="7"/>
        <v>0</v>
      </c>
      <c r="P84" s="23" t="e">
        <f t="shared" ca="1" si="14"/>
        <v>#DIV/0!</v>
      </c>
      <c r="Q84" s="23"/>
      <c r="R84" s="23"/>
      <c r="S84" s="23"/>
      <c r="T84" s="23"/>
    </row>
    <row r="85" spans="1:20" x14ac:dyDescent="0.2">
      <c r="A85" s="68"/>
      <c r="B85" s="68"/>
      <c r="C85" s="23"/>
      <c r="D85" s="69">
        <f t="shared" ref="D85:E116" si="16">A85/A$18</f>
        <v>0</v>
      </c>
      <c r="E85" s="69">
        <f t="shared" si="16"/>
        <v>0</v>
      </c>
      <c r="F85" s="70">
        <f t="shared" si="8"/>
        <v>0</v>
      </c>
      <c r="G85" s="70">
        <f t="shared" si="9"/>
        <v>0</v>
      </c>
      <c r="H85" s="70">
        <f t="shared" si="10"/>
        <v>0</v>
      </c>
      <c r="I85" s="70">
        <f t="shared" si="11"/>
        <v>0</v>
      </c>
      <c r="J85" s="70">
        <f t="shared" si="12"/>
        <v>0</v>
      </c>
      <c r="K85" s="70" t="e">
        <f t="shared" ref="K85:K148" ca="1" si="17">+E$4+E$5*D85+E$6*D85^2</f>
        <v>#DIV/0!</v>
      </c>
      <c r="L85" s="70" t="e">
        <f t="shared" ca="1" si="13"/>
        <v>#DIV/0!</v>
      </c>
      <c r="M85" s="70">
        <f t="shared" ref="M85:M148" ca="1" si="18">(M$1-M$2*D85+M$3*F85)^2</f>
        <v>0</v>
      </c>
      <c r="N85" s="70">
        <f t="shared" ref="N85:N148" ca="1" si="19">(-M$2+M$4*D85-M$5*F85)^2</f>
        <v>0</v>
      </c>
      <c r="O85" s="70">
        <f t="shared" ref="O85:O148" ca="1" si="20">+(M$3-D85*M$5+F85*M$6)^2</f>
        <v>0</v>
      </c>
      <c r="P85" s="23" t="e">
        <f t="shared" ca="1" si="14"/>
        <v>#DIV/0!</v>
      </c>
      <c r="Q85" s="23"/>
      <c r="R85" s="23"/>
      <c r="S85" s="23"/>
      <c r="T85" s="23"/>
    </row>
    <row r="86" spans="1:20" x14ac:dyDescent="0.2">
      <c r="A86" s="68"/>
      <c r="B86" s="68"/>
      <c r="C86" s="23"/>
      <c r="D86" s="69">
        <f t="shared" si="16"/>
        <v>0</v>
      </c>
      <c r="E86" s="69">
        <f t="shared" si="16"/>
        <v>0</v>
      </c>
      <c r="F86" s="70">
        <f t="shared" ref="F86:F149" si="21">D86*D86</f>
        <v>0</v>
      </c>
      <c r="G86" s="70">
        <f t="shared" ref="G86:G149" si="22">D86*F86</f>
        <v>0</v>
      </c>
      <c r="H86" s="70">
        <f t="shared" ref="H86:H149" si="23">F86*F86</f>
        <v>0</v>
      </c>
      <c r="I86" s="70">
        <f t="shared" ref="I86:I149" si="24">E86*D86</f>
        <v>0</v>
      </c>
      <c r="J86" s="70">
        <f t="shared" ref="J86:J149" si="25">I86*D86</f>
        <v>0</v>
      </c>
      <c r="K86" s="70" t="e">
        <f t="shared" ca="1" si="17"/>
        <v>#DIV/0!</v>
      </c>
      <c r="L86" s="70" t="e">
        <f t="shared" ref="L86:L149" ca="1" si="26">+(K86-E86)^2</f>
        <v>#DIV/0!</v>
      </c>
      <c r="M86" s="70">
        <f t="shared" ca="1" si="18"/>
        <v>0</v>
      </c>
      <c r="N86" s="70">
        <f t="shared" ca="1" si="19"/>
        <v>0</v>
      </c>
      <c r="O86" s="70">
        <f t="shared" ca="1" si="20"/>
        <v>0</v>
      </c>
      <c r="P86" s="23" t="e">
        <f t="shared" ref="P86:P149" ca="1" si="27">+E86-K86</f>
        <v>#DIV/0!</v>
      </c>
      <c r="Q86" s="23"/>
      <c r="R86" s="23"/>
      <c r="S86" s="23"/>
      <c r="T86" s="23"/>
    </row>
    <row r="87" spans="1:20" x14ac:dyDescent="0.2">
      <c r="A87" s="68"/>
      <c r="B87" s="68"/>
      <c r="C87" s="23"/>
      <c r="D87" s="69">
        <f t="shared" si="16"/>
        <v>0</v>
      </c>
      <c r="E87" s="69">
        <f t="shared" si="16"/>
        <v>0</v>
      </c>
      <c r="F87" s="70">
        <f t="shared" si="21"/>
        <v>0</v>
      </c>
      <c r="G87" s="70">
        <f t="shared" si="22"/>
        <v>0</v>
      </c>
      <c r="H87" s="70">
        <f t="shared" si="23"/>
        <v>0</v>
      </c>
      <c r="I87" s="70">
        <f t="shared" si="24"/>
        <v>0</v>
      </c>
      <c r="J87" s="70">
        <f t="shared" si="25"/>
        <v>0</v>
      </c>
      <c r="K87" s="70" t="e">
        <f t="shared" ca="1" si="17"/>
        <v>#DIV/0!</v>
      </c>
      <c r="L87" s="70" t="e">
        <f t="shared" ca="1" si="26"/>
        <v>#DIV/0!</v>
      </c>
      <c r="M87" s="70">
        <f t="shared" ca="1" si="18"/>
        <v>0</v>
      </c>
      <c r="N87" s="70">
        <f t="shared" ca="1" si="19"/>
        <v>0</v>
      </c>
      <c r="O87" s="70">
        <f t="shared" ca="1" si="20"/>
        <v>0</v>
      </c>
      <c r="P87" s="23" t="e">
        <f t="shared" ca="1" si="27"/>
        <v>#DIV/0!</v>
      </c>
      <c r="Q87" s="23"/>
      <c r="R87" s="23"/>
      <c r="S87" s="23"/>
      <c r="T87" s="23"/>
    </row>
    <row r="88" spans="1:20" x14ac:dyDescent="0.2">
      <c r="A88" s="68"/>
      <c r="B88" s="68"/>
      <c r="C88" s="23"/>
      <c r="D88" s="69">
        <f t="shared" si="16"/>
        <v>0</v>
      </c>
      <c r="E88" s="69">
        <f t="shared" si="16"/>
        <v>0</v>
      </c>
      <c r="F88" s="70">
        <f t="shared" si="21"/>
        <v>0</v>
      </c>
      <c r="G88" s="70">
        <f t="shared" si="22"/>
        <v>0</v>
      </c>
      <c r="H88" s="70">
        <f t="shared" si="23"/>
        <v>0</v>
      </c>
      <c r="I88" s="70">
        <f t="shared" si="24"/>
        <v>0</v>
      </c>
      <c r="J88" s="70">
        <f t="shared" si="25"/>
        <v>0</v>
      </c>
      <c r="K88" s="70" t="e">
        <f t="shared" ca="1" si="17"/>
        <v>#DIV/0!</v>
      </c>
      <c r="L88" s="70" t="e">
        <f t="shared" ca="1" si="26"/>
        <v>#DIV/0!</v>
      </c>
      <c r="M88" s="70">
        <f t="shared" ca="1" si="18"/>
        <v>0</v>
      </c>
      <c r="N88" s="70">
        <f t="shared" ca="1" si="19"/>
        <v>0</v>
      </c>
      <c r="O88" s="70">
        <f t="shared" ca="1" si="20"/>
        <v>0</v>
      </c>
      <c r="P88" s="23" t="e">
        <f t="shared" ca="1" si="27"/>
        <v>#DIV/0!</v>
      </c>
      <c r="Q88" s="23"/>
      <c r="R88" s="23"/>
      <c r="S88" s="23"/>
      <c r="T88" s="23"/>
    </row>
    <row r="89" spans="1:20" x14ac:dyDescent="0.2">
      <c r="A89" s="68"/>
      <c r="B89" s="68"/>
      <c r="C89" s="23"/>
      <c r="D89" s="69">
        <f t="shared" si="16"/>
        <v>0</v>
      </c>
      <c r="E89" s="69">
        <f t="shared" si="16"/>
        <v>0</v>
      </c>
      <c r="F89" s="70">
        <f t="shared" si="21"/>
        <v>0</v>
      </c>
      <c r="G89" s="70">
        <f t="shared" si="22"/>
        <v>0</v>
      </c>
      <c r="H89" s="70">
        <f t="shared" si="23"/>
        <v>0</v>
      </c>
      <c r="I89" s="70">
        <f t="shared" si="24"/>
        <v>0</v>
      </c>
      <c r="J89" s="70">
        <f t="shared" si="25"/>
        <v>0</v>
      </c>
      <c r="K89" s="70" t="e">
        <f t="shared" ca="1" si="17"/>
        <v>#DIV/0!</v>
      </c>
      <c r="L89" s="70" t="e">
        <f t="shared" ca="1" si="26"/>
        <v>#DIV/0!</v>
      </c>
      <c r="M89" s="70">
        <f t="shared" ca="1" si="18"/>
        <v>0</v>
      </c>
      <c r="N89" s="70">
        <f t="shared" ca="1" si="19"/>
        <v>0</v>
      </c>
      <c r="O89" s="70">
        <f t="shared" ca="1" si="20"/>
        <v>0</v>
      </c>
      <c r="P89" s="23" t="e">
        <f t="shared" ca="1" si="27"/>
        <v>#DIV/0!</v>
      </c>
      <c r="Q89" s="23"/>
      <c r="R89" s="23"/>
      <c r="S89" s="23"/>
      <c r="T89" s="23"/>
    </row>
    <row r="90" spans="1:20" x14ac:dyDescent="0.2">
      <c r="A90" s="68"/>
      <c r="B90" s="68"/>
      <c r="C90" s="23"/>
      <c r="D90" s="69">
        <f t="shared" si="16"/>
        <v>0</v>
      </c>
      <c r="E90" s="69">
        <f t="shared" si="16"/>
        <v>0</v>
      </c>
      <c r="F90" s="70">
        <f t="shared" si="21"/>
        <v>0</v>
      </c>
      <c r="G90" s="70">
        <f t="shared" si="22"/>
        <v>0</v>
      </c>
      <c r="H90" s="70">
        <f t="shared" si="23"/>
        <v>0</v>
      </c>
      <c r="I90" s="70">
        <f t="shared" si="24"/>
        <v>0</v>
      </c>
      <c r="J90" s="70">
        <f t="shared" si="25"/>
        <v>0</v>
      </c>
      <c r="K90" s="70" t="e">
        <f t="shared" ca="1" si="17"/>
        <v>#DIV/0!</v>
      </c>
      <c r="L90" s="70" t="e">
        <f t="shared" ca="1" si="26"/>
        <v>#DIV/0!</v>
      </c>
      <c r="M90" s="70">
        <f t="shared" ca="1" si="18"/>
        <v>0</v>
      </c>
      <c r="N90" s="70">
        <f t="shared" ca="1" si="19"/>
        <v>0</v>
      </c>
      <c r="O90" s="70">
        <f t="shared" ca="1" si="20"/>
        <v>0</v>
      </c>
      <c r="P90" s="23" t="e">
        <f t="shared" ca="1" si="27"/>
        <v>#DIV/0!</v>
      </c>
      <c r="Q90" s="23"/>
      <c r="R90" s="23"/>
      <c r="S90" s="23"/>
      <c r="T90" s="23"/>
    </row>
    <row r="91" spans="1:20" x14ac:dyDescent="0.2">
      <c r="A91" s="68"/>
      <c r="B91" s="68"/>
      <c r="C91" s="23"/>
      <c r="D91" s="69">
        <f t="shared" si="16"/>
        <v>0</v>
      </c>
      <c r="E91" s="69">
        <f t="shared" si="16"/>
        <v>0</v>
      </c>
      <c r="F91" s="70">
        <f t="shared" si="21"/>
        <v>0</v>
      </c>
      <c r="G91" s="70">
        <f t="shared" si="22"/>
        <v>0</v>
      </c>
      <c r="H91" s="70">
        <f t="shared" si="23"/>
        <v>0</v>
      </c>
      <c r="I91" s="70">
        <f t="shared" si="24"/>
        <v>0</v>
      </c>
      <c r="J91" s="70">
        <f t="shared" si="25"/>
        <v>0</v>
      </c>
      <c r="K91" s="70" t="e">
        <f t="shared" ca="1" si="17"/>
        <v>#DIV/0!</v>
      </c>
      <c r="L91" s="70" t="e">
        <f t="shared" ca="1" si="26"/>
        <v>#DIV/0!</v>
      </c>
      <c r="M91" s="70">
        <f t="shared" ca="1" si="18"/>
        <v>0</v>
      </c>
      <c r="N91" s="70">
        <f t="shared" ca="1" si="19"/>
        <v>0</v>
      </c>
      <c r="O91" s="70">
        <f t="shared" ca="1" si="20"/>
        <v>0</v>
      </c>
      <c r="P91" s="23" t="e">
        <f t="shared" ca="1" si="27"/>
        <v>#DIV/0!</v>
      </c>
      <c r="Q91" s="23"/>
      <c r="R91" s="23"/>
      <c r="S91" s="23"/>
      <c r="T91" s="23"/>
    </row>
    <row r="92" spans="1:20" x14ac:dyDescent="0.2">
      <c r="A92" s="68"/>
      <c r="B92" s="68"/>
      <c r="C92" s="23"/>
      <c r="D92" s="69">
        <f t="shared" si="16"/>
        <v>0</v>
      </c>
      <c r="E92" s="69">
        <f t="shared" si="16"/>
        <v>0</v>
      </c>
      <c r="F92" s="70">
        <f t="shared" si="21"/>
        <v>0</v>
      </c>
      <c r="G92" s="70">
        <f t="shared" si="22"/>
        <v>0</v>
      </c>
      <c r="H92" s="70">
        <f t="shared" si="23"/>
        <v>0</v>
      </c>
      <c r="I92" s="70">
        <f t="shared" si="24"/>
        <v>0</v>
      </c>
      <c r="J92" s="70">
        <f t="shared" si="25"/>
        <v>0</v>
      </c>
      <c r="K92" s="70" t="e">
        <f t="shared" ca="1" si="17"/>
        <v>#DIV/0!</v>
      </c>
      <c r="L92" s="70" t="e">
        <f t="shared" ca="1" si="26"/>
        <v>#DIV/0!</v>
      </c>
      <c r="M92" s="70">
        <f t="shared" ca="1" si="18"/>
        <v>0</v>
      </c>
      <c r="N92" s="70">
        <f t="shared" ca="1" si="19"/>
        <v>0</v>
      </c>
      <c r="O92" s="70">
        <f t="shared" ca="1" si="20"/>
        <v>0</v>
      </c>
      <c r="P92" s="23" t="e">
        <f t="shared" ca="1" si="27"/>
        <v>#DIV/0!</v>
      </c>
      <c r="Q92" s="23"/>
      <c r="R92" s="23"/>
      <c r="S92" s="23"/>
      <c r="T92" s="23"/>
    </row>
    <row r="93" spans="1:20" x14ac:dyDescent="0.2">
      <c r="A93" s="68"/>
      <c r="B93" s="68"/>
      <c r="C93" s="23"/>
      <c r="D93" s="69">
        <f t="shared" si="16"/>
        <v>0</v>
      </c>
      <c r="E93" s="69">
        <f t="shared" si="16"/>
        <v>0</v>
      </c>
      <c r="F93" s="70">
        <f t="shared" si="21"/>
        <v>0</v>
      </c>
      <c r="G93" s="70">
        <f t="shared" si="22"/>
        <v>0</v>
      </c>
      <c r="H93" s="70">
        <f t="shared" si="23"/>
        <v>0</v>
      </c>
      <c r="I93" s="70">
        <f t="shared" si="24"/>
        <v>0</v>
      </c>
      <c r="J93" s="70">
        <f t="shared" si="25"/>
        <v>0</v>
      </c>
      <c r="K93" s="70" t="e">
        <f t="shared" ca="1" si="17"/>
        <v>#DIV/0!</v>
      </c>
      <c r="L93" s="70" t="e">
        <f t="shared" ca="1" si="26"/>
        <v>#DIV/0!</v>
      </c>
      <c r="M93" s="70">
        <f t="shared" ca="1" si="18"/>
        <v>0</v>
      </c>
      <c r="N93" s="70">
        <f t="shared" ca="1" si="19"/>
        <v>0</v>
      </c>
      <c r="O93" s="70">
        <f t="shared" ca="1" si="20"/>
        <v>0</v>
      </c>
      <c r="P93" s="23" t="e">
        <f t="shared" ca="1" si="27"/>
        <v>#DIV/0!</v>
      </c>
      <c r="Q93" s="23"/>
      <c r="R93" s="23"/>
      <c r="S93" s="23"/>
      <c r="T93" s="23"/>
    </row>
    <row r="94" spans="1:20" x14ac:dyDescent="0.2">
      <c r="A94" s="68"/>
      <c r="B94" s="68"/>
      <c r="C94" s="23"/>
      <c r="D94" s="69">
        <f t="shared" si="16"/>
        <v>0</v>
      </c>
      <c r="E94" s="69">
        <f t="shared" si="16"/>
        <v>0</v>
      </c>
      <c r="F94" s="70">
        <f t="shared" si="21"/>
        <v>0</v>
      </c>
      <c r="G94" s="70">
        <f t="shared" si="22"/>
        <v>0</v>
      </c>
      <c r="H94" s="70">
        <f t="shared" si="23"/>
        <v>0</v>
      </c>
      <c r="I94" s="70">
        <f t="shared" si="24"/>
        <v>0</v>
      </c>
      <c r="J94" s="70">
        <f t="shared" si="25"/>
        <v>0</v>
      </c>
      <c r="K94" s="70" t="e">
        <f t="shared" ca="1" si="17"/>
        <v>#DIV/0!</v>
      </c>
      <c r="L94" s="70" t="e">
        <f t="shared" ca="1" si="26"/>
        <v>#DIV/0!</v>
      </c>
      <c r="M94" s="70">
        <f t="shared" ca="1" si="18"/>
        <v>0</v>
      </c>
      <c r="N94" s="70">
        <f t="shared" ca="1" si="19"/>
        <v>0</v>
      </c>
      <c r="O94" s="70">
        <f t="shared" ca="1" si="20"/>
        <v>0</v>
      </c>
      <c r="P94" s="23" t="e">
        <f t="shared" ca="1" si="27"/>
        <v>#DIV/0!</v>
      </c>
      <c r="Q94" s="23"/>
      <c r="R94" s="23"/>
      <c r="S94" s="23"/>
      <c r="T94" s="23"/>
    </row>
    <row r="95" spans="1:20" x14ac:dyDescent="0.2">
      <c r="A95" s="68"/>
      <c r="B95" s="68"/>
      <c r="C95" s="23"/>
      <c r="D95" s="69">
        <f t="shared" si="16"/>
        <v>0</v>
      </c>
      <c r="E95" s="69">
        <f t="shared" si="16"/>
        <v>0</v>
      </c>
      <c r="F95" s="70">
        <f t="shared" si="21"/>
        <v>0</v>
      </c>
      <c r="G95" s="70">
        <f t="shared" si="22"/>
        <v>0</v>
      </c>
      <c r="H95" s="70">
        <f t="shared" si="23"/>
        <v>0</v>
      </c>
      <c r="I95" s="70">
        <f t="shared" si="24"/>
        <v>0</v>
      </c>
      <c r="J95" s="70">
        <f t="shared" si="25"/>
        <v>0</v>
      </c>
      <c r="K95" s="70" t="e">
        <f t="shared" ca="1" si="17"/>
        <v>#DIV/0!</v>
      </c>
      <c r="L95" s="70" t="e">
        <f t="shared" ca="1" si="26"/>
        <v>#DIV/0!</v>
      </c>
      <c r="M95" s="70">
        <f t="shared" ca="1" si="18"/>
        <v>0</v>
      </c>
      <c r="N95" s="70">
        <f t="shared" ca="1" si="19"/>
        <v>0</v>
      </c>
      <c r="O95" s="70">
        <f t="shared" ca="1" si="20"/>
        <v>0</v>
      </c>
      <c r="P95" s="23" t="e">
        <f t="shared" ca="1" si="27"/>
        <v>#DIV/0!</v>
      </c>
      <c r="Q95" s="23"/>
      <c r="R95" s="23"/>
      <c r="S95" s="23"/>
      <c r="T95" s="23"/>
    </row>
    <row r="96" spans="1:20" x14ac:dyDescent="0.2">
      <c r="A96" s="68"/>
      <c r="B96" s="68"/>
      <c r="C96" s="23"/>
      <c r="D96" s="69">
        <f t="shared" si="16"/>
        <v>0</v>
      </c>
      <c r="E96" s="69">
        <f t="shared" si="16"/>
        <v>0</v>
      </c>
      <c r="F96" s="70">
        <f t="shared" si="21"/>
        <v>0</v>
      </c>
      <c r="G96" s="70">
        <f t="shared" si="22"/>
        <v>0</v>
      </c>
      <c r="H96" s="70">
        <f t="shared" si="23"/>
        <v>0</v>
      </c>
      <c r="I96" s="70">
        <f t="shared" si="24"/>
        <v>0</v>
      </c>
      <c r="J96" s="70">
        <f t="shared" si="25"/>
        <v>0</v>
      </c>
      <c r="K96" s="70" t="e">
        <f t="shared" ca="1" si="17"/>
        <v>#DIV/0!</v>
      </c>
      <c r="L96" s="70" t="e">
        <f t="shared" ca="1" si="26"/>
        <v>#DIV/0!</v>
      </c>
      <c r="M96" s="70">
        <f t="shared" ca="1" si="18"/>
        <v>0</v>
      </c>
      <c r="N96" s="70">
        <f t="shared" ca="1" si="19"/>
        <v>0</v>
      </c>
      <c r="O96" s="70">
        <f t="shared" ca="1" si="20"/>
        <v>0</v>
      </c>
      <c r="P96" s="23" t="e">
        <f t="shared" ca="1" si="27"/>
        <v>#DIV/0!</v>
      </c>
      <c r="Q96" s="23"/>
      <c r="R96" s="23"/>
      <c r="S96" s="23"/>
      <c r="T96" s="23"/>
    </row>
    <row r="97" spans="1:20" x14ac:dyDescent="0.2">
      <c r="A97" s="68"/>
      <c r="B97" s="68"/>
      <c r="C97" s="23"/>
      <c r="D97" s="69">
        <f t="shared" si="16"/>
        <v>0</v>
      </c>
      <c r="E97" s="69">
        <f t="shared" si="16"/>
        <v>0</v>
      </c>
      <c r="F97" s="70">
        <f t="shared" si="21"/>
        <v>0</v>
      </c>
      <c r="G97" s="70">
        <f t="shared" si="22"/>
        <v>0</v>
      </c>
      <c r="H97" s="70">
        <f t="shared" si="23"/>
        <v>0</v>
      </c>
      <c r="I97" s="70">
        <f t="shared" si="24"/>
        <v>0</v>
      </c>
      <c r="J97" s="70">
        <f t="shared" si="25"/>
        <v>0</v>
      </c>
      <c r="K97" s="70" t="e">
        <f t="shared" ca="1" si="17"/>
        <v>#DIV/0!</v>
      </c>
      <c r="L97" s="70" t="e">
        <f t="shared" ca="1" si="26"/>
        <v>#DIV/0!</v>
      </c>
      <c r="M97" s="70">
        <f t="shared" ca="1" si="18"/>
        <v>0</v>
      </c>
      <c r="N97" s="70">
        <f t="shared" ca="1" si="19"/>
        <v>0</v>
      </c>
      <c r="O97" s="70">
        <f t="shared" ca="1" si="20"/>
        <v>0</v>
      </c>
      <c r="P97" s="23" t="e">
        <f t="shared" ca="1" si="27"/>
        <v>#DIV/0!</v>
      </c>
      <c r="Q97" s="23"/>
      <c r="R97" s="23"/>
      <c r="S97" s="23"/>
      <c r="T97" s="23"/>
    </row>
    <row r="98" spans="1:20" x14ac:dyDescent="0.2">
      <c r="A98" s="68"/>
      <c r="B98" s="68"/>
      <c r="C98" s="23"/>
      <c r="D98" s="69">
        <f t="shared" si="16"/>
        <v>0</v>
      </c>
      <c r="E98" s="69">
        <f t="shared" si="16"/>
        <v>0</v>
      </c>
      <c r="F98" s="70">
        <f t="shared" si="21"/>
        <v>0</v>
      </c>
      <c r="G98" s="70">
        <f t="shared" si="22"/>
        <v>0</v>
      </c>
      <c r="H98" s="70">
        <f t="shared" si="23"/>
        <v>0</v>
      </c>
      <c r="I98" s="70">
        <f t="shared" si="24"/>
        <v>0</v>
      </c>
      <c r="J98" s="70">
        <f t="shared" si="25"/>
        <v>0</v>
      </c>
      <c r="K98" s="70" t="e">
        <f t="shared" ca="1" si="17"/>
        <v>#DIV/0!</v>
      </c>
      <c r="L98" s="70" t="e">
        <f t="shared" ca="1" si="26"/>
        <v>#DIV/0!</v>
      </c>
      <c r="M98" s="70">
        <f t="shared" ca="1" si="18"/>
        <v>0</v>
      </c>
      <c r="N98" s="70">
        <f t="shared" ca="1" si="19"/>
        <v>0</v>
      </c>
      <c r="O98" s="70">
        <f t="shared" ca="1" si="20"/>
        <v>0</v>
      </c>
      <c r="P98" s="23" t="e">
        <f t="shared" ca="1" si="27"/>
        <v>#DIV/0!</v>
      </c>
      <c r="Q98" s="23"/>
      <c r="R98" s="23"/>
      <c r="S98" s="23"/>
      <c r="T98" s="23"/>
    </row>
    <row r="99" spans="1:20" x14ac:dyDescent="0.2">
      <c r="A99" s="68"/>
      <c r="B99" s="68"/>
      <c r="C99" s="23"/>
      <c r="D99" s="69">
        <f t="shared" si="16"/>
        <v>0</v>
      </c>
      <c r="E99" s="69">
        <f t="shared" si="16"/>
        <v>0</v>
      </c>
      <c r="F99" s="70">
        <f t="shared" si="21"/>
        <v>0</v>
      </c>
      <c r="G99" s="70">
        <f t="shared" si="22"/>
        <v>0</v>
      </c>
      <c r="H99" s="70">
        <f t="shared" si="23"/>
        <v>0</v>
      </c>
      <c r="I99" s="70">
        <f t="shared" si="24"/>
        <v>0</v>
      </c>
      <c r="J99" s="70">
        <f t="shared" si="25"/>
        <v>0</v>
      </c>
      <c r="K99" s="70" t="e">
        <f t="shared" ca="1" si="17"/>
        <v>#DIV/0!</v>
      </c>
      <c r="L99" s="70" t="e">
        <f t="shared" ca="1" si="26"/>
        <v>#DIV/0!</v>
      </c>
      <c r="M99" s="70">
        <f t="shared" ca="1" si="18"/>
        <v>0</v>
      </c>
      <c r="N99" s="70">
        <f t="shared" ca="1" si="19"/>
        <v>0</v>
      </c>
      <c r="O99" s="70">
        <f t="shared" ca="1" si="20"/>
        <v>0</v>
      </c>
      <c r="P99" s="23" t="e">
        <f t="shared" ca="1" si="27"/>
        <v>#DIV/0!</v>
      </c>
      <c r="Q99" s="23"/>
      <c r="R99" s="23"/>
      <c r="S99" s="23"/>
      <c r="T99" s="23"/>
    </row>
    <row r="100" spans="1:20" x14ac:dyDescent="0.2">
      <c r="A100" s="68"/>
      <c r="B100" s="68"/>
      <c r="C100" s="23"/>
      <c r="D100" s="69">
        <f t="shared" si="16"/>
        <v>0</v>
      </c>
      <c r="E100" s="69">
        <f t="shared" si="16"/>
        <v>0</v>
      </c>
      <c r="F100" s="70">
        <f t="shared" si="21"/>
        <v>0</v>
      </c>
      <c r="G100" s="70">
        <f t="shared" si="22"/>
        <v>0</v>
      </c>
      <c r="H100" s="70">
        <f t="shared" si="23"/>
        <v>0</v>
      </c>
      <c r="I100" s="70">
        <f t="shared" si="24"/>
        <v>0</v>
      </c>
      <c r="J100" s="70">
        <f t="shared" si="25"/>
        <v>0</v>
      </c>
      <c r="K100" s="70" t="e">
        <f t="shared" ca="1" si="17"/>
        <v>#DIV/0!</v>
      </c>
      <c r="L100" s="70" t="e">
        <f t="shared" ca="1" si="26"/>
        <v>#DIV/0!</v>
      </c>
      <c r="M100" s="70">
        <f t="shared" ca="1" si="18"/>
        <v>0</v>
      </c>
      <c r="N100" s="70">
        <f t="shared" ca="1" si="19"/>
        <v>0</v>
      </c>
      <c r="O100" s="70">
        <f t="shared" ca="1" si="20"/>
        <v>0</v>
      </c>
      <c r="P100" s="23" t="e">
        <f t="shared" ca="1" si="27"/>
        <v>#DIV/0!</v>
      </c>
      <c r="Q100" s="23"/>
      <c r="R100" s="23"/>
      <c r="S100" s="23"/>
      <c r="T100" s="23"/>
    </row>
    <row r="101" spans="1:20" x14ac:dyDescent="0.2">
      <c r="A101" s="68"/>
      <c r="B101" s="68"/>
      <c r="C101" s="23"/>
      <c r="D101" s="69">
        <f t="shared" si="16"/>
        <v>0</v>
      </c>
      <c r="E101" s="69">
        <f t="shared" si="16"/>
        <v>0</v>
      </c>
      <c r="F101" s="70">
        <f t="shared" si="21"/>
        <v>0</v>
      </c>
      <c r="G101" s="70">
        <f t="shared" si="22"/>
        <v>0</v>
      </c>
      <c r="H101" s="70">
        <f t="shared" si="23"/>
        <v>0</v>
      </c>
      <c r="I101" s="70">
        <f t="shared" si="24"/>
        <v>0</v>
      </c>
      <c r="J101" s="70">
        <f t="shared" si="25"/>
        <v>0</v>
      </c>
      <c r="K101" s="70" t="e">
        <f t="shared" ca="1" si="17"/>
        <v>#DIV/0!</v>
      </c>
      <c r="L101" s="70" t="e">
        <f t="shared" ca="1" si="26"/>
        <v>#DIV/0!</v>
      </c>
      <c r="M101" s="70">
        <f t="shared" ca="1" si="18"/>
        <v>0</v>
      </c>
      <c r="N101" s="70">
        <f t="shared" ca="1" si="19"/>
        <v>0</v>
      </c>
      <c r="O101" s="70">
        <f t="shared" ca="1" si="20"/>
        <v>0</v>
      </c>
      <c r="P101" s="23" t="e">
        <f t="shared" ca="1" si="27"/>
        <v>#DIV/0!</v>
      </c>
      <c r="Q101" s="23"/>
      <c r="R101" s="23"/>
      <c r="S101" s="23"/>
      <c r="T101" s="23"/>
    </row>
    <row r="102" spans="1:20" x14ac:dyDescent="0.2">
      <c r="A102" s="68"/>
      <c r="B102" s="68"/>
      <c r="C102" s="23"/>
      <c r="D102" s="69">
        <f t="shared" si="16"/>
        <v>0</v>
      </c>
      <c r="E102" s="69">
        <f t="shared" si="16"/>
        <v>0</v>
      </c>
      <c r="F102" s="70">
        <f t="shared" si="21"/>
        <v>0</v>
      </c>
      <c r="G102" s="70">
        <f t="shared" si="22"/>
        <v>0</v>
      </c>
      <c r="H102" s="70">
        <f t="shared" si="23"/>
        <v>0</v>
      </c>
      <c r="I102" s="70">
        <f t="shared" si="24"/>
        <v>0</v>
      </c>
      <c r="J102" s="70">
        <f t="shared" si="25"/>
        <v>0</v>
      </c>
      <c r="K102" s="70" t="e">
        <f t="shared" ca="1" si="17"/>
        <v>#DIV/0!</v>
      </c>
      <c r="L102" s="70" t="e">
        <f t="shared" ca="1" si="26"/>
        <v>#DIV/0!</v>
      </c>
      <c r="M102" s="70">
        <f t="shared" ca="1" si="18"/>
        <v>0</v>
      </c>
      <c r="N102" s="70">
        <f t="shared" ca="1" si="19"/>
        <v>0</v>
      </c>
      <c r="O102" s="70">
        <f t="shared" ca="1" si="20"/>
        <v>0</v>
      </c>
      <c r="P102" s="23" t="e">
        <f t="shared" ca="1" si="27"/>
        <v>#DIV/0!</v>
      </c>
      <c r="Q102" s="23"/>
      <c r="R102" s="23"/>
      <c r="S102" s="23"/>
      <c r="T102" s="23"/>
    </row>
    <row r="103" spans="1:20" x14ac:dyDescent="0.2">
      <c r="A103" s="68"/>
      <c r="B103" s="68"/>
      <c r="C103" s="23"/>
      <c r="D103" s="69">
        <f t="shared" si="16"/>
        <v>0</v>
      </c>
      <c r="E103" s="69">
        <f t="shared" si="16"/>
        <v>0</v>
      </c>
      <c r="F103" s="70">
        <f t="shared" si="21"/>
        <v>0</v>
      </c>
      <c r="G103" s="70">
        <f t="shared" si="22"/>
        <v>0</v>
      </c>
      <c r="H103" s="70">
        <f t="shared" si="23"/>
        <v>0</v>
      </c>
      <c r="I103" s="70">
        <f t="shared" si="24"/>
        <v>0</v>
      </c>
      <c r="J103" s="70">
        <f t="shared" si="25"/>
        <v>0</v>
      </c>
      <c r="K103" s="70" t="e">
        <f t="shared" ca="1" si="17"/>
        <v>#DIV/0!</v>
      </c>
      <c r="L103" s="70" t="e">
        <f t="shared" ca="1" si="26"/>
        <v>#DIV/0!</v>
      </c>
      <c r="M103" s="70">
        <f t="shared" ca="1" si="18"/>
        <v>0</v>
      </c>
      <c r="N103" s="70">
        <f t="shared" ca="1" si="19"/>
        <v>0</v>
      </c>
      <c r="O103" s="70">
        <f t="shared" ca="1" si="20"/>
        <v>0</v>
      </c>
      <c r="P103" s="23" t="e">
        <f t="shared" ca="1" si="27"/>
        <v>#DIV/0!</v>
      </c>
      <c r="Q103" s="23"/>
      <c r="R103" s="23"/>
      <c r="S103" s="23"/>
      <c r="T103" s="23"/>
    </row>
    <row r="104" spans="1:20" x14ac:dyDescent="0.2">
      <c r="A104" s="68"/>
      <c r="B104" s="68"/>
      <c r="C104" s="23"/>
      <c r="D104" s="69">
        <f t="shared" si="16"/>
        <v>0</v>
      </c>
      <c r="E104" s="69">
        <f t="shared" si="16"/>
        <v>0</v>
      </c>
      <c r="F104" s="70">
        <f t="shared" si="21"/>
        <v>0</v>
      </c>
      <c r="G104" s="70">
        <f t="shared" si="22"/>
        <v>0</v>
      </c>
      <c r="H104" s="70">
        <f t="shared" si="23"/>
        <v>0</v>
      </c>
      <c r="I104" s="70">
        <f t="shared" si="24"/>
        <v>0</v>
      </c>
      <c r="J104" s="70">
        <f t="shared" si="25"/>
        <v>0</v>
      </c>
      <c r="K104" s="70" t="e">
        <f t="shared" ca="1" si="17"/>
        <v>#DIV/0!</v>
      </c>
      <c r="L104" s="70" t="e">
        <f t="shared" ca="1" si="26"/>
        <v>#DIV/0!</v>
      </c>
      <c r="M104" s="70">
        <f t="shared" ca="1" si="18"/>
        <v>0</v>
      </c>
      <c r="N104" s="70">
        <f t="shared" ca="1" si="19"/>
        <v>0</v>
      </c>
      <c r="O104" s="70">
        <f t="shared" ca="1" si="20"/>
        <v>0</v>
      </c>
      <c r="P104" s="23" t="e">
        <f t="shared" ca="1" si="27"/>
        <v>#DIV/0!</v>
      </c>
      <c r="Q104" s="23"/>
      <c r="R104" s="23"/>
      <c r="S104" s="23"/>
      <c r="T104" s="23"/>
    </row>
    <row r="105" spans="1:20" x14ac:dyDescent="0.2">
      <c r="A105" s="68"/>
      <c r="B105" s="68"/>
      <c r="C105" s="23"/>
      <c r="D105" s="69">
        <f t="shared" si="16"/>
        <v>0</v>
      </c>
      <c r="E105" s="69">
        <f t="shared" si="16"/>
        <v>0</v>
      </c>
      <c r="F105" s="70">
        <f t="shared" si="21"/>
        <v>0</v>
      </c>
      <c r="G105" s="70">
        <f t="shared" si="22"/>
        <v>0</v>
      </c>
      <c r="H105" s="70">
        <f t="shared" si="23"/>
        <v>0</v>
      </c>
      <c r="I105" s="70">
        <f t="shared" si="24"/>
        <v>0</v>
      </c>
      <c r="J105" s="70">
        <f t="shared" si="25"/>
        <v>0</v>
      </c>
      <c r="K105" s="70" t="e">
        <f t="shared" ca="1" si="17"/>
        <v>#DIV/0!</v>
      </c>
      <c r="L105" s="70" t="e">
        <f t="shared" ca="1" si="26"/>
        <v>#DIV/0!</v>
      </c>
      <c r="M105" s="70">
        <f t="shared" ca="1" si="18"/>
        <v>0</v>
      </c>
      <c r="N105" s="70">
        <f t="shared" ca="1" si="19"/>
        <v>0</v>
      </c>
      <c r="O105" s="70">
        <f t="shared" ca="1" si="20"/>
        <v>0</v>
      </c>
      <c r="P105" s="23" t="e">
        <f t="shared" ca="1" si="27"/>
        <v>#DIV/0!</v>
      </c>
      <c r="Q105" s="23"/>
      <c r="R105" s="23"/>
      <c r="S105" s="23"/>
      <c r="T105" s="23"/>
    </row>
    <row r="106" spans="1:20" x14ac:dyDescent="0.2">
      <c r="A106" s="68"/>
      <c r="B106" s="68"/>
      <c r="C106" s="23"/>
      <c r="D106" s="69">
        <f t="shared" si="16"/>
        <v>0</v>
      </c>
      <c r="E106" s="69">
        <f t="shared" si="16"/>
        <v>0</v>
      </c>
      <c r="F106" s="70">
        <f t="shared" si="21"/>
        <v>0</v>
      </c>
      <c r="G106" s="70">
        <f t="shared" si="22"/>
        <v>0</v>
      </c>
      <c r="H106" s="70">
        <f t="shared" si="23"/>
        <v>0</v>
      </c>
      <c r="I106" s="70">
        <f t="shared" si="24"/>
        <v>0</v>
      </c>
      <c r="J106" s="70">
        <f t="shared" si="25"/>
        <v>0</v>
      </c>
      <c r="K106" s="70" t="e">
        <f t="shared" ca="1" si="17"/>
        <v>#DIV/0!</v>
      </c>
      <c r="L106" s="70" t="e">
        <f t="shared" ca="1" si="26"/>
        <v>#DIV/0!</v>
      </c>
      <c r="M106" s="70">
        <f t="shared" ca="1" si="18"/>
        <v>0</v>
      </c>
      <c r="N106" s="70">
        <f t="shared" ca="1" si="19"/>
        <v>0</v>
      </c>
      <c r="O106" s="70">
        <f t="shared" ca="1" si="20"/>
        <v>0</v>
      </c>
      <c r="P106" s="23" t="e">
        <f t="shared" ca="1" si="27"/>
        <v>#DIV/0!</v>
      </c>
      <c r="Q106" s="23"/>
      <c r="R106" s="23"/>
      <c r="S106" s="23"/>
      <c r="T106" s="23"/>
    </row>
    <row r="107" spans="1:20" x14ac:dyDescent="0.2">
      <c r="A107" s="68"/>
      <c r="B107" s="68"/>
      <c r="C107" s="23"/>
      <c r="D107" s="69">
        <f t="shared" si="16"/>
        <v>0</v>
      </c>
      <c r="E107" s="69">
        <f t="shared" si="16"/>
        <v>0</v>
      </c>
      <c r="F107" s="70">
        <f t="shared" si="21"/>
        <v>0</v>
      </c>
      <c r="G107" s="70">
        <f t="shared" si="22"/>
        <v>0</v>
      </c>
      <c r="H107" s="70">
        <f t="shared" si="23"/>
        <v>0</v>
      </c>
      <c r="I107" s="70">
        <f t="shared" si="24"/>
        <v>0</v>
      </c>
      <c r="J107" s="70">
        <f t="shared" si="25"/>
        <v>0</v>
      </c>
      <c r="K107" s="70" t="e">
        <f t="shared" ca="1" si="17"/>
        <v>#DIV/0!</v>
      </c>
      <c r="L107" s="70" t="e">
        <f t="shared" ca="1" si="26"/>
        <v>#DIV/0!</v>
      </c>
      <c r="M107" s="70">
        <f t="shared" ca="1" si="18"/>
        <v>0</v>
      </c>
      <c r="N107" s="70">
        <f t="shared" ca="1" si="19"/>
        <v>0</v>
      </c>
      <c r="O107" s="70">
        <f t="shared" ca="1" si="20"/>
        <v>0</v>
      </c>
      <c r="P107" s="23" t="e">
        <f t="shared" ca="1" si="27"/>
        <v>#DIV/0!</v>
      </c>
      <c r="Q107" s="23"/>
      <c r="R107" s="23"/>
      <c r="S107" s="23"/>
      <c r="T107" s="23"/>
    </row>
    <row r="108" spans="1:20" x14ac:dyDescent="0.2">
      <c r="A108" s="68"/>
      <c r="B108" s="68"/>
      <c r="C108" s="23"/>
      <c r="D108" s="69">
        <f t="shared" si="16"/>
        <v>0</v>
      </c>
      <c r="E108" s="69">
        <f t="shared" si="16"/>
        <v>0</v>
      </c>
      <c r="F108" s="70">
        <f t="shared" si="21"/>
        <v>0</v>
      </c>
      <c r="G108" s="70">
        <f t="shared" si="22"/>
        <v>0</v>
      </c>
      <c r="H108" s="70">
        <f t="shared" si="23"/>
        <v>0</v>
      </c>
      <c r="I108" s="70">
        <f t="shared" si="24"/>
        <v>0</v>
      </c>
      <c r="J108" s="70">
        <f t="shared" si="25"/>
        <v>0</v>
      </c>
      <c r="K108" s="70" t="e">
        <f t="shared" ca="1" si="17"/>
        <v>#DIV/0!</v>
      </c>
      <c r="L108" s="70" t="e">
        <f t="shared" ca="1" si="26"/>
        <v>#DIV/0!</v>
      </c>
      <c r="M108" s="70">
        <f t="shared" ca="1" si="18"/>
        <v>0</v>
      </c>
      <c r="N108" s="70">
        <f t="shared" ca="1" si="19"/>
        <v>0</v>
      </c>
      <c r="O108" s="70">
        <f t="shared" ca="1" si="20"/>
        <v>0</v>
      </c>
      <c r="P108" s="23" t="e">
        <f t="shared" ca="1" si="27"/>
        <v>#DIV/0!</v>
      </c>
      <c r="Q108" s="23"/>
      <c r="R108" s="23"/>
      <c r="S108" s="23"/>
      <c r="T108" s="23"/>
    </row>
    <row r="109" spans="1:20" x14ac:dyDescent="0.2">
      <c r="A109" s="68"/>
      <c r="B109" s="68"/>
      <c r="C109" s="23"/>
      <c r="D109" s="69">
        <f t="shared" si="16"/>
        <v>0</v>
      </c>
      <c r="E109" s="69">
        <f t="shared" si="16"/>
        <v>0</v>
      </c>
      <c r="F109" s="70">
        <f t="shared" si="21"/>
        <v>0</v>
      </c>
      <c r="G109" s="70">
        <f t="shared" si="22"/>
        <v>0</v>
      </c>
      <c r="H109" s="70">
        <f t="shared" si="23"/>
        <v>0</v>
      </c>
      <c r="I109" s="70">
        <f t="shared" si="24"/>
        <v>0</v>
      </c>
      <c r="J109" s="70">
        <f t="shared" si="25"/>
        <v>0</v>
      </c>
      <c r="K109" s="70" t="e">
        <f t="shared" ca="1" si="17"/>
        <v>#DIV/0!</v>
      </c>
      <c r="L109" s="70" t="e">
        <f t="shared" ca="1" si="26"/>
        <v>#DIV/0!</v>
      </c>
      <c r="M109" s="70">
        <f t="shared" ca="1" si="18"/>
        <v>0</v>
      </c>
      <c r="N109" s="70">
        <f t="shared" ca="1" si="19"/>
        <v>0</v>
      </c>
      <c r="O109" s="70">
        <f t="shared" ca="1" si="20"/>
        <v>0</v>
      </c>
      <c r="P109" s="23" t="e">
        <f t="shared" ca="1" si="27"/>
        <v>#DIV/0!</v>
      </c>
      <c r="Q109" s="23"/>
      <c r="R109" s="23"/>
      <c r="S109" s="23"/>
      <c r="T109" s="23"/>
    </row>
    <row r="110" spans="1:20" x14ac:dyDescent="0.2">
      <c r="A110" s="68"/>
      <c r="B110" s="68"/>
      <c r="C110" s="23"/>
      <c r="D110" s="69">
        <f t="shared" si="16"/>
        <v>0</v>
      </c>
      <c r="E110" s="69">
        <f t="shared" si="16"/>
        <v>0</v>
      </c>
      <c r="F110" s="70">
        <f t="shared" si="21"/>
        <v>0</v>
      </c>
      <c r="G110" s="70">
        <f t="shared" si="22"/>
        <v>0</v>
      </c>
      <c r="H110" s="70">
        <f t="shared" si="23"/>
        <v>0</v>
      </c>
      <c r="I110" s="70">
        <f t="shared" si="24"/>
        <v>0</v>
      </c>
      <c r="J110" s="70">
        <f t="shared" si="25"/>
        <v>0</v>
      </c>
      <c r="K110" s="70" t="e">
        <f t="shared" ca="1" si="17"/>
        <v>#DIV/0!</v>
      </c>
      <c r="L110" s="70" t="e">
        <f t="shared" ca="1" si="26"/>
        <v>#DIV/0!</v>
      </c>
      <c r="M110" s="70">
        <f t="shared" ca="1" si="18"/>
        <v>0</v>
      </c>
      <c r="N110" s="70">
        <f t="shared" ca="1" si="19"/>
        <v>0</v>
      </c>
      <c r="O110" s="70">
        <f t="shared" ca="1" si="20"/>
        <v>0</v>
      </c>
      <c r="P110" s="23" t="e">
        <f t="shared" ca="1" si="27"/>
        <v>#DIV/0!</v>
      </c>
      <c r="Q110" s="23"/>
      <c r="R110" s="23"/>
      <c r="S110" s="23"/>
      <c r="T110" s="23"/>
    </row>
    <row r="111" spans="1:20" x14ac:dyDescent="0.2">
      <c r="A111" s="68"/>
      <c r="B111" s="68"/>
      <c r="C111" s="23"/>
      <c r="D111" s="69">
        <f t="shared" si="16"/>
        <v>0</v>
      </c>
      <c r="E111" s="69">
        <f t="shared" si="16"/>
        <v>0</v>
      </c>
      <c r="F111" s="70">
        <f t="shared" si="21"/>
        <v>0</v>
      </c>
      <c r="G111" s="70">
        <f t="shared" si="22"/>
        <v>0</v>
      </c>
      <c r="H111" s="70">
        <f t="shared" si="23"/>
        <v>0</v>
      </c>
      <c r="I111" s="70">
        <f t="shared" si="24"/>
        <v>0</v>
      </c>
      <c r="J111" s="70">
        <f t="shared" si="25"/>
        <v>0</v>
      </c>
      <c r="K111" s="70" t="e">
        <f t="shared" ca="1" si="17"/>
        <v>#DIV/0!</v>
      </c>
      <c r="L111" s="70" t="e">
        <f t="shared" ca="1" si="26"/>
        <v>#DIV/0!</v>
      </c>
      <c r="M111" s="70">
        <f t="shared" ca="1" si="18"/>
        <v>0</v>
      </c>
      <c r="N111" s="70">
        <f t="shared" ca="1" si="19"/>
        <v>0</v>
      </c>
      <c r="O111" s="70">
        <f t="shared" ca="1" si="20"/>
        <v>0</v>
      </c>
      <c r="P111" s="23" t="e">
        <f t="shared" ca="1" si="27"/>
        <v>#DIV/0!</v>
      </c>
      <c r="Q111" s="23"/>
      <c r="R111" s="23"/>
      <c r="S111" s="23"/>
      <c r="T111" s="23"/>
    </row>
    <row r="112" spans="1:20" x14ac:dyDescent="0.2">
      <c r="A112" s="68"/>
      <c r="B112" s="68"/>
      <c r="C112" s="23"/>
      <c r="D112" s="69">
        <f t="shared" si="16"/>
        <v>0</v>
      </c>
      <c r="E112" s="69">
        <f t="shared" si="16"/>
        <v>0</v>
      </c>
      <c r="F112" s="70">
        <f t="shared" si="21"/>
        <v>0</v>
      </c>
      <c r="G112" s="70">
        <f t="shared" si="22"/>
        <v>0</v>
      </c>
      <c r="H112" s="70">
        <f t="shared" si="23"/>
        <v>0</v>
      </c>
      <c r="I112" s="70">
        <f t="shared" si="24"/>
        <v>0</v>
      </c>
      <c r="J112" s="70">
        <f t="shared" si="25"/>
        <v>0</v>
      </c>
      <c r="K112" s="70" t="e">
        <f t="shared" ca="1" si="17"/>
        <v>#DIV/0!</v>
      </c>
      <c r="L112" s="70" t="e">
        <f t="shared" ca="1" si="26"/>
        <v>#DIV/0!</v>
      </c>
      <c r="M112" s="70">
        <f t="shared" ca="1" si="18"/>
        <v>0</v>
      </c>
      <c r="N112" s="70">
        <f t="shared" ca="1" si="19"/>
        <v>0</v>
      </c>
      <c r="O112" s="70">
        <f t="shared" ca="1" si="20"/>
        <v>0</v>
      </c>
      <c r="P112" s="23" t="e">
        <f t="shared" ca="1" si="27"/>
        <v>#DIV/0!</v>
      </c>
      <c r="Q112" s="23"/>
      <c r="R112" s="23"/>
      <c r="S112" s="23"/>
      <c r="T112" s="23"/>
    </row>
    <row r="113" spans="1:20" x14ac:dyDescent="0.2">
      <c r="A113" s="68"/>
      <c r="B113" s="68"/>
      <c r="C113" s="23"/>
      <c r="D113" s="69">
        <f t="shared" si="16"/>
        <v>0</v>
      </c>
      <c r="E113" s="69">
        <f t="shared" si="16"/>
        <v>0</v>
      </c>
      <c r="F113" s="70">
        <f t="shared" si="21"/>
        <v>0</v>
      </c>
      <c r="G113" s="70">
        <f t="shared" si="22"/>
        <v>0</v>
      </c>
      <c r="H113" s="70">
        <f t="shared" si="23"/>
        <v>0</v>
      </c>
      <c r="I113" s="70">
        <f t="shared" si="24"/>
        <v>0</v>
      </c>
      <c r="J113" s="70">
        <f t="shared" si="25"/>
        <v>0</v>
      </c>
      <c r="K113" s="70" t="e">
        <f t="shared" ca="1" si="17"/>
        <v>#DIV/0!</v>
      </c>
      <c r="L113" s="70" t="e">
        <f t="shared" ca="1" si="26"/>
        <v>#DIV/0!</v>
      </c>
      <c r="M113" s="70">
        <f t="shared" ca="1" si="18"/>
        <v>0</v>
      </c>
      <c r="N113" s="70">
        <f t="shared" ca="1" si="19"/>
        <v>0</v>
      </c>
      <c r="O113" s="70">
        <f t="shared" ca="1" si="20"/>
        <v>0</v>
      </c>
      <c r="P113" s="23" t="e">
        <f t="shared" ca="1" si="27"/>
        <v>#DIV/0!</v>
      </c>
      <c r="Q113" s="23"/>
      <c r="R113" s="23"/>
      <c r="S113" s="23"/>
      <c r="T113" s="23"/>
    </row>
    <row r="114" spans="1:20" x14ac:dyDescent="0.2">
      <c r="A114" s="68"/>
      <c r="B114" s="68"/>
      <c r="C114" s="23"/>
      <c r="D114" s="69">
        <f t="shared" si="16"/>
        <v>0</v>
      </c>
      <c r="E114" s="69">
        <f t="shared" si="16"/>
        <v>0</v>
      </c>
      <c r="F114" s="70">
        <f t="shared" si="21"/>
        <v>0</v>
      </c>
      <c r="G114" s="70">
        <f t="shared" si="22"/>
        <v>0</v>
      </c>
      <c r="H114" s="70">
        <f t="shared" si="23"/>
        <v>0</v>
      </c>
      <c r="I114" s="70">
        <f t="shared" si="24"/>
        <v>0</v>
      </c>
      <c r="J114" s="70">
        <f t="shared" si="25"/>
        <v>0</v>
      </c>
      <c r="K114" s="70" t="e">
        <f t="shared" ca="1" si="17"/>
        <v>#DIV/0!</v>
      </c>
      <c r="L114" s="70" t="e">
        <f t="shared" ca="1" si="26"/>
        <v>#DIV/0!</v>
      </c>
      <c r="M114" s="70">
        <f t="shared" ca="1" si="18"/>
        <v>0</v>
      </c>
      <c r="N114" s="70">
        <f t="shared" ca="1" si="19"/>
        <v>0</v>
      </c>
      <c r="O114" s="70">
        <f t="shared" ca="1" si="20"/>
        <v>0</v>
      </c>
      <c r="P114" s="23" t="e">
        <f t="shared" ca="1" si="27"/>
        <v>#DIV/0!</v>
      </c>
      <c r="Q114" s="23"/>
      <c r="R114" s="23"/>
      <c r="S114" s="23"/>
      <c r="T114" s="23"/>
    </row>
    <row r="115" spans="1:20" x14ac:dyDescent="0.2">
      <c r="A115" s="68"/>
      <c r="B115" s="68"/>
      <c r="C115" s="23"/>
      <c r="D115" s="69">
        <f t="shared" si="16"/>
        <v>0</v>
      </c>
      <c r="E115" s="69">
        <f t="shared" si="16"/>
        <v>0</v>
      </c>
      <c r="F115" s="70">
        <f t="shared" si="21"/>
        <v>0</v>
      </c>
      <c r="G115" s="70">
        <f t="shared" si="22"/>
        <v>0</v>
      </c>
      <c r="H115" s="70">
        <f t="shared" si="23"/>
        <v>0</v>
      </c>
      <c r="I115" s="70">
        <f t="shared" si="24"/>
        <v>0</v>
      </c>
      <c r="J115" s="70">
        <f t="shared" si="25"/>
        <v>0</v>
      </c>
      <c r="K115" s="70" t="e">
        <f t="shared" ca="1" si="17"/>
        <v>#DIV/0!</v>
      </c>
      <c r="L115" s="70" t="e">
        <f t="shared" ca="1" si="26"/>
        <v>#DIV/0!</v>
      </c>
      <c r="M115" s="70">
        <f t="shared" ca="1" si="18"/>
        <v>0</v>
      </c>
      <c r="N115" s="70">
        <f t="shared" ca="1" si="19"/>
        <v>0</v>
      </c>
      <c r="O115" s="70">
        <f t="shared" ca="1" si="20"/>
        <v>0</v>
      </c>
      <c r="P115" s="23" t="e">
        <f t="shared" ca="1" si="27"/>
        <v>#DIV/0!</v>
      </c>
      <c r="Q115" s="23"/>
      <c r="R115" s="23"/>
      <c r="S115" s="23"/>
      <c r="T115" s="23"/>
    </row>
    <row r="116" spans="1:20" x14ac:dyDescent="0.2">
      <c r="A116" s="68"/>
      <c r="B116" s="68"/>
      <c r="C116" s="23"/>
      <c r="D116" s="69">
        <f t="shared" si="16"/>
        <v>0</v>
      </c>
      <c r="E116" s="69">
        <f t="shared" si="16"/>
        <v>0</v>
      </c>
      <c r="F116" s="70">
        <f t="shared" si="21"/>
        <v>0</v>
      </c>
      <c r="G116" s="70">
        <f t="shared" si="22"/>
        <v>0</v>
      </c>
      <c r="H116" s="70">
        <f t="shared" si="23"/>
        <v>0</v>
      </c>
      <c r="I116" s="70">
        <f t="shared" si="24"/>
        <v>0</v>
      </c>
      <c r="J116" s="70">
        <f t="shared" si="25"/>
        <v>0</v>
      </c>
      <c r="K116" s="70" t="e">
        <f t="shared" ca="1" si="17"/>
        <v>#DIV/0!</v>
      </c>
      <c r="L116" s="70" t="e">
        <f t="shared" ca="1" si="26"/>
        <v>#DIV/0!</v>
      </c>
      <c r="M116" s="70">
        <f t="shared" ca="1" si="18"/>
        <v>0</v>
      </c>
      <c r="N116" s="70">
        <f t="shared" ca="1" si="19"/>
        <v>0</v>
      </c>
      <c r="O116" s="70">
        <f t="shared" ca="1" si="20"/>
        <v>0</v>
      </c>
      <c r="P116" s="23" t="e">
        <f t="shared" ca="1" si="27"/>
        <v>#DIV/0!</v>
      </c>
      <c r="Q116" s="23"/>
      <c r="R116" s="23"/>
      <c r="S116" s="23"/>
      <c r="T116" s="23"/>
    </row>
    <row r="117" spans="1:20" x14ac:dyDescent="0.2">
      <c r="A117" s="68"/>
      <c r="B117" s="68"/>
      <c r="C117" s="23"/>
      <c r="D117" s="69">
        <f t="shared" ref="D117:E132" si="28">A117/A$18</f>
        <v>0</v>
      </c>
      <c r="E117" s="69">
        <f t="shared" si="28"/>
        <v>0</v>
      </c>
      <c r="F117" s="70">
        <f t="shared" si="21"/>
        <v>0</v>
      </c>
      <c r="G117" s="70">
        <f t="shared" si="22"/>
        <v>0</v>
      </c>
      <c r="H117" s="70">
        <f t="shared" si="23"/>
        <v>0</v>
      </c>
      <c r="I117" s="70">
        <f t="shared" si="24"/>
        <v>0</v>
      </c>
      <c r="J117" s="70">
        <f t="shared" si="25"/>
        <v>0</v>
      </c>
      <c r="K117" s="70" t="e">
        <f t="shared" ca="1" si="17"/>
        <v>#DIV/0!</v>
      </c>
      <c r="L117" s="70" t="e">
        <f t="shared" ca="1" si="26"/>
        <v>#DIV/0!</v>
      </c>
      <c r="M117" s="70">
        <f t="shared" ca="1" si="18"/>
        <v>0</v>
      </c>
      <c r="N117" s="70">
        <f t="shared" ca="1" si="19"/>
        <v>0</v>
      </c>
      <c r="O117" s="70">
        <f t="shared" ca="1" si="20"/>
        <v>0</v>
      </c>
      <c r="P117" s="23" t="e">
        <f t="shared" ca="1" si="27"/>
        <v>#DIV/0!</v>
      </c>
      <c r="Q117" s="23"/>
      <c r="R117" s="23"/>
      <c r="S117" s="23"/>
      <c r="T117" s="23"/>
    </row>
    <row r="118" spans="1:20" x14ac:dyDescent="0.2">
      <c r="A118" s="68"/>
      <c r="B118" s="68"/>
      <c r="C118" s="23"/>
      <c r="D118" s="69">
        <f t="shared" si="28"/>
        <v>0</v>
      </c>
      <c r="E118" s="69">
        <f t="shared" si="28"/>
        <v>0</v>
      </c>
      <c r="F118" s="70">
        <f t="shared" si="21"/>
        <v>0</v>
      </c>
      <c r="G118" s="70">
        <f t="shared" si="22"/>
        <v>0</v>
      </c>
      <c r="H118" s="70">
        <f t="shared" si="23"/>
        <v>0</v>
      </c>
      <c r="I118" s="70">
        <f t="shared" si="24"/>
        <v>0</v>
      </c>
      <c r="J118" s="70">
        <f t="shared" si="25"/>
        <v>0</v>
      </c>
      <c r="K118" s="70" t="e">
        <f t="shared" ca="1" si="17"/>
        <v>#DIV/0!</v>
      </c>
      <c r="L118" s="70" t="e">
        <f t="shared" ca="1" si="26"/>
        <v>#DIV/0!</v>
      </c>
      <c r="M118" s="70">
        <f t="shared" ca="1" si="18"/>
        <v>0</v>
      </c>
      <c r="N118" s="70">
        <f t="shared" ca="1" si="19"/>
        <v>0</v>
      </c>
      <c r="O118" s="70">
        <f t="shared" ca="1" si="20"/>
        <v>0</v>
      </c>
      <c r="P118" s="23" t="e">
        <f t="shared" ca="1" si="27"/>
        <v>#DIV/0!</v>
      </c>
      <c r="Q118" s="23"/>
      <c r="R118" s="23"/>
      <c r="S118" s="23"/>
      <c r="T118" s="23"/>
    </row>
    <row r="119" spans="1:20" x14ac:dyDescent="0.2">
      <c r="A119" s="68"/>
      <c r="B119" s="68"/>
      <c r="C119" s="23"/>
      <c r="D119" s="69">
        <f t="shared" si="28"/>
        <v>0</v>
      </c>
      <c r="E119" s="69">
        <f t="shared" si="28"/>
        <v>0</v>
      </c>
      <c r="F119" s="70">
        <f t="shared" si="21"/>
        <v>0</v>
      </c>
      <c r="G119" s="70">
        <f t="shared" si="22"/>
        <v>0</v>
      </c>
      <c r="H119" s="70">
        <f t="shared" si="23"/>
        <v>0</v>
      </c>
      <c r="I119" s="70">
        <f t="shared" si="24"/>
        <v>0</v>
      </c>
      <c r="J119" s="70">
        <f t="shared" si="25"/>
        <v>0</v>
      </c>
      <c r="K119" s="70" t="e">
        <f t="shared" ca="1" si="17"/>
        <v>#DIV/0!</v>
      </c>
      <c r="L119" s="70" t="e">
        <f t="shared" ca="1" si="26"/>
        <v>#DIV/0!</v>
      </c>
      <c r="M119" s="70">
        <f t="shared" ca="1" si="18"/>
        <v>0</v>
      </c>
      <c r="N119" s="70">
        <f t="shared" ca="1" si="19"/>
        <v>0</v>
      </c>
      <c r="O119" s="70">
        <f t="shared" ca="1" si="20"/>
        <v>0</v>
      </c>
      <c r="P119" s="23" t="e">
        <f t="shared" ca="1" si="27"/>
        <v>#DIV/0!</v>
      </c>
      <c r="Q119" s="23"/>
      <c r="R119" s="23"/>
      <c r="S119" s="23"/>
      <c r="T119" s="23"/>
    </row>
    <row r="120" spans="1:20" x14ac:dyDescent="0.2">
      <c r="A120" s="71"/>
      <c r="B120" s="71"/>
      <c r="C120" s="23"/>
      <c r="D120" s="69">
        <f t="shared" si="28"/>
        <v>0</v>
      </c>
      <c r="E120" s="69">
        <f t="shared" si="28"/>
        <v>0</v>
      </c>
      <c r="F120" s="70">
        <f t="shared" si="21"/>
        <v>0</v>
      </c>
      <c r="G120" s="70">
        <f t="shared" si="22"/>
        <v>0</v>
      </c>
      <c r="H120" s="70">
        <f t="shared" si="23"/>
        <v>0</v>
      </c>
      <c r="I120" s="70">
        <f t="shared" si="24"/>
        <v>0</v>
      </c>
      <c r="J120" s="70">
        <f t="shared" si="25"/>
        <v>0</v>
      </c>
      <c r="K120" s="70" t="e">
        <f t="shared" ca="1" si="17"/>
        <v>#DIV/0!</v>
      </c>
      <c r="L120" s="70" t="e">
        <f t="shared" ca="1" si="26"/>
        <v>#DIV/0!</v>
      </c>
      <c r="M120" s="70">
        <f t="shared" ca="1" si="18"/>
        <v>0</v>
      </c>
      <c r="N120" s="70">
        <f t="shared" ca="1" si="19"/>
        <v>0</v>
      </c>
      <c r="O120" s="70">
        <f t="shared" ca="1" si="20"/>
        <v>0</v>
      </c>
      <c r="P120" s="23" t="e">
        <f t="shared" ca="1" si="27"/>
        <v>#DIV/0!</v>
      </c>
      <c r="Q120" s="23"/>
      <c r="R120" s="23"/>
      <c r="S120" s="23"/>
      <c r="T120" s="23"/>
    </row>
    <row r="121" spans="1:20" x14ac:dyDescent="0.2">
      <c r="A121" s="71"/>
      <c r="B121" s="71"/>
      <c r="C121" s="23"/>
      <c r="D121" s="69">
        <f t="shared" si="28"/>
        <v>0</v>
      </c>
      <c r="E121" s="69">
        <f t="shared" si="28"/>
        <v>0</v>
      </c>
      <c r="F121" s="70">
        <f t="shared" si="21"/>
        <v>0</v>
      </c>
      <c r="G121" s="70">
        <f t="shared" si="22"/>
        <v>0</v>
      </c>
      <c r="H121" s="70">
        <f t="shared" si="23"/>
        <v>0</v>
      </c>
      <c r="I121" s="70">
        <f t="shared" si="24"/>
        <v>0</v>
      </c>
      <c r="J121" s="70">
        <f t="shared" si="25"/>
        <v>0</v>
      </c>
      <c r="K121" s="70" t="e">
        <f t="shared" ca="1" si="17"/>
        <v>#DIV/0!</v>
      </c>
      <c r="L121" s="70" t="e">
        <f t="shared" ca="1" si="26"/>
        <v>#DIV/0!</v>
      </c>
      <c r="M121" s="70">
        <f t="shared" ca="1" si="18"/>
        <v>0</v>
      </c>
      <c r="N121" s="70">
        <f t="shared" ca="1" si="19"/>
        <v>0</v>
      </c>
      <c r="O121" s="70">
        <f t="shared" ca="1" si="20"/>
        <v>0</v>
      </c>
      <c r="P121" s="23" t="e">
        <f t="shared" ca="1" si="27"/>
        <v>#DIV/0!</v>
      </c>
      <c r="Q121" s="23"/>
      <c r="R121" s="23"/>
      <c r="S121" s="23"/>
      <c r="T121" s="23"/>
    </row>
    <row r="122" spans="1:20" x14ac:dyDescent="0.2">
      <c r="A122" s="71"/>
      <c r="B122" s="71"/>
      <c r="C122" s="23"/>
      <c r="D122" s="69">
        <f t="shared" si="28"/>
        <v>0</v>
      </c>
      <c r="E122" s="69">
        <f t="shared" si="28"/>
        <v>0</v>
      </c>
      <c r="F122" s="70">
        <f t="shared" si="21"/>
        <v>0</v>
      </c>
      <c r="G122" s="70">
        <f t="shared" si="22"/>
        <v>0</v>
      </c>
      <c r="H122" s="70">
        <f t="shared" si="23"/>
        <v>0</v>
      </c>
      <c r="I122" s="70">
        <f t="shared" si="24"/>
        <v>0</v>
      </c>
      <c r="J122" s="70">
        <f t="shared" si="25"/>
        <v>0</v>
      </c>
      <c r="K122" s="70" t="e">
        <f t="shared" ca="1" si="17"/>
        <v>#DIV/0!</v>
      </c>
      <c r="L122" s="70" t="e">
        <f t="shared" ca="1" si="26"/>
        <v>#DIV/0!</v>
      </c>
      <c r="M122" s="70">
        <f t="shared" ca="1" si="18"/>
        <v>0</v>
      </c>
      <c r="N122" s="70">
        <f t="shared" ca="1" si="19"/>
        <v>0</v>
      </c>
      <c r="O122" s="70">
        <f t="shared" ca="1" si="20"/>
        <v>0</v>
      </c>
      <c r="P122" s="23" t="e">
        <f t="shared" ca="1" si="27"/>
        <v>#DIV/0!</v>
      </c>
      <c r="Q122" s="23"/>
      <c r="R122" s="23"/>
      <c r="S122" s="23"/>
      <c r="T122" s="23"/>
    </row>
    <row r="123" spans="1:20" x14ac:dyDescent="0.2">
      <c r="A123" s="71"/>
      <c r="B123" s="71"/>
      <c r="C123" s="23"/>
      <c r="D123" s="69">
        <f t="shared" si="28"/>
        <v>0</v>
      </c>
      <c r="E123" s="69">
        <f t="shared" si="28"/>
        <v>0</v>
      </c>
      <c r="F123" s="70">
        <f t="shared" si="21"/>
        <v>0</v>
      </c>
      <c r="G123" s="70">
        <f t="shared" si="22"/>
        <v>0</v>
      </c>
      <c r="H123" s="70">
        <f t="shared" si="23"/>
        <v>0</v>
      </c>
      <c r="I123" s="70">
        <f t="shared" si="24"/>
        <v>0</v>
      </c>
      <c r="J123" s="70">
        <f t="shared" si="25"/>
        <v>0</v>
      </c>
      <c r="K123" s="70" t="e">
        <f t="shared" ca="1" si="17"/>
        <v>#DIV/0!</v>
      </c>
      <c r="L123" s="70" t="e">
        <f t="shared" ca="1" si="26"/>
        <v>#DIV/0!</v>
      </c>
      <c r="M123" s="70">
        <f t="shared" ca="1" si="18"/>
        <v>0</v>
      </c>
      <c r="N123" s="70">
        <f t="shared" ca="1" si="19"/>
        <v>0</v>
      </c>
      <c r="O123" s="70">
        <f t="shared" ca="1" si="20"/>
        <v>0</v>
      </c>
      <c r="P123" s="23" t="e">
        <f t="shared" ca="1" si="27"/>
        <v>#DIV/0!</v>
      </c>
      <c r="Q123" s="23"/>
      <c r="R123" s="23"/>
      <c r="S123" s="23"/>
      <c r="T123" s="23"/>
    </row>
    <row r="124" spans="1:20" x14ac:dyDescent="0.2">
      <c r="A124" s="71"/>
      <c r="B124" s="71"/>
      <c r="C124" s="23"/>
      <c r="D124" s="69">
        <f t="shared" si="28"/>
        <v>0</v>
      </c>
      <c r="E124" s="69">
        <f t="shared" si="28"/>
        <v>0</v>
      </c>
      <c r="F124" s="70">
        <f t="shared" si="21"/>
        <v>0</v>
      </c>
      <c r="G124" s="70">
        <f t="shared" si="22"/>
        <v>0</v>
      </c>
      <c r="H124" s="70">
        <f t="shared" si="23"/>
        <v>0</v>
      </c>
      <c r="I124" s="70">
        <f t="shared" si="24"/>
        <v>0</v>
      </c>
      <c r="J124" s="70">
        <f t="shared" si="25"/>
        <v>0</v>
      </c>
      <c r="K124" s="70" t="e">
        <f t="shared" ca="1" si="17"/>
        <v>#DIV/0!</v>
      </c>
      <c r="L124" s="70" t="e">
        <f t="shared" ca="1" si="26"/>
        <v>#DIV/0!</v>
      </c>
      <c r="M124" s="70">
        <f t="shared" ca="1" si="18"/>
        <v>0</v>
      </c>
      <c r="N124" s="70">
        <f t="shared" ca="1" si="19"/>
        <v>0</v>
      </c>
      <c r="O124" s="70">
        <f t="shared" ca="1" si="20"/>
        <v>0</v>
      </c>
      <c r="P124" s="23" t="e">
        <f t="shared" ca="1" si="27"/>
        <v>#DIV/0!</v>
      </c>
      <c r="Q124" s="23"/>
      <c r="R124" s="23"/>
      <c r="S124" s="23"/>
      <c r="T124" s="23"/>
    </row>
    <row r="125" spans="1:20" x14ac:dyDescent="0.2">
      <c r="A125" s="71"/>
      <c r="B125" s="71"/>
      <c r="C125" s="23"/>
      <c r="D125" s="69">
        <f t="shared" si="28"/>
        <v>0</v>
      </c>
      <c r="E125" s="69">
        <f t="shared" si="28"/>
        <v>0</v>
      </c>
      <c r="F125" s="70">
        <f t="shared" si="21"/>
        <v>0</v>
      </c>
      <c r="G125" s="70">
        <f t="shared" si="22"/>
        <v>0</v>
      </c>
      <c r="H125" s="70">
        <f t="shared" si="23"/>
        <v>0</v>
      </c>
      <c r="I125" s="70">
        <f t="shared" si="24"/>
        <v>0</v>
      </c>
      <c r="J125" s="70">
        <f t="shared" si="25"/>
        <v>0</v>
      </c>
      <c r="K125" s="70" t="e">
        <f t="shared" ca="1" si="17"/>
        <v>#DIV/0!</v>
      </c>
      <c r="L125" s="70" t="e">
        <f t="shared" ca="1" si="26"/>
        <v>#DIV/0!</v>
      </c>
      <c r="M125" s="70">
        <f t="shared" ca="1" si="18"/>
        <v>0</v>
      </c>
      <c r="N125" s="70">
        <f t="shared" ca="1" si="19"/>
        <v>0</v>
      </c>
      <c r="O125" s="70">
        <f t="shared" ca="1" si="20"/>
        <v>0</v>
      </c>
      <c r="P125" s="23" t="e">
        <f t="shared" ca="1" si="27"/>
        <v>#DIV/0!</v>
      </c>
      <c r="Q125" s="23"/>
      <c r="R125" s="23"/>
      <c r="S125" s="23"/>
      <c r="T125" s="23"/>
    </row>
    <row r="126" spans="1:20" x14ac:dyDescent="0.2">
      <c r="A126" s="71"/>
      <c r="B126" s="71"/>
      <c r="C126" s="23"/>
      <c r="D126" s="69">
        <f t="shared" si="28"/>
        <v>0</v>
      </c>
      <c r="E126" s="69">
        <f t="shared" si="28"/>
        <v>0</v>
      </c>
      <c r="F126" s="70">
        <f t="shared" si="21"/>
        <v>0</v>
      </c>
      <c r="G126" s="70">
        <f t="shared" si="22"/>
        <v>0</v>
      </c>
      <c r="H126" s="70">
        <f t="shared" si="23"/>
        <v>0</v>
      </c>
      <c r="I126" s="70">
        <f t="shared" si="24"/>
        <v>0</v>
      </c>
      <c r="J126" s="70">
        <f t="shared" si="25"/>
        <v>0</v>
      </c>
      <c r="K126" s="70" t="e">
        <f t="shared" ca="1" si="17"/>
        <v>#DIV/0!</v>
      </c>
      <c r="L126" s="70" t="e">
        <f t="shared" ca="1" si="26"/>
        <v>#DIV/0!</v>
      </c>
      <c r="M126" s="70">
        <f t="shared" ca="1" si="18"/>
        <v>0</v>
      </c>
      <c r="N126" s="70">
        <f t="shared" ca="1" si="19"/>
        <v>0</v>
      </c>
      <c r="O126" s="70">
        <f t="shared" ca="1" si="20"/>
        <v>0</v>
      </c>
      <c r="P126" s="23" t="e">
        <f t="shared" ca="1" si="27"/>
        <v>#DIV/0!</v>
      </c>
      <c r="Q126" s="23"/>
      <c r="R126" s="23"/>
      <c r="S126" s="23"/>
      <c r="T126" s="23"/>
    </row>
    <row r="127" spans="1:20" x14ac:dyDescent="0.2">
      <c r="A127" s="71"/>
      <c r="B127" s="71"/>
      <c r="C127" s="23"/>
      <c r="D127" s="69">
        <f t="shared" si="28"/>
        <v>0</v>
      </c>
      <c r="E127" s="69">
        <f t="shared" si="28"/>
        <v>0</v>
      </c>
      <c r="F127" s="70">
        <f t="shared" si="21"/>
        <v>0</v>
      </c>
      <c r="G127" s="70">
        <f t="shared" si="22"/>
        <v>0</v>
      </c>
      <c r="H127" s="70">
        <f t="shared" si="23"/>
        <v>0</v>
      </c>
      <c r="I127" s="70">
        <f t="shared" si="24"/>
        <v>0</v>
      </c>
      <c r="J127" s="70">
        <f t="shared" si="25"/>
        <v>0</v>
      </c>
      <c r="K127" s="70" t="e">
        <f t="shared" ca="1" si="17"/>
        <v>#DIV/0!</v>
      </c>
      <c r="L127" s="70" t="e">
        <f t="shared" ca="1" si="26"/>
        <v>#DIV/0!</v>
      </c>
      <c r="M127" s="70">
        <f t="shared" ca="1" si="18"/>
        <v>0</v>
      </c>
      <c r="N127" s="70">
        <f t="shared" ca="1" si="19"/>
        <v>0</v>
      </c>
      <c r="O127" s="70">
        <f t="shared" ca="1" si="20"/>
        <v>0</v>
      </c>
      <c r="P127" s="23" t="e">
        <f t="shared" ca="1" si="27"/>
        <v>#DIV/0!</v>
      </c>
      <c r="Q127" s="23"/>
      <c r="R127" s="23"/>
      <c r="S127" s="23"/>
      <c r="T127" s="23"/>
    </row>
    <row r="128" spans="1:20" x14ac:dyDescent="0.2">
      <c r="A128" s="71"/>
      <c r="B128" s="71"/>
      <c r="C128" s="23"/>
      <c r="D128" s="69">
        <f t="shared" si="28"/>
        <v>0</v>
      </c>
      <c r="E128" s="69">
        <f t="shared" si="28"/>
        <v>0</v>
      </c>
      <c r="F128" s="70">
        <f t="shared" si="21"/>
        <v>0</v>
      </c>
      <c r="G128" s="70">
        <f t="shared" si="22"/>
        <v>0</v>
      </c>
      <c r="H128" s="70">
        <f t="shared" si="23"/>
        <v>0</v>
      </c>
      <c r="I128" s="70">
        <f t="shared" si="24"/>
        <v>0</v>
      </c>
      <c r="J128" s="70">
        <f t="shared" si="25"/>
        <v>0</v>
      </c>
      <c r="K128" s="70" t="e">
        <f t="shared" ca="1" si="17"/>
        <v>#DIV/0!</v>
      </c>
      <c r="L128" s="70" t="e">
        <f t="shared" ca="1" si="26"/>
        <v>#DIV/0!</v>
      </c>
      <c r="M128" s="70">
        <f t="shared" ca="1" si="18"/>
        <v>0</v>
      </c>
      <c r="N128" s="70">
        <f t="shared" ca="1" si="19"/>
        <v>0</v>
      </c>
      <c r="O128" s="70">
        <f t="shared" ca="1" si="20"/>
        <v>0</v>
      </c>
      <c r="P128" s="23" t="e">
        <f t="shared" ca="1" si="27"/>
        <v>#DIV/0!</v>
      </c>
      <c r="Q128" s="23"/>
      <c r="R128" s="23"/>
      <c r="S128" s="23"/>
      <c r="T128" s="23"/>
    </row>
    <row r="129" spans="1:20" x14ac:dyDescent="0.2">
      <c r="A129" s="71"/>
      <c r="B129" s="71"/>
      <c r="C129" s="23"/>
      <c r="D129" s="69">
        <f t="shared" si="28"/>
        <v>0</v>
      </c>
      <c r="E129" s="69">
        <f t="shared" si="28"/>
        <v>0</v>
      </c>
      <c r="F129" s="70">
        <f t="shared" si="21"/>
        <v>0</v>
      </c>
      <c r="G129" s="70">
        <f t="shared" si="22"/>
        <v>0</v>
      </c>
      <c r="H129" s="70">
        <f t="shared" si="23"/>
        <v>0</v>
      </c>
      <c r="I129" s="70">
        <f t="shared" si="24"/>
        <v>0</v>
      </c>
      <c r="J129" s="70">
        <f t="shared" si="25"/>
        <v>0</v>
      </c>
      <c r="K129" s="70" t="e">
        <f t="shared" ca="1" si="17"/>
        <v>#DIV/0!</v>
      </c>
      <c r="L129" s="70" t="e">
        <f t="shared" ca="1" si="26"/>
        <v>#DIV/0!</v>
      </c>
      <c r="M129" s="70">
        <f t="shared" ca="1" si="18"/>
        <v>0</v>
      </c>
      <c r="N129" s="70">
        <f t="shared" ca="1" si="19"/>
        <v>0</v>
      </c>
      <c r="O129" s="70">
        <f t="shared" ca="1" si="20"/>
        <v>0</v>
      </c>
      <c r="P129" s="23" t="e">
        <f t="shared" ca="1" si="27"/>
        <v>#DIV/0!</v>
      </c>
      <c r="Q129" s="23"/>
      <c r="R129" s="23"/>
      <c r="S129" s="23"/>
      <c r="T129" s="23"/>
    </row>
    <row r="130" spans="1:20" x14ac:dyDescent="0.2">
      <c r="A130" s="71"/>
      <c r="B130" s="71"/>
      <c r="C130" s="23"/>
      <c r="D130" s="69">
        <f t="shared" si="28"/>
        <v>0</v>
      </c>
      <c r="E130" s="69">
        <f t="shared" si="28"/>
        <v>0</v>
      </c>
      <c r="F130" s="70">
        <f t="shared" si="21"/>
        <v>0</v>
      </c>
      <c r="G130" s="70">
        <f t="shared" si="22"/>
        <v>0</v>
      </c>
      <c r="H130" s="70">
        <f t="shared" si="23"/>
        <v>0</v>
      </c>
      <c r="I130" s="70">
        <f t="shared" si="24"/>
        <v>0</v>
      </c>
      <c r="J130" s="70">
        <f t="shared" si="25"/>
        <v>0</v>
      </c>
      <c r="K130" s="70" t="e">
        <f t="shared" ca="1" si="17"/>
        <v>#DIV/0!</v>
      </c>
      <c r="L130" s="70" t="e">
        <f t="shared" ca="1" si="26"/>
        <v>#DIV/0!</v>
      </c>
      <c r="M130" s="70">
        <f t="shared" ca="1" si="18"/>
        <v>0</v>
      </c>
      <c r="N130" s="70">
        <f t="shared" ca="1" si="19"/>
        <v>0</v>
      </c>
      <c r="O130" s="70">
        <f t="shared" ca="1" si="20"/>
        <v>0</v>
      </c>
      <c r="P130" s="23" t="e">
        <f t="shared" ca="1" si="27"/>
        <v>#DIV/0!</v>
      </c>
      <c r="Q130" s="23"/>
      <c r="R130" s="23"/>
      <c r="S130" s="23"/>
      <c r="T130" s="23"/>
    </row>
    <row r="131" spans="1:20" x14ac:dyDescent="0.2">
      <c r="A131" s="71"/>
      <c r="B131" s="71"/>
      <c r="C131" s="23"/>
      <c r="D131" s="69">
        <f t="shared" si="28"/>
        <v>0</v>
      </c>
      <c r="E131" s="69">
        <f t="shared" si="28"/>
        <v>0</v>
      </c>
      <c r="F131" s="70">
        <f t="shared" si="21"/>
        <v>0</v>
      </c>
      <c r="G131" s="70">
        <f t="shared" si="22"/>
        <v>0</v>
      </c>
      <c r="H131" s="70">
        <f t="shared" si="23"/>
        <v>0</v>
      </c>
      <c r="I131" s="70">
        <f t="shared" si="24"/>
        <v>0</v>
      </c>
      <c r="J131" s="70">
        <f t="shared" si="25"/>
        <v>0</v>
      </c>
      <c r="K131" s="70" t="e">
        <f t="shared" ca="1" si="17"/>
        <v>#DIV/0!</v>
      </c>
      <c r="L131" s="70" t="e">
        <f t="shared" ca="1" si="26"/>
        <v>#DIV/0!</v>
      </c>
      <c r="M131" s="70">
        <f t="shared" ca="1" si="18"/>
        <v>0</v>
      </c>
      <c r="N131" s="70">
        <f t="shared" ca="1" si="19"/>
        <v>0</v>
      </c>
      <c r="O131" s="70">
        <f t="shared" ca="1" si="20"/>
        <v>0</v>
      </c>
      <c r="P131" s="23" t="e">
        <f t="shared" ca="1" si="27"/>
        <v>#DIV/0!</v>
      </c>
      <c r="Q131" s="23"/>
      <c r="R131" s="23"/>
      <c r="S131" s="23"/>
      <c r="T131" s="23"/>
    </row>
    <row r="132" spans="1:20" x14ac:dyDescent="0.2">
      <c r="A132" s="71"/>
      <c r="B132" s="71"/>
      <c r="C132" s="23"/>
      <c r="D132" s="69">
        <f t="shared" si="28"/>
        <v>0</v>
      </c>
      <c r="E132" s="69">
        <f t="shared" si="28"/>
        <v>0</v>
      </c>
      <c r="F132" s="70">
        <f t="shared" si="21"/>
        <v>0</v>
      </c>
      <c r="G132" s="70">
        <f t="shared" si="22"/>
        <v>0</v>
      </c>
      <c r="H132" s="70">
        <f t="shared" si="23"/>
        <v>0</v>
      </c>
      <c r="I132" s="70">
        <f t="shared" si="24"/>
        <v>0</v>
      </c>
      <c r="J132" s="70">
        <f t="shared" si="25"/>
        <v>0</v>
      </c>
      <c r="K132" s="70" t="e">
        <f t="shared" ca="1" si="17"/>
        <v>#DIV/0!</v>
      </c>
      <c r="L132" s="70" t="e">
        <f t="shared" ca="1" si="26"/>
        <v>#DIV/0!</v>
      </c>
      <c r="M132" s="70">
        <f t="shared" ca="1" si="18"/>
        <v>0</v>
      </c>
      <c r="N132" s="70">
        <f t="shared" ca="1" si="19"/>
        <v>0</v>
      </c>
      <c r="O132" s="70">
        <f t="shared" ca="1" si="20"/>
        <v>0</v>
      </c>
      <c r="P132" s="23" t="e">
        <f t="shared" ca="1" si="27"/>
        <v>#DIV/0!</v>
      </c>
      <c r="Q132" s="23"/>
      <c r="R132" s="23"/>
      <c r="S132" s="23"/>
      <c r="T132" s="23"/>
    </row>
    <row r="133" spans="1:20" x14ac:dyDescent="0.2">
      <c r="A133" s="71"/>
      <c r="B133" s="71"/>
      <c r="C133" s="23"/>
      <c r="D133" s="69">
        <f t="shared" ref="D133:E196" si="29">A133/A$18</f>
        <v>0</v>
      </c>
      <c r="E133" s="69">
        <f t="shared" si="29"/>
        <v>0</v>
      </c>
      <c r="F133" s="70">
        <f t="shared" si="21"/>
        <v>0</v>
      </c>
      <c r="G133" s="70">
        <f t="shared" si="22"/>
        <v>0</v>
      </c>
      <c r="H133" s="70">
        <f t="shared" si="23"/>
        <v>0</v>
      </c>
      <c r="I133" s="70">
        <f t="shared" si="24"/>
        <v>0</v>
      </c>
      <c r="J133" s="70">
        <f t="shared" si="25"/>
        <v>0</v>
      </c>
      <c r="K133" s="70" t="e">
        <f t="shared" ca="1" si="17"/>
        <v>#DIV/0!</v>
      </c>
      <c r="L133" s="70" t="e">
        <f t="shared" ca="1" si="26"/>
        <v>#DIV/0!</v>
      </c>
      <c r="M133" s="70">
        <f t="shared" ca="1" si="18"/>
        <v>0</v>
      </c>
      <c r="N133" s="70">
        <f t="shared" ca="1" si="19"/>
        <v>0</v>
      </c>
      <c r="O133" s="70">
        <f t="shared" ca="1" si="20"/>
        <v>0</v>
      </c>
      <c r="P133" s="23" t="e">
        <f t="shared" ca="1" si="27"/>
        <v>#DIV/0!</v>
      </c>
      <c r="Q133" s="23"/>
      <c r="R133" s="23"/>
      <c r="S133" s="23"/>
      <c r="T133" s="23"/>
    </row>
    <row r="134" spans="1:20" x14ac:dyDescent="0.2">
      <c r="A134" s="71"/>
      <c r="B134" s="71"/>
      <c r="C134" s="23"/>
      <c r="D134" s="69">
        <f t="shared" si="29"/>
        <v>0</v>
      </c>
      <c r="E134" s="69">
        <f t="shared" si="29"/>
        <v>0</v>
      </c>
      <c r="F134" s="70">
        <f t="shared" si="21"/>
        <v>0</v>
      </c>
      <c r="G134" s="70">
        <f t="shared" si="22"/>
        <v>0</v>
      </c>
      <c r="H134" s="70">
        <f t="shared" si="23"/>
        <v>0</v>
      </c>
      <c r="I134" s="70">
        <f t="shared" si="24"/>
        <v>0</v>
      </c>
      <c r="J134" s="70">
        <f t="shared" si="25"/>
        <v>0</v>
      </c>
      <c r="K134" s="70" t="e">
        <f t="shared" ca="1" si="17"/>
        <v>#DIV/0!</v>
      </c>
      <c r="L134" s="70" t="e">
        <f t="shared" ca="1" si="26"/>
        <v>#DIV/0!</v>
      </c>
      <c r="M134" s="70">
        <f t="shared" ca="1" si="18"/>
        <v>0</v>
      </c>
      <c r="N134" s="70">
        <f t="shared" ca="1" si="19"/>
        <v>0</v>
      </c>
      <c r="O134" s="70">
        <f t="shared" ca="1" si="20"/>
        <v>0</v>
      </c>
      <c r="P134" s="23" t="e">
        <f t="shared" ca="1" si="27"/>
        <v>#DIV/0!</v>
      </c>
      <c r="Q134" s="23"/>
      <c r="R134" s="23"/>
      <c r="S134" s="23"/>
      <c r="T134" s="23"/>
    </row>
    <row r="135" spans="1:20" x14ac:dyDescent="0.2">
      <c r="A135" s="71"/>
      <c r="B135" s="71"/>
      <c r="C135" s="23"/>
      <c r="D135" s="69">
        <f t="shared" si="29"/>
        <v>0</v>
      </c>
      <c r="E135" s="69">
        <f t="shared" si="29"/>
        <v>0</v>
      </c>
      <c r="F135" s="70">
        <f t="shared" si="21"/>
        <v>0</v>
      </c>
      <c r="G135" s="70">
        <f t="shared" si="22"/>
        <v>0</v>
      </c>
      <c r="H135" s="70">
        <f t="shared" si="23"/>
        <v>0</v>
      </c>
      <c r="I135" s="70">
        <f t="shared" si="24"/>
        <v>0</v>
      </c>
      <c r="J135" s="70">
        <f t="shared" si="25"/>
        <v>0</v>
      </c>
      <c r="K135" s="70" t="e">
        <f t="shared" ca="1" si="17"/>
        <v>#DIV/0!</v>
      </c>
      <c r="L135" s="70" t="e">
        <f t="shared" ca="1" si="26"/>
        <v>#DIV/0!</v>
      </c>
      <c r="M135" s="70">
        <f t="shared" ca="1" si="18"/>
        <v>0</v>
      </c>
      <c r="N135" s="70">
        <f t="shared" ca="1" si="19"/>
        <v>0</v>
      </c>
      <c r="O135" s="70">
        <f t="shared" ca="1" si="20"/>
        <v>0</v>
      </c>
      <c r="P135" s="23" t="e">
        <f t="shared" ca="1" si="27"/>
        <v>#DIV/0!</v>
      </c>
      <c r="Q135" s="23"/>
      <c r="R135" s="23"/>
      <c r="S135" s="23"/>
      <c r="T135" s="23"/>
    </row>
    <row r="136" spans="1:20" x14ac:dyDescent="0.2">
      <c r="A136" s="71"/>
      <c r="B136" s="71"/>
      <c r="C136" s="23"/>
      <c r="D136" s="69">
        <f t="shared" si="29"/>
        <v>0</v>
      </c>
      <c r="E136" s="69">
        <f t="shared" si="29"/>
        <v>0</v>
      </c>
      <c r="F136" s="70">
        <f t="shared" si="21"/>
        <v>0</v>
      </c>
      <c r="G136" s="70">
        <f t="shared" si="22"/>
        <v>0</v>
      </c>
      <c r="H136" s="70">
        <f t="shared" si="23"/>
        <v>0</v>
      </c>
      <c r="I136" s="70">
        <f t="shared" si="24"/>
        <v>0</v>
      </c>
      <c r="J136" s="70">
        <f t="shared" si="25"/>
        <v>0</v>
      </c>
      <c r="K136" s="70" t="e">
        <f t="shared" ca="1" si="17"/>
        <v>#DIV/0!</v>
      </c>
      <c r="L136" s="70" t="e">
        <f t="shared" ca="1" si="26"/>
        <v>#DIV/0!</v>
      </c>
      <c r="M136" s="70">
        <f t="shared" ca="1" si="18"/>
        <v>0</v>
      </c>
      <c r="N136" s="70">
        <f t="shared" ca="1" si="19"/>
        <v>0</v>
      </c>
      <c r="O136" s="70">
        <f t="shared" ca="1" si="20"/>
        <v>0</v>
      </c>
      <c r="P136" s="23" t="e">
        <f t="shared" ca="1" si="27"/>
        <v>#DIV/0!</v>
      </c>
      <c r="Q136" s="23"/>
      <c r="R136" s="23"/>
      <c r="S136" s="23"/>
      <c r="T136" s="23"/>
    </row>
    <row r="137" spans="1:20" x14ac:dyDescent="0.2">
      <c r="A137" s="71"/>
      <c r="B137" s="71"/>
      <c r="C137" s="23"/>
      <c r="D137" s="69">
        <f t="shared" si="29"/>
        <v>0</v>
      </c>
      <c r="E137" s="69">
        <f t="shared" si="29"/>
        <v>0</v>
      </c>
      <c r="F137" s="70">
        <f t="shared" si="21"/>
        <v>0</v>
      </c>
      <c r="G137" s="70">
        <f t="shared" si="22"/>
        <v>0</v>
      </c>
      <c r="H137" s="70">
        <f t="shared" si="23"/>
        <v>0</v>
      </c>
      <c r="I137" s="70">
        <f t="shared" si="24"/>
        <v>0</v>
      </c>
      <c r="J137" s="70">
        <f t="shared" si="25"/>
        <v>0</v>
      </c>
      <c r="K137" s="70" t="e">
        <f t="shared" ca="1" si="17"/>
        <v>#DIV/0!</v>
      </c>
      <c r="L137" s="70" t="e">
        <f t="shared" ca="1" si="26"/>
        <v>#DIV/0!</v>
      </c>
      <c r="M137" s="70">
        <f t="shared" ca="1" si="18"/>
        <v>0</v>
      </c>
      <c r="N137" s="70">
        <f t="shared" ca="1" si="19"/>
        <v>0</v>
      </c>
      <c r="O137" s="70">
        <f t="shared" ca="1" si="20"/>
        <v>0</v>
      </c>
      <c r="P137" s="23" t="e">
        <f t="shared" ca="1" si="27"/>
        <v>#DIV/0!</v>
      </c>
      <c r="Q137" s="23"/>
      <c r="R137" s="23"/>
      <c r="S137" s="23"/>
      <c r="T137" s="23"/>
    </row>
    <row r="138" spans="1:20" x14ac:dyDescent="0.2">
      <c r="A138" s="71"/>
      <c r="B138" s="71"/>
      <c r="C138" s="23"/>
      <c r="D138" s="69">
        <f t="shared" si="29"/>
        <v>0</v>
      </c>
      <c r="E138" s="69">
        <f t="shared" si="29"/>
        <v>0</v>
      </c>
      <c r="F138" s="70">
        <f t="shared" si="21"/>
        <v>0</v>
      </c>
      <c r="G138" s="70">
        <f t="shared" si="22"/>
        <v>0</v>
      </c>
      <c r="H138" s="70">
        <f t="shared" si="23"/>
        <v>0</v>
      </c>
      <c r="I138" s="70">
        <f t="shared" si="24"/>
        <v>0</v>
      </c>
      <c r="J138" s="70">
        <f t="shared" si="25"/>
        <v>0</v>
      </c>
      <c r="K138" s="70" t="e">
        <f t="shared" ca="1" si="17"/>
        <v>#DIV/0!</v>
      </c>
      <c r="L138" s="70" t="e">
        <f t="shared" ca="1" si="26"/>
        <v>#DIV/0!</v>
      </c>
      <c r="M138" s="70">
        <f t="shared" ca="1" si="18"/>
        <v>0</v>
      </c>
      <c r="N138" s="70">
        <f t="shared" ca="1" si="19"/>
        <v>0</v>
      </c>
      <c r="O138" s="70">
        <f t="shared" ca="1" si="20"/>
        <v>0</v>
      </c>
      <c r="P138" s="23" t="e">
        <f t="shared" ca="1" si="27"/>
        <v>#DIV/0!</v>
      </c>
      <c r="Q138" s="23"/>
      <c r="R138" s="23"/>
      <c r="S138" s="23"/>
      <c r="T138" s="23"/>
    </row>
    <row r="139" spans="1:20" x14ac:dyDescent="0.2">
      <c r="A139" s="71"/>
      <c r="B139" s="71"/>
      <c r="C139" s="23"/>
      <c r="D139" s="69">
        <f t="shared" si="29"/>
        <v>0</v>
      </c>
      <c r="E139" s="69">
        <f t="shared" si="29"/>
        <v>0</v>
      </c>
      <c r="F139" s="70">
        <f t="shared" si="21"/>
        <v>0</v>
      </c>
      <c r="G139" s="70">
        <f t="shared" si="22"/>
        <v>0</v>
      </c>
      <c r="H139" s="70">
        <f t="shared" si="23"/>
        <v>0</v>
      </c>
      <c r="I139" s="70">
        <f t="shared" si="24"/>
        <v>0</v>
      </c>
      <c r="J139" s="70">
        <f t="shared" si="25"/>
        <v>0</v>
      </c>
      <c r="K139" s="70" t="e">
        <f t="shared" ca="1" si="17"/>
        <v>#DIV/0!</v>
      </c>
      <c r="L139" s="70" t="e">
        <f t="shared" ca="1" si="26"/>
        <v>#DIV/0!</v>
      </c>
      <c r="M139" s="70">
        <f t="shared" ca="1" si="18"/>
        <v>0</v>
      </c>
      <c r="N139" s="70">
        <f t="shared" ca="1" si="19"/>
        <v>0</v>
      </c>
      <c r="O139" s="70">
        <f t="shared" ca="1" si="20"/>
        <v>0</v>
      </c>
      <c r="P139" s="23" t="e">
        <f t="shared" ca="1" si="27"/>
        <v>#DIV/0!</v>
      </c>
      <c r="Q139" s="23"/>
      <c r="R139" s="23"/>
      <c r="S139" s="23"/>
      <c r="T139" s="23"/>
    </row>
    <row r="140" spans="1:20" x14ac:dyDescent="0.2">
      <c r="A140" s="71"/>
      <c r="B140" s="71"/>
      <c r="C140" s="23"/>
      <c r="D140" s="69">
        <f t="shared" si="29"/>
        <v>0</v>
      </c>
      <c r="E140" s="69">
        <f t="shared" si="29"/>
        <v>0</v>
      </c>
      <c r="F140" s="70">
        <f t="shared" si="21"/>
        <v>0</v>
      </c>
      <c r="G140" s="70">
        <f t="shared" si="22"/>
        <v>0</v>
      </c>
      <c r="H140" s="70">
        <f t="shared" si="23"/>
        <v>0</v>
      </c>
      <c r="I140" s="70">
        <f t="shared" si="24"/>
        <v>0</v>
      </c>
      <c r="J140" s="70">
        <f t="shared" si="25"/>
        <v>0</v>
      </c>
      <c r="K140" s="70" t="e">
        <f t="shared" ca="1" si="17"/>
        <v>#DIV/0!</v>
      </c>
      <c r="L140" s="70" t="e">
        <f t="shared" ca="1" si="26"/>
        <v>#DIV/0!</v>
      </c>
      <c r="M140" s="70">
        <f t="shared" ca="1" si="18"/>
        <v>0</v>
      </c>
      <c r="N140" s="70">
        <f t="shared" ca="1" si="19"/>
        <v>0</v>
      </c>
      <c r="O140" s="70">
        <f t="shared" ca="1" si="20"/>
        <v>0</v>
      </c>
      <c r="P140" s="23" t="e">
        <f t="shared" ca="1" si="27"/>
        <v>#DIV/0!</v>
      </c>
      <c r="Q140" s="23"/>
      <c r="R140" s="23"/>
      <c r="S140" s="23"/>
      <c r="T140" s="23"/>
    </row>
    <row r="141" spans="1:20" x14ac:dyDescent="0.2">
      <c r="A141" s="71"/>
      <c r="B141" s="71"/>
      <c r="C141" s="23"/>
      <c r="D141" s="69">
        <f t="shared" si="29"/>
        <v>0</v>
      </c>
      <c r="E141" s="69">
        <f t="shared" si="29"/>
        <v>0</v>
      </c>
      <c r="F141" s="70">
        <f t="shared" si="21"/>
        <v>0</v>
      </c>
      <c r="G141" s="70">
        <f t="shared" si="22"/>
        <v>0</v>
      </c>
      <c r="H141" s="70">
        <f t="shared" si="23"/>
        <v>0</v>
      </c>
      <c r="I141" s="70">
        <f t="shared" si="24"/>
        <v>0</v>
      </c>
      <c r="J141" s="70">
        <f t="shared" si="25"/>
        <v>0</v>
      </c>
      <c r="K141" s="70" t="e">
        <f t="shared" ca="1" si="17"/>
        <v>#DIV/0!</v>
      </c>
      <c r="L141" s="70" t="e">
        <f t="shared" ca="1" si="26"/>
        <v>#DIV/0!</v>
      </c>
      <c r="M141" s="70">
        <f t="shared" ca="1" si="18"/>
        <v>0</v>
      </c>
      <c r="N141" s="70">
        <f t="shared" ca="1" si="19"/>
        <v>0</v>
      </c>
      <c r="O141" s="70">
        <f t="shared" ca="1" si="20"/>
        <v>0</v>
      </c>
      <c r="P141" s="23" t="e">
        <f t="shared" ca="1" si="27"/>
        <v>#DIV/0!</v>
      </c>
      <c r="Q141" s="23"/>
      <c r="R141" s="23"/>
      <c r="S141" s="23"/>
      <c r="T141" s="23"/>
    </row>
    <row r="142" spans="1:20" x14ac:dyDescent="0.2">
      <c r="A142" s="71"/>
      <c r="B142" s="71"/>
      <c r="C142" s="23"/>
      <c r="D142" s="69">
        <f t="shared" si="29"/>
        <v>0</v>
      </c>
      <c r="E142" s="69">
        <f t="shared" si="29"/>
        <v>0</v>
      </c>
      <c r="F142" s="70">
        <f t="shared" si="21"/>
        <v>0</v>
      </c>
      <c r="G142" s="70">
        <f t="shared" si="22"/>
        <v>0</v>
      </c>
      <c r="H142" s="70">
        <f t="shared" si="23"/>
        <v>0</v>
      </c>
      <c r="I142" s="70">
        <f t="shared" si="24"/>
        <v>0</v>
      </c>
      <c r="J142" s="70">
        <f t="shared" si="25"/>
        <v>0</v>
      </c>
      <c r="K142" s="70" t="e">
        <f t="shared" ca="1" si="17"/>
        <v>#DIV/0!</v>
      </c>
      <c r="L142" s="70" t="e">
        <f t="shared" ca="1" si="26"/>
        <v>#DIV/0!</v>
      </c>
      <c r="M142" s="70">
        <f t="shared" ca="1" si="18"/>
        <v>0</v>
      </c>
      <c r="N142" s="70">
        <f t="shared" ca="1" si="19"/>
        <v>0</v>
      </c>
      <c r="O142" s="70">
        <f t="shared" ca="1" si="20"/>
        <v>0</v>
      </c>
      <c r="P142" s="23" t="e">
        <f t="shared" ca="1" si="27"/>
        <v>#DIV/0!</v>
      </c>
      <c r="Q142" s="23"/>
      <c r="R142" s="23"/>
      <c r="S142" s="23"/>
      <c r="T142" s="23"/>
    </row>
    <row r="143" spans="1:20" x14ac:dyDescent="0.2">
      <c r="A143" s="71"/>
      <c r="B143" s="71"/>
      <c r="C143" s="23"/>
      <c r="D143" s="69">
        <f t="shared" si="29"/>
        <v>0</v>
      </c>
      <c r="E143" s="69">
        <f t="shared" si="29"/>
        <v>0</v>
      </c>
      <c r="F143" s="70">
        <f t="shared" si="21"/>
        <v>0</v>
      </c>
      <c r="G143" s="70">
        <f t="shared" si="22"/>
        <v>0</v>
      </c>
      <c r="H143" s="70">
        <f t="shared" si="23"/>
        <v>0</v>
      </c>
      <c r="I143" s="70">
        <f t="shared" si="24"/>
        <v>0</v>
      </c>
      <c r="J143" s="70">
        <f t="shared" si="25"/>
        <v>0</v>
      </c>
      <c r="K143" s="70" t="e">
        <f t="shared" ca="1" si="17"/>
        <v>#DIV/0!</v>
      </c>
      <c r="L143" s="70" t="e">
        <f t="shared" ca="1" si="26"/>
        <v>#DIV/0!</v>
      </c>
      <c r="M143" s="70">
        <f t="shared" ca="1" si="18"/>
        <v>0</v>
      </c>
      <c r="N143" s="70">
        <f t="shared" ca="1" si="19"/>
        <v>0</v>
      </c>
      <c r="O143" s="70">
        <f t="shared" ca="1" si="20"/>
        <v>0</v>
      </c>
      <c r="P143" s="23" t="e">
        <f t="shared" ca="1" si="27"/>
        <v>#DIV/0!</v>
      </c>
      <c r="Q143" s="23"/>
      <c r="R143" s="23"/>
      <c r="S143" s="23"/>
      <c r="T143" s="23"/>
    </row>
    <row r="144" spans="1:20" x14ac:dyDescent="0.2">
      <c r="A144" s="71"/>
      <c r="B144" s="71"/>
      <c r="C144" s="23"/>
      <c r="D144" s="69">
        <f t="shared" si="29"/>
        <v>0</v>
      </c>
      <c r="E144" s="69">
        <f t="shared" si="29"/>
        <v>0</v>
      </c>
      <c r="F144" s="70">
        <f t="shared" si="21"/>
        <v>0</v>
      </c>
      <c r="G144" s="70">
        <f t="shared" si="22"/>
        <v>0</v>
      </c>
      <c r="H144" s="70">
        <f t="shared" si="23"/>
        <v>0</v>
      </c>
      <c r="I144" s="70">
        <f t="shared" si="24"/>
        <v>0</v>
      </c>
      <c r="J144" s="70">
        <f t="shared" si="25"/>
        <v>0</v>
      </c>
      <c r="K144" s="70" t="e">
        <f t="shared" ca="1" si="17"/>
        <v>#DIV/0!</v>
      </c>
      <c r="L144" s="70" t="e">
        <f t="shared" ca="1" si="26"/>
        <v>#DIV/0!</v>
      </c>
      <c r="M144" s="70">
        <f t="shared" ca="1" si="18"/>
        <v>0</v>
      </c>
      <c r="N144" s="70">
        <f t="shared" ca="1" si="19"/>
        <v>0</v>
      </c>
      <c r="O144" s="70">
        <f t="shared" ca="1" si="20"/>
        <v>0</v>
      </c>
      <c r="P144" s="23" t="e">
        <f t="shared" ca="1" si="27"/>
        <v>#DIV/0!</v>
      </c>
      <c r="Q144" s="23"/>
      <c r="R144" s="23"/>
      <c r="S144" s="23"/>
      <c r="T144" s="23"/>
    </row>
    <row r="145" spans="1:20" x14ac:dyDescent="0.2">
      <c r="A145" s="71"/>
      <c r="B145" s="71"/>
      <c r="C145" s="23"/>
      <c r="D145" s="69">
        <f t="shared" si="29"/>
        <v>0</v>
      </c>
      <c r="E145" s="69">
        <f t="shared" si="29"/>
        <v>0</v>
      </c>
      <c r="F145" s="70">
        <f t="shared" si="21"/>
        <v>0</v>
      </c>
      <c r="G145" s="70">
        <f t="shared" si="22"/>
        <v>0</v>
      </c>
      <c r="H145" s="70">
        <f t="shared" si="23"/>
        <v>0</v>
      </c>
      <c r="I145" s="70">
        <f t="shared" si="24"/>
        <v>0</v>
      </c>
      <c r="J145" s="70">
        <f t="shared" si="25"/>
        <v>0</v>
      </c>
      <c r="K145" s="70" t="e">
        <f t="shared" ca="1" si="17"/>
        <v>#DIV/0!</v>
      </c>
      <c r="L145" s="70" t="e">
        <f t="shared" ca="1" si="26"/>
        <v>#DIV/0!</v>
      </c>
      <c r="M145" s="70">
        <f t="shared" ca="1" si="18"/>
        <v>0</v>
      </c>
      <c r="N145" s="70">
        <f t="shared" ca="1" si="19"/>
        <v>0</v>
      </c>
      <c r="O145" s="70">
        <f t="shared" ca="1" si="20"/>
        <v>0</v>
      </c>
      <c r="P145" s="23" t="e">
        <f t="shared" ca="1" si="27"/>
        <v>#DIV/0!</v>
      </c>
      <c r="Q145" s="23"/>
      <c r="R145" s="23"/>
      <c r="S145" s="23"/>
      <c r="T145" s="23"/>
    </row>
    <row r="146" spans="1:20" x14ac:dyDescent="0.2">
      <c r="A146" s="71"/>
      <c r="B146" s="71"/>
      <c r="C146" s="23"/>
      <c r="D146" s="69">
        <f t="shared" si="29"/>
        <v>0</v>
      </c>
      <c r="E146" s="69">
        <f t="shared" si="29"/>
        <v>0</v>
      </c>
      <c r="F146" s="70">
        <f t="shared" si="21"/>
        <v>0</v>
      </c>
      <c r="G146" s="70">
        <f t="shared" si="22"/>
        <v>0</v>
      </c>
      <c r="H146" s="70">
        <f t="shared" si="23"/>
        <v>0</v>
      </c>
      <c r="I146" s="70">
        <f t="shared" si="24"/>
        <v>0</v>
      </c>
      <c r="J146" s="70">
        <f t="shared" si="25"/>
        <v>0</v>
      </c>
      <c r="K146" s="70" t="e">
        <f t="shared" ca="1" si="17"/>
        <v>#DIV/0!</v>
      </c>
      <c r="L146" s="70" t="e">
        <f t="shared" ca="1" si="26"/>
        <v>#DIV/0!</v>
      </c>
      <c r="M146" s="70">
        <f t="shared" ca="1" si="18"/>
        <v>0</v>
      </c>
      <c r="N146" s="70">
        <f t="shared" ca="1" si="19"/>
        <v>0</v>
      </c>
      <c r="O146" s="70">
        <f t="shared" ca="1" si="20"/>
        <v>0</v>
      </c>
      <c r="P146" s="23" t="e">
        <f t="shared" ca="1" si="27"/>
        <v>#DIV/0!</v>
      </c>
      <c r="Q146" s="23"/>
      <c r="R146" s="23"/>
      <c r="S146" s="23"/>
      <c r="T146" s="23"/>
    </row>
    <row r="147" spans="1:20" x14ac:dyDescent="0.2">
      <c r="A147" s="71"/>
      <c r="B147" s="71"/>
      <c r="C147" s="23"/>
      <c r="D147" s="69">
        <f t="shared" si="29"/>
        <v>0</v>
      </c>
      <c r="E147" s="69">
        <f t="shared" si="29"/>
        <v>0</v>
      </c>
      <c r="F147" s="70">
        <f t="shared" si="21"/>
        <v>0</v>
      </c>
      <c r="G147" s="70">
        <f t="shared" si="22"/>
        <v>0</v>
      </c>
      <c r="H147" s="70">
        <f t="shared" si="23"/>
        <v>0</v>
      </c>
      <c r="I147" s="70">
        <f t="shared" si="24"/>
        <v>0</v>
      </c>
      <c r="J147" s="70">
        <f t="shared" si="25"/>
        <v>0</v>
      </c>
      <c r="K147" s="70" t="e">
        <f t="shared" ca="1" si="17"/>
        <v>#DIV/0!</v>
      </c>
      <c r="L147" s="70" t="e">
        <f t="shared" ca="1" si="26"/>
        <v>#DIV/0!</v>
      </c>
      <c r="M147" s="70">
        <f t="shared" ca="1" si="18"/>
        <v>0</v>
      </c>
      <c r="N147" s="70">
        <f t="shared" ca="1" si="19"/>
        <v>0</v>
      </c>
      <c r="O147" s="70">
        <f t="shared" ca="1" si="20"/>
        <v>0</v>
      </c>
      <c r="P147" s="23" t="e">
        <f t="shared" ca="1" si="27"/>
        <v>#DIV/0!</v>
      </c>
      <c r="Q147" s="23"/>
      <c r="R147" s="23"/>
      <c r="S147" s="23"/>
      <c r="T147" s="23"/>
    </row>
    <row r="148" spans="1:20" x14ac:dyDescent="0.2">
      <c r="A148" s="71"/>
      <c r="B148" s="71"/>
      <c r="C148" s="23"/>
      <c r="D148" s="69">
        <f t="shared" si="29"/>
        <v>0</v>
      </c>
      <c r="E148" s="69">
        <f t="shared" si="29"/>
        <v>0</v>
      </c>
      <c r="F148" s="70">
        <f t="shared" si="21"/>
        <v>0</v>
      </c>
      <c r="G148" s="70">
        <f t="shared" si="22"/>
        <v>0</v>
      </c>
      <c r="H148" s="70">
        <f t="shared" si="23"/>
        <v>0</v>
      </c>
      <c r="I148" s="70">
        <f t="shared" si="24"/>
        <v>0</v>
      </c>
      <c r="J148" s="70">
        <f t="shared" si="25"/>
        <v>0</v>
      </c>
      <c r="K148" s="70" t="e">
        <f t="shared" ca="1" si="17"/>
        <v>#DIV/0!</v>
      </c>
      <c r="L148" s="70" t="e">
        <f t="shared" ca="1" si="26"/>
        <v>#DIV/0!</v>
      </c>
      <c r="M148" s="70">
        <f t="shared" ca="1" si="18"/>
        <v>0</v>
      </c>
      <c r="N148" s="70">
        <f t="shared" ca="1" si="19"/>
        <v>0</v>
      </c>
      <c r="O148" s="70">
        <f t="shared" ca="1" si="20"/>
        <v>0</v>
      </c>
      <c r="P148" s="23" t="e">
        <f t="shared" ca="1" si="27"/>
        <v>#DIV/0!</v>
      </c>
      <c r="Q148" s="23"/>
      <c r="R148" s="23"/>
      <c r="S148" s="23"/>
      <c r="T148" s="23"/>
    </row>
    <row r="149" spans="1:20" x14ac:dyDescent="0.2">
      <c r="A149" s="71"/>
      <c r="B149" s="71"/>
      <c r="C149" s="23"/>
      <c r="D149" s="69">
        <f t="shared" si="29"/>
        <v>0</v>
      </c>
      <c r="E149" s="69">
        <f t="shared" si="29"/>
        <v>0</v>
      </c>
      <c r="F149" s="70">
        <f t="shared" si="21"/>
        <v>0</v>
      </c>
      <c r="G149" s="70">
        <f t="shared" si="22"/>
        <v>0</v>
      </c>
      <c r="H149" s="70">
        <f t="shared" si="23"/>
        <v>0</v>
      </c>
      <c r="I149" s="70">
        <f t="shared" si="24"/>
        <v>0</v>
      </c>
      <c r="J149" s="70">
        <f t="shared" si="25"/>
        <v>0</v>
      </c>
      <c r="K149" s="70" t="e">
        <f t="shared" ref="K149:K212" ca="1" si="30">+E$4+E$5*D149+E$6*D149^2</f>
        <v>#DIV/0!</v>
      </c>
      <c r="L149" s="70" t="e">
        <f t="shared" ca="1" si="26"/>
        <v>#DIV/0!</v>
      </c>
      <c r="M149" s="70">
        <f t="shared" ref="M149:M212" ca="1" si="31">(M$1-M$2*D149+M$3*F149)^2</f>
        <v>0</v>
      </c>
      <c r="N149" s="70">
        <f t="shared" ref="N149:N212" ca="1" si="32">(-M$2+M$4*D149-M$5*F149)^2</f>
        <v>0</v>
      </c>
      <c r="O149" s="70">
        <f t="shared" ref="O149:O212" ca="1" si="33">+(M$3-D149*M$5+F149*M$6)^2</f>
        <v>0</v>
      </c>
      <c r="P149" s="23" t="e">
        <f t="shared" ca="1" si="27"/>
        <v>#DIV/0!</v>
      </c>
      <c r="Q149" s="23"/>
      <c r="R149" s="23"/>
      <c r="S149" s="23"/>
      <c r="T149" s="23"/>
    </row>
    <row r="150" spans="1:20" x14ac:dyDescent="0.2">
      <c r="A150" s="71"/>
      <c r="B150" s="71"/>
      <c r="C150" s="23"/>
      <c r="D150" s="69">
        <f t="shared" si="29"/>
        <v>0</v>
      </c>
      <c r="E150" s="69">
        <f t="shared" si="29"/>
        <v>0</v>
      </c>
      <c r="F150" s="70">
        <f t="shared" ref="F150:F213" si="34">D150*D150</f>
        <v>0</v>
      </c>
      <c r="G150" s="70">
        <f t="shared" ref="G150:G213" si="35">D150*F150</f>
        <v>0</v>
      </c>
      <c r="H150" s="70">
        <f t="shared" ref="H150:H213" si="36">F150*F150</f>
        <v>0</v>
      </c>
      <c r="I150" s="70">
        <f t="shared" ref="I150:I213" si="37">E150*D150</f>
        <v>0</v>
      </c>
      <c r="J150" s="70">
        <f t="shared" ref="J150:J213" si="38">I150*D150</f>
        <v>0</v>
      </c>
      <c r="K150" s="70" t="e">
        <f t="shared" ca="1" si="30"/>
        <v>#DIV/0!</v>
      </c>
      <c r="L150" s="70" t="e">
        <f t="shared" ref="L150:L213" ca="1" si="39">+(K150-E150)^2</f>
        <v>#DIV/0!</v>
      </c>
      <c r="M150" s="70">
        <f t="shared" ca="1" si="31"/>
        <v>0</v>
      </c>
      <c r="N150" s="70">
        <f t="shared" ca="1" si="32"/>
        <v>0</v>
      </c>
      <c r="O150" s="70">
        <f t="shared" ca="1" si="33"/>
        <v>0</v>
      </c>
      <c r="P150" s="23" t="e">
        <f t="shared" ref="P150:P213" ca="1" si="40">+E150-K150</f>
        <v>#DIV/0!</v>
      </c>
      <c r="Q150" s="23"/>
      <c r="R150" s="23"/>
      <c r="S150" s="23"/>
      <c r="T150" s="23"/>
    </row>
    <row r="151" spans="1:20" x14ac:dyDescent="0.2">
      <c r="A151" s="71"/>
      <c r="B151" s="71"/>
      <c r="C151" s="23"/>
      <c r="D151" s="69">
        <f t="shared" si="29"/>
        <v>0</v>
      </c>
      <c r="E151" s="69">
        <f t="shared" si="29"/>
        <v>0</v>
      </c>
      <c r="F151" s="70">
        <f t="shared" si="34"/>
        <v>0</v>
      </c>
      <c r="G151" s="70">
        <f t="shared" si="35"/>
        <v>0</v>
      </c>
      <c r="H151" s="70">
        <f t="shared" si="36"/>
        <v>0</v>
      </c>
      <c r="I151" s="70">
        <f t="shared" si="37"/>
        <v>0</v>
      </c>
      <c r="J151" s="70">
        <f t="shared" si="38"/>
        <v>0</v>
      </c>
      <c r="K151" s="70" t="e">
        <f t="shared" ca="1" si="30"/>
        <v>#DIV/0!</v>
      </c>
      <c r="L151" s="70" t="e">
        <f t="shared" ca="1" si="39"/>
        <v>#DIV/0!</v>
      </c>
      <c r="M151" s="70">
        <f t="shared" ca="1" si="31"/>
        <v>0</v>
      </c>
      <c r="N151" s="70">
        <f t="shared" ca="1" si="32"/>
        <v>0</v>
      </c>
      <c r="O151" s="70">
        <f t="shared" ca="1" si="33"/>
        <v>0</v>
      </c>
      <c r="P151" s="23" t="e">
        <f t="shared" ca="1" si="40"/>
        <v>#DIV/0!</v>
      </c>
      <c r="Q151" s="23"/>
      <c r="R151" s="23"/>
      <c r="S151" s="23"/>
      <c r="T151" s="23"/>
    </row>
    <row r="152" spans="1:20" x14ac:dyDescent="0.2">
      <c r="A152" s="71"/>
      <c r="B152" s="71"/>
      <c r="C152" s="23"/>
      <c r="D152" s="69">
        <f t="shared" si="29"/>
        <v>0</v>
      </c>
      <c r="E152" s="69">
        <f t="shared" si="29"/>
        <v>0</v>
      </c>
      <c r="F152" s="70">
        <f t="shared" si="34"/>
        <v>0</v>
      </c>
      <c r="G152" s="70">
        <f t="shared" si="35"/>
        <v>0</v>
      </c>
      <c r="H152" s="70">
        <f t="shared" si="36"/>
        <v>0</v>
      </c>
      <c r="I152" s="70">
        <f t="shared" si="37"/>
        <v>0</v>
      </c>
      <c r="J152" s="70">
        <f t="shared" si="38"/>
        <v>0</v>
      </c>
      <c r="K152" s="70" t="e">
        <f t="shared" ca="1" si="30"/>
        <v>#DIV/0!</v>
      </c>
      <c r="L152" s="70" t="e">
        <f t="shared" ca="1" si="39"/>
        <v>#DIV/0!</v>
      </c>
      <c r="M152" s="70">
        <f t="shared" ca="1" si="31"/>
        <v>0</v>
      </c>
      <c r="N152" s="70">
        <f t="shared" ca="1" si="32"/>
        <v>0</v>
      </c>
      <c r="O152" s="70">
        <f t="shared" ca="1" si="33"/>
        <v>0</v>
      </c>
      <c r="P152" s="23" t="e">
        <f t="shared" ca="1" si="40"/>
        <v>#DIV/0!</v>
      </c>
      <c r="Q152" s="23"/>
      <c r="R152" s="23"/>
      <c r="S152" s="23"/>
      <c r="T152" s="23"/>
    </row>
    <row r="153" spans="1:20" x14ac:dyDescent="0.2">
      <c r="A153" s="71"/>
      <c r="B153" s="71"/>
      <c r="C153" s="23"/>
      <c r="D153" s="69">
        <f t="shared" si="29"/>
        <v>0</v>
      </c>
      <c r="E153" s="69">
        <f t="shared" si="29"/>
        <v>0</v>
      </c>
      <c r="F153" s="70">
        <f t="shared" si="34"/>
        <v>0</v>
      </c>
      <c r="G153" s="70">
        <f t="shared" si="35"/>
        <v>0</v>
      </c>
      <c r="H153" s="70">
        <f t="shared" si="36"/>
        <v>0</v>
      </c>
      <c r="I153" s="70">
        <f t="shared" si="37"/>
        <v>0</v>
      </c>
      <c r="J153" s="70">
        <f t="shared" si="38"/>
        <v>0</v>
      </c>
      <c r="K153" s="70" t="e">
        <f t="shared" ca="1" si="30"/>
        <v>#DIV/0!</v>
      </c>
      <c r="L153" s="70" t="e">
        <f t="shared" ca="1" si="39"/>
        <v>#DIV/0!</v>
      </c>
      <c r="M153" s="70">
        <f t="shared" ca="1" si="31"/>
        <v>0</v>
      </c>
      <c r="N153" s="70">
        <f t="shared" ca="1" si="32"/>
        <v>0</v>
      </c>
      <c r="O153" s="70">
        <f t="shared" ca="1" si="33"/>
        <v>0</v>
      </c>
      <c r="P153" s="23" t="e">
        <f t="shared" ca="1" si="40"/>
        <v>#DIV/0!</v>
      </c>
      <c r="Q153" s="23"/>
      <c r="R153" s="23"/>
      <c r="S153" s="23"/>
      <c r="T153" s="23"/>
    </row>
    <row r="154" spans="1:20" x14ac:dyDescent="0.2">
      <c r="A154" s="71"/>
      <c r="B154" s="71"/>
      <c r="C154" s="23"/>
      <c r="D154" s="69">
        <f t="shared" si="29"/>
        <v>0</v>
      </c>
      <c r="E154" s="69">
        <f t="shared" si="29"/>
        <v>0</v>
      </c>
      <c r="F154" s="70">
        <f t="shared" si="34"/>
        <v>0</v>
      </c>
      <c r="G154" s="70">
        <f t="shared" si="35"/>
        <v>0</v>
      </c>
      <c r="H154" s="70">
        <f t="shared" si="36"/>
        <v>0</v>
      </c>
      <c r="I154" s="70">
        <f t="shared" si="37"/>
        <v>0</v>
      </c>
      <c r="J154" s="70">
        <f t="shared" si="38"/>
        <v>0</v>
      </c>
      <c r="K154" s="70" t="e">
        <f t="shared" ca="1" si="30"/>
        <v>#DIV/0!</v>
      </c>
      <c r="L154" s="70" t="e">
        <f t="shared" ca="1" si="39"/>
        <v>#DIV/0!</v>
      </c>
      <c r="M154" s="70">
        <f t="shared" ca="1" si="31"/>
        <v>0</v>
      </c>
      <c r="N154" s="70">
        <f t="shared" ca="1" si="32"/>
        <v>0</v>
      </c>
      <c r="O154" s="70">
        <f t="shared" ca="1" si="33"/>
        <v>0</v>
      </c>
      <c r="P154" s="23" t="e">
        <f t="shared" ca="1" si="40"/>
        <v>#DIV/0!</v>
      </c>
      <c r="Q154" s="23"/>
      <c r="R154" s="23"/>
      <c r="S154" s="23"/>
      <c r="T154" s="23"/>
    </row>
    <row r="155" spans="1:20" x14ac:dyDescent="0.2">
      <c r="A155" s="71"/>
      <c r="B155" s="71"/>
      <c r="C155" s="23"/>
      <c r="D155" s="69">
        <f t="shared" si="29"/>
        <v>0</v>
      </c>
      <c r="E155" s="69">
        <f t="shared" si="29"/>
        <v>0</v>
      </c>
      <c r="F155" s="70">
        <f t="shared" si="34"/>
        <v>0</v>
      </c>
      <c r="G155" s="70">
        <f t="shared" si="35"/>
        <v>0</v>
      </c>
      <c r="H155" s="70">
        <f t="shared" si="36"/>
        <v>0</v>
      </c>
      <c r="I155" s="70">
        <f t="shared" si="37"/>
        <v>0</v>
      </c>
      <c r="J155" s="70">
        <f t="shared" si="38"/>
        <v>0</v>
      </c>
      <c r="K155" s="70" t="e">
        <f t="shared" ca="1" si="30"/>
        <v>#DIV/0!</v>
      </c>
      <c r="L155" s="70" t="e">
        <f t="shared" ca="1" si="39"/>
        <v>#DIV/0!</v>
      </c>
      <c r="M155" s="70">
        <f t="shared" ca="1" si="31"/>
        <v>0</v>
      </c>
      <c r="N155" s="70">
        <f t="shared" ca="1" si="32"/>
        <v>0</v>
      </c>
      <c r="O155" s="70">
        <f t="shared" ca="1" si="33"/>
        <v>0</v>
      </c>
      <c r="P155" s="23" t="e">
        <f t="shared" ca="1" si="40"/>
        <v>#DIV/0!</v>
      </c>
      <c r="Q155" s="23"/>
      <c r="R155" s="23"/>
      <c r="S155" s="23"/>
      <c r="T155" s="23"/>
    </row>
    <row r="156" spans="1:20" x14ac:dyDescent="0.2">
      <c r="A156" s="71"/>
      <c r="B156" s="71"/>
      <c r="C156" s="23"/>
      <c r="D156" s="69">
        <f t="shared" si="29"/>
        <v>0</v>
      </c>
      <c r="E156" s="69">
        <f t="shared" si="29"/>
        <v>0</v>
      </c>
      <c r="F156" s="70">
        <f t="shared" si="34"/>
        <v>0</v>
      </c>
      <c r="G156" s="70">
        <f t="shared" si="35"/>
        <v>0</v>
      </c>
      <c r="H156" s="70">
        <f t="shared" si="36"/>
        <v>0</v>
      </c>
      <c r="I156" s="70">
        <f t="shared" si="37"/>
        <v>0</v>
      </c>
      <c r="J156" s="70">
        <f t="shared" si="38"/>
        <v>0</v>
      </c>
      <c r="K156" s="70" t="e">
        <f t="shared" ca="1" si="30"/>
        <v>#DIV/0!</v>
      </c>
      <c r="L156" s="70" t="e">
        <f t="shared" ca="1" si="39"/>
        <v>#DIV/0!</v>
      </c>
      <c r="M156" s="70">
        <f t="shared" ca="1" si="31"/>
        <v>0</v>
      </c>
      <c r="N156" s="70">
        <f t="shared" ca="1" si="32"/>
        <v>0</v>
      </c>
      <c r="O156" s="70">
        <f t="shared" ca="1" si="33"/>
        <v>0</v>
      </c>
      <c r="P156" s="23" t="e">
        <f t="shared" ca="1" si="40"/>
        <v>#DIV/0!</v>
      </c>
      <c r="Q156" s="23"/>
      <c r="R156" s="23"/>
      <c r="S156" s="23"/>
      <c r="T156" s="23"/>
    </row>
    <row r="157" spans="1:20" x14ac:dyDescent="0.2">
      <c r="A157" s="71"/>
      <c r="B157" s="71"/>
      <c r="C157" s="23"/>
      <c r="D157" s="69">
        <f t="shared" si="29"/>
        <v>0</v>
      </c>
      <c r="E157" s="69">
        <f t="shared" si="29"/>
        <v>0</v>
      </c>
      <c r="F157" s="70">
        <f t="shared" si="34"/>
        <v>0</v>
      </c>
      <c r="G157" s="70">
        <f t="shared" si="35"/>
        <v>0</v>
      </c>
      <c r="H157" s="70">
        <f t="shared" si="36"/>
        <v>0</v>
      </c>
      <c r="I157" s="70">
        <f t="shared" si="37"/>
        <v>0</v>
      </c>
      <c r="J157" s="70">
        <f t="shared" si="38"/>
        <v>0</v>
      </c>
      <c r="K157" s="70" t="e">
        <f t="shared" ca="1" si="30"/>
        <v>#DIV/0!</v>
      </c>
      <c r="L157" s="70" t="e">
        <f t="shared" ca="1" si="39"/>
        <v>#DIV/0!</v>
      </c>
      <c r="M157" s="70">
        <f t="shared" ca="1" si="31"/>
        <v>0</v>
      </c>
      <c r="N157" s="70">
        <f t="shared" ca="1" si="32"/>
        <v>0</v>
      </c>
      <c r="O157" s="70">
        <f t="shared" ca="1" si="33"/>
        <v>0</v>
      </c>
      <c r="P157" s="23" t="e">
        <f t="shared" ca="1" si="40"/>
        <v>#DIV/0!</v>
      </c>
      <c r="Q157" s="23"/>
      <c r="R157" s="23"/>
      <c r="S157" s="23"/>
      <c r="T157" s="23"/>
    </row>
    <row r="158" spans="1:20" x14ac:dyDescent="0.2">
      <c r="A158" s="71"/>
      <c r="B158" s="71"/>
      <c r="C158" s="23"/>
      <c r="D158" s="69">
        <f t="shared" si="29"/>
        <v>0</v>
      </c>
      <c r="E158" s="69">
        <f t="shared" si="29"/>
        <v>0</v>
      </c>
      <c r="F158" s="70">
        <f t="shared" si="34"/>
        <v>0</v>
      </c>
      <c r="G158" s="70">
        <f t="shared" si="35"/>
        <v>0</v>
      </c>
      <c r="H158" s="70">
        <f t="shared" si="36"/>
        <v>0</v>
      </c>
      <c r="I158" s="70">
        <f t="shared" si="37"/>
        <v>0</v>
      </c>
      <c r="J158" s="70">
        <f t="shared" si="38"/>
        <v>0</v>
      </c>
      <c r="K158" s="70" t="e">
        <f t="shared" ca="1" si="30"/>
        <v>#DIV/0!</v>
      </c>
      <c r="L158" s="70" t="e">
        <f t="shared" ca="1" si="39"/>
        <v>#DIV/0!</v>
      </c>
      <c r="M158" s="70">
        <f t="shared" ca="1" si="31"/>
        <v>0</v>
      </c>
      <c r="N158" s="70">
        <f t="shared" ca="1" si="32"/>
        <v>0</v>
      </c>
      <c r="O158" s="70">
        <f t="shared" ca="1" si="33"/>
        <v>0</v>
      </c>
      <c r="P158" s="23" t="e">
        <f t="shared" ca="1" si="40"/>
        <v>#DIV/0!</v>
      </c>
      <c r="Q158" s="23"/>
      <c r="R158" s="23"/>
      <c r="S158" s="23"/>
      <c r="T158" s="23"/>
    </row>
    <row r="159" spans="1:20" x14ac:dyDescent="0.2">
      <c r="A159" s="71"/>
      <c r="B159" s="71"/>
      <c r="C159" s="23"/>
      <c r="D159" s="69">
        <f t="shared" si="29"/>
        <v>0</v>
      </c>
      <c r="E159" s="69">
        <f t="shared" si="29"/>
        <v>0</v>
      </c>
      <c r="F159" s="70">
        <f t="shared" si="34"/>
        <v>0</v>
      </c>
      <c r="G159" s="70">
        <f t="shared" si="35"/>
        <v>0</v>
      </c>
      <c r="H159" s="70">
        <f t="shared" si="36"/>
        <v>0</v>
      </c>
      <c r="I159" s="70">
        <f t="shared" si="37"/>
        <v>0</v>
      </c>
      <c r="J159" s="70">
        <f t="shared" si="38"/>
        <v>0</v>
      </c>
      <c r="K159" s="70" t="e">
        <f t="shared" ca="1" si="30"/>
        <v>#DIV/0!</v>
      </c>
      <c r="L159" s="70" t="e">
        <f t="shared" ca="1" si="39"/>
        <v>#DIV/0!</v>
      </c>
      <c r="M159" s="70">
        <f t="shared" ca="1" si="31"/>
        <v>0</v>
      </c>
      <c r="N159" s="70">
        <f t="shared" ca="1" si="32"/>
        <v>0</v>
      </c>
      <c r="O159" s="70">
        <f t="shared" ca="1" si="33"/>
        <v>0</v>
      </c>
      <c r="P159" s="23" t="e">
        <f t="shared" ca="1" si="40"/>
        <v>#DIV/0!</v>
      </c>
      <c r="Q159" s="23"/>
      <c r="R159" s="23"/>
      <c r="S159" s="23"/>
      <c r="T159" s="23"/>
    </row>
    <row r="160" spans="1:20" x14ac:dyDescent="0.2">
      <c r="A160" s="71"/>
      <c r="B160" s="71"/>
      <c r="C160" s="23"/>
      <c r="D160" s="69">
        <f t="shared" si="29"/>
        <v>0</v>
      </c>
      <c r="E160" s="69">
        <f t="shared" si="29"/>
        <v>0</v>
      </c>
      <c r="F160" s="70">
        <f t="shared" si="34"/>
        <v>0</v>
      </c>
      <c r="G160" s="70">
        <f t="shared" si="35"/>
        <v>0</v>
      </c>
      <c r="H160" s="70">
        <f t="shared" si="36"/>
        <v>0</v>
      </c>
      <c r="I160" s="70">
        <f t="shared" si="37"/>
        <v>0</v>
      </c>
      <c r="J160" s="70">
        <f t="shared" si="38"/>
        <v>0</v>
      </c>
      <c r="K160" s="70" t="e">
        <f t="shared" ca="1" si="30"/>
        <v>#DIV/0!</v>
      </c>
      <c r="L160" s="70" t="e">
        <f t="shared" ca="1" si="39"/>
        <v>#DIV/0!</v>
      </c>
      <c r="M160" s="70">
        <f t="shared" ca="1" si="31"/>
        <v>0</v>
      </c>
      <c r="N160" s="70">
        <f t="shared" ca="1" si="32"/>
        <v>0</v>
      </c>
      <c r="O160" s="70">
        <f t="shared" ca="1" si="33"/>
        <v>0</v>
      </c>
      <c r="P160" s="23" t="e">
        <f t="shared" ca="1" si="40"/>
        <v>#DIV/0!</v>
      </c>
      <c r="Q160" s="23"/>
      <c r="R160" s="23"/>
      <c r="S160" s="23"/>
      <c r="T160" s="23"/>
    </row>
    <row r="161" spans="3:20" x14ac:dyDescent="0.2">
      <c r="C161" s="23"/>
      <c r="D161" s="69">
        <f t="shared" si="29"/>
        <v>0</v>
      </c>
      <c r="E161" s="69">
        <f t="shared" si="29"/>
        <v>0</v>
      </c>
      <c r="F161" s="70">
        <f t="shared" si="34"/>
        <v>0</v>
      </c>
      <c r="G161" s="70">
        <f t="shared" si="35"/>
        <v>0</v>
      </c>
      <c r="H161" s="70">
        <f t="shared" si="36"/>
        <v>0</v>
      </c>
      <c r="I161" s="70">
        <f t="shared" si="37"/>
        <v>0</v>
      </c>
      <c r="J161" s="70">
        <f t="shared" si="38"/>
        <v>0</v>
      </c>
      <c r="K161" s="70" t="e">
        <f t="shared" ca="1" si="30"/>
        <v>#DIV/0!</v>
      </c>
      <c r="L161" s="70" t="e">
        <f t="shared" ca="1" si="39"/>
        <v>#DIV/0!</v>
      </c>
      <c r="M161" s="70">
        <f t="shared" ca="1" si="31"/>
        <v>0</v>
      </c>
      <c r="N161" s="70">
        <f t="shared" ca="1" si="32"/>
        <v>0</v>
      </c>
      <c r="O161" s="70">
        <f t="shared" ca="1" si="33"/>
        <v>0</v>
      </c>
      <c r="P161" s="23" t="e">
        <f t="shared" ca="1" si="40"/>
        <v>#DIV/0!</v>
      </c>
      <c r="Q161" s="23"/>
      <c r="R161" s="23"/>
      <c r="S161" s="23"/>
      <c r="T161" s="23"/>
    </row>
    <row r="162" spans="3:20" x14ac:dyDescent="0.2">
      <c r="C162" s="23"/>
      <c r="D162" s="69">
        <f t="shared" si="29"/>
        <v>0</v>
      </c>
      <c r="E162" s="69">
        <f t="shared" si="29"/>
        <v>0</v>
      </c>
      <c r="F162" s="70">
        <f t="shared" si="34"/>
        <v>0</v>
      </c>
      <c r="G162" s="70">
        <f t="shared" si="35"/>
        <v>0</v>
      </c>
      <c r="H162" s="70">
        <f t="shared" si="36"/>
        <v>0</v>
      </c>
      <c r="I162" s="70">
        <f t="shared" si="37"/>
        <v>0</v>
      </c>
      <c r="J162" s="70">
        <f t="shared" si="38"/>
        <v>0</v>
      </c>
      <c r="K162" s="70" t="e">
        <f t="shared" ca="1" si="30"/>
        <v>#DIV/0!</v>
      </c>
      <c r="L162" s="70" t="e">
        <f t="shared" ca="1" si="39"/>
        <v>#DIV/0!</v>
      </c>
      <c r="M162" s="70">
        <f t="shared" ca="1" si="31"/>
        <v>0</v>
      </c>
      <c r="N162" s="70">
        <f t="shared" ca="1" si="32"/>
        <v>0</v>
      </c>
      <c r="O162" s="70">
        <f t="shared" ca="1" si="33"/>
        <v>0</v>
      </c>
      <c r="P162" s="23" t="e">
        <f t="shared" ca="1" si="40"/>
        <v>#DIV/0!</v>
      </c>
      <c r="Q162" s="23"/>
      <c r="R162" s="23"/>
      <c r="S162" s="23"/>
      <c r="T162" s="23"/>
    </row>
    <row r="163" spans="3:20" x14ac:dyDescent="0.2">
      <c r="C163" s="23"/>
      <c r="D163" s="69">
        <f t="shared" si="29"/>
        <v>0</v>
      </c>
      <c r="E163" s="69">
        <f t="shared" si="29"/>
        <v>0</v>
      </c>
      <c r="F163" s="70">
        <f t="shared" si="34"/>
        <v>0</v>
      </c>
      <c r="G163" s="70">
        <f t="shared" si="35"/>
        <v>0</v>
      </c>
      <c r="H163" s="70">
        <f t="shared" si="36"/>
        <v>0</v>
      </c>
      <c r="I163" s="70">
        <f t="shared" si="37"/>
        <v>0</v>
      </c>
      <c r="J163" s="70">
        <f t="shared" si="38"/>
        <v>0</v>
      </c>
      <c r="K163" s="70" t="e">
        <f t="shared" ca="1" si="30"/>
        <v>#DIV/0!</v>
      </c>
      <c r="L163" s="70" t="e">
        <f t="shared" ca="1" si="39"/>
        <v>#DIV/0!</v>
      </c>
      <c r="M163" s="70">
        <f t="shared" ca="1" si="31"/>
        <v>0</v>
      </c>
      <c r="N163" s="70">
        <f t="shared" ca="1" si="32"/>
        <v>0</v>
      </c>
      <c r="O163" s="70">
        <f t="shared" ca="1" si="33"/>
        <v>0</v>
      </c>
      <c r="P163" s="23" t="e">
        <f t="shared" ca="1" si="40"/>
        <v>#DIV/0!</v>
      </c>
      <c r="Q163" s="23"/>
      <c r="R163" s="23"/>
      <c r="S163" s="23"/>
      <c r="T163" s="23"/>
    </row>
    <row r="164" spans="3:20" x14ac:dyDescent="0.2">
      <c r="D164" s="69">
        <f t="shared" si="29"/>
        <v>0</v>
      </c>
      <c r="E164" s="69">
        <f t="shared" si="29"/>
        <v>0</v>
      </c>
      <c r="F164" s="70">
        <f t="shared" si="34"/>
        <v>0</v>
      </c>
      <c r="G164" s="70">
        <f t="shared" si="35"/>
        <v>0</v>
      </c>
      <c r="H164" s="70">
        <f t="shared" si="36"/>
        <v>0</v>
      </c>
      <c r="I164" s="70">
        <f t="shared" si="37"/>
        <v>0</v>
      </c>
      <c r="J164" s="70">
        <f t="shared" si="38"/>
        <v>0</v>
      </c>
      <c r="K164" s="70" t="e">
        <f t="shared" ca="1" si="30"/>
        <v>#DIV/0!</v>
      </c>
      <c r="L164" s="70" t="e">
        <f t="shared" ca="1" si="39"/>
        <v>#DIV/0!</v>
      </c>
      <c r="M164" s="70">
        <f t="shared" ca="1" si="31"/>
        <v>0</v>
      </c>
      <c r="N164" s="70">
        <f t="shared" ca="1" si="32"/>
        <v>0</v>
      </c>
      <c r="O164" s="70">
        <f t="shared" ca="1" si="33"/>
        <v>0</v>
      </c>
      <c r="P164" s="23" t="e">
        <f t="shared" ca="1" si="40"/>
        <v>#DIV/0!</v>
      </c>
    </row>
    <row r="165" spans="3:20" x14ac:dyDescent="0.2">
      <c r="D165" s="69">
        <f t="shared" si="29"/>
        <v>0</v>
      </c>
      <c r="E165" s="69">
        <f t="shared" si="29"/>
        <v>0</v>
      </c>
      <c r="F165" s="70">
        <f t="shared" si="34"/>
        <v>0</v>
      </c>
      <c r="G165" s="70">
        <f t="shared" si="35"/>
        <v>0</v>
      </c>
      <c r="H165" s="70">
        <f t="shared" si="36"/>
        <v>0</v>
      </c>
      <c r="I165" s="70">
        <f t="shared" si="37"/>
        <v>0</v>
      </c>
      <c r="J165" s="70">
        <f t="shared" si="38"/>
        <v>0</v>
      </c>
      <c r="K165" s="70" t="e">
        <f t="shared" ca="1" si="30"/>
        <v>#DIV/0!</v>
      </c>
      <c r="L165" s="70" t="e">
        <f t="shared" ca="1" si="39"/>
        <v>#DIV/0!</v>
      </c>
      <c r="M165" s="70">
        <f t="shared" ca="1" si="31"/>
        <v>0</v>
      </c>
      <c r="N165" s="70">
        <f t="shared" ca="1" si="32"/>
        <v>0</v>
      </c>
      <c r="O165" s="70">
        <f t="shared" ca="1" si="33"/>
        <v>0</v>
      </c>
      <c r="P165" s="23" t="e">
        <f t="shared" ca="1" si="40"/>
        <v>#DIV/0!</v>
      </c>
    </row>
    <row r="166" spans="3:20" x14ac:dyDescent="0.2">
      <c r="D166" s="69">
        <f t="shared" si="29"/>
        <v>0</v>
      </c>
      <c r="E166" s="69">
        <f t="shared" si="29"/>
        <v>0</v>
      </c>
      <c r="F166" s="70">
        <f t="shared" si="34"/>
        <v>0</v>
      </c>
      <c r="G166" s="70">
        <f t="shared" si="35"/>
        <v>0</v>
      </c>
      <c r="H166" s="70">
        <f t="shared" si="36"/>
        <v>0</v>
      </c>
      <c r="I166" s="70">
        <f t="shared" si="37"/>
        <v>0</v>
      </c>
      <c r="J166" s="70">
        <f t="shared" si="38"/>
        <v>0</v>
      </c>
      <c r="K166" s="70" t="e">
        <f t="shared" ca="1" si="30"/>
        <v>#DIV/0!</v>
      </c>
      <c r="L166" s="70" t="e">
        <f t="shared" ca="1" si="39"/>
        <v>#DIV/0!</v>
      </c>
      <c r="M166" s="70">
        <f t="shared" ca="1" si="31"/>
        <v>0</v>
      </c>
      <c r="N166" s="70">
        <f t="shared" ca="1" si="32"/>
        <v>0</v>
      </c>
      <c r="O166" s="70">
        <f t="shared" ca="1" si="33"/>
        <v>0</v>
      </c>
      <c r="P166" s="23" t="e">
        <f t="shared" ca="1" si="40"/>
        <v>#DIV/0!</v>
      </c>
    </row>
    <row r="167" spans="3:20" x14ac:dyDescent="0.2">
      <c r="D167" s="69">
        <f t="shared" si="29"/>
        <v>0</v>
      </c>
      <c r="E167" s="69">
        <f t="shared" si="29"/>
        <v>0</v>
      </c>
      <c r="F167" s="70">
        <f t="shared" si="34"/>
        <v>0</v>
      </c>
      <c r="G167" s="70">
        <f t="shared" si="35"/>
        <v>0</v>
      </c>
      <c r="H167" s="70">
        <f t="shared" si="36"/>
        <v>0</v>
      </c>
      <c r="I167" s="70">
        <f t="shared" si="37"/>
        <v>0</v>
      </c>
      <c r="J167" s="70">
        <f t="shared" si="38"/>
        <v>0</v>
      </c>
      <c r="K167" s="70" t="e">
        <f t="shared" ca="1" si="30"/>
        <v>#DIV/0!</v>
      </c>
      <c r="L167" s="70" t="e">
        <f t="shared" ca="1" si="39"/>
        <v>#DIV/0!</v>
      </c>
      <c r="M167" s="70">
        <f t="shared" ca="1" si="31"/>
        <v>0</v>
      </c>
      <c r="N167" s="70">
        <f t="shared" ca="1" si="32"/>
        <v>0</v>
      </c>
      <c r="O167" s="70">
        <f t="shared" ca="1" si="33"/>
        <v>0</v>
      </c>
      <c r="P167" s="23" t="e">
        <f t="shared" ca="1" si="40"/>
        <v>#DIV/0!</v>
      </c>
    </row>
    <row r="168" spans="3:20" x14ac:dyDescent="0.2">
      <c r="D168" s="69">
        <f t="shared" si="29"/>
        <v>0</v>
      </c>
      <c r="E168" s="69">
        <f t="shared" si="29"/>
        <v>0</v>
      </c>
      <c r="F168" s="70">
        <f t="shared" si="34"/>
        <v>0</v>
      </c>
      <c r="G168" s="70">
        <f t="shared" si="35"/>
        <v>0</v>
      </c>
      <c r="H168" s="70">
        <f t="shared" si="36"/>
        <v>0</v>
      </c>
      <c r="I168" s="70">
        <f t="shared" si="37"/>
        <v>0</v>
      </c>
      <c r="J168" s="70">
        <f t="shared" si="38"/>
        <v>0</v>
      </c>
      <c r="K168" s="70" t="e">
        <f t="shared" ca="1" si="30"/>
        <v>#DIV/0!</v>
      </c>
      <c r="L168" s="70" t="e">
        <f t="shared" ca="1" si="39"/>
        <v>#DIV/0!</v>
      </c>
      <c r="M168" s="70">
        <f t="shared" ca="1" si="31"/>
        <v>0</v>
      </c>
      <c r="N168" s="70">
        <f t="shared" ca="1" si="32"/>
        <v>0</v>
      </c>
      <c r="O168" s="70">
        <f t="shared" ca="1" si="33"/>
        <v>0</v>
      </c>
      <c r="P168" s="23" t="e">
        <f t="shared" ca="1" si="40"/>
        <v>#DIV/0!</v>
      </c>
    </row>
    <row r="169" spans="3:20" x14ac:dyDescent="0.2">
      <c r="D169" s="69">
        <f t="shared" si="29"/>
        <v>0</v>
      </c>
      <c r="E169" s="69">
        <f t="shared" si="29"/>
        <v>0</v>
      </c>
      <c r="F169" s="70">
        <f t="shared" si="34"/>
        <v>0</v>
      </c>
      <c r="G169" s="70">
        <f t="shared" si="35"/>
        <v>0</v>
      </c>
      <c r="H169" s="70">
        <f t="shared" si="36"/>
        <v>0</v>
      </c>
      <c r="I169" s="70">
        <f t="shared" si="37"/>
        <v>0</v>
      </c>
      <c r="J169" s="70">
        <f t="shared" si="38"/>
        <v>0</v>
      </c>
      <c r="K169" s="70" t="e">
        <f t="shared" ca="1" si="30"/>
        <v>#DIV/0!</v>
      </c>
      <c r="L169" s="70" t="e">
        <f t="shared" ca="1" si="39"/>
        <v>#DIV/0!</v>
      </c>
      <c r="M169" s="70">
        <f t="shared" ca="1" si="31"/>
        <v>0</v>
      </c>
      <c r="N169" s="70">
        <f t="shared" ca="1" si="32"/>
        <v>0</v>
      </c>
      <c r="O169" s="70">
        <f t="shared" ca="1" si="33"/>
        <v>0</v>
      </c>
      <c r="P169" s="23" t="e">
        <f t="shared" ca="1" si="40"/>
        <v>#DIV/0!</v>
      </c>
    </row>
    <row r="170" spans="3:20" x14ac:dyDescent="0.2">
      <c r="D170" s="69">
        <f t="shared" si="29"/>
        <v>0</v>
      </c>
      <c r="E170" s="69">
        <f t="shared" si="29"/>
        <v>0</v>
      </c>
      <c r="F170" s="70">
        <f t="shared" si="34"/>
        <v>0</v>
      </c>
      <c r="G170" s="70">
        <f t="shared" si="35"/>
        <v>0</v>
      </c>
      <c r="H170" s="70">
        <f t="shared" si="36"/>
        <v>0</v>
      </c>
      <c r="I170" s="70">
        <f t="shared" si="37"/>
        <v>0</v>
      </c>
      <c r="J170" s="70">
        <f t="shared" si="38"/>
        <v>0</v>
      </c>
      <c r="K170" s="70" t="e">
        <f t="shared" ca="1" si="30"/>
        <v>#DIV/0!</v>
      </c>
      <c r="L170" s="70" t="e">
        <f t="shared" ca="1" si="39"/>
        <v>#DIV/0!</v>
      </c>
      <c r="M170" s="70">
        <f t="shared" ca="1" si="31"/>
        <v>0</v>
      </c>
      <c r="N170" s="70">
        <f t="shared" ca="1" si="32"/>
        <v>0</v>
      </c>
      <c r="O170" s="70">
        <f t="shared" ca="1" si="33"/>
        <v>0</v>
      </c>
      <c r="P170" s="23" t="e">
        <f t="shared" ca="1" si="40"/>
        <v>#DIV/0!</v>
      </c>
    </row>
    <row r="171" spans="3:20" x14ac:dyDescent="0.2">
      <c r="D171" s="69">
        <f t="shared" si="29"/>
        <v>0</v>
      </c>
      <c r="E171" s="69">
        <f t="shared" si="29"/>
        <v>0</v>
      </c>
      <c r="F171" s="70">
        <f t="shared" si="34"/>
        <v>0</v>
      </c>
      <c r="G171" s="70">
        <f t="shared" si="35"/>
        <v>0</v>
      </c>
      <c r="H171" s="70">
        <f t="shared" si="36"/>
        <v>0</v>
      </c>
      <c r="I171" s="70">
        <f t="shared" si="37"/>
        <v>0</v>
      </c>
      <c r="J171" s="70">
        <f t="shared" si="38"/>
        <v>0</v>
      </c>
      <c r="K171" s="70" t="e">
        <f t="shared" ca="1" si="30"/>
        <v>#DIV/0!</v>
      </c>
      <c r="L171" s="70" t="e">
        <f t="shared" ca="1" si="39"/>
        <v>#DIV/0!</v>
      </c>
      <c r="M171" s="70">
        <f t="shared" ca="1" si="31"/>
        <v>0</v>
      </c>
      <c r="N171" s="70">
        <f t="shared" ca="1" si="32"/>
        <v>0</v>
      </c>
      <c r="O171" s="70">
        <f t="shared" ca="1" si="33"/>
        <v>0</v>
      </c>
      <c r="P171" s="23" t="e">
        <f t="shared" ca="1" si="40"/>
        <v>#DIV/0!</v>
      </c>
    </row>
    <row r="172" spans="3:20" x14ac:dyDescent="0.2">
      <c r="D172" s="69">
        <f t="shared" si="29"/>
        <v>0</v>
      </c>
      <c r="E172" s="69">
        <f t="shared" si="29"/>
        <v>0</v>
      </c>
      <c r="F172" s="70">
        <f t="shared" si="34"/>
        <v>0</v>
      </c>
      <c r="G172" s="70">
        <f t="shared" si="35"/>
        <v>0</v>
      </c>
      <c r="H172" s="70">
        <f t="shared" si="36"/>
        <v>0</v>
      </c>
      <c r="I172" s="70">
        <f t="shared" si="37"/>
        <v>0</v>
      </c>
      <c r="J172" s="70">
        <f t="shared" si="38"/>
        <v>0</v>
      </c>
      <c r="K172" s="70" t="e">
        <f t="shared" ca="1" si="30"/>
        <v>#DIV/0!</v>
      </c>
      <c r="L172" s="70" t="e">
        <f t="shared" ca="1" si="39"/>
        <v>#DIV/0!</v>
      </c>
      <c r="M172" s="70">
        <f t="shared" ca="1" si="31"/>
        <v>0</v>
      </c>
      <c r="N172" s="70">
        <f t="shared" ca="1" si="32"/>
        <v>0</v>
      </c>
      <c r="O172" s="70">
        <f t="shared" ca="1" si="33"/>
        <v>0</v>
      </c>
      <c r="P172" s="23" t="e">
        <f t="shared" ca="1" si="40"/>
        <v>#DIV/0!</v>
      </c>
    </row>
    <row r="173" spans="3:20" x14ac:dyDescent="0.2">
      <c r="D173" s="69">
        <f t="shared" si="29"/>
        <v>0</v>
      </c>
      <c r="E173" s="69">
        <f t="shared" si="29"/>
        <v>0</v>
      </c>
      <c r="F173" s="70">
        <f t="shared" si="34"/>
        <v>0</v>
      </c>
      <c r="G173" s="70">
        <f t="shared" si="35"/>
        <v>0</v>
      </c>
      <c r="H173" s="70">
        <f t="shared" si="36"/>
        <v>0</v>
      </c>
      <c r="I173" s="70">
        <f t="shared" si="37"/>
        <v>0</v>
      </c>
      <c r="J173" s="70">
        <f t="shared" si="38"/>
        <v>0</v>
      </c>
      <c r="K173" s="70" t="e">
        <f t="shared" ca="1" si="30"/>
        <v>#DIV/0!</v>
      </c>
      <c r="L173" s="70" t="e">
        <f t="shared" ca="1" si="39"/>
        <v>#DIV/0!</v>
      </c>
      <c r="M173" s="70">
        <f t="shared" ca="1" si="31"/>
        <v>0</v>
      </c>
      <c r="N173" s="70">
        <f t="shared" ca="1" si="32"/>
        <v>0</v>
      </c>
      <c r="O173" s="70">
        <f t="shared" ca="1" si="33"/>
        <v>0</v>
      </c>
      <c r="P173" s="23" t="e">
        <f t="shared" ca="1" si="40"/>
        <v>#DIV/0!</v>
      </c>
    </row>
    <row r="174" spans="3:20" x14ac:dyDescent="0.2">
      <c r="D174" s="69">
        <f t="shared" si="29"/>
        <v>0</v>
      </c>
      <c r="E174" s="69">
        <f t="shared" si="29"/>
        <v>0</v>
      </c>
      <c r="F174" s="70">
        <f t="shared" si="34"/>
        <v>0</v>
      </c>
      <c r="G174" s="70">
        <f t="shared" si="35"/>
        <v>0</v>
      </c>
      <c r="H174" s="70">
        <f t="shared" si="36"/>
        <v>0</v>
      </c>
      <c r="I174" s="70">
        <f t="shared" si="37"/>
        <v>0</v>
      </c>
      <c r="J174" s="70">
        <f t="shared" si="38"/>
        <v>0</v>
      </c>
      <c r="K174" s="70" t="e">
        <f t="shared" ca="1" si="30"/>
        <v>#DIV/0!</v>
      </c>
      <c r="L174" s="70" t="e">
        <f t="shared" ca="1" si="39"/>
        <v>#DIV/0!</v>
      </c>
      <c r="M174" s="70">
        <f t="shared" ca="1" si="31"/>
        <v>0</v>
      </c>
      <c r="N174" s="70">
        <f t="shared" ca="1" si="32"/>
        <v>0</v>
      </c>
      <c r="O174" s="70">
        <f t="shared" ca="1" si="33"/>
        <v>0</v>
      </c>
      <c r="P174" s="23" t="e">
        <f t="shared" ca="1" si="40"/>
        <v>#DIV/0!</v>
      </c>
    </row>
    <row r="175" spans="3:20" x14ac:dyDescent="0.2">
      <c r="D175" s="69">
        <f t="shared" si="29"/>
        <v>0</v>
      </c>
      <c r="E175" s="69">
        <f t="shared" si="29"/>
        <v>0</v>
      </c>
      <c r="F175" s="70">
        <f t="shared" si="34"/>
        <v>0</v>
      </c>
      <c r="G175" s="70">
        <f t="shared" si="35"/>
        <v>0</v>
      </c>
      <c r="H175" s="70">
        <f t="shared" si="36"/>
        <v>0</v>
      </c>
      <c r="I175" s="70">
        <f t="shared" si="37"/>
        <v>0</v>
      </c>
      <c r="J175" s="70">
        <f t="shared" si="38"/>
        <v>0</v>
      </c>
      <c r="K175" s="70" t="e">
        <f t="shared" ca="1" si="30"/>
        <v>#DIV/0!</v>
      </c>
      <c r="L175" s="70" t="e">
        <f t="shared" ca="1" si="39"/>
        <v>#DIV/0!</v>
      </c>
      <c r="M175" s="70">
        <f t="shared" ca="1" si="31"/>
        <v>0</v>
      </c>
      <c r="N175" s="70">
        <f t="shared" ca="1" si="32"/>
        <v>0</v>
      </c>
      <c r="O175" s="70">
        <f t="shared" ca="1" si="33"/>
        <v>0</v>
      </c>
      <c r="P175" s="23" t="e">
        <f t="shared" ca="1" si="40"/>
        <v>#DIV/0!</v>
      </c>
    </row>
    <row r="176" spans="3:20" x14ac:dyDescent="0.2">
      <c r="D176" s="69">
        <f t="shared" si="29"/>
        <v>0</v>
      </c>
      <c r="E176" s="69">
        <f t="shared" si="29"/>
        <v>0</v>
      </c>
      <c r="F176" s="70">
        <f t="shared" si="34"/>
        <v>0</v>
      </c>
      <c r="G176" s="70">
        <f t="shared" si="35"/>
        <v>0</v>
      </c>
      <c r="H176" s="70">
        <f t="shared" si="36"/>
        <v>0</v>
      </c>
      <c r="I176" s="70">
        <f t="shared" si="37"/>
        <v>0</v>
      </c>
      <c r="J176" s="70">
        <f t="shared" si="38"/>
        <v>0</v>
      </c>
      <c r="K176" s="70" t="e">
        <f t="shared" ca="1" si="30"/>
        <v>#DIV/0!</v>
      </c>
      <c r="L176" s="70" t="e">
        <f t="shared" ca="1" si="39"/>
        <v>#DIV/0!</v>
      </c>
      <c r="M176" s="70">
        <f t="shared" ca="1" si="31"/>
        <v>0</v>
      </c>
      <c r="N176" s="70">
        <f t="shared" ca="1" si="32"/>
        <v>0</v>
      </c>
      <c r="O176" s="70">
        <f t="shared" ca="1" si="33"/>
        <v>0</v>
      </c>
      <c r="P176" s="23" t="e">
        <f t="shared" ca="1" si="40"/>
        <v>#DIV/0!</v>
      </c>
    </row>
    <row r="177" spans="4:16" x14ac:dyDescent="0.2">
      <c r="D177" s="69">
        <f t="shared" si="29"/>
        <v>0</v>
      </c>
      <c r="E177" s="69">
        <f t="shared" si="29"/>
        <v>0</v>
      </c>
      <c r="F177" s="70">
        <f t="shared" si="34"/>
        <v>0</v>
      </c>
      <c r="G177" s="70">
        <f t="shared" si="35"/>
        <v>0</v>
      </c>
      <c r="H177" s="70">
        <f t="shared" si="36"/>
        <v>0</v>
      </c>
      <c r="I177" s="70">
        <f t="shared" si="37"/>
        <v>0</v>
      </c>
      <c r="J177" s="70">
        <f t="shared" si="38"/>
        <v>0</v>
      </c>
      <c r="K177" s="70" t="e">
        <f t="shared" ca="1" si="30"/>
        <v>#DIV/0!</v>
      </c>
      <c r="L177" s="70" t="e">
        <f t="shared" ca="1" si="39"/>
        <v>#DIV/0!</v>
      </c>
      <c r="M177" s="70">
        <f t="shared" ca="1" si="31"/>
        <v>0</v>
      </c>
      <c r="N177" s="70">
        <f t="shared" ca="1" si="32"/>
        <v>0</v>
      </c>
      <c r="O177" s="70">
        <f t="shared" ca="1" si="33"/>
        <v>0</v>
      </c>
      <c r="P177" s="23" t="e">
        <f t="shared" ca="1" si="40"/>
        <v>#DIV/0!</v>
      </c>
    </row>
    <row r="178" spans="4:16" x14ac:dyDescent="0.2">
      <c r="D178" s="69">
        <f t="shared" si="29"/>
        <v>0</v>
      </c>
      <c r="E178" s="69">
        <f t="shared" si="29"/>
        <v>0</v>
      </c>
      <c r="F178" s="70">
        <f t="shared" si="34"/>
        <v>0</v>
      </c>
      <c r="G178" s="70">
        <f t="shared" si="35"/>
        <v>0</v>
      </c>
      <c r="H178" s="70">
        <f t="shared" si="36"/>
        <v>0</v>
      </c>
      <c r="I178" s="70">
        <f t="shared" si="37"/>
        <v>0</v>
      </c>
      <c r="J178" s="70">
        <f t="shared" si="38"/>
        <v>0</v>
      </c>
      <c r="K178" s="70" t="e">
        <f t="shared" ca="1" si="30"/>
        <v>#DIV/0!</v>
      </c>
      <c r="L178" s="70" t="e">
        <f t="shared" ca="1" si="39"/>
        <v>#DIV/0!</v>
      </c>
      <c r="M178" s="70">
        <f t="shared" ca="1" si="31"/>
        <v>0</v>
      </c>
      <c r="N178" s="70">
        <f t="shared" ca="1" si="32"/>
        <v>0</v>
      </c>
      <c r="O178" s="70">
        <f t="shared" ca="1" si="33"/>
        <v>0</v>
      </c>
      <c r="P178" s="23" t="e">
        <f t="shared" ca="1" si="40"/>
        <v>#DIV/0!</v>
      </c>
    </row>
    <row r="179" spans="4:16" x14ac:dyDescent="0.2">
      <c r="D179" s="69">
        <f t="shared" si="29"/>
        <v>0</v>
      </c>
      <c r="E179" s="69">
        <f t="shared" si="29"/>
        <v>0</v>
      </c>
      <c r="F179" s="70">
        <f t="shared" si="34"/>
        <v>0</v>
      </c>
      <c r="G179" s="70">
        <f t="shared" si="35"/>
        <v>0</v>
      </c>
      <c r="H179" s="70">
        <f t="shared" si="36"/>
        <v>0</v>
      </c>
      <c r="I179" s="70">
        <f t="shared" si="37"/>
        <v>0</v>
      </c>
      <c r="J179" s="70">
        <f t="shared" si="38"/>
        <v>0</v>
      </c>
      <c r="K179" s="70" t="e">
        <f t="shared" ca="1" si="30"/>
        <v>#DIV/0!</v>
      </c>
      <c r="L179" s="70" t="e">
        <f t="shared" ca="1" si="39"/>
        <v>#DIV/0!</v>
      </c>
      <c r="M179" s="70">
        <f t="shared" ca="1" si="31"/>
        <v>0</v>
      </c>
      <c r="N179" s="70">
        <f t="shared" ca="1" si="32"/>
        <v>0</v>
      </c>
      <c r="O179" s="70">
        <f t="shared" ca="1" si="33"/>
        <v>0</v>
      </c>
      <c r="P179" s="23" t="e">
        <f t="shared" ca="1" si="40"/>
        <v>#DIV/0!</v>
      </c>
    </row>
    <row r="180" spans="4:16" x14ac:dyDescent="0.2">
      <c r="D180" s="69">
        <f t="shared" si="29"/>
        <v>0</v>
      </c>
      <c r="E180" s="69">
        <f t="shared" si="29"/>
        <v>0</v>
      </c>
      <c r="F180" s="70">
        <f t="shared" si="34"/>
        <v>0</v>
      </c>
      <c r="G180" s="70">
        <f t="shared" si="35"/>
        <v>0</v>
      </c>
      <c r="H180" s="70">
        <f t="shared" si="36"/>
        <v>0</v>
      </c>
      <c r="I180" s="70">
        <f t="shared" si="37"/>
        <v>0</v>
      </c>
      <c r="J180" s="70">
        <f t="shared" si="38"/>
        <v>0</v>
      </c>
      <c r="K180" s="70" t="e">
        <f t="shared" ca="1" si="30"/>
        <v>#DIV/0!</v>
      </c>
      <c r="L180" s="70" t="e">
        <f t="shared" ca="1" si="39"/>
        <v>#DIV/0!</v>
      </c>
      <c r="M180" s="70">
        <f t="shared" ca="1" si="31"/>
        <v>0</v>
      </c>
      <c r="N180" s="70">
        <f t="shared" ca="1" si="32"/>
        <v>0</v>
      </c>
      <c r="O180" s="70">
        <f t="shared" ca="1" si="33"/>
        <v>0</v>
      </c>
      <c r="P180" s="23" t="e">
        <f t="shared" ca="1" si="40"/>
        <v>#DIV/0!</v>
      </c>
    </row>
    <row r="181" spans="4:16" x14ac:dyDescent="0.2">
      <c r="D181" s="69">
        <f t="shared" si="29"/>
        <v>0</v>
      </c>
      <c r="E181" s="69">
        <f t="shared" si="29"/>
        <v>0</v>
      </c>
      <c r="F181" s="70">
        <f t="shared" si="34"/>
        <v>0</v>
      </c>
      <c r="G181" s="70">
        <f t="shared" si="35"/>
        <v>0</v>
      </c>
      <c r="H181" s="70">
        <f t="shared" si="36"/>
        <v>0</v>
      </c>
      <c r="I181" s="70">
        <f t="shared" si="37"/>
        <v>0</v>
      </c>
      <c r="J181" s="70">
        <f t="shared" si="38"/>
        <v>0</v>
      </c>
      <c r="K181" s="70" t="e">
        <f t="shared" ca="1" si="30"/>
        <v>#DIV/0!</v>
      </c>
      <c r="L181" s="70" t="e">
        <f t="shared" ca="1" si="39"/>
        <v>#DIV/0!</v>
      </c>
      <c r="M181" s="70">
        <f t="shared" ca="1" si="31"/>
        <v>0</v>
      </c>
      <c r="N181" s="70">
        <f t="shared" ca="1" si="32"/>
        <v>0</v>
      </c>
      <c r="O181" s="70">
        <f t="shared" ca="1" si="33"/>
        <v>0</v>
      </c>
      <c r="P181" s="23" t="e">
        <f t="shared" ca="1" si="40"/>
        <v>#DIV/0!</v>
      </c>
    </row>
    <row r="182" spans="4:16" x14ac:dyDescent="0.2">
      <c r="D182" s="69">
        <f t="shared" si="29"/>
        <v>0</v>
      </c>
      <c r="E182" s="69">
        <f t="shared" si="29"/>
        <v>0</v>
      </c>
      <c r="F182" s="70">
        <f t="shared" si="34"/>
        <v>0</v>
      </c>
      <c r="G182" s="70">
        <f t="shared" si="35"/>
        <v>0</v>
      </c>
      <c r="H182" s="70">
        <f t="shared" si="36"/>
        <v>0</v>
      </c>
      <c r="I182" s="70">
        <f t="shared" si="37"/>
        <v>0</v>
      </c>
      <c r="J182" s="70">
        <f t="shared" si="38"/>
        <v>0</v>
      </c>
      <c r="K182" s="70" t="e">
        <f t="shared" ca="1" si="30"/>
        <v>#DIV/0!</v>
      </c>
      <c r="L182" s="70" t="e">
        <f t="shared" ca="1" si="39"/>
        <v>#DIV/0!</v>
      </c>
      <c r="M182" s="70">
        <f t="shared" ca="1" si="31"/>
        <v>0</v>
      </c>
      <c r="N182" s="70">
        <f t="shared" ca="1" si="32"/>
        <v>0</v>
      </c>
      <c r="O182" s="70">
        <f t="shared" ca="1" si="33"/>
        <v>0</v>
      </c>
      <c r="P182" s="23" t="e">
        <f t="shared" ca="1" si="40"/>
        <v>#DIV/0!</v>
      </c>
    </row>
    <row r="183" spans="4:16" x14ac:dyDescent="0.2">
      <c r="D183" s="69">
        <f t="shared" si="29"/>
        <v>0</v>
      </c>
      <c r="E183" s="69">
        <f t="shared" si="29"/>
        <v>0</v>
      </c>
      <c r="F183" s="70">
        <f t="shared" si="34"/>
        <v>0</v>
      </c>
      <c r="G183" s="70">
        <f t="shared" si="35"/>
        <v>0</v>
      </c>
      <c r="H183" s="70">
        <f t="shared" si="36"/>
        <v>0</v>
      </c>
      <c r="I183" s="70">
        <f t="shared" si="37"/>
        <v>0</v>
      </c>
      <c r="J183" s="70">
        <f t="shared" si="38"/>
        <v>0</v>
      </c>
      <c r="K183" s="70" t="e">
        <f t="shared" ca="1" si="30"/>
        <v>#DIV/0!</v>
      </c>
      <c r="L183" s="70" t="e">
        <f t="shared" ca="1" si="39"/>
        <v>#DIV/0!</v>
      </c>
      <c r="M183" s="70">
        <f t="shared" ca="1" si="31"/>
        <v>0</v>
      </c>
      <c r="N183" s="70">
        <f t="shared" ca="1" si="32"/>
        <v>0</v>
      </c>
      <c r="O183" s="70">
        <f t="shared" ca="1" si="33"/>
        <v>0</v>
      </c>
      <c r="P183" s="23" t="e">
        <f t="shared" ca="1" si="40"/>
        <v>#DIV/0!</v>
      </c>
    </row>
    <row r="184" spans="4:16" x14ac:dyDescent="0.2">
      <c r="D184" s="69">
        <f t="shared" si="29"/>
        <v>0</v>
      </c>
      <c r="E184" s="69">
        <f t="shared" si="29"/>
        <v>0</v>
      </c>
      <c r="F184" s="70">
        <f t="shared" si="34"/>
        <v>0</v>
      </c>
      <c r="G184" s="70">
        <f t="shared" si="35"/>
        <v>0</v>
      </c>
      <c r="H184" s="70">
        <f t="shared" si="36"/>
        <v>0</v>
      </c>
      <c r="I184" s="70">
        <f t="shared" si="37"/>
        <v>0</v>
      </c>
      <c r="J184" s="70">
        <f t="shared" si="38"/>
        <v>0</v>
      </c>
      <c r="K184" s="70" t="e">
        <f t="shared" ca="1" si="30"/>
        <v>#DIV/0!</v>
      </c>
      <c r="L184" s="70" t="e">
        <f t="shared" ca="1" si="39"/>
        <v>#DIV/0!</v>
      </c>
      <c r="M184" s="70">
        <f t="shared" ca="1" si="31"/>
        <v>0</v>
      </c>
      <c r="N184" s="70">
        <f t="shared" ca="1" si="32"/>
        <v>0</v>
      </c>
      <c r="O184" s="70">
        <f t="shared" ca="1" si="33"/>
        <v>0</v>
      </c>
      <c r="P184" s="23" t="e">
        <f t="shared" ca="1" si="40"/>
        <v>#DIV/0!</v>
      </c>
    </row>
    <row r="185" spans="4:16" x14ac:dyDescent="0.2">
      <c r="D185" s="69">
        <f t="shared" si="29"/>
        <v>0</v>
      </c>
      <c r="E185" s="69">
        <f t="shared" si="29"/>
        <v>0</v>
      </c>
      <c r="F185" s="70">
        <f t="shared" si="34"/>
        <v>0</v>
      </c>
      <c r="G185" s="70">
        <f t="shared" si="35"/>
        <v>0</v>
      </c>
      <c r="H185" s="70">
        <f t="shared" si="36"/>
        <v>0</v>
      </c>
      <c r="I185" s="70">
        <f t="shared" si="37"/>
        <v>0</v>
      </c>
      <c r="J185" s="70">
        <f t="shared" si="38"/>
        <v>0</v>
      </c>
      <c r="K185" s="70" t="e">
        <f t="shared" ca="1" si="30"/>
        <v>#DIV/0!</v>
      </c>
      <c r="L185" s="70" t="e">
        <f t="shared" ca="1" si="39"/>
        <v>#DIV/0!</v>
      </c>
      <c r="M185" s="70">
        <f t="shared" ca="1" si="31"/>
        <v>0</v>
      </c>
      <c r="N185" s="70">
        <f t="shared" ca="1" si="32"/>
        <v>0</v>
      </c>
      <c r="O185" s="70">
        <f t="shared" ca="1" si="33"/>
        <v>0</v>
      </c>
      <c r="P185" s="23" t="e">
        <f t="shared" ca="1" si="40"/>
        <v>#DIV/0!</v>
      </c>
    </row>
    <row r="186" spans="4:16" x14ac:dyDescent="0.2">
      <c r="D186" s="69">
        <f t="shared" si="29"/>
        <v>0</v>
      </c>
      <c r="E186" s="69">
        <f t="shared" si="29"/>
        <v>0</v>
      </c>
      <c r="F186" s="70">
        <f t="shared" si="34"/>
        <v>0</v>
      </c>
      <c r="G186" s="70">
        <f t="shared" si="35"/>
        <v>0</v>
      </c>
      <c r="H186" s="70">
        <f t="shared" si="36"/>
        <v>0</v>
      </c>
      <c r="I186" s="70">
        <f t="shared" si="37"/>
        <v>0</v>
      </c>
      <c r="J186" s="70">
        <f t="shared" si="38"/>
        <v>0</v>
      </c>
      <c r="K186" s="70" t="e">
        <f t="shared" ca="1" si="30"/>
        <v>#DIV/0!</v>
      </c>
      <c r="L186" s="70" t="e">
        <f t="shared" ca="1" si="39"/>
        <v>#DIV/0!</v>
      </c>
      <c r="M186" s="70">
        <f t="shared" ca="1" si="31"/>
        <v>0</v>
      </c>
      <c r="N186" s="70">
        <f t="shared" ca="1" si="32"/>
        <v>0</v>
      </c>
      <c r="O186" s="70">
        <f t="shared" ca="1" si="33"/>
        <v>0</v>
      </c>
      <c r="P186" s="23" t="e">
        <f t="shared" ca="1" si="40"/>
        <v>#DIV/0!</v>
      </c>
    </row>
    <row r="187" spans="4:16" x14ac:dyDescent="0.2">
      <c r="D187" s="69">
        <f t="shared" si="29"/>
        <v>0</v>
      </c>
      <c r="E187" s="69">
        <f t="shared" si="29"/>
        <v>0</v>
      </c>
      <c r="F187" s="70">
        <f t="shared" si="34"/>
        <v>0</v>
      </c>
      <c r="G187" s="70">
        <f t="shared" si="35"/>
        <v>0</v>
      </c>
      <c r="H187" s="70">
        <f t="shared" si="36"/>
        <v>0</v>
      </c>
      <c r="I187" s="70">
        <f t="shared" si="37"/>
        <v>0</v>
      </c>
      <c r="J187" s="70">
        <f t="shared" si="38"/>
        <v>0</v>
      </c>
      <c r="K187" s="70" t="e">
        <f t="shared" ca="1" si="30"/>
        <v>#DIV/0!</v>
      </c>
      <c r="L187" s="70" t="e">
        <f t="shared" ca="1" si="39"/>
        <v>#DIV/0!</v>
      </c>
      <c r="M187" s="70">
        <f t="shared" ca="1" si="31"/>
        <v>0</v>
      </c>
      <c r="N187" s="70">
        <f t="shared" ca="1" si="32"/>
        <v>0</v>
      </c>
      <c r="O187" s="70">
        <f t="shared" ca="1" si="33"/>
        <v>0</v>
      </c>
      <c r="P187" s="23" t="e">
        <f t="shared" ca="1" si="40"/>
        <v>#DIV/0!</v>
      </c>
    </row>
    <row r="188" spans="4:16" x14ac:dyDescent="0.2">
      <c r="D188" s="69">
        <f t="shared" si="29"/>
        <v>0</v>
      </c>
      <c r="E188" s="69">
        <f t="shared" si="29"/>
        <v>0</v>
      </c>
      <c r="F188" s="70">
        <f t="shared" si="34"/>
        <v>0</v>
      </c>
      <c r="G188" s="70">
        <f t="shared" si="35"/>
        <v>0</v>
      </c>
      <c r="H188" s="70">
        <f t="shared" si="36"/>
        <v>0</v>
      </c>
      <c r="I188" s="70">
        <f t="shared" si="37"/>
        <v>0</v>
      </c>
      <c r="J188" s="70">
        <f t="shared" si="38"/>
        <v>0</v>
      </c>
      <c r="K188" s="70" t="e">
        <f t="shared" ca="1" si="30"/>
        <v>#DIV/0!</v>
      </c>
      <c r="L188" s="70" t="e">
        <f t="shared" ca="1" si="39"/>
        <v>#DIV/0!</v>
      </c>
      <c r="M188" s="70">
        <f t="shared" ca="1" si="31"/>
        <v>0</v>
      </c>
      <c r="N188" s="70">
        <f t="shared" ca="1" si="32"/>
        <v>0</v>
      </c>
      <c r="O188" s="70">
        <f t="shared" ca="1" si="33"/>
        <v>0</v>
      </c>
      <c r="P188" s="23" t="e">
        <f t="shared" ca="1" si="40"/>
        <v>#DIV/0!</v>
      </c>
    </row>
    <row r="189" spans="4:16" x14ac:dyDescent="0.2">
      <c r="D189" s="69">
        <f t="shared" si="29"/>
        <v>0</v>
      </c>
      <c r="E189" s="69">
        <f t="shared" si="29"/>
        <v>0</v>
      </c>
      <c r="F189" s="70">
        <f t="shared" si="34"/>
        <v>0</v>
      </c>
      <c r="G189" s="70">
        <f t="shared" si="35"/>
        <v>0</v>
      </c>
      <c r="H189" s="70">
        <f t="shared" si="36"/>
        <v>0</v>
      </c>
      <c r="I189" s="70">
        <f t="shared" si="37"/>
        <v>0</v>
      </c>
      <c r="J189" s="70">
        <f t="shared" si="38"/>
        <v>0</v>
      </c>
      <c r="K189" s="70" t="e">
        <f t="shared" ca="1" si="30"/>
        <v>#DIV/0!</v>
      </c>
      <c r="L189" s="70" t="e">
        <f t="shared" ca="1" si="39"/>
        <v>#DIV/0!</v>
      </c>
      <c r="M189" s="70">
        <f t="shared" ca="1" si="31"/>
        <v>0</v>
      </c>
      <c r="N189" s="70">
        <f t="shared" ca="1" si="32"/>
        <v>0</v>
      </c>
      <c r="O189" s="70">
        <f t="shared" ca="1" si="33"/>
        <v>0</v>
      </c>
      <c r="P189" s="23" t="e">
        <f t="shared" ca="1" si="40"/>
        <v>#DIV/0!</v>
      </c>
    </row>
    <row r="190" spans="4:16" x14ac:dyDescent="0.2">
      <c r="D190" s="69">
        <f t="shared" si="29"/>
        <v>0</v>
      </c>
      <c r="E190" s="69">
        <f t="shared" si="29"/>
        <v>0</v>
      </c>
      <c r="F190" s="70">
        <f t="shared" si="34"/>
        <v>0</v>
      </c>
      <c r="G190" s="70">
        <f t="shared" si="35"/>
        <v>0</v>
      </c>
      <c r="H190" s="70">
        <f t="shared" si="36"/>
        <v>0</v>
      </c>
      <c r="I190" s="70">
        <f t="shared" si="37"/>
        <v>0</v>
      </c>
      <c r="J190" s="70">
        <f t="shared" si="38"/>
        <v>0</v>
      </c>
      <c r="K190" s="70" t="e">
        <f t="shared" ca="1" si="30"/>
        <v>#DIV/0!</v>
      </c>
      <c r="L190" s="70" t="e">
        <f t="shared" ca="1" si="39"/>
        <v>#DIV/0!</v>
      </c>
      <c r="M190" s="70">
        <f t="shared" ca="1" si="31"/>
        <v>0</v>
      </c>
      <c r="N190" s="70">
        <f t="shared" ca="1" si="32"/>
        <v>0</v>
      </c>
      <c r="O190" s="70">
        <f t="shared" ca="1" si="33"/>
        <v>0</v>
      </c>
      <c r="P190" s="23" t="e">
        <f t="shared" ca="1" si="40"/>
        <v>#DIV/0!</v>
      </c>
    </row>
    <row r="191" spans="4:16" x14ac:dyDescent="0.2">
      <c r="D191" s="69">
        <f t="shared" si="29"/>
        <v>0</v>
      </c>
      <c r="E191" s="69">
        <f t="shared" si="29"/>
        <v>0</v>
      </c>
      <c r="F191" s="70">
        <f t="shared" si="34"/>
        <v>0</v>
      </c>
      <c r="G191" s="70">
        <f t="shared" si="35"/>
        <v>0</v>
      </c>
      <c r="H191" s="70">
        <f t="shared" si="36"/>
        <v>0</v>
      </c>
      <c r="I191" s="70">
        <f t="shared" si="37"/>
        <v>0</v>
      </c>
      <c r="J191" s="70">
        <f t="shared" si="38"/>
        <v>0</v>
      </c>
      <c r="K191" s="70" t="e">
        <f t="shared" ca="1" si="30"/>
        <v>#DIV/0!</v>
      </c>
      <c r="L191" s="70" t="e">
        <f t="shared" ca="1" si="39"/>
        <v>#DIV/0!</v>
      </c>
      <c r="M191" s="70">
        <f t="shared" ca="1" si="31"/>
        <v>0</v>
      </c>
      <c r="N191" s="70">
        <f t="shared" ca="1" si="32"/>
        <v>0</v>
      </c>
      <c r="O191" s="70">
        <f t="shared" ca="1" si="33"/>
        <v>0</v>
      </c>
      <c r="P191" s="23" t="e">
        <f t="shared" ca="1" si="40"/>
        <v>#DIV/0!</v>
      </c>
    </row>
    <row r="192" spans="4:16" x14ac:dyDescent="0.2">
      <c r="D192" s="69">
        <f t="shared" si="29"/>
        <v>0</v>
      </c>
      <c r="E192" s="69">
        <f t="shared" si="29"/>
        <v>0</v>
      </c>
      <c r="F192" s="70">
        <f t="shared" si="34"/>
        <v>0</v>
      </c>
      <c r="G192" s="70">
        <f t="shared" si="35"/>
        <v>0</v>
      </c>
      <c r="H192" s="70">
        <f t="shared" si="36"/>
        <v>0</v>
      </c>
      <c r="I192" s="70">
        <f t="shared" si="37"/>
        <v>0</v>
      </c>
      <c r="J192" s="70">
        <f t="shared" si="38"/>
        <v>0</v>
      </c>
      <c r="K192" s="70" t="e">
        <f t="shared" ca="1" si="30"/>
        <v>#DIV/0!</v>
      </c>
      <c r="L192" s="70" t="e">
        <f t="shared" ca="1" si="39"/>
        <v>#DIV/0!</v>
      </c>
      <c r="M192" s="70">
        <f t="shared" ca="1" si="31"/>
        <v>0</v>
      </c>
      <c r="N192" s="70">
        <f t="shared" ca="1" si="32"/>
        <v>0</v>
      </c>
      <c r="O192" s="70">
        <f t="shared" ca="1" si="33"/>
        <v>0</v>
      </c>
      <c r="P192" s="23" t="e">
        <f t="shared" ca="1" si="40"/>
        <v>#DIV/0!</v>
      </c>
    </row>
    <row r="193" spans="4:16" x14ac:dyDescent="0.2">
      <c r="D193" s="69">
        <f t="shared" si="29"/>
        <v>0</v>
      </c>
      <c r="E193" s="69">
        <f t="shared" si="29"/>
        <v>0</v>
      </c>
      <c r="F193" s="70">
        <f t="shared" si="34"/>
        <v>0</v>
      </c>
      <c r="G193" s="70">
        <f t="shared" si="35"/>
        <v>0</v>
      </c>
      <c r="H193" s="70">
        <f t="shared" si="36"/>
        <v>0</v>
      </c>
      <c r="I193" s="70">
        <f t="shared" si="37"/>
        <v>0</v>
      </c>
      <c r="J193" s="70">
        <f t="shared" si="38"/>
        <v>0</v>
      </c>
      <c r="K193" s="70" t="e">
        <f t="shared" ca="1" si="30"/>
        <v>#DIV/0!</v>
      </c>
      <c r="L193" s="70" t="e">
        <f t="shared" ca="1" si="39"/>
        <v>#DIV/0!</v>
      </c>
      <c r="M193" s="70">
        <f t="shared" ca="1" si="31"/>
        <v>0</v>
      </c>
      <c r="N193" s="70">
        <f t="shared" ca="1" si="32"/>
        <v>0</v>
      </c>
      <c r="O193" s="70">
        <f t="shared" ca="1" si="33"/>
        <v>0</v>
      </c>
      <c r="P193" s="23" t="e">
        <f t="shared" ca="1" si="40"/>
        <v>#DIV/0!</v>
      </c>
    </row>
    <row r="194" spans="4:16" x14ac:dyDescent="0.2">
      <c r="D194" s="69">
        <f t="shared" si="29"/>
        <v>0</v>
      </c>
      <c r="E194" s="69">
        <f t="shared" si="29"/>
        <v>0</v>
      </c>
      <c r="F194" s="70">
        <f t="shared" si="34"/>
        <v>0</v>
      </c>
      <c r="G194" s="70">
        <f t="shared" si="35"/>
        <v>0</v>
      </c>
      <c r="H194" s="70">
        <f t="shared" si="36"/>
        <v>0</v>
      </c>
      <c r="I194" s="70">
        <f t="shared" si="37"/>
        <v>0</v>
      </c>
      <c r="J194" s="70">
        <f t="shared" si="38"/>
        <v>0</v>
      </c>
      <c r="K194" s="70" t="e">
        <f t="shared" ca="1" si="30"/>
        <v>#DIV/0!</v>
      </c>
      <c r="L194" s="70" t="e">
        <f t="shared" ca="1" si="39"/>
        <v>#DIV/0!</v>
      </c>
      <c r="M194" s="70">
        <f t="shared" ca="1" si="31"/>
        <v>0</v>
      </c>
      <c r="N194" s="70">
        <f t="shared" ca="1" si="32"/>
        <v>0</v>
      </c>
      <c r="O194" s="70">
        <f t="shared" ca="1" si="33"/>
        <v>0</v>
      </c>
      <c r="P194" s="23" t="e">
        <f t="shared" ca="1" si="40"/>
        <v>#DIV/0!</v>
      </c>
    </row>
    <row r="195" spans="4:16" x14ac:dyDescent="0.2">
      <c r="D195" s="69">
        <f t="shared" si="29"/>
        <v>0</v>
      </c>
      <c r="E195" s="69">
        <f t="shared" si="29"/>
        <v>0</v>
      </c>
      <c r="F195" s="70">
        <f t="shared" si="34"/>
        <v>0</v>
      </c>
      <c r="G195" s="70">
        <f t="shared" si="35"/>
        <v>0</v>
      </c>
      <c r="H195" s="70">
        <f t="shared" si="36"/>
        <v>0</v>
      </c>
      <c r="I195" s="70">
        <f t="shared" si="37"/>
        <v>0</v>
      </c>
      <c r="J195" s="70">
        <f t="shared" si="38"/>
        <v>0</v>
      </c>
      <c r="K195" s="70" t="e">
        <f t="shared" ca="1" si="30"/>
        <v>#DIV/0!</v>
      </c>
      <c r="L195" s="70" t="e">
        <f t="shared" ca="1" si="39"/>
        <v>#DIV/0!</v>
      </c>
      <c r="M195" s="70">
        <f t="shared" ca="1" si="31"/>
        <v>0</v>
      </c>
      <c r="N195" s="70">
        <f t="shared" ca="1" si="32"/>
        <v>0</v>
      </c>
      <c r="O195" s="70">
        <f t="shared" ca="1" si="33"/>
        <v>0</v>
      </c>
      <c r="P195" s="23" t="e">
        <f t="shared" ca="1" si="40"/>
        <v>#DIV/0!</v>
      </c>
    </row>
    <row r="196" spans="4:16" x14ac:dyDescent="0.2">
      <c r="D196" s="69">
        <f t="shared" si="29"/>
        <v>0</v>
      </c>
      <c r="E196" s="69">
        <f t="shared" si="29"/>
        <v>0</v>
      </c>
      <c r="F196" s="70">
        <f t="shared" si="34"/>
        <v>0</v>
      </c>
      <c r="G196" s="70">
        <f t="shared" si="35"/>
        <v>0</v>
      </c>
      <c r="H196" s="70">
        <f t="shared" si="36"/>
        <v>0</v>
      </c>
      <c r="I196" s="70">
        <f t="shared" si="37"/>
        <v>0</v>
      </c>
      <c r="J196" s="70">
        <f t="shared" si="38"/>
        <v>0</v>
      </c>
      <c r="K196" s="70" t="e">
        <f t="shared" ca="1" si="30"/>
        <v>#DIV/0!</v>
      </c>
      <c r="L196" s="70" t="e">
        <f t="shared" ca="1" si="39"/>
        <v>#DIV/0!</v>
      </c>
      <c r="M196" s="70">
        <f t="shared" ca="1" si="31"/>
        <v>0</v>
      </c>
      <c r="N196" s="70">
        <f t="shared" ca="1" si="32"/>
        <v>0</v>
      </c>
      <c r="O196" s="70">
        <f t="shared" ca="1" si="33"/>
        <v>0</v>
      </c>
      <c r="P196" s="23" t="e">
        <f t="shared" ca="1" si="40"/>
        <v>#DIV/0!</v>
      </c>
    </row>
    <row r="197" spans="4:16" x14ac:dyDescent="0.2">
      <c r="D197" s="69">
        <f t="shared" ref="D197:E212" si="41">A197/A$18</f>
        <v>0</v>
      </c>
      <c r="E197" s="69">
        <f t="shared" si="41"/>
        <v>0</v>
      </c>
      <c r="F197" s="70">
        <f t="shared" si="34"/>
        <v>0</v>
      </c>
      <c r="G197" s="70">
        <f t="shared" si="35"/>
        <v>0</v>
      </c>
      <c r="H197" s="70">
        <f t="shared" si="36"/>
        <v>0</v>
      </c>
      <c r="I197" s="70">
        <f t="shared" si="37"/>
        <v>0</v>
      </c>
      <c r="J197" s="70">
        <f t="shared" si="38"/>
        <v>0</v>
      </c>
      <c r="K197" s="70" t="e">
        <f t="shared" ca="1" si="30"/>
        <v>#DIV/0!</v>
      </c>
      <c r="L197" s="70" t="e">
        <f t="shared" ca="1" si="39"/>
        <v>#DIV/0!</v>
      </c>
      <c r="M197" s="70">
        <f t="shared" ca="1" si="31"/>
        <v>0</v>
      </c>
      <c r="N197" s="70">
        <f t="shared" ca="1" si="32"/>
        <v>0</v>
      </c>
      <c r="O197" s="70">
        <f t="shared" ca="1" si="33"/>
        <v>0</v>
      </c>
      <c r="P197" s="23" t="e">
        <f t="shared" ca="1" si="40"/>
        <v>#DIV/0!</v>
      </c>
    </row>
    <row r="198" spans="4:16" x14ac:dyDescent="0.2">
      <c r="D198" s="69">
        <f t="shared" si="41"/>
        <v>0</v>
      </c>
      <c r="E198" s="69">
        <f t="shared" si="41"/>
        <v>0</v>
      </c>
      <c r="F198" s="70">
        <f t="shared" si="34"/>
        <v>0</v>
      </c>
      <c r="G198" s="70">
        <f t="shared" si="35"/>
        <v>0</v>
      </c>
      <c r="H198" s="70">
        <f t="shared" si="36"/>
        <v>0</v>
      </c>
      <c r="I198" s="70">
        <f t="shared" si="37"/>
        <v>0</v>
      </c>
      <c r="J198" s="70">
        <f t="shared" si="38"/>
        <v>0</v>
      </c>
      <c r="K198" s="70" t="e">
        <f t="shared" ca="1" si="30"/>
        <v>#DIV/0!</v>
      </c>
      <c r="L198" s="70" t="e">
        <f t="shared" ca="1" si="39"/>
        <v>#DIV/0!</v>
      </c>
      <c r="M198" s="70">
        <f t="shared" ca="1" si="31"/>
        <v>0</v>
      </c>
      <c r="N198" s="70">
        <f t="shared" ca="1" si="32"/>
        <v>0</v>
      </c>
      <c r="O198" s="70">
        <f t="shared" ca="1" si="33"/>
        <v>0</v>
      </c>
      <c r="P198" s="23" t="e">
        <f t="shared" ca="1" si="40"/>
        <v>#DIV/0!</v>
      </c>
    </row>
    <row r="199" spans="4:16" x14ac:dyDescent="0.2">
      <c r="D199" s="69">
        <f t="shared" si="41"/>
        <v>0</v>
      </c>
      <c r="E199" s="69">
        <f t="shared" si="41"/>
        <v>0</v>
      </c>
      <c r="F199" s="70">
        <f t="shared" si="34"/>
        <v>0</v>
      </c>
      <c r="G199" s="70">
        <f t="shared" si="35"/>
        <v>0</v>
      </c>
      <c r="H199" s="70">
        <f t="shared" si="36"/>
        <v>0</v>
      </c>
      <c r="I199" s="70">
        <f t="shared" si="37"/>
        <v>0</v>
      </c>
      <c r="J199" s="70">
        <f t="shared" si="38"/>
        <v>0</v>
      </c>
      <c r="K199" s="70" t="e">
        <f t="shared" ca="1" si="30"/>
        <v>#DIV/0!</v>
      </c>
      <c r="L199" s="70" t="e">
        <f t="shared" ca="1" si="39"/>
        <v>#DIV/0!</v>
      </c>
      <c r="M199" s="70">
        <f t="shared" ca="1" si="31"/>
        <v>0</v>
      </c>
      <c r="N199" s="70">
        <f t="shared" ca="1" si="32"/>
        <v>0</v>
      </c>
      <c r="O199" s="70">
        <f t="shared" ca="1" si="33"/>
        <v>0</v>
      </c>
      <c r="P199" s="23" t="e">
        <f t="shared" ca="1" si="40"/>
        <v>#DIV/0!</v>
      </c>
    </row>
    <row r="200" spans="4:16" x14ac:dyDescent="0.2">
      <c r="D200" s="69">
        <f t="shared" si="41"/>
        <v>0</v>
      </c>
      <c r="E200" s="69">
        <f t="shared" si="41"/>
        <v>0</v>
      </c>
      <c r="F200" s="70">
        <f t="shared" si="34"/>
        <v>0</v>
      </c>
      <c r="G200" s="70">
        <f t="shared" si="35"/>
        <v>0</v>
      </c>
      <c r="H200" s="70">
        <f t="shared" si="36"/>
        <v>0</v>
      </c>
      <c r="I200" s="70">
        <f t="shared" si="37"/>
        <v>0</v>
      </c>
      <c r="J200" s="70">
        <f t="shared" si="38"/>
        <v>0</v>
      </c>
      <c r="K200" s="70" t="e">
        <f t="shared" ca="1" si="30"/>
        <v>#DIV/0!</v>
      </c>
      <c r="L200" s="70" t="e">
        <f t="shared" ca="1" si="39"/>
        <v>#DIV/0!</v>
      </c>
      <c r="M200" s="70">
        <f t="shared" ca="1" si="31"/>
        <v>0</v>
      </c>
      <c r="N200" s="70">
        <f t="shared" ca="1" si="32"/>
        <v>0</v>
      </c>
      <c r="O200" s="70">
        <f t="shared" ca="1" si="33"/>
        <v>0</v>
      </c>
      <c r="P200" s="23" t="e">
        <f t="shared" ca="1" si="40"/>
        <v>#DIV/0!</v>
      </c>
    </row>
    <row r="201" spans="4:16" x14ac:dyDescent="0.2">
      <c r="D201" s="69">
        <f t="shared" si="41"/>
        <v>0</v>
      </c>
      <c r="E201" s="69">
        <f t="shared" si="41"/>
        <v>0</v>
      </c>
      <c r="F201" s="70">
        <f t="shared" si="34"/>
        <v>0</v>
      </c>
      <c r="G201" s="70">
        <f t="shared" si="35"/>
        <v>0</v>
      </c>
      <c r="H201" s="70">
        <f t="shared" si="36"/>
        <v>0</v>
      </c>
      <c r="I201" s="70">
        <f t="shared" si="37"/>
        <v>0</v>
      </c>
      <c r="J201" s="70">
        <f t="shared" si="38"/>
        <v>0</v>
      </c>
      <c r="K201" s="70" t="e">
        <f t="shared" ca="1" si="30"/>
        <v>#DIV/0!</v>
      </c>
      <c r="L201" s="70" t="e">
        <f t="shared" ca="1" si="39"/>
        <v>#DIV/0!</v>
      </c>
      <c r="M201" s="70">
        <f t="shared" ca="1" si="31"/>
        <v>0</v>
      </c>
      <c r="N201" s="70">
        <f t="shared" ca="1" si="32"/>
        <v>0</v>
      </c>
      <c r="O201" s="70">
        <f t="shared" ca="1" si="33"/>
        <v>0</v>
      </c>
      <c r="P201" s="23" t="e">
        <f t="shared" ca="1" si="40"/>
        <v>#DIV/0!</v>
      </c>
    </row>
    <row r="202" spans="4:16" x14ac:dyDescent="0.2">
      <c r="D202" s="69">
        <f t="shared" si="41"/>
        <v>0</v>
      </c>
      <c r="E202" s="69">
        <f t="shared" si="41"/>
        <v>0</v>
      </c>
      <c r="F202" s="70">
        <f t="shared" si="34"/>
        <v>0</v>
      </c>
      <c r="G202" s="70">
        <f t="shared" si="35"/>
        <v>0</v>
      </c>
      <c r="H202" s="70">
        <f t="shared" si="36"/>
        <v>0</v>
      </c>
      <c r="I202" s="70">
        <f t="shared" si="37"/>
        <v>0</v>
      </c>
      <c r="J202" s="70">
        <f t="shared" si="38"/>
        <v>0</v>
      </c>
      <c r="K202" s="70" t="e">
        <f t="shared" ca="1" si="30"/>
        <v>#DIV/0!</v>
      </c>
      <c r="L202" s="70" t="e">
        <f t="shared" ca="1" si="39"/>
        <v>#DIV/0!</v>
      </c>
      <c r="M202" s="70">
        <f t="shared" ca="1" si="31"/>
        <v>0</v>
      </c>
      <c r="N202" s="70">
        <f t="shared" ca="1" si="32"/>
        <v>0</v>
      </c>
      <c r="O202" s="70">
        <f t="shared" ca="1" si="33"/>
        <v>0</v>
      </c>
      <c r="P202" s="23" t="e">
        <f t="shared" ca="1" si="40"/>
        <v>#DIV/0!</v>
      </c>
    </row>
    <row r="203" spans="4:16" x14ac:dyDescent="0.2">
      <c r="D203" s="69">
        <f t="shared" si="41"/>
        <v>0</v>
      </c>
      <c r="E203" s="69">
        <f t="shared" si="41"/>
        <v>0</v>
      </c>
      <c r="F203" s="70">
        <f t="shared" si="34"/>
        <v>0</v>
      </c>
      <c r="G203" s="70">
        <f t="shared" si="35"/>
        <v>0</v>
      </c>
      <c r="H203" s="70">
        <f t="shared" si="36"/>
        <v>0</v>
      </c>
      <c r="I203" s="70">
        <f t="shared" si="37"/>
        <v>0</v>
      </c>
      <c r="J203" s="70">
        <f t="shared" si="38"/>
        <v>0</v>
      </c>
      <c r="K203" s="70" t="e">
        <f t="shared" ca="1" si="30"/>
        <v>#DIV/0!</v>
      </c>
      <c r="L203" s="70" t="e">
        <f t="shared" ca="1" si="39"/>
        <v>#DIV/0!</v>
      </c>
      <c r="M203" s="70">
        <f t="shared" ca="1" si="31"/>
        <v>0</v>
      </c>
      <c r="N203" s="70">
        <f t="shared" ca="1" si="32"/>
        <v>0</v>
      </c>
      <c r="O203" s="70">
        <f t="shared" ca="1" si="33"/>
        <v>0</v>
      </c>
      <c r="P203" s="23" t="e">
        <f t="shared" ca="1" si="40"/>
        <v>#DIV/0!</v>
      </c>
    </row>
    <row r="204" spans="4:16" x14ac:dyDescent="0.2">
      <c r="D204" s="69">
        <f t="shared" si="41"/>
        <v>0</v>
      </c>
      <c r="E204" s="69">
        <f t="shared" si="41"/>
        <v>0</v>
      </c>
      <c r="F204" s="70">
        <f t="shared" si="34"/>
        <v>0</v>
      </c>
      <c r="G204" s="70">
        <f t="shared" si="35"/>
        <v>0</v>
      </c>
      <c r="H204" s="70">
        <f t="shared" si="36"/>
        <v>0</v>
      </c>
      <c r="I204" s="70">
        <f t="shared" si="37"/>
        <v>0</v>
      </c>
      <c r="J204" s="70">
        <f t="shared" si="38"/>
        <v>0</v>
      </c>
      <c r="K204" s="70" t="e">
        <f t="shared" ca="1" si="30"/>
        <v>#DIV/0!</v>
      </c>
      <c r="L204" s="70" t="e">
        <f t="shared" ca="1" si="39"/>
        <v>#DIV/0!</v>
      </c>
      <c r="M204" s="70">
        <f t="shared" ca="1" si="31"/>
        <v>0</v>
      </c>
      <c r="N204" s="70">
        <f t="shared" ca="1" si="32"/>
        <v>0</v>
      </c>
      <c r="O204" s="70">
        <f t="shared" ca="1" si="33"/>
        <v>0</v>
      </c>
      <c r="P204" s="23" t="e">
        <f t="shared" ca="1" si="40"/>
        <v>#DIV/0!</v>
      </c>
    </row>
    <row r="205" spans="4:16" x14ac:dyDescent="0.2">
      <c r="D205" s="69">
        <f t="shared" si="41"/>
        <v>0</v>
      </c>
      <c r="E205" s="69">
        <f t="shared" si="41"/>
        <v>0</v>
      </c>
      <c r="F205" s="70">
        <f t="shared" si="34"/>
        <v>0</v>
      </c>
      <c r="G205" s="70">
        <f t="shared" si="35"/>
        <v>0</v>
      </c>
      <c r="H205" s="70">
        <f t="shared" si="36"/>
        <v>0</v>
      </c>
      <c r="I205" s="70">
        <f t="shared" si="37"/>
        <v>0</v>
      </c>
      <c r="J205" s="70">
        <f t="shared" si="38"/>
        <v>0</v>
      </c>
      <c r="K205" s="70" t="e">
        <f t="shared" ca="1" si="30"/>
        <v>#DIV/0!</v>
      </c>
      <c r="L205" s="70" t="e">
        <f t="shared" ca="1" si="39"/>
        <v>#DIV/0!</v>
      </c>
      <c r="M205" s="70">
        <f t="shared" ca="1" si="31"/>
        <v>0</v>
      </c>
      <c r="N205" s="70">
        <f t="shared" ca="1" si="32"/>
        <v>0</v>
      </c>
      <c r="O205" s="70">
        <f t="shared" ca="1" si="33"/>
        <v>0</v>
      </c>
      <c r="P205" s="23" t="e">
        <f t="shared" ca="1" si="40"/>
        <v>#DIV/0!</v>
      </c>
    </row>
    <row r="206" spans="4:16" x14ac:dyDescent="0.2">
      <c r="D206" s="69">
        <f t="shared" si="41"/>
        <v>0</v>
      </c>
      <c r="E206" s="69">
        <f t="shared" si="41"/>
        <v>0</v>
      </c>
      <c r="F206" s="70">
        <f t="shared" si="34"/>
        <v>0</v>
      </c>
      <c r="G206" s="70">
        <f t="shared" si="35"/>
        <v>0</v>
      </c>
      <c r="H206" s="70">
        <f t="shared" si="36"/>
        <v>0</v>
      </c>
      <c r="I206" s="70">
        <f t="shared" si="37"/>
        <v>0</v>
      </c>
      <c r="J206" s="70">
        <f t="shared" si="38"/>
        <v>0</v>
      </c>
      <c r="K206" s="70" t="e">
        <f t="shared" ca="1" si="30"/>
        <v>#DIV/0!</v>
      </c>
      <c r="L206" s="70" t="e">
        <f t="shared" ca="1" si="39"/>
        <v>#DIV/0!</v>
      </c>
      <c r="M206" s="70">
        <f t="shared" ca="1" si="31"/>
        <v>0</v>
      </c>
      <c r="N206" s="70">
        <f t="shared" ca="1" si="32"/>
        <v>0</v>
      </c>
      <c r="O206" s="70">
        <f t="shared" ca="1" si="33"/>
        <v>0</v>
      </c>
      <c r="P206" s="23" t="e">
        <f t="shared" ca="1" si="40"/>
        <v>#DIV/0!</v>
      </c>
    </row>
    <row r="207" spans="4:16" x14ac:dyDescent="0.2">
      <c r="D207" s="69">
        <f t="shared" si="41"/>
        <v>0</v>
      </c>
      <c r="E207" s="69">
        <f t="shared" si="41"/>
        <v>0</v>
      </c>
      <c r="F207" s="70">
        <f t="shared" si="34"/>
        <v>0</v>
      </c>
      <c r="G207" s="70">
        <f t="shared" si="35"/>
        <v>0</v>
      </c>
      <c r="H207" s="70">
        <f t="shared" si="36"/>
        <v>0</v>
      </c>
      <c r="I207" s="70">
        <f t="shared" si="37"/>
        <v>0</v>
      </c>
      <c r="J207" s="70">
        <f t="shared" si="38"/>
        <v>0</v>
      </c>
      <c r="K207" s="70" t="e">
        <f t="shared" ca="1" si="30"/>
        <v>#DIV/0!</v>
      </c>
      <c r="L207" s="70" t="e">
        <f t="shared" ca="1" si="39"/>
        <v>#DIV/0!</v>
      </c>
      <c r="M207" s="70">
        <f t="shared" ca="1" si="31"/>
        <v>0</v>
      </c>
      <c r="N207" s="70">
        <f t="shared" ca="1" si="32"/>
        <v>0</v>
      </c>
      <c r="O207" s="70">
        <f t="shared" ca="1" si="33"/>
        <v>0</v>
      </c>
      <c r="P207" s="23" t="e">
        <f t="shared" ca="1" si="40"/>
        <v>#DIV/0!</v>
      </c>
    </row>
    <row r="208" spans="4:16" x14ac:dyDescent="0.2">
      <c r="D208" s="69">
        <f t="shared" si="41"/>
        <v>0</v>
      </c>
      <c r="E208" s="69">
        <f t="shared" si="41"/>
        <v>0</v>
      </c>
      <c r="F208" s="70">
        <f t="shared" si="34"/>
        <v>0</v>
      </c>
      <c r="G208" s="70">
        <f t="shared" si="35"/>
        <v>0</v>
      </c>
      <c r="H208" s="70">
        <f t="shared" si="36"/>
        <v>0</v>
      </c>
      <c r="I208" s="70">
        <f t="shared" si="37"/>
        <v>0</v>
      </c>
      <c r="J208" s="70">
        <f t="shared" si="38"/>
        <v>0</v>
      </c>
      <c r="K208" s="70" t="e">
        <f t="shared" ca="1" si="30"/>
        <v>#DIV/0!</v>
      </c>
      <c r="L208" s="70" t="e">
        <f t="shared" ca="1" si="39"/>
        <v>#DIV/0!</v>
      </c>
      <c r="M208" s="70">
        <f t="shared" ca="1" si="31"/>
        <v>0</v>
      </c>
      <c r="N208" s="70">
        <f t="shared" ca="1" si="32"/>
        <v>0</v>
      </c>
      <c r="O208" s="70">
        <f t="shared" ca="1" si="33"/>
        <v>0</v>
      </c>
      <c r="P208" s="23" t="e">
        <f t="shared" ca="1" si="40"/>
        <v>#DIV/0!</v>
      </c>
    </row>
    <row r="209" spans="4:16" x14ac:dyDescent="0.2">
      <c r="D209" s="69">
        <f t="shared" si="41"/>
        <v>0</v>
      </c>
      <c r="E209" s="69">
        <f t="shared" si="41"/>
        <v>0</v>
      </c>
      <c r="F209" s="70">
        <f t="shared" si="34"/>
        <v>0</v>
      </c>
      <c r="G209" s="70">
        <f t="shared" si="35"/>
        <v>0</v>
      </c>
      <c r="H209" s="70">
        <f t="shared" si="36"/>
        <v>0</v>
      </c>
      <c r="I209" s="70">
        <f t="shared" si="37"/>
        <v>0</v>
      </c>
      <c r="J209" s="70">
        <f t="shared" si="38"/>
        <v>0</v>
      </c>
      <c r="K209" s="70" t="e">
        <f t="shared" ca="1" si="30"/>
        <v>#DIV/0!</v>
      </c>
      <c r="L209" s="70" t="e">
        <f t="shared" ca="1" si="39"/>
        <v>#DIV/0!</v>
      </c>
      <c r="M209" s="70">
        <f t="shared" ca="1" si="31"/>
        <v>0</v>
      </c>
      <c r="N209" s="70">
        <f t="shared" ca="1" si="32"/>
        <v>0</v>
      </c>
      <c r="O209" s="70">
        <f t="shared" ca="1" si="33"/>
        <v>0</v>
      </c>
      <c r="P209" s="23" t="e">
        <f t="shared" ca="1" si="40"/>
        <v>#DIV/0!</v>
      </c>
    </row>
    <row r="210" spans="4:16" x14ac:dyDescent="0.2">
      <c r="D210" s="69">
        <f t="shared" si="41"/>
        <v>0</v>
      </c>
      <c r="E210" s="69">
        <f t="shared" si="41"/>
        <v>0</v>
      </c>
      <c r="F210" s="70">
        <f t="shared" si="34"/>
        <v>0</v>
      </c>
      <c r="G210" s="70">
        <f t="shared" si="35"/>
        <v>0</v>
      </c>
      <c r="H210" s="70">
        <f t="shared" si="36"/>
        <v>0</v>
      </c>
      <c r="I210" s="70">
        <f t="shared" si="37"/>
        <v>0</v>
      </c>
      <c r="J210" s="70">
        <f t="shared" si="38"/>
        <v>0</v>
      </c>
      <c r="K210" s="70" t="e">
        <f t="shared" ca="1" si="30"/>
        <v>#DIV/0!</v>
      </c>
      <c r="L210" s="70" t="e">
        <f t="shared" ca="1" si="39"/>
        <v>#DIV/0!</v>
      </c>
      <c r="M210" s="70">
        <f t="shared" ca="1" si="31"/>
        <v>0</v>
      </c>
      <c r="N210" s="70">
        <f t="shared" ca="1" si="32"/>
        <v>0</v>
      </c>
      <c r="O210" s="70">
        <f t="shared" ca="1" si="33"/>
        <v>0</v>
      </c>
      <c r="P210" s="23" t="e">
        <f t="shared" ca="1" si="40"/>
        <v>#DIV/0!</v>
      </c>
    </row>
    <row r="211" spans="4:16" x14ac:dyDescent="0.2">
      <c r="D211" s="69">
        <f t="shared" si="41"/>
        <v>0</v>
      </c>
      <c r="E211" s="69">
        <f t="shared" si="41"/>
        <v>0</v>
      </c>
      <c r="F211" s="70">
        <f t="shared" si="34"/>
        <v>0</v>
      </c>
      <c r="G211" s="70">
        <f t="shared" si="35"/>
        <v>0</v>
      </c>
      <c r="H211" s="70">
        <f t="shared" si="36"/>
        <v>0</v>
      </c>
      <c r="I211" s="70">
        <f t="shared" si="37"/>
        <v>0</v>
      </c>
      <c r="J211" s="70">
        <f t="shared" si="38"/>
        <v>0</v>
      </c>
      <c r="K211" s="70" t="e">
        <f t="shared" ca="1" si="30"/>
        <v>#DIV/0!</v>
      </c>
      <c r="L211" s="70" t="e">
        <f t="shared" ca="1" si="39"/>
        <v>#DIV/0!</v>
      </c>
      <c r="M211" s="70">
        <f t="shared" ca="1" si="31"/>
        <v>0</v>
      </c>
      <c r="N211" s="70">
        <f t="shared" ca="1" si="32"/>
        <v>0</v>
      </c>
      <c r="O211" s="70">
        <f t="shared" ca="1" si="33"/>
        <v>0</v>
      </c>
      <c r="P211" s="23" t="e">
        <f t="shared" ca="1" si="40"/>
        <v>#DIV/0!</v>
      </c>
    </row>
    <row r="212" spans="4:16" x14ac:dyDescent="0.2">
      <c r="D212" s="69">
        <f t="shared" si="41"/>
        <v>0</v>
      </c>
      <c r="E212" s="69">
        <f t="shared" si="41"/>
        <v>0</v>
      </c>
      <c r="F212" s="70">
        <f t="shared" si="34"/>
        <v>0</v>
      </c>
      <c r="G212" s="70">
        <f t="shared" si="35"/>
        <v>0</v>
      </c>
      <c r="H212" s="70">
        <f t="shared" si="36"/>
        <v>0</v>
      </c>
      <c r="I212" s="70">
        <f t="shared" si="37"/>
        <v>0</v>
      </c>
      <c r="J212" s="70">
        <f t="shared" si="38"/>
        <v>0</v>
      </c>
      <c r="K212" s="70" t="e">
        <f t="shared" ca="1" si="30"/>
        <v>#DIV/0!</v>
      </c>
      <c r="L212" s="70" t="e">
        <f t="shared" ca="1" si="39"/>
        <v>#DIV/0!</v>
      </c>
      <c r="M212" s="70">
        <f t="shared" ca="1" si="31"/>
        <v>0</v>
      </c>
      <c r="N212" s="70">
        <f t="shared" ca="1" si="32"/>
        <v>0</v>
      </c>
      <c r="O212" s="70">
        <f t="shared" ca="1" si="33"/>
        <v>0</v>
      </c>
      <c r="P212" s="23" t="e">
        <f t="shared" ca="1" si="40"/>
        <v>#DIV/0!</v>
      </c>
    </row>
    <row r="213" spans="4:16" x14ac:dyDescent="0.2">
      <c r="D213" s="69">
        <f t="shared" ref="D213:E253" si="42">A213/A$18</f>
        <v>0</v>
      </c>
      <c r="E213" s="69">
        <f t="shared" si="42"/>
        <v>0</v>
      </c>
      <c r="F213" s="70">
        <f t="shared" si="34"/>
        <v>0</v>
      </c>
      <c r="G213" s="70">
        <f t="shared" si="35"/>
        <v>0</v>
      </c>
      <c r="H213" s="70">
        <f t="shared" si="36"/>
        <v>0</v>
      </c>
      <c r="I213" s="70">
        <f t="shared" si="37"/>
        <v>0</v>
      </c>
      <c r="J213" s="70">
        <f t="shared" si="38"/>
        <v>0</v>
      </c>
      <c r="K213" s="70" t="e">
        <f t="shared" ref="K213:K253" ca="1" si="43">+E$4+E$5*D213+E$6*D213^2</f>
        <v>#DIV/0!</v>
      </c>
      <c r="L213" s="70" t="e">
        <f t="shared" ca="1" si="39"/>
        <v>#DIV/0!</v>
      </c>
      <c r="M213" s="70">
        <f t="shared" ref="M213:M253" ca="1" si="44">(M$1-M$2*D213+M$3*F213)^2</f>
        <v>0</v>
      </c>
      <c r="N213" s="70">
        <f t="shared" ref="N213:N253" ca="1" si="45">(-M$2+M$4*D213-M$5*F213)^2</f>
        <v>0</v>
      </c>
      <c r="O213" s="70">
        <f t="shared" ref="O213:O253" ca="1" si="46">+(M$3-D213*M$5+F213*M$6)^2</f>
        <v>0</v>
      </c>
      <c r="P213" s="23" t="e">
        <f t="shared" ca="1" si="40"/>
        <v>#DIV/0!</v>
      </c>
    </row>
    <row r="214" spans="4:16" x14ac:dyDescent="0.2">
      <c r="D214" s="69">
        <f t="shared" si="42"/>
        <v>0</v>
      </c>
      <c r="E214" s="69">
        <f t="shared" si="42"/>
        <v>0</v>
      </c>
      <c r="F214" s="70">
        <f t="shared" ref="F214:F253" si="47">D214*D214</f>
        <v>0</v>
      </c>
      <c r="G214" s="70">
        <f t="shared" ref="G214:G253" si="48">D214*F214</f>
        <v>0</v>
      </c>
      <c r="H214" s="70">
        <f t="shared" ref="H214:H253" si="49">F214*F214</f>
        <v>0</v>
      </c>
      <c r="I214" s="70">
        <f t="shared" ref="I214:I253" si="50">E214*D214</f>
        <v>0</v>
      </c>
      <c r="J214" s="70">
        <f t="shared" ref="J214:J253" si="51">I214*D214</f>
        <v>0</v>
      </c>
      <c r="K214" s="70" t="e">
        <f t="shared" ca="1" si="43"/>
        <v>#DIV/0!</v>
      </c>
      <c r="L214" s="70" t="e">
        <f t="shared" ref="L214:L253" ca="1" si="52">+(K214-E214)^2</f>
        <v>#DIV/0!</v>
      </c>
      <c r="M214" s="70">
        <f t="shared" ca="1" si="44"/>
        <v>0</v>
      </c>
      <c r="N214" s="70">
        <f t="shared" ca="1" si="45"/>
        <v>0</v>
      </c>
      <c r="O214" s="70">
        <f t="shared" ca="1" si="46"/>
        <v>0</v>
      </c>
      <c r="P214" s="23" t="e">
        <f t="shared" ref="P214:P253" ca="1" si="53">+E214-K214</f>
        <v>#DIV/0!</v>
      </c>
    </row>
    <row r="215" spans="4:16" x14ac:dyDescent="0.2">
      <c r="D215" s="69">
        <f t="shared" si="42"/>
        <v>0</v>
      </c>
      <c r="E215" s="69">
        <f t="shared" si="42"/>
        <v>0</v>
      </c>
      <c r="F215" s="70">
        <f t="shared" si="47"/>
        <v>0</v>
      </c>
      <c r="G215" s="70">
        <f t="shared" si="48"/>
        <v>0</v>
      </c>
      <c r="H215" s="70">
        <f t="shared" si="49"/>
        <v>0</v>
      </c>
      <c r="I215" s="70">
        <f t="shared" si="50"/>
        <v>0</v>
      </c>
      <c r="J215" s="70">
        <f t="shared" si="51"/>
        <v>0</v>
      </c>
      <c r="K215" s="70" t="e">
        <f t="shared" ca="1" si="43"/>
        <v>#DIV/0!</v>
      </c>
      <c r="L215" s="70" t="e">
        <f t="shared" ca="1" si="52"/>
        <v>#DIV/0!</v>
      </c>
      <c r="M215" s="70">
        <f t="shared" ca="1" si="44"/>
        <v>0</v>
      </c>
      <c r="N215" s="70">
        <f t="shared" ca="1" si="45"/>
        <v>0</v>
      </c>
      <c r="O215" s="70">
        <f t="shared" ca="1" si="46"/>
        <v>0</v>
      </c>
      <c r="P215" s="23" t="e">
        <f t="shared" ca="1" si="53"/>
        <v>#DIV/0!</v>
      </c>
    </row>
    <row r="216" spans="4:16" x14ac:dyDescent="0.2">
      <c r="D216" s="69">
        <f t="shared" si="42"/>
        <v>0</v>
      </c>
      <c r="E216" s="69">
        <f t="shared" si="42"/>
        <v>0</v>
      </c>
      <c r="F216" s="70">
        <f t="shared" si="47"/>
        <v>0</v>
      </c>
      <c r="G216" s="70">
        <f t="shared" si="48"/>
        <v>0</v>
      </c>
      <c r="H216" s="70">
        <f t="shared" si="49"/>
        <v>0</v>
      </c>
      <c r="I216" s="70">
        <f t="shared" si="50"/>
        <v>0</v>
      </c>
      <c r="J216" s="70">
        <f t="shared" si="51"/>
        <v>0</v>
      </c>
      <c r="K216" s="70" t="e">
        <f t="shared" ca="1" si="43"/>
        <v>#DIV/0!</v>
      </c>
      <c r="L216" s="70" t="e">
        <f t="shared" ca="1" si="52"/>
        <v>#DIV/0!</v>
      </c>
      <c r="M216" s="70">
        <f t="shared" ca="1" si="44"/>
        <v>0</v>
      </c>
      <c r="N216" s="70">
        <f t="shared" ca="1" si="45"/>
        <v>0</v>
      </c>
      <c r="O216" s="70">
        <f t="shared" ca="1" si="46"/>
        <v>0</v>
      </c>
      <c r="P216" s="23" t="e">
        <f t="shared" ca="1" si="53"/>
        <v>#DIV/0!</v>
      </c>
    </row>
    <row r="217" spans="4:16" x14ac:dyDescent="0.2">
      <c r="D217" s="69">
        <f t="shared" si="42"/>
        <v>0</v>
      </c>
      <c r="E217" s="69">
        <f t="shared" si="42"/>
        <v>0</v>
      </c>
      <c r="F217" s="70">
        <f t="shared" si="47"/>
        <v>0</v>
      </c>
      <c r="G217" s="70">
        <f t="shared" si="48"/>
        <v>0</v>
      </c>
      <c r="H217" s="70">
        <f t="shared" si="49"/>
        <v>0</v>
      </c>
      <c r="I217" s="70">
        <f t="shared" si="50"/>
        <v>0</v>
      </c>
      <c r="J217" s="70">
        <f t="shared" si="51"/>
        <v>0</v>
      </c>
      <c r="K217" s="70" t="e">
        <f t="shared" ca="1" si="43"/>
        <v>#DIV/0!</v>
      </c>
      <c r="L217" s="70" t="e">
        <f t="shared" ca="1" si="52"/>
        <v>#DIV/0!</v>
      </c>
      <c r="M217" s="70">
        <f t="shared" ca="1" si="44"/>
        <v>0</v>
      </c>
      <c r="N217" s="70">
        <f t="shared" ca="1" si="45"/>
        <v>0</v>
      </c>
      <c r="O217" s="70">
        <f t="shared" ca="1" si="46"/>
        <v>0</v>
      </c>
      <c r="P217" s="23" t="e">
        <f t="shared" ca="1" si="53"/>
        <v>#DIV/0!</v>
      </c>
    </row>
    <row r="218" spans="4:16" x14ac:dyDescent="0.2">
      <c r="D218" s="69">
        <f t="shared" si="42"/>
        <v>0</v>
      </c>
      <c r="E218" s="69">
        <f t="shared" si="42"/>
        <v>0</v>
      </c>
      <c r="F218" s="70">
        <f t="shared" si="47"/>
        <v>0</v>
      </c>
      <c r="G218" s="70">
        <f t="shared" si="48"/>
        <v>0</v>
      </c>
      <c r="H218" s="70">
        <f t="shared" si="49"/>
        <v>0</v>
      </c>
      <c r="I218" s="70">
        <f t="shared" si="50"/>
        <v>0</v>
      </c>
      <c r="J218" s="70">
        <f t="shared" si="51"/>
        <v>0</v>
      </c>
      <c r="K218" s="70" t="e">
        <f t="shared" ca="1" si="43"/>
        <v>#DIV/0!</v>
      </c>
      <c r="L218" s="70" t="e">
        <f t="shared" ca="1" si="52"/>
        <v>#DIV/0!</v>
      </c>
      <c r="M218" s="70">
        <f t="shared" ca="1" si="44"/>
        <v>0</v>
      </c>
      <c r="N218" s="70">
        <f t="shared" ca="1" si="45"/>
        <v>0</v>
      </c>
      <c r="O218" s="70">
        <f t="shared" ca="1" si="46"/>
        <v>0</v>
      </c>
      <c r="P218" s="23" t="e">
        <f t="shared" ca="1" si="53"/>
        <v>#DIV/0!</v>
      </c>
    </row>
    <row r="219" spans="4:16" x14ac:dyDescent="0.2">
      <c r="D219" s="69">
        <f t="shared" si="42"/>
        <v>0</v>
      </c>
      <c r="E219" s="69">
        <f t="shared" si="42"/>
        <v>0</v>
      </c>
      <c r="F219" s="70">
        <f t="shared" si="47"/>
        <v>0</v>
      </c>
      <c r="G219" s="70">
        <f t="shared" si="48"/>
        <v>0</v>
      </c>
      <c r="H219" s="70">
        <f t="shared" si="49"/>
        <v>0</v>
      </c>
      <c r="I219" s="70">
        <f t="shared" si="50"/>
        <v>0</v>
      </c>
      <c r="J219" s="70">
        <f t="shared" si="51"/>
        <v>0</v>
      </c>
      <c r="K219" s="70" t="e">
        <f t="shared" ca="1" si="43"/>
        <v>#DIV/0!</v>
      </c>
      <c r="L219" s="70" t="e">
        <f t="shared" ca="1" si="52"/>
        <v>#DIV/0!</v>
      </c>
      <c r="M219" s="70">
        <f t="shared" ca="1" si="44"/>
        <v>0</v>
      </c>
      <c r="N219" s="70">
        <f t="shared" ca="1" si="45"/>
        <v>0</v>
      </c>
      <c r="O219" s="70">
        <f t="shared" ca="1" si="46"/>
        <v>0</v>
      </c>
      <c r="P219" s="23" t="e">
        <f t="shared" ca="1" si="53"/>
        <v>#DIV/0!</v>
      </c>
    </row>
    <row r="220" spans="4:16" x14ac:dyDescent="0.2">
      <c r="D220" s="69">
        <f t="shared" si="42"/>
        <v>0</v>
      </c>
      <c r="E220" s="69">
        <f t="shared" si="42"/>
        <v>0</v>
      </c>
      <c r="F220" s="70">
        <f t="shared" si="47"/>
        <v>0</v>
      </c>
      <c r="G220" s="70">
        <f t="shared" si="48"/>
        <v>0</v>
      </c>
      <c r="H220" s="70">
        <f t="shared" si="49"/>
        <v>0</v>
      </c>
      <c r="I220" s="70">
        <f t="shared" si="50"/>
        <v>0</v>
      </c>
      <c r="J220" s="70">
        <f t="shared" si="51"/>
        <v>0</v>
      </c>
      <c r="K220" s="70" t="e">
        <f t="shared" ca="1" si="43"/>
        <v>#DIV/0!</v>
      </c>
      <c r="L220" s="70" t="e">
        <f t="shared" ca="1" si="52"/>
        <v>#DIV/0!</v>
      </c>
      <c r="M220" s="70">
        <f t="shared" ca="1" si="44"/>
        <v>0</v>
      </c>
      <c r="N220" s="70">
        <f t="shared" ca="1" si="45"/>
        <v>0</v>
      </c>
      <c r="O220" s="70">
        <f t="shared" ca="1" si="46"/>
        <v>0</v>
      </c>
      <c r="P220" s="23" t="e">
        <f t="shared" ca="1" si="53"/>
        <v>#DIV/0!</v>
      </c>
    </row>
    <row r="221" spans="4:16" x14ac:dyDescent="0.2">
      <c r="D221" s="69">
        <f t="shared" si="42"/>
        <v>0</v>
      </c>
      <c r="E221" s="69">
        <f t="shared" si="42"/>
        <v>0</v>
      </c>
      <c r="F221" s="70">
        <f t="shared" si="47"/>
        <v>0</v>
      </c>
      <c r="G221" s="70">
        <f t="shared" si="48"/>
        <v>0</v>
      </c>
      <c r="H221" s="70">
        <f t="shared" si="49"/>
        <v>0</v>
      </c>
      <c r="I221" s="70">
        <f t="shared" si="50"/>
        <v>0</v>
      </c>
      <c r="J221" s="70">
        <f t="shared" si="51"/>
        <v>0</v>
      </c>
      <c r="K221" s="70" t="e">
        <f t="shared" ca="1" si="43"/>
        <v>#DIV/0!</v>
      </c>
      <c r="L221" s="70" t="e">
        <f t="shared" ca="1" si="52"/>
        <v>#DIV/0!</v>
      </c>
      <c r="M221" s="70">
        <f t="shared" ca="1" si="44"/>
        <v>0</v>
      </c>
      <c r="N221" s="70">
        <f t="shared" ca="1" si="45"/>
        <v>0</v>
      </c>
      <c r="O221" s="70">
        <f t="shared" ca="1" si="46"/>
        <v>0</v>
      </c>
      <c r="P221" s="23" t="e">
        <f t="shared" ca="1" si="53"/>
        <v>#DIV/0!</v>
      </c>
    </row>
    <row r="222" spans="4:16" x14ac:dyDescent="0.2">
      <c r="D222" s="69">
        <f t="shared" si="42"/>
        <v>0</v>
      </c>
      <c r="E222" s="69">
        <f t="shared" si="42"/>
        <v>0</v>
      </c>
      <c r="F222" s="70">
        <f t="shared" si="47"/>
        <v>0</v>
      </c>
      <c r="G222" s="70">
        <f t="shared" si="48"/>
        <v>0</v>
      </c>
      <c r="H222" s="70">
        <f t="shared" si="49"/>
        <v>0</v>
      </c>
      <c r="I222" s="70">
        <f t="shared" si="50"/>
        <v>0</v>
      </c>
      <c r="J222" s="70">
        <f t="shared" si="51"/>
        <v>0</v>
      </c>
      <c r="K222" s="70" t="e">
        <f t="shared" ca="1" si="43"/>
        <v>#DIV/0!</v>
      </c>
      <c r="L222" s="70" t="e">
        <f t="shared" ca="1" si="52"/>
        <v>#DIV/0!</v>
      </c>
      <c r="M222" s="70">
        <f t="shared" ca="1" si="44"/>
        <v>0</v>
      </c>
      <c r="N222" s="70">
        <f t="shared" ca="1" si="45"/>
        <v>0</v>
      </c>
      <c r="O222" s="70">
        <f t="shared" ca="1" si="46"/>
        <v>0</v>
      </c>
      <c r="P222" s="23" t="e">
        <f t="shared" ca="1" si="53"/>
        <v>#DIV/0!</v>
      </c>
    </row>
    <row r="223" spans="4:16" x14ac:dyDescent="0.2">
      <c r="D223" s="69">
        <f t="shared" si="42"/>
        <v>0</v>
      </c>
      <c r="E223" s="69">
        <f t="shared" si="42"/>
        <v>0</v>
      </c>
      <c r="F223" s="70">
        <f t="shared" si="47"/>
        <v>0</v>
      </c>
      <c r="G223" s="70">
        <f t="shared" si="48"/>
        <v>0</v>
      </c>
      <c r="H223" s="70">
        <f t="shared" si="49"/>
        <v>0</v>
      </c>
      <c r="I223" s="70">
        <f t="shared" si="50"/>
        <v>0</v>
      </c>
      <c r="J223" s="70">
        <f t="shared" si="51"/>
        <v>0</v>
      </c>
      <c r="K223" s="70" t="e">
        <f t="shared" ca="1" si="43"/>
        <v>#DIV/0!</v>
      </c>
      <c r="L223" s="70" t="e">
        <f t="shared" ca="1" si="52"/>
        <v>#DIV/0!</v>
      </c>
      <c r="M223" s="70">
        <f t="shared" ca="1" si="44"/>
        <v>0</v>
      </c>
      <c r="N223" s="70">
        <f t="shared" ca="1" si="45"/>
        <v>0</v>
      </c>
      <c r="O223" s="70">
        <f t="shared" ca="1" si="46"/>
        <v>0</v>
      </c>
      <c r="P223" s="23" t="e">
        <f t="shared" ca="1" si="53"/>
        <v>#DIV/0!</v>
      </c>
    </row>
    <row r="224" spans="4:16" x14ac:dyDescent="0.2">
      <c r="D224" s="69">
        <f t="shared" si="42"/>
        <v>0</v>
      </c>
      <c r="E224" s="69">
        <f t="shared" si="42"/>
        <v>0</v>
      </c>
      <c r="F224" s="70">
        <f t="shared" si="47"/>
        <v>0</v>
      </c>
      <c r="G224" s="70">
        <f t="shared" si="48"/>
        <v>0</v>
      </c>
      <c r="H224" s="70">
        <f t="shared" si="49"/>
        <v>0</v>
      </c>
      <c r="I224" s="70">
        <f t="shared" si="50"/>
        <v>0</v>
      </c>
      <c r="J224" s="70">
        <f t="shared" si="51"/>
        <v>0</v>
      </c>
      <c r="K224" s="70" t="e">
        <f t="shared" ca="1" si="43"/>
        <v>#DIV/0!</v>
      </c>
      <c r="L224" s="70" t="e">
        <f t="shared" ca="1" si="52"/>
        <v>#DIV/0!</v>
      </c>
      <c r="M224" s="70">
        <f t="shared" ca="1" si="44"/>
        <v>0</v>
      </c>
      <c r="N224" s="70">
        <f t="shared" ca="1" si="45"/>
        <v>0</v>
      </c>
      <c r="O224" s="70">
        <f t="shared" ca="1" si="46"/>
        <v>0</v>
      </c>
      <c r="P224" s="23" t="e">
        <f t="shared" ca="1" si="53"/>
        <v>#DIV/0!</v>
      </c>
    </row>
    <row r="225" spans="4:16" x14ac:dyDescent="0.2">
      <c r="D225" s="69">
        <f t="shared" si="42"/>
        <v>0</v>
      </c>
      <c r="E225" s="69">
        <f t="shared" si="42"/>
        <v>0</v>
      </c>
      <c r="F225" s="70">
        <f t="shared" si="47"/>
        <v>0</v>
      </c>
      <c r="G225" s="70">
        <f t="shared" si="48"/>
        <v>0</v>
      </c>
      <c r="H225" s="70">
        <f t="shared" si="49"/>
        <v>0</v>
      </c>
      <c r="I225" s="70">
        <f t="shared" si="50"/>
        <v>0</v>
      </c>
      <c r="J225" s="70">
        <f t="shared" si="51"/>
        <v>0</v>
      </c>
      <c r="K225" s="70" t="e">
        <f t="shared" ca="1" si="43"/>
        <v>#DIV/0!</v>
      </c>
      <c r="L225" s="70" t="e">
        <f t="shared" ca="1" si="52"/>
        <v>#DIV/0!</v>
      </c>
      <c r="M225" s="70">
        <f t="shared" ca="1" si="44"/>
        <v>0</v>
      </c>
      <c r="N225" s="70">
        <f t="shared" ca="1" si="45"/>
        <v>0</v>
      </c>
      <c r="O225" s="70">
        <f t="shared" ca="1" si="46"/>
        <v>0</v>
      </c>
      <c r="P225" s="23" t="e">
        <f t="shared" ca="1" si="53"/>
        <v>#DIV/0!</v>
      </c>
    </row>
    <row r="226" spans="4:16" x14ac:dyDescent="0.2">
      <c r="D226" s="69">
        <f t="shared" si="42"/>
        <v>0</v>
      </c>
      <c r="E226" s="69">
        <f t="shared" si="42"/>
        <v>0</v>
      </c>
      <c r="F226" s="70">
        <f t="shared" si="47"/>
        <v>0</v>
      </c>
      <c r="G226" s="70">
        <f t="shared" si="48"/>
        <v>0</v>
      </c>
      <c r="H226" s="70">
        <f t="shared" si="49"/>
        <v>0</v>
      </c>
      <c r="I226" s="70">
        <f t="shared" si="50"/>
        <v>0</v>
      </c>
      <c r="J226" s="70">
        <f t="shared" si="51"/>
        <v>0</v>
      </c>
      <c r="K226" s="70" t="e">
        <f t="shared" ca="1" si="43"/>
        <v>#DIV/0!</v>
      </c>
      <c r="L226" s="70" t="e">
        <f t="shared" ca="1" si="52"/>
        <v>#DIV/0!</v>
      </c>
      <c r="M226" s="70">
        <f t="shared" ca="1" si="44"/>
        <v>0</v>
      </c>
      <c r="N226" s="70">
        <f t="shared" ca="1" si="45"/>
        <v>0</v>
      </c>
      <c r="O226" s="70">
        <f t="shared" ca="1" si="46"/>
        <v>0</v>
      </c>
      <c r="P226" s="23" t="e">
        <f t="shared" ca="1" si="53"/>
        <v>#DIV/0!</v>
      </c>
    </row>
    <row r="227" spans="4:16" x14ac:dyDescent="0.2">
      <c r="D227" s="69">
        <f t="shared" si="42"/>
        <v>0</v>
      </c>
      <c r="E227" s="69">
        <f t="shared" si="42"/>
        <v>0</v>
      </c>
      <c r="F227" s="70">
        <f t="shared" si="47"/>
        <v>0</v>
      </c>
      <c r="G227" s="70">
        <f t="shared" si="48"/>
        <v>0</v>
      </c>
      <c r="H227" s="70">
        <f t="shared" si="49"/>
        <v>0</v>
      </c>
      <c r="I227" s="70">
        <f t="shared" si="50"/>
        <v>0</v>
      </c>
      <c r="J227" s="70">
        <f t="shared" si="51"/>
        <v>0</v>
      </c>
      <c r="K227" s="70" t="e">
        <f t="shared" ca="1" si="43"/>
        <v>#DIV/0!</v>
      </c>
      <c r="L227" s="70" t="e">
        <f t="shared" ca="1" si="52"/>
        <v>#DIV/0!</v>
      </c>
      <c r="M227" s="70">
        <f t="shared" ca="1" si="44"/>
        <v>0</v>
      </c>
      <c r="N227" s="70">
        <f t="shared" ca="1" si="45"/>
        <v>0</v>
      </c>
      <c r="O227" s="70">
        <f t="shared" ca="1" si="46"/>
        <v>0</v>
      </c>
      <c r="P227" s="23" t="e">
        <f t="shared" ca="1" si="53"/>
        <v>#DIV/0!</v>
      </c>
    </row>
    <row r="228" spans="4:16" x14ac:dyDescent="0.2">
      <c r="D228" s="69">
        <f t="shared" si="42"/>
        <v>0</v>
      </c>
      <c r="E228" s="69">
        <f t="shared" si="42"/>
        <v>0</v>
      </c>
      <c r="F228" s="70">
        <f t="shared" si="47"/>
        <v>0</v>
      </c>
      <c r="G228" s="70">
        <f t="shared" si="48"/>
        <v>0</v>
      </c>
      <c r="H228" s="70">
        <f t="shared" si="49"/>
        <v>0</v>
      </c>
      <c r="I228" s="70">
        <f t="shared" si="50"/>
        <v>0</v>
      </c>
      <c r="J228" s="70">
        <f t="shared" si="51"/>
        <v>0</v>
      </c>
      <c r="K228" s="70" t="e">
        <f t="shared" ca="1" si="43"/>
        <v>#DIV/0!</v>
      </c>
      <c r="L228" s="70" t="e">
        <f t="shared" ca="1" si="52"/>
        <v>#DIV/0!</v>
      </c>
      <c r="M228" s="70">
        <f t="shared" ca="1" si="44"/>
        <v>0</v>
      </c>
      <c r="N228" s="70">
        <f t="shared" ca="1" si="45"/>
        <v>0</v>
      </c>
      <c r="O228" s="70">
        <f t="shared" ca="1" si="46"/>
        <v>0</v>
      </c>
      <c r="P228" s="23" t="e">
        <f t="shared" ca="1" si="53"/>
        <v>#DIV/0!</v>
      </c>
    </row>
    <row r="229" spans="4:16" x14ac:dyDescent="0.2">
      <c r="D229" s="69">
        <f t="shared" si="42"/>
        <v>0</v>
      </c>
      <c r="E229" s="69">
        <f t="shared" si="42"/>
        <v>0</v>
      </c>
      <c r="F229" s="70">
        <f t="shared" si="47"/>
        <v>0</v>
      </c>
      <c r="G229" s="70">
        <f t="shared" si="48"/>
        <v>0</v>
      </c>
      <c r="H229" s="70">
        <f t="shared" si="49"/>
        <v>0</v>
      </c>
      <c r="I229" s="70">
        <f t="shared" si="50"/>
        <v>0</v>
      </c>
      <c r="J229" s="70">
        <f t="shared" si="51"/>
        <v>0</v>
      </c>
      <c r="K229" s="70" t="e">
        <f t="shared" ca="1" si="43"/>
        <v>#DIV/0!</v>
      </c>
      <c r="L229" s="70" t="e">
        <f t="shared" ca="1" si="52"/>
        <v>#DIV/0!</v>
      </c>
      <c r="M229" s="70">
        <f t="shared" ca="1" si="44"/>
        <v>0</v>
      </c>
      <c r="N229" s="70">
        <f t="shared" ca="1" si="45"/>
        <v>0</v>
      </c>
      <c r="O229" s="70">
        <f t="shared" ca="1" si="46"/>
        <v>0</v>
      </c>
      <c r="P229" s="23" t="e">
        <f t="shared" ca="1" si="53"/>
        <v>#DIV/0!</v>
      </c>
    </row>
    <row r="230" spans="4:16" x14ac:dyDescent="0.2">
      <c r="D230" s="69">
        <f t="shared" si="42"/>
        <v>0</v>
      </c>
      <c r="E230" s="69">
        <f t="shared" si="42"/>
        <v>0</v>
      </c>
      <c r="F230" s="70">
        <f t="shared" si="47"/>
        <v>0</v>
      </c>
      <c r="G230" s="70">
        <f t="shared" si="48"/>
        <v>0</v>
      </c>
      <c r="H230" s="70">
        <f t="shared" si="49"/>
        <v>0</v>
      </c>
      <c r="I230" s="70">
        <f t="shared" si="50"/>
        <v>0</v>
      </c>
      <c r="J230" s="70">
        <f t="shared" si="51"/>
        <v>0</v>
      </c>
      <c r="K230" s="70" t="e">
        <f t="shared" ca="1" si="43"/>
        <v>#DIV/0!</v>
      </c>
      <c r="L230" s="70" t="e">
        <f t="shared" ca="1" si="52"/>
        <v>#DIV/0!</v>
      </c>
      <c r="M230" s="70">
        <f t="shared" ca="1" si="44"/>
        <v>0</v>
      </c>
      <c r="N230" s="70">
        <f t="shared" ca="1" si="45"/>
        <v>0</v>
      </c>
      <c r="O230" s="70">
        <f t="shared" ca="1" si="46"/>
        <v>0</v>
      </c>
      <c r="P230" s="23" t="e">
        <f t="shared" ca="1" si="53"/>
        <v>#DIV/0!</v>
      </c>
    </row>
    <row r="231" spans="4:16" x14ac:dyDescent="0.2">
      <c r="D231" s="69">
        <f t="shared" si="42"/>
        <v>0</v>
      </c>
      <c r="E231" s="69">
        <f t="shared" si="42"/>
        <v>0</v>
      </c>
      <c r="F231" s="70">
        <f t="shared" si="47"/>
        <v>0</v>
      </c>
      <c r="G231" s="70">
        <f t="shared" si="48"/>
        <v>0</v>
      </c>
      <c r="H231" s="70">
        <f t="shared" si="49"/>
        <v>0</v>
      </c>
      <c r="I231" s="70">
        <f t="shared" si="50"/>
        <v>0</v>
      </c>
      <c r="J231" s="70">
        <f t="shared" si="51"/>
        <v>0</v>
      </c>
      <c r="K231" s="70" t="e">
        <f t="shared" ca="1" si="43"/>
        <v>#DIV/0!</v>
      </c>
      <c r="L231" s="70" t="e">
        <f t="shared" ca="1" si="52"/>
        <v>#DIV/0!</v>
      </c>
      <c r="M231" s="70">
        <f t="shared" ca="1" si="44"/>
        <v>0</v>
      </c>
      <c r="N231" s="70">
        <f t="shared" ca="1" si="45"/>
        <v>0</v>
      </c>
      <c r="O231" s="70">
        <f t="shared" ca="1" si="46"/>
        <v>0</v>
      </c>
      <c r="P231" s="23" t="e">
        <f t="shared" ca="1" si="53"/>
        <v>#DIV/0!</v>
      </c>
    </row>
    <row r="232" spans="4:16" x14ac:dyDescent="0.2">
      <c r="D232" s="69">
        <f t="shared" si="42"/>
        <v>0</v>
      </c>
      <c r="E232" s="69">
        <f t="shared" si="42"/>
        <v>0</v>
      </c>
      <c r="F232" s="70">
        <f t="shared" si="47"/>
        <v>0</v>
      </c>
      <c r="G232" s="70">
        <f t="shared" si="48"/>
        <v>0</v>
      </c>
      <c r="H232" s="70">
        <f t="shared" si="49"/>
        <v>0</v>
      </c>
      <c r="I232" s="70">
        <f t="shared" si="50"/>
        <v>0</v>
      </c>
      <c r="J232" s="70">
        <f t="shared" si="51"/>
        <v>0</v>
      </c>
      <c r="K232" s="70" t="e">
        <f t="shared" ca="1" si="43"/>
        <v>#DIV/0!</v>
      </c>
      <c r="L232" s="70" t="e">
        <f t="shared" ca="1" si="52"/>
        <v>#DIV/0!</v>
      </c>
      <c r="M232" s="70">
        <f t="shared" ca="1" si="44"/>
        <v>0</v>
      </c>
      <c r="N232" s="70">
        <f t="shared" ca="1" si="45"/>
        <v>0</v>
      </c>
      <c r="O232" s="70">
        <f t="shared" ca="1" si="46"/>
        <v>0</v>
      </c>
      <c r="P232" s="23" t="e">
        <f t="shared" ca="1" si="53"/>
        <v>#DIV/0!</v>
      </c>
    </row>
    <row r="233" spans="4:16" x14ac:dyDescent="0.2">
      <c r="D233" s="69">
        <f t="shared" si="42"/>
        <v>0</v>
      </c>
      <c r="E233" s="69">
        <f t="shared" si="42"/>
        <v>0</v>
      </c>
      <c r="F233" s="70">
        <f t="shared" si="47"/>
        <v>0</v>
      </c>
      <c r="G233" s="70">
        <f t="shared" si="48"/>
        <v>0</v>
      </c>
      <c r="H233" s="70">
        <f t="shared" si="49"/>
        <v>0</v>
      </c>
      <c r="I233" s="70">
        <f t="shared" si="50"/>
        <v>0</v>
      </c>
      <c r="J233" s="70">
        <f t="shared" si="51"/>
        <v>0</v>
      </c>
      <c r="K233" s="70" t="e">
        <f t="shared" ca="1" si="43"/>
        <v>#DIV/0!</v>
      </c>
      <c r="L233" s="70" t="e">
        <f t="shared" ca="1" si="52"/>
        <v>#DIV/0!</v>
      </c>
      <c r="M233" s="70">
        <f t="shared" ca="1" si="44"/>
        <v>0</v>
      </c>
      <c r="N233" s="70">
        <f t="shared" ca="1" si="45"/>
        <v>0</v>
      </c>
      <c r="O233" s="70">
        <f t="shared" ca="1" si="46"/>
        <v>0</v>
      </c>
      <c r="P233" s="23" t="e">
        <f t="shared" ca="1" si="53"/>
        <v>#DIV/0!</v>
      </c>
    </row>
    <row r="234" spans="4:16" x14ac:dyDescent="0.2">
      <c r="D234" s="69">
        <f t="shared" si="42"/>
        <v>0</v>
      </c>
      <c r="E234" s="69">
        <f t="shared" si="42"/>
        <v>0</v>
      </c>
      <c r="F234" s="70">
        <f t="shared" si="47"/>
        <v>0</v>
      </c>
      <c r="G234" s="70">
        <f t="shared" si="48"/>
        <v>0</v>
      </c>
      <c r="H234" s="70">
        <f t="shared" si="49"/>
        <v>0</v>
      </c>
      <c r="I234" s="70">
        <f t="shared" si="50"/>
        <v>0</v>
      </c>
      <c r="J234" s="70">
        <f t="shared" si="51"/>
        <v>0</v>
      </c>
      <c r="K234" s="70" t="e">
        <f t="shared" ca="1" si="43"/>
        <v>#DIV/0!</v>
      </c>
      <c r="L234" s="70" t="e">
        <f t="shared" ca="1" si="52"/>
        <v>#DIV/0!</v>
      </c>
      <c r="M234" s="70">
        <f t="shared" ca="1" si="44"/>
        <v>0</v>
      </c>
      <c r="N234" s="70">
        <f t="shared" ca="1" si="45"/>
        <v>0</v>
      </c>
      <c r="O234" s="70">
        <f t="shared" ca="1" si="46"/>
        <v>0</v>
      </c>
      <c r="P234" s="23" t="e">
        <f t="shared" ca="1" si="53"/>
        <v>#DIV/0!</v>
      </c>
    </row>
    <row r="235" spans="4:16" x14ac:dyDescent="0.2">
      <c r="D235" s="69">
        <f t="shared" si="42"/>
        <v>0</v>
      </c>
      <c r="E235" s="69">
        <f t="shared" si="42"/>
        <v>0</v>
      </c>
      <c r="F235" s="70">
        <f t="shared" si="47"/>
        <v>0</v>
      </c>
      <c r="G235" s="70">
        <f t="shared" si="48"/>
        <v>0</v>
      </c>
      <c r="H235" s="70">
        <f t="shared" si="49"/>
        <v>0</v>
      </c>
      <c r="I235" s="70">
        <f t="shared" si="50"/>
        <v>0</v>
      </c>
      <c r="J235" s="70">
        <f t="shared" si="51"/>
        <v>0</v>
      </c>
      <c r="K235" s="70" t="e">
        <f t="shared" ca="1" si="43"/>
        <v>#DIV/0!</v>
      </c>
      <c r="L235" s="70" t="e">
        <f t="shared" ca="1" si="52"/>
        <v>#DIV/0!</v>
      </c>
      <c r="M235" s="70">
        <f t="shared" ca="1" si="44"/>
        <v>0</v>
      </c>
      <c r="N235" s="70">
        <f t="shared" ca="1" si="45"/>
        <v>0</v>
      </c>
      <c r="O235" s="70">
        <f t="shared" ca="1" si="46"/>
        <v>0</v>
      </c>
      <c r="P235" s="23" t="e">
        <f t="shared" ca="1" si="53"/>
        <v>#DIV/0!</v>
      </c>
    </row>
    <row r="236" spans="4:16" x14ac:dyDescent="0.2">
      <c r="D236" s="69">
        <f t="shared" si="42"/>
        <v>0</v>
      </c>
      <c r="E236" s="69">
        <f t="shared" si="42"/>
        <v>0</v>
      </c>
      <c r="F236" s="70">
        <f t="shared" si="47"/>
        <v>0</v>
      </c>
      <c r="G236" s="70">
        <f t="shared" si="48"/>
        <v>0</v>
      </c>
      <c r="H236" s="70">
        <f t="shared" si="49"/>
        <v>0</v>
      </c>
      <c r="I236" s="70">
        <f t="shared" si="50"/>
        <v>0</v>
      </c>
      <c r="J236" s="70">
        <f t="shared" si="51"/>
        <v>0</v>
      </c>
      <c r="K236" s="70" t="e">
        <f t="shared" ca="1" si="43"/>
        <v>#DIV/0!</v>
      </c>
      <c r="L236" s="70" t="e">
        <f t="shared" ca="1" si="52"/>
        <v>#DIV/0!</v>
      </c>
      <c r="M236" s="70">
        <f t="shared" ca="1" si="44"/>
        <v>0</v>
      </c>
      <c r="N236" s="70">
        <f t="shared" ca="1" si="45"/>
        <v>0</v>
      </c>
      <c r="O236" s="70">
        <f t="shared" ca="1" si="46"/>
        <v>0</v>
      </c>
      <c r="P236" s="23" t="e">
        <f t="shared" ca="1" si="53"/>
        <v>#DIV/0!</v>
      </c>
    </row>
    <row r="237" spans="4:16" x14ac:dyDescent="0.2">
      <c r="D237" s="69">
        <f t="shared" si="42"/>
        <v>0</v>
      </c>
      <c r="E237" s="69">
        <f t="shared" si="42"/>
        <v>0</v>
      </c>
      <c r="F237" s="70">
        <f t="shared" si="47"/>
        <v>0</v>
      </c>
      <c r="G237" s="70">
        <f t="shared" si="48"/>
        <v>0</v>
      </c>
      <c r="H237" s="70">
        <f t="shared" si="49"/>
        <v>0</v>
      </c>
      <c r="I237" s="70">
        <f t="shared" si="50"/>
        <v>0</v>
      </c>
      <c r="J237" s="70">
        <f t="shared" si="51"/>
        <v>0</v>
      </c>
      <c r="K237" s="70" t="e">
        <f t="shared" ca="1" si="43"/>
        <v>#DIV/0!</v>
      </c>
      <c r="L237" s="70" t="e">
        <f t="shared" ca="1" si="52"/>
        <v>#DIV/0!</v>
      </c>
      <c r="M237" s="70">
        <f t="shared" ca="1" si="44"/>
        <v>0</v>
      </c>
      <c r="N237" s="70">
        <f t="shared" ca="1" si="45"/>
        <v>0</v>
      </c>
      <c r="O237" s="70">
        <f t="shared" ca="1" si="46"/>
        <v>0</v>
      </c>
      <c r="P237" s="23" t="e">
        <f t="shared" ca="1" si="53"/>
        <v>#DIV/0!</v>
      </c>
    </row>
    <row r="238" spans="4:16" x14ac:dyDescent="0.2">
      <c r="D238" s="69">
        <f t="shared" si="42"/>
        <v>0</v>
      </c>
      <c r="E238" s="69">
        <f t="shared" si="42"/>
        <v>0</v>
      </c>
      <c r="F238" s="70">
        <f t="shared" si="47"/>
        <v>0</v>
      </c>
      <c r="G238" s="70">
        <f t="shared" si="48"/>
        <v>0</v>
      </c>
      <c r="H238" s="70">
        <f t="shared" si="49"/>
        <v>0</v>
      </c>
      <c r="I238" s="70">
        <f t="shared" si="50"/>
        <v>0</v>
      </c>
      <c r="J238" s="70">
        <f t="shared" si="51"/>
        <v>0</v>
      </c>
      <c r="K238" s="70" t="e">
        <f t="shared" ca="1" si="43"/>
        <v>#DIV/0!</v>
      </c>
      <c r="L238" s="70" t="e">
        <f t="shared" ca="1" si="52"/>
        <v>#DIV/0!</v>
      </c>
      <c r="M238" s="70">
        <f t="shared" ca="1" si="44"/>
        <v>0</v>
      </c>
      <c r="N238" s="70">
        <f t="shared" ca="1" si="45"/>
        <v>0</v>
      </c>
      <c r="O238" s="70">
        <f t="shared" ca="1" si="46"/>
        <v>0</v>
      </c>
      <c r="P238" s="23" t="e">
        <f t="shared" ca="1" si="53"/>
        <v>#DIV/0!</v>
      </c>
    </row>
    <row r="239" spans="4:16" x14ac:dyDescent="0.2">
      <c r="D239" s="69">
        <f t="shared" si="42"/>
        <v>0</v>
      </c>
      <c r="E239" s="69">
        <f t="shared" si="42"/>
        <v>0</v>
      </c>
      <c r="F239" s="70">
        <f t="shared" si="47"/>
        <v>0</v>
      </c>
      <c r="G239" s="70">
        <f t="shared" si="48"/>
        <v>0</v>
      </c>
      <c r="H239" s="70">
        <f t="shared" si="49"/>
        <v>0</v>
      </c>
      <c r="I239" s="70">
        <f t="shared" si="50"/>
        <v>0</v>
      </c>
      <c r="J239" s="70">
        <f t="shared" si="51"/>
        <v>0</v>
      </c>
      <c r="K239" s="70" t="e">
        <f t="shared" ca="1" si="43"/>
        <v>#DIV/0!</v>
      </c>
      <c r="L239" s="70" t="e">
        <f t="shared" ca="1" si="52"/>
        <v>#DIV/0!</v>
      </c>
      <c r="M239" s="70">
        <f t="shared" ca="1" si="44"/>
        <v>0</v>
      </c>
      <c r="N239" s="70">
        <f t="shared" ca="1" si="45"/>
        <v>0</v>
      </c>
      <c r="O239" s="70">
        <f t="shared" ca="1" si="46"/>
        <v>0</v>
      </c>
      <c r="P239" s="23" t="e">
        <f t="shared" ca="1" si="53"/>
        <v>#DIV/0!</v>
      </c>
    </row>
    <row r="240" spans="4:16" x14ac:dyDescent="0.2">
      <c r="D240" s="69">
        <f t="shared" si="42"/>
        <v>0</v>
      </c>
      <c r="E240" s="69">
        <f t="shared" si="42"/>
        <v>0</v>
      </c>
      <c r="F240" s="70">
        <f t="shared" si="47"/>
        <v>0</v>
      </c>
      <c r="G240" s="70">
        <f t="shared" si="48"/>
        <v>0</v>
      </c>
      <c r="H240" s="70">
        <f t="shared" si="49"/>
        <v>0</v>
      </c>
      <c r="I240" s="70">
        <f t="shared" si="50"/>
        <v>0</v>
      </c>
      <c r="J240" s="70">
        <f t="shared" si="51"/>
        <v>0</v>
      </c>
      <c r="K240" s="70" t="e">
        <f t="shared" ca="1" si="43"/>
        <v>#DIV/0!</v>
      </c>
      <c r="L240" s="70" t="e">
        <f t="shared" ca="1" si="52"/>
        <v>#DIV/0!</v>
      </c>
      <c r="M240" s="70">
        <f t="shared" ca="1" si="44"/>
        <v>0</v>
      </c>
      <c r="N240" s="70">
        <f t="shared" ca="1" si="45"/>
        <v>0</v>
      </c>
      <c r="O240" s="70">
        <f t="shared" ca="1" si="46"/>
        <v>0</v>
      </c>
      <c r="P240" s="23" t="e">
        <f t="shared" ca="1" si="53"/>
        <v>#DIV/0!</v>
      </c>
    </row>
    <row r="241" spans="4:16" x14ac:dyDescent="0.2">
      <c r="D241" s="69">
        <f t="shared" si="42"/>
        <v>0</v>
      </c>
      <c r="E241" s="69">
        <f t="shared" si="42"/>
        <v>0</v>
      </c>
      <c r="F241" s="70">
        <f t="shared" si="47"/>
        <v>0</v>
      </c>
      <c r="G241" s="70">
        <f t="shared" si="48"/>
        <v>0</v>
      </c>
      <c r="H241" s="70">
        <f t="shared" si="49"/>
        <v>0</v>
      </c>
      <c r="I241" s="70">
        <f t="shared" si="50"/>
        <v>0</v>
      </c>
      <c r="J241" s="70">
        <f t="shared" si="51"/>
        <v>0</v>
      </c>
      <c r="K241" s="70" t="e">
        <f t="shared" ca="1" si="43"/>
        <v>#DIV/0!</v>
      </c>
      <c r="L241" s="70" t="e">
        <f t="shared" ca="1" si="52"/>
        <v>#DIV/0!</v>
      </c>
      <c r="M241" s="70">
        <f t="shared" ca="1" si="44"/>
        <v>0</v>
      </c>
      <c r="N241" s="70">
        <f t="shared" ca="1" si="45"/>
        <v>0</v>
      </c>
      <c r="O241" s="70">
        <f t="shared" ca="1" si="46"/>
        <v>0</v>
      </c>
      <c r="P241" s="23" t="e">
        <f t="shared" ca="1" si="53"/>
        <v>#DIV/0!</v>
      </c>
    </row>
    <row r="242" spans="4:16" x14ac:dyDescent="0.2">
      <c r="D242" s="69">
        <f t="shared" si="42"/>
        <v>0</v>
      </c>
      <c r="E242" s="69">
        <f t="shared" si="42"/>
        <v>0</v>
      </c>
      <c r="F242" s="70">
        <f t="shared" si="47"/>
        <v>0</v>
      </c>
      <c r="G242" s="70">
        <f t="shared" si="48"/>
        <v>0</v>
      </c>
      <c r="H242" s="70">
        <f t="shared" si="49"/>
        <v>0</v>
      </c>
      <c r="I242" s="70">
        <f t="shared" si="50"/>
        <v>0</v>
      </c>
      <c r="J242" s="70">
        <f t="shared" si="51"/>
        <v>0</v>
      </c>
      <c r="K242" s="70" t="e">
        <f t="shared" ca="1" si="43"/>
        <v>#DIV/0!</v>
      </c>
      <c r="L242" s="70" t="e">
        <f t="shared" ca="1" si="52"/>
        <v>#DIV/0!</v>
      </c>
      <c r="M242" s="70">
        <f t="shared" ca="1" si="44"/>
        <v>0</v>
      </c>
      <c r="N242" s="70">
        <f t="shared" ca="1" si="45"/>
        <v>0</v>
      </c>
      <c r="O242" s="70">
        <f t="shared" ca="1" si="46"/>
        <v>0</v>
      </c>
      <c r="P242" s="23" t="e">
        <f t="shared" ca="1" si="53"/>
        <v>#DIV/0!</v>
      </c>
    </row>
    <row r="243" spans="4:16" x14ac:dyDescent="0.2">
      <c r="D243" s="69">
        <f t="shared" si="42"/>
        <v>0</v>
      </c>
      <c r="E243" s="69">
        <f t="shared" si="42"/>
        <v>0</v>
      </c>
      <c r="F243" s="70">
        <f t="shared" si="47"/>
        <v>0</v>
      </c>
      <c r="G243" s="70">
        <f t="shared" si="48"/>
        <v>0</v>
      </c>
      <c r="H243" s="70">
        <f t="shared" si="49"/>
        <v>0</v>
      </c>
      <c r="I243" s="70">
        <f t="shared" si="50"/>
        <v>0</v>
      </c>
      <c r="J243" s="70">
        <f t="shared" si="51"/>
        <v>0</v>
      </c>
      <c r="K243" s="70" t="e">
        <f t="shared" ca="1" si="43"/>
        <v>#DIV/0!</v>
      </c>
      <c r="L243" s="70" t="e">
        <f t="shared" ca="1" si="52"/>
        <v>#DIV/0!</v>
      </c>
      <c r="M243" s="70">
        <f t="shared" ca="1" si="44"/>
        <v>0</v>
      </c>
      <c r="N243" s="70">
        <f t="shared" ca="1" si="45"/>
        <v>0</v>
      </c>
      <c r="O243" s="70">
        <f t="shared" ca="1" si="46"/>
        <v>0</v>
      </c>
      <c r="P243" s="23" t="e">
        <f t="shared" ca="1" si="53"/>
        <v>#DIV/0!</v>
      </c>
    </row>
    <row r="244" spans="4:16" x14ac:dyDescent="0.2">
      <c r="D244" s="69">
        <f t="shared" si="42"/>
        <v>0</v>
      </c>
      <c r="E244" s="69">
        <f t="shared" si="42"/>
        <v>0</v>
      </c>
      <c r="F244" s="70">
        <f t="shared" si="47"/>
        <v>0</v>
      </c>
      <c r="G244" s="70">
        <f t="shared" si="48"/>
        <v>0</v>
      </c>
      <c r="H244" s="70">
        <f t="shared" si="49"/>
        <v>0</v>
      </c>
      <c r="I244" s="70">
        <f t="shared" si="50"/>
        <v>0</v>
      </c>
      <c r="J244" s="70">
        <f t="shared" si="51"/>
        <v>0</v>
      </c>
      <c r="K244" s="70" t="e">
        <f t="shared" ca="1" si="43"/>
        <v>#DIV/0!</v>
      </c>
      <c r="L244" s="70" t="e">
        <f t="shared" ca="1" si="52"/>
        <v>#DIV/0!</v>
      </c>
      <c r="M244" s="70">
        <f t="shared" ca="1" si="44"/>
        <v>0</v>
      </c>
      <c r="N244" s="70">
        <f t="shared" ca="1" si="45"/>
        <v>0</v>
      </c>
      <c r="O244" s="70">
        <f t="shared" ca="1" si="46"/>
        <v>0</v>
      </c>
      <c r="P244" s="23" t="e">
        <f t="shared" ca="1" si="53"/>
        <v>#DIV/0!</v>
      </c>
    </row>
    <row r="245" spans="4:16" x14ac:dyDescent="0.2">
      <c r="D245" s="69">
        <f t="shared" si="42"/>
        <v>0</v>
      </c>
      <c r="E245" s="69">
        <f t="shared" si="42"/>
        <v>0</v>
      </c>
      <c r="F245" s="70">
        <f t="shared" si="47"/>
        <v>0</v>
      </c>
      <c r="G245" s="70">
        <f t="shared" si="48"/>
        <v>0</v>
      </c>
      <c r="H245" s="70">
        <f t="shared" si="49"/>
        <v>0</v>
      </c>
      <c r="I245" s="70">
        <f t="shared" si="50"/>
        <v>0</v>
      </c>
      <c r="J245" s="70">
        <f t="shared" si="51"/>
        <v>0</v>
      </c>
      <c r="K245" s="70" t="e">
        <f t="shared" ca="1" si="43"/>
        <v>#DIV/0!</v>
      </c>
      <c r="L245" s="70" t="e">
        <f t="shared" ca="1" si="52"/>
        <v>#DIV/0!</v>
      </c>
      <c r="M245" s="70">
        <f t="shared" ca="1" si="44"/>
        <v>0</v>
      </c>
      <c r="N245" s="70">
        <f t="shared" ca="1" si="45"/>
        <v>0</v>
      </c>
      <c r="O245" s="70">
        <f t="shared" ca="1" si="46"/>
        <v>0</v>
      </c>
      <c r="P245" s="23" t="e">
        <f t="shared" ca="1" si="53"/>
        <v>#DIV/0!</v>
      </c>
    </row>
    <row r="246" spans="4:16" x14ac:dyDescent="0.2">
      <c r="D246" s="69">
        <f t="shared" si="42"/>
        <v>0</v>
      </c>
      <c r="E246" s="69">
        <f t="shared" si="42"/>
        <v>0</v>
      </c>
      <c r="F246" s="70">
        <f t="shared" si="47"/>
        <v>0</v>
      </c>
      <c r="G246" s="70">
        <f t="shared" si="48"/>
        <v>0</v>
      </c>
      <c r="H246" s="70">
        <f t="shared" si="49"/>
        <v>0</v>
      </c>
      <c r="I246" s="70">
        <f t="shared" si="50"/>
        <v>0</v>
      </c>
      <c r="J246" s="70">
        <f t="shared" si="51"/>
        <v>0</v>
      </c>
      <c r="K246" s="70" t="e">
        <f t="shared" ca="1" si="43"/>
        <v>#DIV/0!</v>
      </c>
      <c r="L246" s="70" t="e">
        <f t="shared" ca="1" si="52"/>
        <v>#DIV/0!</v>
      </c>
      <c r="M246" s="70">
        <f t="shared" ca="1" si="44"/>
        <v>0</v>
      </c>
      <c r="N246" s="70">
        <f t="shared" ca="1" si="45"/>
        <v>0</v>
      </c>
      <c r="O246" s="70">
        <f t="shared" ca="1" si="46"/>
        <v>0</v>
      </c>
      <c r="P246" s="23" t="e">
        <f t="shared" ca="1" si="53"/>
        <v>#DIV/0!</v>
      </c>
    </row>
    <row r="247" spans="4:16" x14ac:dyDescent="0.2">
      <c r="D247" s="69">
        <f t="shared" si="42"/>
        <v>0</v>
      </c>
      <c r="E247" s="69">
        <f t="shared" si="42"/>
        <v>0</v>
      </c>
      <c r="F247" s="70">
        <f t="shared" si="47"/>
        <v>0</v>
      </c>
      <c r="G247" s="70">
        <f t="shared" si="48"/>
        <v>0</v>
      </c>
      <c r="H247" s="70">
        <f t="shared" si="49"/>
        <v>0</v>
      </c>
      <c r="I247" s="70">
        <f t="shared" si="50"/>
        <v>0</v>
      </c>
      <c r="J247" s="70">
        <f t="shared" si="51"/>
        <v>0</v>
      </c>
      <c r="K247" s="70" t="e">
        <f t="shared" ca="1" si="43"/>
        <v>#DIV/0!</v>
      </c>
      <c r="L247" s="70" t="e">
        <f t="shared" ca="1" si="52"/>
        <v>#DIV/0!</v>
      </c>
      <c r="M247" s="70">
        <f t="shared" ca="1" si="44"/>
        <v>0</v>
      </c>
      <c r="N247" s="70">
        <f t="shared" ca="1" si="45"/>
        <v>0</v>
      </c>
      <c r="O247" s="70">
        <f t="shared" ca="1" si="46"/>
        <v>0</v>
      </c>
      <c r="P247" s="23" t="e">
        <f t="shared" ca="1" si="53"/>
        <v>#DIV/0!</v>
      </c>
    </row>
    <row r="248" spans="4:16" x14ac:dyDescent="0.2">
      <c r="D248" s="69">
        <f t="shared" si="42"/>
        <v>0</v>
      </c>
      <c r="E248" s="69">
        <f t="shared" si="42"/>
        <v>0</v>
      </c>
      <c r="F248" s="70">
        <f t="shared" si="47"/>
        <v>0</v>
      </c>
      <c r="G248" s="70">
        <f t="shared" si="48"/>
        <v>0</v>
      </c>
      <c r="H248" s="70">
        <f t="shared" si="49"/>
        <v>0</v>
      </c>
      <c r="I248" s="70">
        <f t="shared" si="50"/>
        <v>0</v>
      </c>
      <c r="J248" s="70">
        <f t="shared" si="51"/>
        <v>0</v>
      </c>
      <c r="K248" s="70" t="e">
        <f t="shared" ca="1" si="43"/>
        <v>#DIV/0!</v>
      </c>
      <c r="L248" s="70" t="e">
        <f t="shared" ca="1" si="52"/>
        <v>#DIV/0!</v>
      </c>
      <c r="M248" s="70">
        <f t="shared" ca="1" si="44"/>
        <v>0</v>
      </c>
      <c r="N248" s="70">
        <f t="shared" ca="1" si="45"/>
        <v>0</v>
      </c>
      <c r="O248" s="70">
        <f t="shared" ca="1" si="46"/>
        <v>0</v>
      </c>
      <c r="P248" s="23" t="e">
        <f t="shared" ca="1" si="53"/>
        <v>#DIV/0!</v>
      </c>
    </row>
    <row r="249" spans="4:16" x14ac:dyDescent="0.2">
      <c r="D249" s="69">
        <f t="shared" si="42"/>
        <v>0</v>
      </c>
      <c r="E249" s="69">
        <f t="shared" si="42"/>
        <v>0</v>
      </c>
      <c r="F249" s="70">
        <f t="shared" si="47"/>
        <v>0</v>
      </c>
      <c r="G249" s="70">
        <f t="shared" si="48"/>
        <v>0</v>
      </c>
      <c r="H249" s="70">
        <f t="shared" si="49"/>
        <v>0</v>
      </c>
      <c r="I249" s="70">
        <f t="shared" si="50"/>
        <v>0</v>
      </c>
      <c r="J249" s="70">
        <f t="shared" si="51"/>
        <v>0</v>
      </c>
      <c r="K249" s="70" t="e">
        <f t="shared" ca="1" si="43"/>
        <v>#DIV/0!</v>
      </c>
      <c r="L249" s="70" t="e">
        <f t="shared" ca="1" si="52"/>
        <v>#DIV/0!</v>
      </c>
      <c r="M249" s="70">
        <f t="shared" ca="1" si="44"/>
        <v>0</v>
      </c>
      <c r="N249" s="70">
        <f t="shared" ca="1" si="45"/>
        <v>0</v>
      </c>
      <c r="O249" s="70">
        <f t="shared" ca="1" si="46"/>
        <v>0</v>
      </c>
      <c r="P249" s="23" t="e">
        <f t="shared" ca="1" si="53"/>
        <v>#DIV/0!</v>
      </c>
    </row>
    <row r="250" spans="4:16" x14ac:dyDescent="0.2">
      <c r="D250" s="69">
        <f t="shared" si="42"/>
        <v>0</v>
      </c>
      <c r="E250" s="69">
        <f t="shared" si="42"/>
        <v>0</v>
      </c>
      <c r="F250" s="70">
        <f t="shared" si="47"/>
        <v>0</v>
      </c>
      <c r="G250" s="70">
        <f t="shared" si="48"/>
        <v>0</v>
      </c>
      <c r="H250" s="70">
        <f t="shared" si="49"/>
        <v>0</v>
      </c>
      <c r="I250" s="70">
        <f t="shared" si="50"/>
        <v>0</v>
      </c>
      <c r="J250" s="70">
        <f t="shared" si="51"/>
        <v>0</v>
      </c>
      <c r="K250" s="70" t="e">
        <f t="shared" ca="1" si="43"/>
        <v>#DIV/0!</v>
      </c>
      <c r="L250" s="70" t="e">
        <f t="shared" ca="1" si="52"/>
        <v>#DIV/0!</v>
      </c>
      <c r="M250" s="70">
        <f t="shared" ca="1" si="44"/>
        <v>0</v>
      </c>
      <c r="N250" s="70">
        <f t="shared" ca="1" si="45"/>
        <v>0</v>
      </c>
      <c r="O250" s="70">
        <f t="shared" ca="1" si="46"/>
        <v>0</v>
      </c>
      <c r="P250" s="23" t="e">
        <f t="shared" ca="1" si="53"/>
        <v>#DIV/0!</v>
      </c>
    </row>
    <row r="251" spans="4:16" x14ac:dyDescent="0.2">
      <c r="D251" s="69">
        <f t="shared" si="42"/>
        <v>0</v>
      </c>
      <c r="E251" s="69">
        <f t="shared" si="42"/>
        <v>0</v>
      </c>
      <c r="F251" s="70">
        <f t="shared" si="47"/>
        <v>0</v>
      </c>
      <c r="G251" s="70">
        <f t="shared" si="48"/>
        <v>0</v>
      </c>
      <c r="H251" s="70">
        <f t="shared" si="49"/>
        <v>0</v>
      </c>
      <c r="I251" s="70">
        <f t="shared" si="50"/>
        <v>0</v>
      </c>
      <c r="J251" s="70">
        <f t="shared" si="51"/>
        <v>0</v>
      </c>
      <c r="K251" s="70" t="e">
        <f t="shared" ca="1" si="43"/>
        <v>#DIV/0!</v>
      </c>
      <c r="L251" s="70" t="e">
        <f t="shared" ca="1" si="52"/>
        <v>#DIV/0!</v>
      </c>
      <c r="M251" s="70">
        <f t="shared" ca="1" si="44"/>
        <v>0</v>
      </c>
      <c r="N251" s="70">
        <f t="shared" ca="1" si="45"/>
        <v>0</v>
      </c>
      <c r="O251" s="70">
        <f t="shared" ca="1" si="46"/>
        <v>0</v>
      </c>
      <c r="P251" s="23" t="e">
        <f t="shared" ca="1" si="53"/>
        <v>#DIV/0!</v>
      </c>
    </row>
    <row r="252" spans="4:16" x14ac:dyDescent="0.2">
      <c r="D252" s="69">
        <f t="shared" si="42"/>
        <v>0</v>
      </c>
      <c r="E252" s="69">
        <f t="shared" si="42"/>
        <v>0</v>
      </c>
      <c r="F252" s="70">
        <f t="shared" si="47"/>
        <v>0</v>
      </c>
      <c r="G252" s="70">
        <f t="shared" si="48"/>
        <v>0</v>
      </c>
      <c r="H252" s="70">
        <f t="shared" si="49"/>
        <v>0</v>
      </c>
      <c r="I252" s="70">
        <f t="shared" si="50"/>
        <v>0</v>
      </c>
      <c r="J252" s="70">
        <f t="shared" si="51"/>
        <v>0</v>
      </c>
      <c r="K252" s="70" t="e">
        <f t="shared" ca="1" si="43"/>
        <v>#DIV/0!</v>
      </c>
      <c r="L252" s="70" t="e">
        <f t="shared" ca="1" si="52"/>
        <v>#DIV/0!</v>
      </c>
      <c r="M252" s="70">
        <f t="shared" ca="1" si="44"/>
        <v>0</v>
      </c>
      <c r="N252" s="70">
        <f t="shared" ca="1" si="45"/>
        <v>0</v>
      </c>
      <c r="O252" s="70">
        <f t="shared" ca="1" si="46"/>
        <v>0</v>
      </c>
      <c r="P252" s="23" t="e">
        <f t="shared" ca="1" si="53"/>
        <v>#DIV/0!</v>
      </c>
    </row>
    <row r="253" spans="4:16" x14ac:dyDescent="0.2">
      <c r="D253" s="69">
        <f t="shared" si="42"/>
        <v>0</v>
      </c>
      <c r="E253" s="69">
        <f t="shared" si="42"/>
        <v>0</v>
      </c>
      <c r="F253" s="70">
        <f t="shared" si="47"/>
        <v>0</v>
      </c>
      <c r="G253" s="70">
        <f t="shared" si="48"/>
        <v>0</v>
      </c>
      <c r="H253" s="70">
        <f t="shared" si="49"/>
        <v>0</v>
      </c>
      <c r="I253" s="70">
        <f t="shared" si="50"/>
        <v>0</v>
      </c>
      <c r="J253" s="70">
        <f t="shared" si="51"/>
        <v>0</v>
      </c>
      <c r="K253" s="70" t="e">
        <f t="shared" ca="1" si="43"/>
        <v>#DIV/0!</v>
      </c>
      <c r="L253" s="70" t="e">
        <f t="shared" ca="1" si="52"/>
        <v>#DIV/0!</v>
      </c>
      <c r="M253" s="70">
        <f t="shared" ca="1" si="44"/>
        <v>0</v>
      </c>
      <c r="N253" s="70">
        <f t="shared" ca="1" si="45"/>
        <v>0</v>
      </c>
      <c r="O253" s="70">
        <f t="shared" ca="1" si="46"/>
        <v>0</v>
      </c>
      <c r="P253" s="23" t="e">
        <f t="shared" ca="1" si="53"/>
        <v>#DIV/0!</v>
      </c>
    </row>
  </sheetData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2023-01-21T06:39:17Z</dcterms:modified>
</cp:coreProperties>
</file>