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A53B4AF-D632-450B-B108-9FD5A00B6D56}" xr6:coauthVersionLast="47" xr6:coauthVersionMax="47" xr10:uidLastSave="{00000000-0000-0000-0000-000000000000}"/>
  <bookViews>
    <workbookView xWindow="13335" yWindow="360" windowWidth="12735" windowHeight="1458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6" i="1" l="1"/>
  <c r="F216" i="1" s="1"/>
  <c r="G216" i="1" s="1"/>
  <c r="K216" i="1" s="1"/>
  <c r="Q216" i="1"/>
  <c r="E217" i="1"/>
  <c r="F217" i="1" s="1"/>
  <c r="G217" i="1" s="1"/>
  <c r="K217" i="1" s="1"/>
  <c r="Q217" i="1"/>
  <c r="E215" i="1"/>
  <c r="F215" i="1" s="1"/>
  <c r="G215" i="1" s="1"/>
  <c r="K215" i="1" s="1"/>
  <c r="Q215" i="1"/>
  <c r="C9" i="1"/>
  <c r="D9" i="1"/>
  <c r="E199" i="1"/>
  <c r="F199" i="1" s="1"/>
  <c r="G199" i="1" s="1"/>
  <c r="K199" i="1" s="1"/>
  <c r="E200" i="1"/>
  <c r="F200" i="1" s="1"/>
  <c r="G200" i="1" s="1"/>
  <c r="K200" i="1" s="1"/>
  <c r="E201" i="1"/>
  <c r="F201" i="1" s="1"/>
  <c r="G201" i="1" s="1"/>
  <c r="K201" i="1" s="1"/>
  <c r="E202" i="1"/>
  <c r="F202" i="1"/>
  <c r="G202" i="1" s="1"/>
  <c r="J202" i="1" s="1"/>
  <c r="E203" i="1"/>
  <c r="F203" i="1" s="1"/>
  <c r="G203" i="1" s="1"/>
  <c r="K203" i="1" s="1"/>
  <c r="E204" i="1"/>
  <c r="F204" i="1" s="1"/>
  <c r="G204" i="1" s="1"/>
  <c r="K204" i="1" s="1"/>
  <c r="E205" i="1"/>
  <c r="F205" i="1"/>
  <c r="G205" i="1" s="1"/>
  <c r="K205" i="1" s="1"/>
  <c r="E206" i="1"/>
  <c r="F206" i="1" s="1"/>
  <c r="G206" i="1" s="1"/>
  <c r="K206" i="1" s="1"/>
  <c r="E207" i="1"/>
  <c r="F207" i="1" s="1"/>
  <c r="G207" i="1" s="1"/>
  <c r="K207" i="1" s="1"/>
  <c r="E208" i="1"/>
  <c r="F208" i="1" s="1"/>
  <c r="G208" i="1" s="1"/>
  <c r="K208" i="1" s="1"/>
  <c r="E210" i="1"/>
  <c r="F210" i="1" s="1"/>
  <c r="G210" i="1" s="1"/>
  <c r="K210" i="1" s="1"/>
  <c r="E211" i="1"/>
  <c r="F211" i="1" s="1"/>
  <c r="G211" i="1" s="1"/>
  <c r="K211" i="1" s="1"/>
  <c r="E212" i="1"/>
  <c r="F212" i="1" s="1"/>
  <c r="G212" i="1" s="1"/>
  <c r="K212" i="1" s="1"/>
  <c r="E213" i="1"/>
  <c r="F213" i="1" s="1"/>
  <c r="G213" i="1" s="1"/>
  <c r="K213" i="1" s="1"/>
  <c r="E214" i="1"/>
  <c r="F214" i="1"/>
  <c r="G214" i="1" s="1"/>
  <c r="K214" i="1" s="1"/>
  <c r="E209" i="1"/>
  <c r="F209" i="1" s="1"/>
  <c r="U209" i="1" s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H29" i="1" s="1"/>
  <c r="E30" i="1"/>
  <c r="F30" i="1" s="1"/>
  <c r="G30" i="1" s="1"/>
  <c r="H30" i="1" s="1"/>
  <c r="E31" i="1"/>
  <c r="F31" i="1" s="1"/>
  <c r="G31" i="1" s="1"/>
  <c r="H31" i="1" s="1"/>
  <c r="E32" i="1"/>
  <c r="F32" i="1" s="1"/>
  <c r="G32" i="1" s="1"/>
  <c r="H32" i="1" s="1"/>
  <c r="E33" i="1"/>
  <c r="F33" i="1" s="1"/>
  <c r="G33" i="1" s="1"/>
  <c r="H33" i="1" s="1"/>
  <c r="E34" i="1"/>
  <c r="F34" i="1" s="1"/>
  <c r="G34" i="1" s="1"/>
  <c r="H34" i="1" s="1"/>
  <c r="E35" i="1"/>
  <c r="F35" i="1" s="1"/>
  <c r="G35" i="1" s="1"/>
  <c r="H35" i="1" s="1"/>
  <c r="E36" i="1"/>
  <c r="E117" i="2" s="1"/>
  <c r="E37" i="1"/>
  <c r="F37" i="1" s="1"/>
  <c r="G37" i="1" s="1"/>
  <c r="H37" i="1" s="1"/>
  <c r="E38" i="1"/>
  <c r="E119" i="2" s="1"/>
  <c r="E39" i="1"/>
  <c r="F39" i="1" s="1"/>
  <c r="G39" i="1" s="1"/>
  <c r="H39" i="1" s="1"/>
  <c r="E40" i="1"/>
  <c r="F40" i="1"/>
  <c r="G40" i="1"/>
  <c r="H40" i="1" s="1"/>
  <c r="E41" i="1"/>
  <c r="F41" i="1" s="1"/>
  <c r="G41" i="1" s="1"/>
  <c r="H41" i="1" s="1"/>
  <c r="E42" i="1"/>
  <c r="F42" i="1" s="1"/>
  <c r="G42" i="1" s="1"/>
  <c r="H42" i="1" s="1"/>
  <c r="E43" i="1"/>
  <c r="F43" i="1" s="1"/>
  <c r="G43" i="1" s="1"/>
  <c r="H43" i="1" s="1"/>
  <c r="E44" i="1"/>
  <c r="F44" i="1" s="1"/>
  <c r="G44" i="1" s="1"/>
  <c r="H44" i="1" s="1"/>
  <c r="E45" i="1"/>
  <c r="F45" i="1"/>
  <c r="G45" i="1"/>
  <c r="H45" i="1" s="1"/>
  <c r="E46" i="1"/>
  <c r="F46" i="1" s="1"/>
  <c r="G46" i="1" s="1"/>
  <c r="H46" i="1" s="1"/>
  <c r="E47" i="1"/>
  <c r="F47" i="1"/>
  <c r="E48" i="1"/>
  <c r="E129" i="2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2" i="1"/>
  <c r="F52" i="1"/>
  <c r="G52" i="1"/>
  <c r="H52" i="1" s="1"/>
  <c r="E53" i="1"/>
  <c r="F53" i="1"/>
  <c r="G53" i="1" s="1"/>
  <c r="H53" i="1" s="1"/>
  <c r="E54" i="1"/>
  <c r="F54" i="1" s="1"/>
  <c r="G54" i="1" s="1"/>
  <c r="H54" i="1" s="1"/>
  <c r="E55" i="1"/>
  <c r="F55" i="1"/>
  <c r="G55" i="1" s="1"/>
  <c r="H55" i="1" s="1"/>
  <c r="E56" i="1"/>
  <c r="E137" i="2" s="1"/>
  <c r="E57" i="1"/>
  <c r="F57" i="1" s="1"/>
  <c r="G57" i="1" s="1"/>
  <c r="H57" i="1" s="1"/>
  <c r="E58" i="1"/>
  <c r="F58" i="1" s="1"/>
  <c r="G58" i="1" s="1"/>
  <c r="H58" i="1" s="1"/>
  <c r="E59" i="1"/>
  <c r="F59" i="1" s="1"/>
  <c r="G59" i="1" s="1"/>
  <c r="H59" i="1" s="1"/>
  <c r="E60" i="1"/>
  <c r="F60" i="1"/>
  <c r="G60" i="1" s="1"/>
  <c r="H60" i="1" s="1"/>
  <c r="E61" i="1"/>
  <c r="F61" i="1"/>
  <c r="G61" i="1" s="1"/>
  <c r="H61" i="1" s="1"/>
  <c r="E62" i="1"/>
  <c r="F62" i="1" s="1"/>
  <c r="G62" i="1" s="1"/>
  <c r="H62" i="1" s="1"/>
  <c r="E63" i="1"/>
  <c r="F63" i="1" s="1"/>
  <c r="G63" i="1" s="1"/>
  <c r="H63" i="1" s="1"/>
  <c r="E64" i="1"/>
  <c r="F64" i="1"/>
  <c r="G64" i="1" s="1"/>
  <c r="H64" i="1" s="1"/>
  <c r="E65" i="1"/>
  <c r="F65" i="1" s="1"/>
  <c r="G65" i="1" s="1"/>
  <c r="H65" i="1" s="1"/>
  <c r="E66" i="1"/>
  <c r="E147" i="2" s="1"/>
  <c r="E67" i="1"/>
  <c r="F67" i="1" s="1"/>
  <c r="G67" i="1" s="1"/>
  <c r="H67" i="1" s="1"/>
  <c r="E68" i="1"/>
  <c r="F68" i="1" s="1"/>
  <c r="G68" i="1" s="1"/>
  <c r="H68" i="1" s="1"/>
  <c r="E69" i="1"/>
  <c r="E150" i="2" s="1"/>
  <c r="E70" i="1"/>
  <c r="F70" i="1" s="1"/>
  <c r="G70" i="1" s="1"/>
  <c r="H70" i="1" s="1"/>
  <c r="E71" i="1"/>
  <c r="F71" i="1"/>
  <c r="G71" i="1" s="1"/>
  <c r="H71" i="1" s="1"/>
  <c r="E72" i="1"/>
  <c r="F72" i="1" s="1"/>
  <c r="G72" i="1" s="1"/>
  <c r="H72" i="1" s="1"/>
  <c r="E73" i="1"/>
  <c r="F73" i="1"/>
  <c r="G73" i="1" s="1"/>
  <c r="H73" i="1" s="1"/>
  <c r="E74" i="1"/>
  <c r="F74" i="1"/>
  <c r="G74" i="1"/>
  <c r="H74" i="1" s="1"/>
  <c r="E75" i="1"/>
  <c r="F75" i="1"/>
  <c r="G75" i="1" s="1"/>
  <c r="H75" i="1" s="1"/>
  <c r="E76" i="1"/>
  <c r="F76" i="1"/>
  <c r="E77" i="1"/>
  <c r="F77" i="1"/>
  <c r="G77" i="1"/>
  <c r="H77" i="1" s="1"/>
  <c r="E78" i="1"/>
  <c r="F78" i="1"/>
  <c r="G78" i="1" s="1"/>
  <c r="H78" i="1" s="1"/>
  <c r="E79" i="1"/>
  <c r="F79" i="1" s="1"/>
  <c r="G79" i="1" s="1"/>
  <c r="H79" i="1" s="1"/>
  <c r="E80" i="1"/>
  <c r="F80" i="1" s="1"/>
  <c r="G80" i="1" s="1"/>
  <c r="H80" i="1" s="1"/>
  <c r="E81" i="1"/>
  <c r="F81" i="1"/>
  <c r="G81" i="1" s="1"/>
  <c r="H81" i="1" s="1"/>
  <c r="E82" i="1"/>
  <c r="F82" i="1"/>
  <c r="G82" i="1"/>
  <c r="H82" i="1" s="1"/>
  <c r="E83" i="1"/>
  <c r="F83" i="1" s="1"/>
  <c r="G83" i="1" s="1"/>
  <c r="H83" i="1" s="1"/>
  <c r="E84" i="1"/>
  <c r="F84" i="1"/>
  <c r="G84" i="1" s="1"/>
  <c r="H84" i="1" s="1"/>
  <c r="E85" i="1"/>
  <c r="F85" i="1" s="1"/>
  <c r="G85" i="1" s="1"/>
  <c r="I85" i="1" s="1"/>
  <c r="E86" i="1"/>
  <c r="F86" i="1" s="1"/>
  <c r="G86" i="1" s="1"/>
  <c r="I86" i="1" s="1"/>
  <c r="E87" i="1"/>
  <c r="F87" i="1"/>
  <c r="G87" i="1" s="1"/>
  <c r="I87" i="1" s="1"/>
  <c r="E88" i="1"/>
  <c r="F88" i="1"/>
  <c r="G88" i="1" s="1"/>
  <c r="I88" i="1" s="1"/>
  <c r="E89" i="1"/>
  <c r="F89" i="1" s="1"/>
  <c r="G89" i="1" s="1"/>
  <c r="J89" i="1" s="1"/>
  <c r="E90" i="1"/>
  <c r="F90" i="1" s="1"/>
  <c r="G90" i="1" s="1"/>
  <c r="J90" i="1" s="1"/>
  <c r="E91" i="1"/>
  <c r="F91" i="1" s="1"/>
  <c r="G91" i="1" s="1"/>
  <c r="I91" i="1" s="1"/>
  <c r="E92" i="1"/>
  <c r="F92" i="1"/>
  <c r="E93" i="1"/>
  <c r="E17" i="2" s="1"/>
  <c r="E94" i="1"/>
  <c r="F94" i="1" s="1"/>
  <c r="G94" i="1" s="1"/>
  <c r="I94" i="1" s="1"/>
  <c r="E95" i="1"/>
  <c r="E19" i="2" s="1"/>
  <c r="F95" i="1"/>
  <c r="G95" i="1" s="1"/>
  <c r="I95" i="1" s="1"/>
  <c r="E96" i="1"/>
  <c r="F96" i="1" s="1"/>
  <c r="G96" i="1" s="1"/>
  <c r="J96" i="1" s="1"/>
  <c r="E97" i="1"/>
  <c r="F97" i="1"/>
  <c r="G97" i="1"/>
  <c r="H97" i="1" s="1"/>
  <c r="E98" i="1"/>
  <c r="E20" i="2" s="1"/>
  <c r="F98" i="1"/>
  <c r="G98" i="1" s="1"/>
  <c r="I98" i="1" s="1"/>
  <c r="E99" i="1"/>
  <c r="F99" i="1" s="1"/>
  <c r="G99" i="1" s="1"/>
  <c r="I99" i="1" s="1"/>
  <c r="E100" i="1"/>
  <c r="F100" i="1"/>
  <c r="E101" i="1"/>
  <c r="E22" i="2" s="1"/>
  <c r="F101" i="1"/>
  <c r="G101" i="1" s="1"/>
  <c r="I101" i="1" s="1"/>
  <c r="E102" i="1"/>
  <c r="F102" i="1" s="1"/>
  <c r="G102" i="1" s="1"/>
  <c r="I102" i="1" s="1"/>
  <c r="E103" i="1"/>
  <c r="F103" i="1"/>
  <c r="G103" i="1" s="1"/>
  <c r="I103" i="1" s="1"/>
  <c r="E104" i="1"/>
  <c r="F104" i="1" s="1"/>
  <c r="G104" i="1" s="1"/>
  <c r="J104" i="1" s="1"/>
  <c r="E105" i="1"/>
  <c r="F105" i="1" s="1"/>
  <c r="G105" i="1" s="1"/>
  <c r="I105" i="1" s="1"/>
  <c r="E106" i="1"/>
  <c r="F106" i="1"/>
  <c r="G106" i="1" s="1"/>
  <c r="I106" i="1" s="1"/>
  <c r="E107" i="1"/>
  <c r="F107" i="1"/>
  <c r="E108" i="1"/>
  <c r="F108" i="1" s="1"/>
  <c r="G108" i="1" s="1"/>
  <c r="I108" i="1" s="1"/>
  <c r="E109" i="1"/>
  <c r="F109" i="1" s="1"/>
  <c r="G109" i="1" s="1"/>
  <c r="J109" i="1" s="1"/>
  <c r="E110" i="1"/>
  <c r="F110" i="1" s="1"/>
  <c r="G110" i="1" s="1"/>
  <c r="I110" i="1" s="1"/>
  <c r="E111" i="1"/>
  <c r="F111" i="1"/>
  <c r="E112" i="1"/>
  <c r="F112" i="1" s="1"/>
  <c r="G112" i="1" s="1"/>
  <c r="J112" i="1" s="1"/>
  <c r="E113" i="1"/>
  <c r="F113" i="1" s="1"/>
  <c r="G113" i="1" s="1"/>
  <c r="I113" i="1" s="1"/>
  <c r="E114" i="1"/>
  <c r="F114" i="1"/>
  <c r="G114" i="1" s="1"/>
  <c r="I114" i="1" s="1"/>
  <c r="E115" i="1"/>
  <c r="F115" i="1"/>
  <c r="G115" i="1" s="1"/>
  <c r="I115" i="1" s="1"/>
  <c r="E116" i="1"/>
  <c r="F116" i="1" s="1"/>
  <c r="G116" i="1" s="1"/>
  <c r="I116" i="1" s="1"/>
  <c r="E117" i="1"/>
  <c r="E35" i="2" s="1"/>
  <c r="E118" i="1"/>
  <c r="F118" i="1" s="1"/>
  <c r="G118" i="1" s="1"/>
  <c r="I118" i="1" s="1"/>
  <c r="E119" i="1"/>
  <c r="F119" i="1"/>
  <c r="G119" i="1" s="1"/>
  <c r="I119" i="1" s="1"/>
  <c r="E120" i="1"/>
  <c r="F120" i="1" s="1"/>
  <c r="G120" i="1" s="1"/>
  <c r="I120" i="1" s="1"/>
  <c r="E121" i="1"/>
  <c r="F121" i="1" s="1"/>
  <c r="G121" i="1" s="1"/>
  <c r="I121" i="1" s="1"/>
  <c r="E122" i="1"/>
  <c r="F122" i="1" s="1"/>
  <c r="G122" i="1" s="1"/>
  <c r="I122" i="1" s="1"/>
  <c r="E123" i="1"/>
  <c r="F123" i="1" s="1"/>
  <c r="G123" i="1" s="1"/>
  <c r="I123" i="1" s="1"/>
  <c r="E124" i="1"/>
  <c r="F124" i="1" s="1"/>
  <c r="G124" i="1" s="1"/>
  <c r="I124" i="1" s="1"/>
  <c r="E125" i="1"/>
  <c r="F125" i="1"/>
  <c r="G125" i="1" s="1"/>
  <c r="I125" i="1" s="1"/>
  <c r="E126" i="1"/>
  <c r="E43" i="2" s="1"/>
  <c r="F126" i="1"/>
  <c r="G126" i="1" s="1"/>
  <c r="I126" i="1" s="1"/>
  <c r="E127" i="1"/>
  <c r="F127" i="1" s="1"/>
  <c r="G127" i="1" s="1"/>
  <c r="I127" i="1" s="1"/>
  <c r="E128" i="1"/>
  <c r="F128" i="1" s="1"/>
  <c r="G128" i="1" s="1"/>
  <c r="I128" i="1" s="1"/>
  <c r="E129" i="1"/>
  <c r="F129" i="1" s="1"/>
  <c r="G129" i="1" s="1"/>
  <c r="I129" i="1" s="1"/>
  <c r="E130" i="1"/>
  <c r="F130" i="1"/>
  <c r="G130" i="1" s="1"/>
  <c r="I130" i="1" s="1"/>
  <c r="E131" i="1"/>
  <c r="F131" i="1" s="1"/>
  <c r="G131" i="1" s="1"/>
  <c r="I131" i="1" s="1"/>
  <c r="E132" i="1"/>
  <c r="F132" i="1" s="1"/>
  <c r="G132" i="1" s="1"/>
  <c r="I132" i="1" s="1"/>
  <c r="E133" i="1"/>
  <c r="F133" i="1"/>
  <c r="E134" i="1"/>
  <c r="E51" i="2" s="1"/>
  <c r="F134" i="1"/>
  <c r="G134" i="1"/>
  <c r="I134" i="1" s="1"/>
  <c r="E135" i="1"/>
  <c r="F135" i="1" s="1"/>
  <c r="G135" i="1" s="1"/>
  <c r="I135" i="1" s="1"/>
  <c r="E136" i="1"/>
  <c r="E53" i="2" s="1"/>
  <c r="F136" i="1"/>
  <c r="G136" i="1" s="1"/>
  <c r="I136" i="1" s="1"/>
  <c r="E137" i="1"/>
  <c r="F137" i="1" s="1"/>
  <c r="G137" i="1" s="1"/>
  <c r="I137" i="1" s="1"/>
  <c r="E138" i="1"/>
  <c r="F138" i="1" s="1"/>
  <c r="G138" i="1" s="1"/>
  <c r="I138" i="1" s="1"/>
  <c r="E139" i="1"/>
  <c r="F139" i="1" s="1"/>
  <c r="G139" i="1" s="1"/>
  <c r="I139" i="1" s="1"/>
  <c r="E140" i="1"/>
  <c r="F140" i="1"/>
  <c r="E141" i="1"/>
  <c r="F141" i="1" s="1"/>
  <c r="G141" i="1" s="1"/>
  <c r="I141" i="1" s="1"/>
  <c r="E142" i="1"/>
  <c r="E59" i="2" s="1"/>
  <c r="E143" i="1"/>
  <c r="F143" i="1" s="1"/>
  <c r="G143" i="1" s="1"/>
  <c r="I143" i="1" s="1"/>
  <c r="E144" i="1"/>
  <c r="F144" i="1" s="1"/>
  <c r="G144" i="1" s="1"/>
  <c r="I144" i="1" s="1"/>
  <c r="E145" i="1"/>
  <c r="E62" i="2" s="1"/>
  <c r="F145" i="1"/>
  <c r="G145" i="1" s="1"/>
  <c r="I145" i="1" s="1"/>
  <c r="E146" i="1"/>
  <c r="F146" i="1" s="1"/>
  <c r="G146" i="1" s="1"/>
  <c r="I146" i="1" s="1"/>
  <c r="E147" i="1"/>
  <c r="F147" i="1"/>
  <c r="G147" i="1" s="1"/>
  <c r="I147" i="1" s="1"/>
  <c r="E148" i="1"/>
  <c r="E65" i="2" s="1"/>
  <c r="F148" i="1"/>
  <c r="G148" i="1" s="1"/>
  <c r="I148" i="1" s="1"/>
  <c r="E149" i="1"/>
  <c r="F149" i="1" s="1"/>
  <c r="G149" i="1" s="1"/>
  <c r="I149" i="1" s="1"/>
  <c r="E150" i="1"/>
  <c r="F150" i="1"/>
  <c r="G150" i="1" s="1"/>
  <c r="I150" i="1" s="1"/>
  <c r="E151" i="1"/>
  <c r="F151" i="1" s="1"/>
  <c r="G151" i="1" s="1"/>
  <c r="I151" i="1" s="1"/>
  <c r="E152" i="1"/>
  <c r="F152" i="1" s="1"/>
  <c r="G152" i="1" s="1"/>
  <c r="I152" i="1" s="1"/>
  <c r="E153" i="1"/>
  <c r="E70" i="2" s="1"/>
  <c r="F153" i="1"/>
  <c r="G153" i="1" s="1"/>
  <c r="I153" i="1" s="1"/>
  <c r="E154" i="1"/>
  <c r="F154" i="1" s="1"/>
  <c r="G154" i="1" s="1"/>
  <c r="I154" i="1" s="1"/>
  <c r="E155" i="1"/>
  <c r="F155" i="1" s="1"/>
  <c r="G155" i="1" s="1"/>
  <c r="I155" i="1" s="1"/>
  <c r="E156" i="1"/>
  <c r="F156" i="1"/>
  <c r="G156" i="1" s="1"/>
  <c r="I156" i="1" s="1"/>
  <c r="E157" i="1"/>
  <c r="F157" i="1" s="1"/>
  <c r="G157" i="1" s="1"/>
  <c r="I157" i="1" s="1"/>
  <c r="E158" i="1"/>
  <c r="F158" i="1" s="1"/>
  <c r="G158" i="1" s="1"/>
  <c r="I158" i="1" s="1"/>
  <c r="E159" i="1"/>
  <c r="F159" i="1" s="1"/>
  <c r="G159" i="1" s="1"/>
  <c r="I159" i="1" s="1"/>
  <c r="E160" i="1"/>
  <c r="E77" i="2" s="1"/>
  <c r="E161" i="1"/>
  <c r="F161" i="1" s="1"/>
  <c r="G161" i="1" s="1"/>
  <c r="I161" i="1" s="1"/>
  <c r="E162" i="1"/>
  <c r="F162" i="1"/>
  <c r="G162" i="1"/>
  <c r="I162" i="1" s="1"/>
  <c r="E163" i="1"/>
  <c r="F163" i="1" s="1"/>
  <c r="G163" i="1" s="1"/>
  <c r="I163" i="1" s="1"/>
  <c r="E164" i="1"/>
  <c r="F164" i="1" s="1"/>
  <c r="G164" i="1" s="1"/>
  <c r="I164" i="1" s="1"/>
  <c r="E165" i="1"/>
  <c r="F165" i="1"/>
  <c r="E166" i="1"/>
  <c r="E83" i="2" s="1"/>
  <c r="F166" i="1"/>
  <c r="G166" i="1"/>
  <c r="I166" i="1" s="1"/>
  <c r="E167" i="1"/>
  <c r="F167" i="1" s="1"/>
  <c r="G167" i="1" s="1"/>
  <c r="I167" i="1" s="1"/>
  <c r="E168" i="1"/>
  <c r="E84" i="2" s="1"/>
  <c r="E169" i="1"/>
  <c r="F169" i="1" s="1"/>
  <c r="G169" i="1" s="1"/>
  <c r="I169" i="1" s="1"/>
  <c r="E170" i="1"/>
  <c r="F170" i="1" s="1"/>
  <c r="G170" i="1" s="1"/>
  <c r="J170" i="1" s="1"/>
  <c r="E171" i="1"/>
  <c r="F171" i="1" s="1"/>
  <c r="G171" i="1" s="1"/>
  <c r="K171" i="1" s="1"/>
  <c r="E172" i="1"/>
  <c r="F172" i="1" s="1"/>
  <c r="G172" i="1" s="1"/>
  <c r="I172" i="1" s="1"/>
  <c r="E173" i="1"/>
  <c r="F173" i="1" s="1"/>
  <c r="G173" i="1" s="1"/>
  <c r="I173" i="1" s="1"/>
  <c r="E174" i="1"/>
  <c r="F174" i="1" s="1"/>
  <c r="G174" i="1" s="1"/>
  <c r="K174" i="1" s="1"/>
  <c r="E175" i="1"/>
  <c r="E172" i="2" s="1"/>
  <c r="E176" i="1"/>
  <c r="F176" i="1"/>
  <c r="G176" i="1" s="1"/>
  <c r="I176" i="1" s="1"/>
  <c r="E177" i="1"/>
  <c r="F177" i="1" s="1"/>
  <c r="G177" i="1" s="1"/>
  <c r="K177" i="1" s="1"/>
  <c r="E178" i="1"/>
  <c r="E174" i="2" s="1"/>
  <c r="E179" i="1"/>
  <c r="F179" i="1" s="1"/>
  <c r="G179" i="1" s="1"/>
  <c r="I179" i="1" s="1"/>
  <c r="E180" i="1"/>
  <c r="F180" i="1" s="1"/>
  <c r="G180" i="1" s="1"/>
  <c r="K180" i="1" s="1"/>
  <c r="E181" i="1"/>
  <c r="F181" i="1" s="1"/>
  <c r="G181" i="1" s="1"/>
  <c r="K181" i="1" s="1"/>
  <c r="E182" i="1"/>
  <c r="F182" i="1" s="1"/>
  <c r="G182" i="1" s="1"/>
  <c r="I182" i="1" s="1"/>
  <c r="E183" i="1"/>
  <c r="F183" i="1"/>
  <c r="G183" i="1" s="1"/>
  <c r="K183" i="1" s="1"/>
  <c r="E184" i="1"/>
  <c r="F184" i="1" s="1"/>
  <c r="G184" i="1" s="1"/>
  <c r="I184" i="1" s="1"/>
  <c r="E185" i="1"/>
  <c r="F185" i="1" s="1"/>
  <c r="G185" i="1" s="1"/>
  <c r="I185" i="1" s="1"/>
  <c r="E186" i="1"/>
  <c r="F186" i="1"/>
  <c r="G186" i="1" s="1"/>
  <c r="J186" i="1" s="1"/>
  <c r="E187" i="1"/>
  <c r="F187" i="1" s="1"/>
  <c r="G187" i="1" s="1"/>
  <c r="K187" i="1" s="1"/>
  <c r="E188" i="1"/>
  <c r="F188" i="1" s="1"/>
  <c r="G188" i="1" s="1"/>
  <c r="I188" i="1" s="1"/>
  <c r="E189" i="1"/>
  <c r="F189" i="1" s="1"/>
  <c r="G189" i="1" s="1"/>
  <c r="J189" i="1" s="1"/>
  <c r="E190" i="1"/>
  <c r="E92" i="2" s="1"/>
  <c r="F190" i="1"/>
  <c r="G190" i="1" s="1"/>
  <c r="J190" i="1" s="1"/>
  <c r="E191" i="1"/>
  <c r="F191" i="1" s="1"/>
  <c r="G191" i="1" s="1"/>
  <c r="K191" i="1" s="1"/>
  <c r="E192" i="1"/>
  <c r="F192" i="1" s="1"/>
  <c r="G192" i="1" s="1"/>
  <c r="K192" i="1" s="1"/>
  <c r="E193" i="1"/>
  <c r="F193" i="1" s="1"/>
  <c r="G193" i="1" s="1"/>
  <c r="K193" i="1" s="1"/>
  <c r="E194" i="1"/>
  <c r="F194" i="1" s="1"/>
  <c r="G194" i="1" s="1"/>
  <c r="K194" i="1" s="1"/>
  <c r="E195" i="1"/>
  <c r="F195" i="1" s="1"/>
  <c r="G195" i="1" s="1"/>
  <c r="K195" i="1" s="1"/>
  <c r="E196" i="1"/>
  <c r="F196" i="1"/>
  <c r="G196" i="1" s="1"/>
  <c r="I196" i="1" s="1"/>
  <c r="E197" i="1"/>
  <c r="F197" i="1" s="1"/>
  <c r="G197" i="1" s="1"/>
  <c r="I197" i="1" s="1"/>
  <c r="E198" i="1"/>
  <c r="F198" i="1" s="1"/>
  <c r="G198" i="1" s="1"/>
  <c r="K198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G47" i="1"/>
  <c r="H47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G76" i="1"/>
  <c r="H76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G92" i="1"/>
  <c r="I92" i="1" s="1"/>
  <c r="Q92" i="1"/>
  <c r="Q93" i="1"/>
  <c r="Q94" i="1"/>
  <c r="Q95" i="1"/>
  <c r="Q96" i="1"/>
  <c r="Q97" i="1"/>
  <c r="Q98" i="1"/>
  <c r="Q99" i="1"/>
  <c r="G100" i="1"/>
  <c r="J100" i="1" s="1"/>
  <c r="Q100" i="1"/>
  <c r="Q101" i="1"/>
  <c r="Q102" i="1"/>
  <c r="Q103" i="1"/>
  <c r="Q104" i="1"/>
  <c r="Q105" i="1"/>
  <c r="Q106" i="1"/>
  <c r="G107" i="1"/>
  <c r="I107" i="1" s="1"/>
  <c r="Q107" i="1"/>
  <c r="Q108" i="1"/>
  <c r="Q109" i="1"/>
  <c r="Q110" i="1"/>
  <c r="G111" i="1"/>
  <c r="K111" i="1" s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G133" i="1"/>
  <c r="I133" i="1"/>
  <c r="Q133" i="1"/>
  <c r="Q134" i="1"/>
  <c r="Q135" i="1"/>
  <c r="Q136" i="1"/>
  <c r="Q137" i="1"/>
  <c r="Q138" i="1"/>
  <c r="Q139" i="1"/>
  <c r="G140" i="1"/>
  <c r="I140" i="1" s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G165" i="1"/>
  <c r="I165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A11" i="2"/>
  <c r="H11" i="2"/>
  <c r="B11" i="2"/>
  <c r="G11" i="2"/>
  <c r="C11" i="2"/>
  <c r="D11" i="2"/>
  <c r="A12" i="2"/>
  <c r="H12" i="2"/>
  <c r="B12" i="2"/>
  <c r="G12" i="2"/>
  <c r="C12" i="2"/>
  <c r="D12" i="2"/>
  <c r="E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F14" i="2"/>
  <c r="D14" i="2"/>
  <c r="A15" i="2"/>
  <c r="H15" i="2"/>
  <c r="B15" i="2"/>
  <c r="G15" i="2"/>
  <c r="C15" i="2"/>
  <c r="E15" i="2"/>
  <c r="F15" i="2"/>
  <c r="D15" i="2"/>
  <c r="A16" i="2"/>
  <c r="H16" i="2"/>
  <c r="B16" i="2"/>
  <c r="G16" i="2"/>
  <c r="C16" i="2"/>
  <c r="E16" i="2"/>
  <c r="F16" i="2"/>
  <c r="D16" i="2"/>
  <c r="A17" i="2"/>
  <c r="H17" i="2"/>
  <c r="B17" i="2"/>
  <c r="G17" i="2"/>
  <c r="C17" i="2"/>
  <c r="F17" i="2"/>
  <c r="D17" i="2"/>
  <c r="A18" i="2"/>
  <c r="H18" i="2"/>
  <c r="B18" i="2"/>
  <c r="G18" i="2"/>
  <c r="C18" i="2"/>
  <c r="E18" i="2"/>
  <c r="F18" i="2"/>
  <c r="D18" i="2"/>
  <c r="A19" i="2"/>
  <c r="H19" i="2"/>
  <c r="B19" i="2"/>
  <c r="G19" i="2"/>
  <c r="C19" i="2"/>
  <c r="D19" i="2"/>
  <c r="A20" i="2"/>
  <c r="H20" i="2"/>
  <c r="B20" i="2"/>
  <c r="G20" i="2"/>
  <c r="C20" i="2"/>
  <c r="D20" i="2"/>
  <c r="A21" i="2"/>
  <c r="H21" i="2"/>
  <c r="B21" i="2"/>
  <c r="G21" i="2"/>
  <c r="C21" i="2"/>
  <c r="D21" i="2"/>
  <c r="E21" i="2"/>
  <c r="A22" i="2"/>
  <c r="H22" i="2"/>
  <c r="B22" i="2"/>
  <c r="G22" i="2"/>
  <c r="C22" i="2"/>
  <c r="D22" i="2"/>
  <c r="A23" i="2"/>
  <c r="H23" i="2"/>
  <c r="B23" i="2"/>
  <c r="G23" i="2"/>
  <c r="C23" i="2"/>
  <c r="D23" i="2"/>
  <c r="A24" i="2"/>
  <c r="H24" i="2"/>
  <c r="B24" i="2"/>
  <c r="G24" i="2"/>
  <c r="C24" i="2"/>
  <c r="E24" i="2"/>
  <c r="D24" i="2"/>
  <c r="A25" i="2"/>
  <c r="H25" i="2"/>
  <c r="B25" i="2"/>
  <c r="G25" i="2"/>
  <c r="C25" i="2"/>
  <c r="D25" i="2"/>
  <c r="E25" i="2"/>
  <c r="A26" i="2"/>
  <c r="H26" i="2"/>
  <c r="B26" i="2"/>
  <c r="G26" i="2"/>
  <c r="C26" i="2"/>
  <c r="E26" i="2"/>
  <c r="D26" i="2"/>
  <c r="A27" i="2"/>
  <c r="H27" i="2"/>
  <c r="B27" i="2"/>
  <c r="G27" i="2"/>
  <c r="C27" i="2"/>
  <c r="E27" i="2"/>
  <c r="D27" i="2"/>
  <c r="A28" i="2"/>
  <c r="H28" i="2"/>
  <c r="B28" i="2"/>
  <c r="G28" i="2"/>
  <c r="C28" i="2"/>
  <c r="E28" i="2"/>
  <c r="D28" i="2"/>
  <c r="A29" i="2"/>
  <c r="H29" i="2"/>
  <c r="B29" i="2"/>
  <c r="G29" i="2"/>
  <c r="C29" i="2"/>
  <c r="D29" i="2"/>
  <c r="E29" i="2"/>
  <c r="A30" i="2"/>
  <c r="H30" i="2"/>
  <c r="B30" i="2"/>
  <c r="G30" i="2"/>
  <c r="C30" i="2"/>
  <c r="D30" i="2"/>
  <c r="E30" i="2"/>
  <c r="A31" i="2"/>
  <c r="H31" i="2"/>
  <c r="B31" i="2"/>
  <c r="G31" i="2"/>
  <c r="C31" i="2"/>
  <c r="D31" i="2"/>
  <c r="A32" i="2"/>
  <c r="H32" i="2"/>
  <c r="B32" i="2"/>
  <c r="G32" i="2"/>
  <c r="C32" i="2"/>
  <c r="E32" i="2"/>
  <c r="D32" i="2"/>
  <c r="A33" i="2"/>
  <c r="H33" i="2"/>
  <c r="B33" i="2"/>
  <c r="G33" i="2"/>
  <c r="C33" i="2"/>
  <c r="D33" i="2"/>
  <c r="E33" i="2"/>
  <c r="A34" i="2"/>
  <c r="H34" i="2"/>
  <c r="B34" i="2"/>
  <c r="G34" i="2"/>
  <c r="C34" i="2"/>
  <c r="E34" i="2"/>
  <c r="D34" i="2"/>
  <c r="A35" i="2"/>
  <c r="H35" i="2"/>
  <c r="B35" i="2"/>
  <c r="G35" i="2"/>
  <c r="C35" i="2"/>
  <c r="D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A38" i="2"/>
  <c r="H38" i="2"/>
  <c r="B38" i="2"/>
  <c r="G38" i="2"/>
  <c r="C38" i="2"/>
  <c r="D38" i="2"/>
  <c r="A39" i="2"/>
  <c r="H39" i="2"/>
  <c r="B39" i="2"/>
  <c r="G39" i="2"/>
  <c r="C39" i="2"/>
  <c r="E39" i="2"/>
  <c r="D39" i="2"/>
  <c r="A40" i="2"/>
  <c r="H40" i="2"/>
  <c r="B40" i="2"/>
  <c r="G40" i="2"/>
  <c r="C40" i="2"/>
  <c r="E40" i="2"/>
  <c r="D40" i="2"/>
  <c r="A41" i="2"/>
  <c r="H41" i="2"/>
  <c r="B41" i="2"/>
  <c r="G41" i="2"/>
  <c r="C41" i="2"/>
  <c r="D41" i="2"/>
  <c r="E41" i="2"/>
  <c r="A42" i="2"/>
  <c r="H42" i="2"/>
  <c r="B42" i="2"/>
  <c r="G42" i="2"/>
  <c r="C42" i="2"/>
  <c r="D42" i="2"/>
  <c r="A43" i="2"/>
  <c r="H43" i="2"/>
  <c r="B43" i="2"/>
  <c r="G43" i="2"/>
  <c r="C43" i="2"/>
  <c r="D43" i="2"/>
  <c r="A44" i="2"/>
  <c r="H44" i="2"/>
  <c r="B44" i="2"/>
  <c r="G44" i="2"/>
  <c r="C44" i="2"/>
  <c r="E44" i="2"/>
  <c r="D44" i="2"/>
  <c r="A45" i="2"/>
  <c r="H45" i="2"/>
  <c r="B45" i="2"/>
  <c r="G45" i="2"/>
  <c r="C45" i="2"/>
  <c r="D45" i="2"/>
  <c r="E45" i="2"/>
  <c r="A46" i="2"/>
  <c r="H46" i="2"/>
  <c r="B46" i="2"/>
  <c r="G46" i="2"/>
  <c r="C46" i="2"/>
  <c r="D46" i="2"/>
  <c r="E46" i="2"/>
  <c r="A47" i="2"/>
  <c r="H47" i="2"/>
  <c r="B47" i="2"/>
  <c r="G47" i="2"/>
  <c r="C47" i="2"/>
  <c r="E47" i="2"/>
  <c r="D47" i="2"/>
  <c r="A48" i="2"/>
  <c r="H48" i="2"/>
  <c r="B48" i="2"/>
  <c r="G48" i="2"/>
  <c r="C48" i="2"/>
  <c r="D48" i="2"/>
  <c r="A49" i="2"/>
  <c r="H49" i="2"/>
  <c r="B49" i="2"/>
  <c r="G49" i="2"/>
  <c r="C49" i="2"/>
  <c r="D49" i="2"/>
  <c r="A50" i="2"/>
  <c r="H50" i="2"/>
  <c r="B50" i="2"/>
  <c r="G50" i="2"/>
  <c r="C50" i="2"/>
  <c r="E50" i="2"/>
  <c r="D50" i="2"/>
  <c r="A51" i="2"/>
  <c r="H51" i="2"/>
  <c r="B51" i="2"/>
  <c r="G51" i="2"/>
  <c r="C51" i="2"/>
  <c r="D51" i="2"/>
  <c r="A52" i="2"/>
  <c r="H52" i="2"/>
  <c r="B52" i="2"/>
  <c r="G52" i="2"/>
  <c r="C52" i="2"/>
  <c r="E52" i="2"/>
  <c r="D52" i="2"/>
  <c r="A53" i="2"/>
  <c r="H53" i="2"/>
  <c r="B53" i="2"/>
  <c r="G53" i="2"/>
  <c r="C53" i="2"/>
  <c r="D53" i="2"/>
  <c r="A54" i="2"/>
  <c r="H54" i="2"/>
  <c r="B54" i="2"/>
  <c r="G54" i="2"/>
  <c r="C54" i="2"/>
  <c r="D54" i="2"/>
  <c r="E54" i="2"/>
  <c r="A55" i="2"/>
  <c r="H55" i="2"/>
  <c r="B55" i="2"/>
  <c r="G55" i="2"/>
  <c r="C55" i="2"/>
  <c r="E55" i="2"/>
  <c r="D55" i="2"/>
  <c r="A56" i="2"/>
  <c r="H56" i="2"/>
  <c r="B56" i="2"/>
  <c r="G56" i="2"/>
  <c r="C56" i="2"/>
  <c r="E56" i="2"/>
  <c r="D56" i="2"/>
  <c r="A57" i="2"/>
  <c r="H57" i="2"/>
  <c r="B57" i="2"/>
  <c r="G57" i="2"/>
  <c r="C57" i="2"/>
  <c r="E57" i="2"/>
  <c r="D57" i="2"/>
  <c r="A58" i="2"/>
  <c r="H58" i="2"/>
  <c r="B58" i="2"/>
  <c r="G58" i="2"/>
  <c r="C58" i="2"/>
  <c r="E58" i="2"/>
  <c r="D58" i="2"/>
  <c r="A59" i="2"/>
  <c r="H59" i="2"/>
  <c r="B59" i="2"/>
  <c r="G59" i="2"/>
  <c r="C59" i="2"/>
  <c r="D59" i="2"/>
  <c r="A60" i="2"/>
  <c r="H60" i="2"/>
  <c r="B60" i="2"/>
  <c r="G60" i="2"/>
  <c r="C60" i="2"/>
  <c r="E60" i="2"/>
  <c r="D60" i="2"/>
  <c r="A61" i="2"/>
  <c r="H61" i="2"/>
  <c r="B61" i="2"/>
  <c r="G61" i="2"/>
  <c r="C61" i="2"/>
  <c r="D61" i="2"/>
  <c r="E61" i="2"/>
  <c r="A62" i="2"/>
  <c r="H62" i="2"/>
  <c r="B62" i="2"/>
  <c r="G62" i="2"/>
  <c r="C62" i="2"/>
  <c r="D62" i="2"/>
  <c r="A63" i="2"/>
  <c r="H63" i="2"/>
  <c r="B63" i="2"/>
  <c r="G63" i="2"/>
  <c r="C63" i="2"/>
  <c r="E63" i="2"/>
  <c r="D63" i="2"/>
  <c r="A64" i="2"/>
  <c r="H64" i="2"/>
  <c r="B64" i="2"/>
  <c r="G64" i="2"/>
  <c r="C64" i="2"/>
  <c r="E64" i="2"/>
  <c r="D64" i="2"/>
  <c r="A65" i="2"/>
  <c r="H65" i="2"/>
  <c r="B65" i="2"/>
  <c r="G65" i="2"/>
  <c r="C65" i="2"/>
  <c r="D65" i="2"/>
  <c r="A66" i="2"/>
  <c r="H66" i="2"/>
  <c r="B66" i="2"/>
  <c r="G66" i="2"/>
  <c r="C66" i="2"/>
  <c r="D66" i="2"/>
  <c r="A67" i="2"/>
  <c r="H67" i="2"/>
  <c r="B67" i="2"/>
  <c r="G67" i="2"/>
  <c r="C67" i="2"/>
  <c r="E67" i="2"/>
  <c r="D67" i="2"/>
  <c r="A68" i="2"/>
  <c r="H68" i="2"/>
  <c r="B68" i="2"/>
  <c r="G68" i="2"/>
  <c r="C68" i="2"/>
  <c r="D68" i="2"/>
  <c r="A69" i="2"/>
  <c r="H69" i="2"/>
  <c r="B69" i="2"/>
  <c r="G69" i="2"/>
  <c r="C69" i="2"/>
  <c r="D69" i="2"/>
  <c r="E69" i="2"/>
  <c r="A70" i="2"/>
  <c r="H70" i="2"/>
  <c r="B70" i="2"/>
  <c r="G70" i="2"/>
  <c r="C70" i="2"/>
  <c r="D70" i="2"/>
  <c r="A71" i="2"/>
  <c r="H71" i="2"/>
  <c r="B71" i="2"/>
  <c r="G71" i="2"/>
  <c r="C71" i="2"/>
  <c r="E71" i="2"/>
  <c r="D71" i="2"/>
  <c r="A72" i="2"/>
  <c r="H72" i="2"/>
  <c r="B72" i="2"/>
  <c r="G72" i="2"/>
  <c r="C72" i="2"/>
  <c r="E72" i="2"/>
  <c r="D72" i="2"/>
  <c r="A73" i="2"/>
  <c r="H73" i="2"/>
  <c r="B73" i="2"/>
  <c r="G73" i="2"/>
  <c r="C73" i="2"/>
  <c r="D73" i="2"/>
  <c r="E73" i="2"/>
  <c r="A74" i="2"/>
  <c r="H74" i="2"/>
  <c r="B74" i="2"/>
  <c r="G74" i="2"/>
  <c r="C74" i="2"/>
  <c r="D74" i="2"/>
  <c r="A75" i="2"/>
  <c r="H75" i="2"/>
  <c r="B75" i="2"/>
  <c r="G75" i="2"/>
  <c r="C75" i="2"/>
  <c r="E75" i="2"/>
  <c r="D75" i="2"/>
  <c r="A76" i="2"/>
  <c r="H76" i="2"/>
  <c r="B76" i="2"/>
  <c r="G76" i="2"/>
  <c r="C76" i="2"/>
  <c r="E76" i="2"/>
  <c r="D76" i="2"/>
  <c r="A77" i="2"/>
  <c r="H77" i="2"/>
  <c r="B77" i="2"/>
  <c r="G77" i="2"/>
  <c r="C77" i="2"/>
  <c r="D77" i="2"/>
  <c r="A78" i="2"/>
  <c r="H78" i="2"/>
  <c r="B78" i="2"/>
  <c r="G78" i="2"/>
  <c r="C78" i="2"/>
  <c r="D78" i="2"/>
  <c r="E78" i="2"/>
  <c r="A79" i="2"/>
  <c r="H79" i="2"/>
  <c r="B79" i="2"/>
  <c r="G79" i="2"/>
  <c r="C79" i="2"/>
  <c r="E79" i="2"/>
  <c r="D79" i="2"/>
  <c r="A80" i="2"/>
  <c r="H80" i="2"/>
  <c r="B80" i="2"/>
  <c r="G80" i="2"/>
  <c r="C80" i="2"/>
  <c r="D80" i="2"/>
  <c r="A81" i="2"/>
  <c r="H81" i="2"/>
  <c r="B81" i="2"/>
  <c r="G81" i="2"/>
  <c r="C81" i="2"/>
  <c r="E81" i="2"/>
  <c r="D81" i="2"/>
  <c r="A82" i="2"/>
  <c r="H82" i="2"/>
  <c r="B82" i="2"/>
  <c r="G82" i="2"/>
  <c r="C82" i="2"/>
  <c r="E82" i="2"/>
  <c r="D82" i="2"/>
  <c r="A83" i="2"/>
  <c r="H83" i="2"/>
  <c r="B83" i="2"/>
  <c r="G83" i="2"/>
  <c r="C83" i="2"/>
  <c r="D83" i="2"/>
  <c r="A84" i="2"/>
  <c r="H84" i="2"/>
  <c r="B84" i="2"/>
  <c r="G84" i="2"/>
  <c r="C84" i="2"/>
  <c r="D84" i="2"/>
  <c r="A85" i="2"/>
  <c r="H85" i="2"/>
  <c r="B85" i="2"/>
  <c r="G85" i="2"/>
  <c r="C85" i="2"/>
  <c r="D85" i="2"/>
  <c r="E85" i="2"/>
  <c r="A86" i="2"/>
  <c r="H86" i="2"/>
  <c r="B86" i="2"/>
  <c r="G86" i="2"/>
  <c r="C86" i="2"/>
  <c r="D86" i="2"/>
  <c r="E86" i="2"/>
  <c r="A87" i="2"/>
  <c r="H87" i="2"/>
  <c r="B87" i="2"/>
  <c r="G87" i="2"/>
  <c r="C87" i="2"/>
  <c r="D87" i="2"/>
  <c r="A88" i="2"/>
  <c r="H88" i="2"/>
  <c r="B88" i="2"/>
  <c r="G88" i="2"/>
  <c r="C88" i="2"/>
  <c r="D88" i="2"/>
  <c r="A89" i="2"/>
  <c r="H89" i="2"/>
  <c r="B89" i="2"/>
  <c r="G89" i="2"/>
  <c r="C89" i="2"/>
  <c r="E89" i="2"/>
  <c r="D89" i="2"/>
  <c r="A90" i="2"/>
  <c r="H90" i="2"/>
  <c r="B90" i="2"/>
  <c r="G90" i="2"/>
  <c r="C90" i="2"/>
  <c r="E90" i="2"/>
  <c r="D90" i="2"/>
  <c r="A91" i="2"/>
  <c r="H91" i="2"/>
  <c r="B91" i="2"/>
  <c r="G91" i="2"/>
  <c r="C91" i="2"/>
  <c r="D91" i="2"/>
  <c r="E91" i="2"/>
  <c r="A92" i="2"/>
  <c r="H92" i="2"/>
  <c r="B92" i="2"/>
  <c r="G92" i="2"/>
  <c r="C92" i="2"/>
  <c r="D92" i="2"/>
  <c r="A93" i="2"/>
  <c r="H93" i="2"/>
  <c r="B93" i="2"/>
  <c r="G93" i="2"/>
  <c r="C93" i="2"/>
  <c r="D93" i="2"/>
  <c r="E93" i="2"/>
  <c r="A94" i="2"/>
  <c r="H94" i="2"/>
  <c r="B94" i="2"/>
  <c r="G94" i="2"/>
  <c r="C94" i="2"/>
  <c r="E94" i="2"/>
  <c r="D94" i="2"/>
  <c r="A95" i="2"/>
  <c r="H95" i="2"/>
  <c r="B95" i="2"/>
  <c r="G95" i="2"/>
  <c r="C95" i="2"/>
  <c r="E95" i="2"/>
  <c r="D95" i="2"/>
  <c r="A96" i="2"/>
  <c r="H96" i="2"/>
  <c r="B96" i="2"/>
  <c r="G96" i="2"/>
  <c r="C96" i="2"/>
  <c r="D96" i="2"/>
  <c r="A97" i="2"/>
  <c r="H97" i="2"/>
  <c r="B97" i="2"/>
  <c r="G97" i="2"/>
  <c r="C97" i="2"/>
  <c r="D97" i="2"/>
  <c r="A98" i="2"/>
  <c r="H98" i="2"/>
  <c r="B98" i="2"/>
  <c r="G98" i="2"/>
  <c r="C98" i="2"/>
  <c r="E98" i="2"/>
  <c r="D98" i="2"/>
  <c r="A99" i="2"/>
  <c r="H99" i="2"/>
  <c r="B99" i="2"/>
  <c r="G99" i="2"/>
  <c r="C99" i="2"/>
  <c r="E99" i="2"/>
  <c r="D99" i="2"/>
  <c r="A100" i="2"/>
  <c r="H100" i="2"/>
  <c r="B100" i="2"/>
  <c r="G100" i="2"/>
  <c r="C100" i="2"/>
  <c r="D100" i="2"/>
  <c r="A101" i="2"/>
  <c r="H101" i="2"/>
  <c r="B101" i="2"/>
  <c r="G101" i="2"/>
  <c r="C101" i="2"/>
  <c r="D101" i="2"/>
  <c r="E101" i="2"/>
  <c r="A102" i="2"/>
  <c r="H102" i="2"/>
  <c r="B102" i="2"/>
  <c r="G102" i="2"/>
  <c r="C102" i="2"/>
  <c r="D102" i="2"/>
  <c r="E102" i="2"/>
  <c r="A103" i="2"/>
  <c r="H103" i="2"/>
  <c r="B103" i="2"/>
  <c r="G103" i="2"/>
  <c r="C103" i="2"/>
  <c r="E103" i="2"/>
  <c r="D103" i="2"/>
  <c r="A104" i="2"/>
  <c r="H104" i="2"/>
  <c r="B104" i="2"/>
  <c r="G104" i="2"/>
  <c r="C104" i="2"/>
  <c r="E104" i="2"/>
  <c r="D104" i="2"/>
  <c r="A105" i="2"/>
  <c r="H105" i="2"/>
  <c r="B105" i="2"/>
  <c r="G105" i="2"/>
  <c r="C105" i="2"/>
  <c r="D105" i="2"/>
  <c r="E105" i="2"/>
  <c r="A106" i="2"/>
  <c r="H106" i="2"/>
  <c r="B106" i="2"/>
  <c r="G106" i="2"/>
  <c r="C106" i="2"/>
  <c r="E106" i="2"/>
  <c r="D106" i="2"/>
  <c r="A107" i="2"/>
  <c r="H107" i="2"/>
  <c r="B107" i="2"/>
  <c r="G107" i="2"/>
  <c r="C107" i="2"/>
  <c r="E107" i="2"/>
  <c r="D107" i="2"/>
  <c r="A108" i="2"/>
  <c r="H108" i="2"/>
  <c r="B108" i="2"/>
  <c r="G108" i="2"/>
  <c r="C108" i="2"/>
  <c r="D108" i="2"/>
  <c r="A109" i="2"/>
  <c r="H109" i="2"/>
  <c r="B109" i="2"/>
  <c r="G109" i="2"/>
  <c r="C109" i="2"/>
  <c r="D109" i="2"/>
  <c r="E109" i="2"/>
  <c r="A110" i="2"/>
  <c r="H110" i="2"/>
  <c r="B110" i="2"/>
  <c r="G110" i="2"/>
  <c r="C110" i="2"/>
  <c r="D110" i="2"/>
  <c r="E110" i="2"/>
  <c r="A111" i="2"/>
  <c r="H111" i="2"/>
  <c r="B111" i="2"/>
  <c r="G111" i="2"/>
  <c r="C111" i="2"/>
  <c r="E111" i="2"/>
  <c r="D111" i="2"/>
  <c r="A112" i="2"/>
  <c r="H112" i="2"/>
  <c r="B112" i="2"/>
  <c r="G112" i="2"/>
  <c r="C112" i="2"/>
  <c r="E112" i="2"/>
  <c r="D112" i="2"/>
  <c r="A113" i="2"/>
  <c r="H113" i="2"/>
  <c r="B113" i="2"/>
  <c r="G113" i="2"/>
  <c r="C113" i="2"/>
  <c r="D113" i="2"/>
  <c r="A114" i="2"/>
  <c r="H114" i="2"/>
  <c r="B114" i="2"/>
  <c r="G114" i="2"/>
  <c r="C114" i="2"/>
  <c r="E114" i="2"/>
  <c r="D114" i="2"/>
  <c r="A115" i="2"/>
  <c r="H115" i="2"/>
  <c r="B115" i="2"/>
  <c r="G115" i="2"/>
  <c r="C115" i="2"/>
  <c r="D115" i="2"/>
  <c r="A116" i="2"/>
  <c r="H116" i="2"/>
  <c r="B116" i="2"/>
  <c r="G116" i="2"/>
  <c r="C116" i="2"/>
  <c r="E116" i="2"/>
  <c r="D116" i="2"/>
  <c r="A117" i="2"/>
  <c r="H117" i="2"/>
  <c r="B117" i="2"/>
  <c r="G117" i="2"/>
  <c r="C117" i="2"/>
  <c r="D117" i="2"/>
  <c r="A118" i="2"/>
  <c r="H118" i="2"/>
  <c r="B118" i="2"/>
  <c r="G118" i="2"/>
  <c r="C118" i="2"/>
  <c r="D118" i="2"/>
  <c r="E118" i="2"/>
  <c r="A119" i="2"/>
  <c r="H119" i="2"/>
  <c r="B119" i="2"/>
  <c r="G119" i="2"/>
  <c r="C119" i="2"/>
  <c r="D119" i="2"/>
  <c r="A120" i="2"/>
  <c r="H120" i="2"/>
  <c r="B120" i="2"/>
  <c r="G120" i="2"/>
  <c r="C120" i="2"/>
  <c r="D120" i="2"/>
  <c r="A121" i="2"/>
  <c r="H121" i="2"/>
  <c r="B121" i="2"/>
  <c r="G121" i="2"/>
  <c r="C121" i="2"/>
  <c r="E121" i="2"/>
  <c r="D121" i="2"/>
  <c r="A122" i="2"/>
  <c r="H122" i="2"/>
  <c r="B122" i="2"/>
  <c r="G122" i="2"/>
  <c r="C122" i="2"/>
  <c r="E122" i="2"/>
  <c r="D122" i="2"/>
  <c r="A123" i="2"/>
  <c r="H123" i="2"/>
  <c r="B123" i="2"/>
  <c r="G123" i="2"/>
  <c r="C123" i="2"/>
  <c r="D123" i="2"/>
  <c r="A124" i="2"/>
  <c r="H124" i="2"/>
  <c r="B124" i="2"/>
  <c r="G124" i="2"/>
  <c r="C124" i="2"/>
  <c r="E124" i="2"/>
  <c r="D124" i="2"/>
  <c r="A125" i="2"/>
  <c r="H125" i="2"/>
  <c r="B125" i="2"/>
  <c r="G125" i="2"/>
  <c r="C125" i="2"/>
  <c r="D125" i="2"/>
  <c r="E125" i="2"/>
  <c r="A126" i="2"/>
  <c r="H126" i="2"/>
  <c r="B126" i="2"/>
  <c r="G126" i="2"/>
  <c r="C126" i="2"/>
  <c r="E126" i="2"/>
  <c r="D126" i="2"/>
  <c r="A127" i="2"/>
  <c r="H127" i="2"/>
  <c r="B127" i="2"/>
  <c r="G127" i="2"/>
  <c r="C127" i="2"/>
  <c r="D127" i="2"/>
  <c r="A128" i="2"/>
  <c r="H128" i="2"/>
  <c r="B128" i="2"/>
  <c r="G128" i="2"/>
  <c r="C128" i="2"/>
  <c r="E128" i="2"/>
  <c r="D128" i="2"/>
  <c r="A129" i="2"/>
  <c r="H129" i="2"/>
  <c r="B129" i="2"/>
  <c r="G129" i="2"/>
  <c r="C129" i="2"/>
  <c r="D129" i="2"/>
  <c r="A130" i="2"/>
  <c r="H130" i="2"/>
  <c r="B130" i="2"/>
  <c r="G130" i="2"/>
  <c r="C130" i="2"/>
  <c r="E130" i="2"/>
  <c r="D130" i="2"/>
  <c r="A131" i="2"/>
  <c r="H131" i="2"/>
  <c r="B131" i="2"/>
  <c r="G131" i="2"/>
  <c r="C131" i="2"/>
  <c r="D131" i="2"/>
  <c r="A132" i="2"/>
  <c r="H132" i="2"/>
  <c r="B132" i="2"/>
  <c r="G132" i="2"/>
  <c r="C132" i="2"/>
  <c r="D132" i="2"/>
  <c r="E132" i="2"/>
  <c r="A133" i="2"/>
  <c r="H133" i="2"/>
  <c r="B133" i="2"/>
  <c r="G133" i="2"/>
  <c r="C133" i="2"/>
  <c r="D133" i="2"/>
  <c r="E133" i="2"/>
  <c r="A134" i="2"/>
  <c r="H134" i="2"/>
  <c r="B134" i="2"/>
  <c r="G134" i="2"/>
  <c r="C134" i="2"/>
  <c r="E134" i="2"/>
  <c r="D134" i="2"/>
  <c r="A135" i="2"/>
  <c r="H135" i="2"/>
  <c r="B135" i="2"/>
  <c r="G135" i="2"/>
  <c r="C135" i="2"/>
  <c r="D135" i="2"/>
  <c r="A136" i="2"/>
  <c r="H136" i="2"/>
  <c r="B136" i="2"/>
  <c r="G136" i="2"/>
  <c r="C136" i="2"/>
  <c r="D136" i="2"/>
  <c r="A137" i="2"/>
  <c r="H137" i="2"/>
  <c r="B137" i="2"/>
  <c r="G137" i="2"/>
  <c r="C137" i="2"/>
  <c r="D137" i="2"/>
  <c r="A138" i="2"/>
  <c r="H138" i="2"/>
  <c r="B138" i="2"/>
  <c r="G138" i="2"/>
  <c r="C138" i="2"/>
  <c r="E138" i="2"/>
  <c r="D138" i="2"/>
  <c r="A139" i="2"/>
  <c r="H139" i="2"/>
  <c r="B139" i="2"/>
  <c r="G139" i="2"/>
  <c r="C139" i="2"/>
  <c r="D139" i="2"/>
  <c r="E139" i="2"/>
  <c r="A140" i="2"/>
  <c r="H140" i="2"/>
  <c r="B140" i="2"/>
  <c r="G140" i="2"/>
  <c r="C140" i="2"/>
  <c r="E140" i="2"/>
  <c r="D140" i="2"/>
  <c r="A141" i="2"/>
  <c r="H141" i="2"/>
  <c r="B141" i="2"/>
  <c r="G141" i="2"/>
  <c r="C141" i="2"/>
  <c r="D141" i="2"/>
  <c r="E141" i="2"/>
  <c r="A142" i="2"/>
  <c r="H142" i="2"/>
  <c r="B142" i="2"/>
  <c r="G142" i="2"/>
  <c r="C142" i="2"/>
  <c r="E142" i="2"/>
  <c r="D142" i="2"/>
  <c r="A143" i="2"/>
  <c r="H143" i="2"/>
  <c r="B143" i="2"/>
  <c r="G143" i="2"/>
  <c r="C143" i="2"/>
  <c r="D143" i="2"/>
  <c r="A144" i="2"/>
  <c r="H144" i="2"/>
  <c r="B144" i="2"/>
  <c r="G144" i="2"/>
  <c r="C144" i="2"/>
  <c r="E144" i="2"/>
  <c r="D144" i="2"/>
  <c r="A145" i="2"/>
  <c r="H145" i="2"/>
  <c r="B145" i="2"/>
  <c r="G145" i="2"/>
  <c r="C145" i="2"/>
  <c r="E145" i="2"/>
  <c r="D145" i="2"/>
  <c r="A146" i="2"/>
  <c r="H146" i="2"/>
  <c r="B146" i="2"/>
  <c r="G146" i="2"/>
  <c r="C146" i="2"/>
  <c r="E146" i="2"/>
  <c r="D146" i="2"/>
  <c r="A147" i="2"/>
  <c r="H147" i="2"/>
  <c r="B147" i="2"/>
  <c r="G147" i="2"/>
  <c r="C147" i="2"/>
  <c r="D147" i="2"/>
  <c r="A148" i="2"/>
  <c r="H148" i="2"/>
  <c r="B148" i="2"/>
  <c r="G148" i="2"/>
  <c r="C148" i="2"/>
  <c r="D148" i="2"/>
  <c r="E148" i="2"/>
  <c r="A149" i="2"/>
  <c r="H149" i="2"/>
  <c r="B149" i="2"/>
  <c r="G149" i="2"/>
  <c r="C149" i="2"/>
  <c r="E149" i="2"/>
  <c r="D149" i="2"/>
  <c r="A150" i="2"/>
  <c r="H150" i="2"/>
  <c r="B150" i="2"/>
  <c r="G150" i="2"/>
  <c r="C150" i="2"/>
  <c r="D150" i="2"/>
  <c r="A151" i="2"/>
  <c r="H151" i="2"/>
  <c r="B151" i="2"/>
  <c r="G151" i="2"/>
  <c r="C151" i="2"/>
  <c r="E151" i="2"/>
  <c r="D151" i="2"/>
  <c r="A152" i="2"/>
  <c r="H152" i="2"/>
  <c r="B152" i="2"/>
  <c r="G152" i="2"/>
  <c r="C152" i="2"/>
  <c r="E152" i="2"/>
  <c r="D152" i="2"/>
  <c r="A153" i="2"/>
  <c r="H153" i="2"/>
  <c r="B153" i="2"/>
  <c r="G153" i="2"/>
  <c r="C153" i="2"/>
  <c r="D153" i="2"/>
  <c r="A154" i="2"/>
  <c r="H154" i="2"/>
  <c r="B154" i="2"/>
  <c r="G154" i="2"/>
  <c r="C154" i="2"/>
  <c r="E154" i="2"/>
  <c r="D154" i="2"/>
  <c r="A155" i="2"/>
  <c r="H155" i="2"/>
  <c r="B155" i="2"/>
  <c r="G155" i="2"/>
  <c r="C155" i="2"/>
  <c r="E155" i="2"/>
  <c r="D155" i="2"/>
  <c r="A156" i="2"/>
  <c r="H156" i="2"/>
  <c r="B156" i="2"/>
  <c r="G156" i="2"/>
  <c r="C156" i="2"/>
  <c r="E156" i="2"/>
  <c r="D156" i="2"/>
  <c r="A157" i="2"/>
  <c r="H157" i="2"/>
  <c r="B157" i="2"/>
  <c r="G157" i="2"/>
  <c r="C157" i="2"/>
  <c r="E157" i="2"/>
  <c r="D157" i="2"/>
  <c r="A158" i="2"/>
  <c r="H158" i="2"/>
  <c r="B158" i="2"/>
  <c r="G158" i="2"/>
  <c r="C158" i="2"/>
  <c r="D158" i="2"/>
  <c r="E158" i="2"/>
  <c r="A159" i="2"/>
  <c r="H159" i="2"/>
  <c r="B159" i="2"/>
  <c r="G159" i="2"/>
  <c r="C159" i="2"/>
  <c r="E159" i="2"/>
  <c r="D159" i="2"/>
  <c r="A160" i="2"/>
  <c r="H160" i="2"/>
  <c r="B160" i="2"/>
  <c r="G160" i="2"/>
  <c r="C160" i="2"/>
  <c r="D160" i="2"/>
  <c r="A161" i="2"/>
  <c r="H161" i="2"/>
  <c r="B161" i="2"/>
  <c r="G161" i="2"/>
  <c r="C161" i="2"/>
  <c r="E161" i="2"/>
  <c r="D161" i="2"/>
  <c r="A162" i="2"/>
  <c r="H162" i="2"/>
  <c r="B162" i="2"/>
  <c r="G162" i="2"/>
  <c r="C162" i="2"/>
  <c r="E162" i="2"/>
  <c r="D162" i="2"/>
  <c r="A163" i="2"/>
  <c r="H163" i="2"/>
  <c r="B163" i="2"/>
  <c r="G163" i="2"/>
  <c r="C163" i="2"/>
  <c r="E163" i="2"/>
  <c r="D163" i="2"/>
  <c r="A164" i="2"/>
  <c r="H164" i="2"/>
  <c r="B164" i="2"/>
  <c r="G164" i="2"/>
  <c r="C164" i="2"/>
  <c r="D164" i="2"/>
  <c r="E164" i="2"/>
  <c r="A165" i="2"/>
  <c r="H165" i="2"/>
  <c r="B165" i="2"/>
  <c r="G165" i="2"/>
  <c r="C165" i="2"/>
  <c r="D165" i="2"/>
  <c r="E165" i="2"/>
  <c r="A166" i="2"/>
  <c r="H166" i="2"/>
  <c r="B166" i="2"/>
  <c r="G166" i="2"/>
  <c r="C166" i="2"/>
  <c r="D166" i="2"/>
  <c r="E166" i="2"/>
  <c r="A167" i="2"/>
  <c r="H167" i="2"/>
  <c r="B167" i="2"/>
  <c r="G167" i="2"/>
  <c r="C167" i="2"/>
  <c r="E167" i="2"/>
  <c r="D167" i="2"/>
  <c r="A168" i="2"/>
  <c r="H168" i="2"/>
  <c r="B168" i="2"/>
  <c r="G168" i="2"/>
  <c r="C168" i="2"/>
  <c r="D168" i="2"/>
  <c r="A169" i="2"/>
  <c r="H169" i="2"/>
  <c r="B169" i="2"/>
  <c r="G169" i="2"/>
  <c r="C169" i="2"/>
  <c r="E169" i="2"/>
  <c r="D169" i="2"/>
  <c r="A170" i="2"/>
  <c r="H170" i="2"/>
  <c r="B170" i="2"/>
  <c r="G170" i="2"/>
  <c r="C170" i="2"/>
  <c r="D170" i="2"/>
  <c r="A171" i="2"/>
  <c r="H171" i="2"/>
  <c r="B171" i="2"/>
  <c r="G171" i="2"/>
  <c r="C171" i="2"/>
  <c r="E171" i="2"/>
  <c r="D171" i="2"/>
  <c r="A172" i="2"/>
  <c r="H172" i="2"/>
  <c r="B172" i="2"/>
  <c r="G172" i="2"/>
  <c r="C172" i="2"/>
  <c r="D172" i="2"/>
  <c r="A173" i="2"/>
  <c r="H173" i="2"/>
  <c r="B173" i="2"/>
  <c r="G173" i="2"/>
  <c r="C173" i="2"/>
  <c r="E173" i="2"/>
  <c r="D173" i="2"/>
  <c r="A174" i="2"/>
  <c r="H174" i="2"/>
  <c r="B174" i="2"/>
  <c r="G174" i="2"/>
  <c r="C174" i="2"/>
  <c r="D174" i="2"/>
  <c r="A175" i="2"/>
  <c r="H175" i="2"/>
  <c r="B175" i="2"/>
  <c r="G175" i="2"/>
  <c r="C175" i="2"/>
  <c r="E175" i="2"/>
  <c r="D175" i="2"/>
  <c r="A176" i="2"/>
  <c r="H176" i="2"/>
  <c r="B176" i="2"/>
  <c r="G176" i="2"/>
  <c r="C176" i="2"/>
  <c r="D176" i="2"/>
  <c r="A177" i="2"/>
  <c r="H177" i="2"/>
  <c r="B177" i="2"/>
  <c r="G177" i="2"/>
  <c r="C177" i="2"/>
  <c r="E177" i="2"/>
  <c r="D177" i="2"/>
  <c r="A178" i="2"/>
  <c r="H178" i="2"/>
  <c r="B178" i="2"/>
  <c r="G178" i="2"/>
  <c r="C178" i="2"/>
  <c r="D178" i="2"/>
  <c r="A179" i="2"/>
  <c r="H179" i="2"/>
  <c r="B179" i="2"/>
  <c r="G179" i="2"/>
  <c r="C179" i="2"/>
  <c r="E179" i="2"/>
  <c r="D179" i="2"/>
  <c r="A180" i="2"/>
  <c r="H180" i="2"/>
  <c r="B180" i="2"/>
  <c r="G180" i="2"/>
  <c r="C180" i="2"/>
  <c r="E180" i="2"/>
  <c r="D180" i="2"/>
  <c r="E143" i="2"/>
  <c r="E127" i="2"/>
  <c r="E120" i="2"/>
  <c r="E88" i="2"/>
  <c r="E136" i="2"/>
  <c r="E37" i="2"/>
  <c r="C11" i="1"/>
  <c r="C12" i="1"/>
  <c r="E160" i="2" l="1"/>
  <c r="E153" i="2"/>
  <c r="E11" i="2"/>
  <c r="F175" i="1"/>
  <c r="G175" i="1" s="1"/>
  <c r="I175" i="1" s="1"/>
  <c r="F56" i="1"/>
  <c r="G56" i="1" s="1"/>
  <c r="H56" i="1" s="1"/>
  <c r="F48" i="1"/>
  <c r="G48" i="1" s="1"/>
  <c r="H48" i="1" s="1"/>
  <c r="F36" i="1"/>
  <c r="G36" i="1" s="1"/>
  <c r="H36" i="1" s="1"/>
  <c r="E135" i="2"/>
  <c r="E66" i="2"/>
  <c r="E170" i="2"/>
  <c r="E97" i="2"/>
  <c r="E49" i="2"/>
  <c r="E42" i="2"/>
  <c r="E123" i="2"/>
  <c r="F178" i="1"/>
  <c r="G178" i="1" s="1"/>
  <c r="I178" i="1" s="1"/>
  <c r="F168" i="1"/>
  <c r="G168" i="1" s="1"/>
  <c r="I168" i="1" s="1"/>
  <c r="F160" i="1"/>
  <c r="G160" i="1" s="1"/>
  <c r="I160" i="1" s="1"/>
  <c r="F142" i="1"/>
  <c r="G142" i="1" s="1"/>
  <c r="I142" i="1" s="1"/>
  <c r="F66" i="1"/>
  <c r="G66" i="1" s="1"/>
  <c r="H66" i="1" s="1"/>
  <c r="I97" i="1"/>
  <c r="E31" i="2"/>
  <c r="E131" i="2"/>
  <c r="E87" i="2"/>
  <c r="F117" i="1"/>
  <c r="G117" i="1" s="1"/>
  <c r="I117" i="1" s="1"/>
  <c r="F93" i="1"/>
  <c r="G93" i="1" s="1"/>
  <c r="I93" i="1" s="1"/>
  <c r="F69" i="1"/>
  <c r="G69" i="1" s="1"/>
  <c r="H69" i="1" s="1"/>
  <c r="F38" i="1"/>
  <c r="G38" i="1" s="1"/>
  <c r="H38" i="1" s="1"/>
  <c r="E80" i="2"/>
  <c r="E178" i="2"/>
  <c r="E96" i="2"/>
  <c r="E74" i="2"/>
  <c r="E113" i="2"/>
  <c r="E48" i="2"/>
  <c r="E68" i="2"/>
  <c r="E38" i="2"/>
  <c r="E115" i="2"/>
  <c r="E176" i="2"/>
  <c r="E168" i="2"/>
  <c r="E108" i="2"/>
  <c r="E100" i="2"/>
  <c r="E23" i="2"/>
  <c r="O216" i="1"/>
  <c r="O217" i="1"/>
  <c r="C16" i="1"/>
  <c r="D18" i="1" s="1"/>
  <c r="O215" i="1"/>
  <c r="O196" i="1"/>
  <c r="O189" i="1"/>
  <c r="O214" i="1"/>
  <c r="O207" i="1"/>
  <c r="O202" i="1"/>
  <c r="O211" i="1"/>
  <c r="O213" i="1"/>
  <c r="O192" i="1"/>
  <c r="O197" i="1"/>
  <c r="O194" i="1"/>
  <c r="O208" i="1"/>
  <c r="O199" i="1"/>
  <c r="O195" i="1"/>
  <c r="O206" i="1"/>
  <c r="O191" i="1"/>
  <c r="O203" i="1"/>
  <c r="O205" i="1"/>
  <c r="O209" i="1"/>
  <c r="O190" i="1"/>
  <c r="O212" i="1"/>
  <c r="O198" i="1"/>
  <c r="O193" i="1"/>
  <c r="O201" i="1"/>
  <c r="O204" i="1"/>
  <c r="O210" i="1"/>
  <c r="O200" i="1"/>
  <c r="C15" i="1" l="1"/>
  <c r="F18" i="1" s="1"/>
  <c r="F19" i="1" s="1"/>
  <c r="C18" i="1" l="1"/>
</calcChain>
</file>

<file path=xl/sharedStrings.xml><?xml version="1.0" encoding="utf-8"?>
<sst xmlns="http://schemas.openxmlformats.org/spreadsheetml/2006/main" count="1584" uniqueCount="661">
  <si>
    <t>RV Per / GSC 02366-01583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</si>
  <si>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</si>
  <si>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</si>
  <si>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</si>
  <si>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</si>
  <si>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</si>
  <si>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</si>
  <si>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</si>
  <si>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</si>
  <si>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</si>
  <si>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</si>
  <si>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</si>
  <si>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</si>
  <si>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</si>
  <si>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</si>
  <si>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</si>
  <si>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</si>
  <si>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</si>
  <si>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</si>
  <si>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</si>
  <si>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</si>
  <si>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</si>
  <si>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</si>
  <si>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</si>
  <si>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</si>
  <si>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</si>
  <si>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</si>
  <si>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</si>
  <si>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</si>
  <si>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</si>
  <si>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</si>
  <si>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</si>
  <si>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</si>
  <si>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</si>
  <si>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</si>
  <si>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</si>
  <si>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</si>
  <si>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</si>
  <si>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</si>
  <si>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</si>
  <si>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</si>
  <si>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</si>
  <si>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 VB 1.11 </t>
  </si>
  <si>
    <t>I</t>
  </si>
  <si>
    <t> AN 184.254 </t>
  </si>
  <si>
    <t> BAN 2.130 </t>
  </si>
  <si>
    <t> AC 195.16 </t>
  </si>
  <si>
    <t> AA 27.159 </t>
  </si>
  <si>
    <t> AAC 4.113 </t>
  </si>
  <si>
    <t> AAC 5.7 </t>
  </si>
  <si>
    <t> AAC 5.12 </t>
  </si>
  <si>
    <t> AAC 5.53 </t>
  </si>
  <si>
    <t> AAC 5.192 </t>
  </si>
  <si>
    <t> AAC 5.194 </t>
  </si>
  <si>
    <t> STBB 1961.1 </t>
  </si>
  <si>
    <t> AA 6.143 </t>
  </si>
  <si>
    <t> AA 8.191 </t>
  </si>
  <si>
    <t>IBVS 0046</t>
  </si>
  <si>
    <t>IBVS 0328</t>
  </si>
  <si>
    <t>JAAVSO 3,</t>
  </si>
  <si>
    <t>Mallama 1980</t>
  </si>
  <si>
    <t>JAAVSO 5,88</t>
  </si>
  <si>
    <t>BBSAG Bull.8</t>
  </si>
  <si>
    <t>BBSAG Bull.12</t>
  </si>
  <si>
    <t>GCVS 4</t>
  </si>
  <si>
    <t>BBSAG Bull.14</t>
  </si>
  <si>
    <t>BBSAG Bull.19</t>
  </si>
  <si>
    <t>BBSAG Bull.21</t>
  </si>
  <si>
    <t>BBSAG Bull.24</t>
  </si>
  <si>
    <t>BRNO 21</t>
  </si>
  <si>
    <t>BBSAG Bull.26</t>
  </si>
  <si>
    <t>OMT #2</t>
  </si>
  <si>
    <t>BBSAG Bull.32</t>
  </si>
  <si>
    <t>BBSAG Bull.35</t>
  </si>
  <si>
    <t>BBSAG Bull.39</t>
  </si>
  <si>
    <t>BBSAG Bull.41</t>
  </si>
  <si>
    <t>BBSAG Bull.45</t>
  </si>
  <si>
    <t>BBSAG Bull.46</t>
  </si>
  <si>
    <t>BBSAG Bull.51</t>
  </si>
  <si>
    <t> BRNO 26 </t>
  </si>
  <si>
    <t>BBSAG Bull.57</t>
  </si>
  <si>
    <t>BBSAG Bull.58</t>
  </si>
  <si>
    <t>BBSAG Bull.65</t>
  </si>
  <si>
    <t>BBSAG Bull.69</t>
  </si>
  <si>
    <t>BRNO 26</t>
  </si>
  <si>
    <t>BBSAG Bull.74</t>
  </si>
  <si>
    <t>BRNO 27</t>
  </si>
  <si>
    <t>BBSAG Bull.79</t>
  </si>
  <si>
    <t>BBSAG Bull.90</t>
  </si>
  <si>
    <t>BBSAG Bull.92</t>
  </si>
  <si>
    <t>BBSAG Bull.94</t>
  </si>
  <si>
    <t>BBSAG Bull.100</t>
  </si>
  <si>
    <t>BBSAG Bull.102</t>
  </si>
  <si>
    <t>BBSAG Bull.106</t>
  </si>
  <si>
    <t>OEJV 0060</t>
  </si>
  <si>
    <t> AOEB 12 </t>
  </si>
  <si>
    <t>BBSAG Bull.116</t>
  </si>
  <si>
    <t>IBVS 4912</t>
  </si>
  <si>
    <t>BAVM 128 </t>
  </si>
  <si>
    <t> BBS 121 </t>
  </si>
  <si>
    <t>IBVS 4840</t>
  </si>
  <si>
    <t> BBS 122 </t>
  </si>
  <si>
    <t>IBVS 5296</t>
  </si>
  <si>
    <t> BBS 126 </t>
  </si>
  <si>
    <t> BBS 127 </t>
  </si>
  <si>
    <t>IBVS 5371</t>
  </si>
  <si>
    <t>IBVS 5371 </t>
  </si>
  <si>
    <t>IBVS 5438</t>
  </si>
  <si>
    <t>IBVS 5543</t>
  </si>
  <si>
    <t>OEJV 0003</t>
  </si>
  <si>
    <t>IBVS 5657</t>
  </si>
  <si>
    <t>VSB 44 </t>
  </si>
  <si>
    <t>IBVS 5761</t>
  </si>
  <si>
    <t>IBVS 6048</t>
  </si>
  <si>
    <t>JAVSO..36..171</t>
  </si>
  <si>
    <t>IBVS 5871</t>
  </si>
  <si>
    <t>JAVSO..37...44</t>
  </si>
  <si>
    <t>IBVS 5938</t>
  </si>
  <si>
    <t>JAVSO..38..183</t>
  </si>
  <si>
    <t>JAVSO..40....1</t>
  </si>
  <si>
    <t>JAVSO..40..975</t>
  </si>
  <si>
    <t> JAAVSO 41;122 </t>
  </si>
  <si>
    <t>JAVSO..41..122</t>
  </si>
  <si>
    <t>JAVSO..41..328</t>
  </si>
  <si>
    <t>JAVSO..42..426</t>
  </si>
  <si>
    <t>IBVS 6152</t>
  </si>
  <si>
    <t>OEJV 0179</t>
  </si>
  <si>
    <t>VSB 060</t>
  </si>
  <si>
    <t>V</t>
  </si>
  <si>
    <t>JAVSO..43..238</t>
  </si>
  <si>
    <t>IBVS 6196</t>
  </si>
  <si>
    <t>0.0029</t>
  </si>
  <si>
    <t>OEJV 0181</t>
  </si>
  <si>
    <t>JAVSO..45..121</t>
  </si>
  <si>
    <t>JAVSO..46…79 (2018)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</si>
  <si>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</si>
  <si>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</si>
  <si>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</si>
  <si>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</si>
  <si>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</si>
  <si>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</si>
  <si>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</si>
  <si>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</si>
  <si>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2438275.578 </t>
  </si>
  <si>
    <t> 03.09.1963 01:52 </t>
  </si>
  <si>
    <t> 0.001 </t>
  </si>
  <si>
    <t>V </t>
  </si>
  <si>
    <t> K.Kordylewski </t>
  </si>
  <si>
    <t>IBVS 46 </t>
  </si>
  <si>
    <t>2440229.339 </t>
  </si>
  <si>
    <t> 07.01.1969 20:08 </t>
  </si>
  <si>
    <t> 0.005 </t>
  </si>
  <si>
    <t> P.Flin </t>
  </si>
  <si>
    <t>IBVS 328 </t>
  </si>
  <si>
    <t>2440233.288 </t>
  </si>
  <si>
    <t> 11.01.1969 18:54 </t>
  </si>
  <si>
    <t> 0.007 </t>
  </si>
  <si>
    <t>2440566.800 </t>
  </si>
  <si>
    <t> 11.12.1969 07:12 </t>
  </si>
  <si>
    <t> -0.002 </t>
  </si>
  <si>
    <t> M.Baldwin </t>
  </si>
  <si>
    <t> AVSJ 3.66 </t>
  </si>
  <si>
    <t>2441717.349 </t>
  </si>
  <si>
    <t> 03.02.1973 20:22 </t>
  </si>
  <si>
    <t> AVSJ 5.88 </t>
  </si>
  <si>
    <t>2441719.323 </t>
  </si>
  <si>
    <t> 05.02.1973 19:45 </t>
  </si>
  <si>
    <t> 0.002 </t>
  </si>
  <si>
    <t> R.Diethelm </t>
  </si>
  <si>
    <t> BBS 8 </t>
  </si>
  <si>
    <t>2441989.692 </t>
  </si>
  <si>
    <t> 03.11.1973 04:36 </t>
  </si>
  <si>
    <t>2442011.392 </t>
  </si>
  <si>
    <t> 24.11.1973 21:24 </t>
  </si>
  <si>
    <t> -0.006 </t>
  </si>
  <si>
    <t> K.Locher </t>
  </si>
  <si>
    <t> BBS 12 </t>
  </si>
  <si>
    <t>2442015.346 </t>
  </si>
  <si>
    <t> 28.11.1973 20:18 </t>
  </si>
  <si>
    <t>2442090.340 </t>
  </si>
  <si>
    <t> 11.02.1974 20:09 </t>
  </si>
  <si>
    <t> BBS 14 </t>
  </si>
  <si>
    <t>2442396.233 </t>
  </si>
  <si>
    <t> 14.12.1974 17:35 </t>
  </si>
  <si>
    <t> 0.004 </t>
  </si>
  <si>
    <t> BBS 19 </t>
  </si>
  <si>
    <t>2442453.457 </t>
  </si>
  <si>
    <t> 09.02.1975 22:58 </t>
  </si>
  <si>
    <t> -0.003 </t>
  </si>
  <si>
    <t> BBS 21 </t>
  </si>
  <si>
    <t>2442664.614 </t>
  </si>
  <si>
    <t> 09.09.1975 02:44 </t>
  </si>
  <si>
    <t> -0.010 </t>
  </si>
  <si>
    <t> BBS 24 </t>
  </si>
  <si>
    <t>2442751.457 </t>
  </si>
  <si>
    <t> 04.12.1975 22:58 </t>
  </si>
  <si>
    <t> -0.001 </t>
  </si>
  <si>
    <t> I.Kohoutek </t>
  </si>
  <si>
    <t> BRNO 21 </t>
  </si>
  <si>
    <t>2442832.365 </t>
  </si>
  <si>
    <t> 23.02.1976 20:45 </t>
  </si>
  <si>
    <t> H.Peter </t>
  </si>
  <si>
    <t> BBS 26 </t>
  </si>
  <si>
    <t>2443021.819 </t>
  </si>
  <si>
    <t> 31.08.1976 07:39 </t>
  </si>
  <si>
    <t> -0.007 </t>
  </si>
  <si>
    <t> G.Samolyk </t>
  </si>
  <si>
    <t> AOEB 2 </t>
  </si>
  <si>
    <t>2443094.838 </t>
  </si>
  <si>
    <t> 12.11.1976 08:06 </t>
  </si>
  <si>
    <t> -0.008 </t>
  </si>
  <si>
    <t>2443094.844 </t>
  </si>
  <si>
    <t> 12.11.1976 08:15 </t>
  </si>
  <si>
    <t> G.Wedemayer </t>
  </si>
  <si>
    <t>2443203.385 </t>
  </si>
  <si>
    <t> 28.02.1977 21:14 </t>
  </si>
  <si>
    <t> BBS 32 </t>
  </si>
  <si>
    <t>2443420.473 </t>
  </si>
  <si>
    <t> 03.10.1977 23:21 </t>
  </si>
  <si>
    <t> BBS 35 </t>
  </si>
  <si>
    <t>2443777.669 </t>
  </si>
  <si>
    <t> 26.09.1978 04:03 </t>
  </si>
  <si>
    <t> -0.005 </t>
  </si>
  <si>
    <t> BBS 39 </t>
  </si>
  <si>
    <t>2443858.593 </t>
  </si>
  <si>
    <t> 16.12.1978 02:13 </t>
  </si>
  <si>
    <t> 0.006 </t>
  </si>
  <si>
    <t>2443860.563 </t>
  </si>
  <si>
    <t> 18.12.1978 01:30 </t>
  </si>
  <si>
    <t>2443878.325 </t>
  </si>
  <si>
    <t> 04.01.1979 19:48 </t>
  </si>
  <si>
    <t> 0.003 </t>
  </si>
  <si>
    <t> BBS 41 </t>
  </si>
  <si>
    <t>2444164.481 </t>
  </si>
  <si>
    <t> 17.10.1979 23:32 </t>
  </si>
  <si>
    <t> BBS 45 </t>
  </si>
  <si>
    <t>2444223.682 </t>
  </si>
  <si>
    <t> 16.12.1979 04:22 </t>
  </si>
  <si>
    <t>2444227.625 </t>
  </si>
  <si>
    <t> 20.12.1979 03:00 </t>
  </si>
  <si>
    <t>2444247.367 </t>
  </si>
  <si>
    <t> 08.01.1980 20:48 </t>
  </si>
  <si>
    <t> BBS 46 </t>
  </si>
  <si>
    <t>2444525.621 </t>
  </si>
  <si>
    <t> 13.10.1980 02:54 </t>
  </si>
  <si>
    <t>2444541.414 </t>
  </si>
  <si>
    <t> 28.10.1980 21:56 </t>
  </si>
  <si>
    <t> BBS 51 </t>
  </si>
  <si>
    <t>2444543.392 </t>
  </si>
  <si>
    <t> 30.10.1980 21:24 </t>
  </si>
  <si>
    <t>2444884.805 </t>
  </si>
  <si>
    <t> 07.10.1981 07:19 </t>
  </si>
  <si>
    <t> D.Williams </t>
  </si>
  <si>
    <t>2444912.436 </t>
  </si>
  <si>
    <t> 03.11.1981 22:27 </t>
  </si>
  <si>
    <t> BBS 57 </t>
  </si>
  <si>
    <t>2444957.819 </t>
  </si>
  <si>
    <t> 19.12.1981 07:39 </t>
  </si>
  <si>
    <t> -0.004 </t>
  </si>
  <si>
    <t>2444995.321 </t>
  </si>
  <si>
    <t> 25.01.1982 19:42 </t>
  </si>
  <si>
    <t> BBS 58 </t>
  </si>
  <si>
    <t>2445368.336 </t>
  </si>
  <si>
    <t> 02.02.1983 20:03 </t>
  </si>
  <si>
    <t> 0.027 </t>
  </si>
  <si>
    <t> BBS 65 </t>
  </si>
  <si>
    <t>2445646.573 </t>
  </si>
  <si>
    <t> 08.11.1983 01:45 </t>
  </si>
  <si>
    <t> M.Kohl </t>
  </si>
  <si>
    <t> BBS 69 </t>
  </si>
  <si>
    <t>2445652.491 </t>
  </si>
  <si>
    <t> 13.11.1983 23:47 </t>
  </si>
  <si>
    <t> V.Wagner </t>
  </si>
  <si>
    <t>2445652.494 </t>
  </si>
  <si>
    <t> 13.11.1983 23:51 </t>
  </si>
  <si>
    <t> J.Borovicka </t>
  </si>
  <si>
    <t>2445946.543 </t>
  </si>
  <si>
    <t> 03.09.1984 01:01 </t>
  </si>
  <si>
    <t> BBS 74 </t>
  </si>
  <si>
    <t>2446005.748 </t>
  </si>
  <si>
    <t> 01.11.1984 05:57 </t>
  </si>
  <si>
    <t>2446017.589 </t>
  </si>
  <si>
    <t> 13.11.1984 02:08 </t>
  </si>
  <si>
    <t>2446021.535 </t>
  </si>
  <si>
    <t> 17.11.1984 00:50 </t>
  </si>
  <si>
    <t> -0.000 </t>
  </si>
  <si>
    <t>2446108.366 </t>
  </si>
  <si>
    <t> 11.02.1985 20:47 </t>
  </si>
  <si>
    <t> J.Silhan </t>
  </si>
  <si>
    <t> BRNO 27 </t>
  </si>
  <si>
    <t>2446112.315 </t>
  </si>
  <si>
    <t> 15.02.1985 19:33 </t>
  </si>
  <si>
    <t> S.Lupac </t>
  </si>
  <si>
    <t>2446112.320 </t>
  </si>
  <si>
    <t> 15.02.1985 19:40 </t>
  </si>
  <si>
    <t> P.Troubil </t>
  </si>
  <si>
    <t>2446376.755 </t>
  </si>
  <si>
    <t> 07.11.1985 06:07 </t>
  </si>
  <si>
    <t> -0.009 </t>
  </si>
  <si>
    <t> P.Atwood </t>
  </si>
  <si>
    <t>2446376.766 </t>
  </si>
  <si>
    <t> 07.11.1985 06:23 </t>
  </si>
  <si>
    <t> R.Hill </t>
  </si>
  <si>
    <t>2446402.420 </t>
  </si>
  <si>
    <t> 02.12.1985 22:04 </t>
  </si>
  <si>
    <t> BBS 79 </t>
  </si>
  <si>
    <t>2446404.387 </t>
  </si>
  <si>
    <t> 04.12.1985 21:17 </t>
  </si>
  <si>
    <t>2446447.801 </t>
  </si>
  <si>
    <t> 17.01.1986 07:13 </t>
  </si>
  <si>
    <t>2446455.698 </t>
  </si>
  <si>
    <t> 25.01.1986 04:45 </t>
  </si>
  <si>
    <t>2446735.933 </t>
  </si>
  <si>
    <t> 01.11.1986 10:23 </t>
  </si>
  <si>
    <t>2446759.619 </t>
  </si>
  <si>
    <t> 25.11.1986 02:51 </t>
  </si>
  <si>
    <t>2446822.764 </t>
  </si>
  <si>
    <t> 27.01.1987 06:20 </t>
  </si>
  <si>
    <t>2447118.789 </t>
  </si>
  <si>
    <t> 19.11.1987 06:56 </t>
  </si>
  <si>
    <t>2447126.686 </t>
  </si>
  <si>
    <t> 27.11.1987 04:27 </t>
  </si>
  <si>
    <t>2447205.625 </t>
  </si>
  <si>
    <t> 14.02.1988 03:00 </t>
  </si>
  <si>
    <t> M.Smith </t>
  </si>
  <si>
    <t>2447501.644 </t>
  </si>
  <si>
    <t> 06.12.1988 03:27 </t>
  </si>
  <si>
    <t> -0.011 </t>
  </si>
  <si>
    <t>2447501.647 </t>
  </si>
  <si>
    <t> 06.12.1988 03:31 </t>
  </si>
  <si>
    <t>2447511.515 </t>
  </si>
  <si>
    <t> 16.12.1988 00:21 </t>
  </si>
  <si>
    <t> BBS 90 </t>
  </si>
  <si>
    <t>2447797.674 </t>
  </si>
  <si>
    <t> 28.09.1989 04:10 </t>
  </si>
  <si>
    <t> BBS 92 </t>
  </si>
  <si>
    <t>2447890.438 </t>
  </si>
  <si>
    <t> 29.12.1989 22:30 </t>
  </si>
  <si>
    <t> BBS 84 </t>
  </si>
  <si>
    <t>2447894.371 </t>
  </si>
  <si>
    <t> 02.01.1990 20:54 </t>
  </si>
  <si>
    <t>2447896.344 </t>
  </si>
  <si>
    <t> 04.01.1990 20:15 </t>
  </si>
  <si>
    <t>2447969.367 </t>
  </si>
  <si>
    <t> 18.03.1990 20:48 </t>
  </si>
  <si>
    <t>2448644.291 </t>
  </si>
  <si>
    <t> 22.01.1992 18:59 </t>
  </si>
  <si>
    <t> -0.016 </t>
  </si>
  <si>
    <t> BBS 100 </t>
  </si>
  <si>
    <t>2448922.558 </t>
  </si>
  <si>
    <t> 27.10.1992 01:23 </t>
  </si>
  <si>
    <t> BBS 102 </t>
  </si>
  <si>
    <t>2449064.654 </t>
  </si>
  <si>
    <t> 18.03.1993 03:41 </t>
  </si>
  <si>
    <t>2449283.712 </t>
  </si>
  <si>
    <t> 23.10.1993 05:05 </t>
  </si>
  <si>
    <t>2449384.360 </t>
  </si>
  <si>
    <t> 31.01.1994 20:38 </t>
  </si>
  <si>
    <t> BBS 106 </t>
  </si>
  <si>
    <t>2449658.677 </t>
  </si>
  <si>
    <t> 02.11.1994 04:14 </t>
  </si>
  <si>
    <t> P.Molik </t>
  </si>
  <si>
    <t>OEJV 0060 </t>
  </si>
  <si>
    <t>2450720.392 </t>
  </si>
  <si>
    <t> 28.09.1997 21:24 </t>
  </si>
  <si>
    <t> -0.029 </t>
  </si>
  <si>
    <t> BBS 116 </t>
  </si>
  <si>
    <t>2451503.8915 </t>
  </si>
  <si>
    <t> 21.11.1999 09:23 </t>
  </si>
  <si>
    <t> -0.0060 </t>
  </si>
  <si>
    <t>E </t>
  </si>
  <si>
    <t>?</t>
  </si>
  <si>
    <t> R.H.Nelson </t>
  </si>
  <si>
    <t>IBVS 4840 </t>
  </si>
  <si>
    <t>2451900.5633 </t>
  </si>
  <si>
    <t> 22.12.2000 01:31 </t>
  </si>
  <si>
    <t> -0.0063 </t>
  </si>
  <si>
    <t>o</t>
  </si>
  <si>
    <t> K.&amp; M.Rätz </t>
  </si>
  <si>
    <t>BAVM 152 </t>
  </si>
  <si>
    <t>2452658.372 </t>
  </si>
  <si>
    <t> 18.01.2003 20:55 </t>
  </si>
  <si>
    <t> -0.019 </t>
  </si>
  <si>
    <t> BBS 129 </t>
  </si>
  <si>
    <t>2452938.623 </t>
  </si>
  <si>
    <t> 26.10.2003 02:57 </t>
  </si>
  <si>
    <t> BBS 130 </t>
  </si>
  <si>
    <t>2453325.428 </t>
  </si>
  <si>
    <t> 15.11.2004 22:16 </t>
  </si>
  <si>
    <t>OEJV 0003 </t>
  </si>
  <si>
    <t>2453410.2820 </t>
  </si>
  <si>
    <t> 08.02.2005 18:46 </t>
  </si>
  <si>
    <t> -0.0094 </t>
  </si>
  <si>
    <t>-I</t>
  </si>
  <si>
    <t> v.Poschinger </t>
  </si>
  <si>
    <t>BAVM 173 </t>
  </si>
  <si>
    <t>2454055.6156 </t>
  </si>
  <si>
    <t> 16.11.2006 02:46 </t>
  </si>
  <si>
    <t>6085</t>
  </si>
  <si>
    <t> -0.0079 </t>
  </si>
  <si>
    <t>C </t>
  </si>
  <si>
    <t> F. Agerer </t>
  </si>
  <si>
    <t>BAVM 183 </t>
  </si>
  <si>
    <t>2454364.457 </t>
  </si>
  <si>
    <t> 20.09.2007 22:58 </t>
  </si>
  <si>
    <t>6241.5</t>
  </si>
  <si>
    <t> -0.018 </t>
  </si>
  <si>
    <t> F.Agerer </t>
  </si>
  <si>
    <t>BAVM 228 </t>
  </si>
  <si>
    <t>2454420.7123 </t>
  </si>
  <si>
    <t> 16.11.2007 05:05 </t>
  </si>
  <si>
    <t>6270</t>
  </si>
  <si>
    <t> -0.0073 </t>
  </si>
  <si>
    <t>ns</t>
  </si>
  <si>
    <t>JAAVSO 36(2);171 </t>
  </si>
  <si>
    <t>2454783.8318 </t>
  </si>
  <si>
    <t> 13.11.2008 07:57 </t>
  </si>
  <si>
    <t>6454</t>
  </si>
  <si>
    <t> -0.0104 </t>
  </si>
  <si>
    <t>IBVS 5871 </t>
  </si>
  <si>
    <t>2454799.6234 </t>
  </si>
  <si>
    <t> 29.11.2008 02:57 </t>
  </si>
  <si>
    <t>6462</t>
  </si>
  <si>
    <t> -0.0068 </t>
  </si>
  <si>
    <t>JAAVSO 37(1);44 </t>
  </si>
  <si>
    <t>2454870.6687 </t>
  </si>
  <si>
    <t> 08.02.2009 04:02 </t>
  </si>
  <si>
    <t>6498</t>
  </si>
  <si>
    <t> -0.0072 </t>
  </si>
  <si>
    <t> S.Dvorak </t>
  </si>
  <si>
    <t>IBVS 5938 </t>
  </si>
  <si>
    <t>2455239.7118 </t>
  </si>
  <si>
    <t> 12.02.2010 05:04 </t>
  </si>
  <si>
    <t>6685</t>
  </si>
  <si>
    <t> JAAVSO 38;120 </t>
  </si>
  <si>
    <t>2455914.6450 </t>
  </si>
  <si>
    <t> 19.12.2011 03:28 </t>
  </si>
  <si>
    <t>7027</t>
  </si>
  <si>
    <t> -0.0085 </t>
  </si>
  <si>
    <t> JAAVSO 40;975 </t>
  </si>
  <si>
    <t>2456565.8969 </t>
  </si>
  <si>
    <t> 30.09.2013 09:31 </t>
  </si>
  <si>
    <t>7357</t>
  </si>
  <si>
    <t> -0.0092 </t>
  </si>
  <si>
    <t> JAAVSO 41;328 </t>
  </si>
  <si>
    <t>2456573.7908 </t>
  </si>
  <si>
    <t> 08.10.2013 06:58 </t>
  </si>
  <si>
    <t>7361</t>
  </si>
  <si>
    <t> JAAVSO 42;426 </t>
  </si>
  <si>
    <t>2456978.3598 </t>
  </si>
  <si>
    <t> 16.11.2014 20:38 </t>
  </si>
  <si>
    <t>7566</t>
  </si>
  <si>
    <t> -0.0062 </t>
  </si>
  <si>
    <t>BAVM 239 </t>
  </si>
  <si>
    <t>2417678.337 </t>
  </si>
  <si>
    <t> 12.04.1907 20:05 </t>
  </si>
  <si>
    <t> 0.103 </t>
  </si>
  <si>
    <t> E.Hartwig </t>
  </si>
  <si>
    <t>2417972.346 </t>
  </si>
  <si>
    <t> 31.01.1908 20:18 </t>
  </si>
  <si>
    <t> 0.061 </t>
  </si>
  <si>
    <t> S.Enebo </t>
  </si>
  <si>
    <t>2418278.238 </t>
  </si>
  <si>
    <t> 02.12.1908 17:42 </t>
  </si>
  <si>
    <t> 0.062 </t>
  </si>
  <si>
    <t>2418548.597 </t>
  </si>
  <si>
    <t> 30.08.1909 02:19 </t>
  </si>
  <si>
    <t> 0.052 </t>
  </si>
  <si>
    <t> A.A.Nijland </t>
  </si>
  <si>
    <t>2418560.445 </t>
  </si>
  <si>
    <t> 10.09.1909 22:40 </t>
  </si>
  <si>
    <t> 0.059 </t>
  </si>
  <si>
    <t>2418629.511 </t>
  </si>
  <si>
    <t> 19.11.1909 00:15 </t>
  </si>
  <si>
    <t> 0.053 </t>
  </si>
  <si>
    <t>2418633.466 </t>
  </si>
  <si>
    <t> 22.11.1909 23:11 </t>
  </si>
  <si>
    <t>2418649.249 </t>
  </si>
  <si>
    <t> 08.12.1909 17:58 </t>
  </si>
  <si>
    <t> 0.056 </t>
  </si>
  <si>
    <t>2418712.413 </t>
  </si>
  <si>
    <t> 09.02.1910 21:54 </t>
  </si>
  <si>
    <t> 0.069 </t>
  </si>
  <si>
    <t>2418714.383 </t>
  </si>
  <si>
    <t> 11.02.1910 21:11 </t>
  </si>
  <si>
    <t> 0.065 </t>
  </si>
  <si>
    <t>2418716.349 </t>
  </si>
  <si>
    <t> 13.02.1910 20:22 </t>
  </si>
  <si>
    <t> 0.058 </t>
  </si>
  <si>
    <t>2418945.274 </t>
  </si>
  <si>
    <t> 30.09.1910 18:34 </t>
  </si>
  <si>
    <t> 0.057 </t>
  </si>
  <si>
    <t>2418947.255 </t>
  </si>
  <si>
    <t> 02.10.1910 18:07 </t>
  </si>
  <si>
    <t>2418996.584 </t>
  </si>
  <si>
    <t> 21.11.1910 02:00 </t>
  </si>
  <si>
    <t>2418998.562 </t>
  </si>
  <si>
    <t> 23.11.1910 01:29 </t>
  </si>
  <si>
    <t>2419024.226 </t>
  </si>
  <si>
    <t> 18.12.1910 17:25 </t>
  </si>
  <si>
    <t> 0.070 </t>
  </si>
  <si>
    <t>2419067.620 </t>
  </si>
  <si>
    <t> 31.01.1911 02:52 </t>
  </si>
  <si>
    <t> 0.047 </t>
  </si>
  <si>
    <t>2419087.367 </t>
  </si>
  <si>
    <t> 19.02.1911 20:48 </t>
  </si>
  <si>
    <t>2419097.230 </t>
  </si>
  <si>
    <t> 01.03.1911 17:31 </t>
  </si>
  <si>
    <t> 0.054 </t>
  </si>
  <si>
    <t>2419302.477 </t>
  </si>
  <si>
    <t> 22.09.1911 23:26 </t>
  </si>
  <si>
    <t>2419302.485 </t>
  </si>
  <si>
    <t> 22.09.1911 23:38 </t>
  </si>
  <si>
    <t> 0.066 </t>
  </si>
  <si>
    <t>F </t>
  </si>
  <si>
    <t> A.E.Prichodko </t>
  </si>
  <si>
    <t>2419304.450 </t>
  </si>
  <si>
    <t> 24.09.1911 22:48 </t>
  </si>
  <si>
    <t>2419306.420 </t>
  </si>
  <si>
    <t> 26.09.1911 22:04 </t>
  </si>
  <si>
    <t>2419308.404 </t>
  </si>
  <si>
    <t> 28.09.1911 21:41 </t>
  </si>
  <si>
    <t>2419365.635 </t>
  </si>
  <si>
    <t> 25.11.1911 03:14 </t>
  </si>
  <si>
    <t> 0.064 </t>
  </si>
  <si>
    <t>2419385.368 </t>
  </si>
  <si>
    <t> 14.12.1911 20:49 </t>
  </si>
  <si>
    <t> 0.063 </t>
  </si>
  <si>
    <t>2419444.562 </t>
  </si>
  <si>
    <t> 12.02.1912 01:29 </t>
  </si>
  <si>
    <t>2419468.243 </t>
  </si>
  <si>
    <t> 06.03.1912 17:49 </t>
  </si>
  <si>
    <t> 0.051 </t>
  </si>
  <si>
    <t>2419661.655 </t>
  </si>
  <si>
    <t> 16.09.1912 03:43 </t>
  </si>
  <si>
    <t>2419665.610 </t>
  </si>
  <si>
    <t> 20.09.1912 02:38 </t>
  </si>
  <si>
    <t>2419667.573 </t>
  </si>
  <si>
    <t> 22.09.1912 01:45 </t>
  </si>
  <si>
    <t>2419679.411 </t>
  </si>
  <si>
    <t> 03.10.1912 21:51 </t>
  </si>
  <si>
    <t> 0.055 </t>
  </si>
  <si>
    <t>2419681.371 </t>
  </si>
  <si>
    <t> 05.10.1912 20:54 </t>
  </si>
  <si>
    <t> 0.042 </t>
  </si>
  <si>
    <t>2419683.365 </t>
  </si>
  <si>
    <t> 07.10.1912 20:45 </t>
  </si>
  <si>
    <t>2419685.322 </t>
  </si>
  <si>
    <t> 09.10.1912 19:43 </t>
  </si>
  <si>
    <t> 0.046 </t>
  </si>
  <si>
    <t>2419742.568 </t>
  </si>
  <si>
    <t> 06.12.1912 01:37 </t>
  </si>
  <si>
    <t> 0.060 </t>
  </si>
  <si>
    <t>2419754.409 </t>
  </si>
  <si>
    <t> 17.12.1912 21:48 </t>
  </si>
  <si>
    <t>2419766.245 </t>
  </si>
  <si>
    <t> 29.12.1912 17:52 </t>
  </si>
  <si>
    <t>2419772.169 </t>
  </si>
  <si>
    <t> 04.01.1913 16:03 </t>
  </si>
  <si>
    <t>2419776.106 </t>
  </si>
  <si>
    <t> 08.01.1913 14:32 </t>
  </si>
  <si>
    <t> 0.049 </t>
  </si>
  <si>
    <t>2419821.508 </t>
  </si>
  <si>
    <t> 23.02.1913 00:11 </t>
  </si>
  <si>
    <t>2419979.396 </t>
  </si>
  <si>
    <t> 30.07.1913 21:30 </t>
  </si>
  <si>
    <t>2425181.502 </t>
  </si>
  <si>
    <t> 28.10.1927 00:02 </t>
  </si>
  <si>
    <t> J.Pagaczewski </t>
  </si>
  <si>
    <t>2425185.445 </t>
  </si>
  <si>
    <t> 31.10.1927 22:40 </t>
  </si>
  <si>
    <t> 0.045 </t>
  </si>
  <si>
    <t>2432850.446 </t>
  </si>
  <si>
    <t> 25.10.1948 22:42 </t>
  </si>
  <si>
    <t> R.Szafraniec </t>
  </si>
  <si>
    <t>2433515.5046 </t>
  </si>
  <si>
    <t> 22.08.1950 00:06 </t>
  </si>
  <si>
    <t>2433657.596 </t>
  </si>
  <si>
    <t> 11.01.1951 02:18 </t>
  </si>
  <si>
    <t>2433890.476 </t>
  </si>
  <si>
    <t> 31.08.1951 23:25 </t>
  </si>
  <si>
    <t>2434271.356 </t>
  </si>
  <si>
    <t> 15.09.1952 20:32 </t>
  </si>
  <si>
    <t>2434628.569 </t>
  </si>
  <si>
    <t> 08.09.1953 01:39 </t>
  </si>
  <si>
    <t>2435017.339 </t>
  </si>
  <si>
    <t> 01.10.1954 20:08 </t>
  </si>
  <si>
    <t>2435171.277 </t>
  </si>
  <si>
    <t> 04.03.1955 18:38 </t>
  </si>
  <si>
    <t> G.Chis </t>
  </si>
  <si>
    <t>2435376.518 </t>
  </si>
  <si>
    <t> 26.09.1955 00:25 </t>
  </si>
  <si>
    <t>2436118.552 </t>
  </si>
  <si>
    <t> 07.10.1957 01:14 </t>
  </si>
  <si>
    <t>2436122.487 </t>
  </si>
  <si>
    <t> 10.10.1957 23:41 </t>
  </si>
  <si>
    <t>2436124.471 </t>
  </si>
  <si>
    <t> 12.10.1957 23:18 </t>
  </si>
  <si>
    <t>2436128.415 </t>
  </si>
  <si>
    <t> 16.10.1957 21:57 </t>
  </si>
  <si>
    <t>2436128.421 </t>
  </si>
  <si>
    <t> 16.10.1957 22:06 </t>
  </si>
  <si>
    <t>2436132.354 </t>
  </si>
  <si>
    <t> 20.10.1957 20:29 </t>
  </si>
  <si>
    <t>2436213.276 </t>
  </si>
  <si>
    <t> 09.01.1958 18:37 </t>
  </si>
  <si>
    <t>2436860.582 </t>
  </si>
  <si>
    <t> 19.10.1959 01:58 </t>
  </si>
  <si>
    <t>2436868.469 </t>
  </si>
  <si>
    <t> 26.10.1959 23:15 </t>
  </si>
  <si>
    <t>2436953.329 </t>
  </si>
  <si>
    <t> 19.01.1960 19:53 </t>
  </si>
  <si>
    <t>2436957.279 </t>
  </si>
  <si>
    <t> 23.01.1960 18:41 </t>
  </si>
  <si>
    <t>2444912.434 </t>
  </si>
  <si>
    <t> 03.11.1981 22:24 </t>
  </si>
  <si>
    <t>2450033.633 </t>
  </si>
  <si>
    <t> 12.11.1995 03:11 </t>
  </si>
  <si>
    <t> -0.013 </t>
  </si>
  <si>
    <t> S.Cook </t>
  </si>
  <si>
    <t>2450779.618 </t>
  </si>
  <si>
    <t> 27.11.1997 02:49 </t>
  </si>
  <si>
    <t>2451178.2661 </t>
  </si>
  <si>
    <t> 30.12.1998 18:23 </t>
  </si>
  <si>
    <t> -0.0052 </t>
  </si>
  <si>
    <t> D.Husar </t>
  </si>
  <si>
    <t>2451223.662 </t>
  </si>
  <si>
    <t> 14.02.1999 03:53 </t>
  </si>
  <si>
    <t> 0.000 </t>
  </si>
  <si>
    <t>2451448.622 </t>
  </si>
  <si>
    <t> 27.09.1999 02:55 </t>
  </si>
  <si>
    <t>2451547.3080 </t>
  </si>
  <si>
    <t> 03.01.2000 19:23 </t>
  </si>
  <si>
    <t> -0.0064 </t>
  </si>
  <si>
    <t>2451888.7240 </t>
  </si>
  <si>
    <t> 10.12.2000 05:22 </t>
  </si>
  <si>
    <t> -0.0046 </t>
  </si>
  <si>
    <t>2452194.610 </t>
  </si>
  <si>
    <t> 12.10.2001 02:38 </t>
  </si>
  <si>
    <t>2452360.358 </t>
  </si>
  <si>
    <t> 26.03.2002 20:35 </t>
  </si>
  <si>
    <t> -0.035 </t>
  </si>
  <si>
    <t>2452547.8658 </t>
  </si>
  <si>
    <t> 30.09.2002 08:46 </t>
  </si>
  <si>
    <t> -0.0093 </t>
  </si>
  <si>
    <t> R.Nelson </t>
  </si>
  <si>
    <t>2453305.683 </t>
  </si>
  <si>
    <t> 27.10.2004 04:23 </t>
  </si>
  <si>
    <t>2453672.7583 </t>
  </si>
  <si>
    <t> 29.10.2005 06:11 </t>
  </si>
  <si>
    <t>5891</t>
  </si>
  <si>
    <t> -0.0076 </t>
  </si>
  <si>
    <t>2453733.939 </t>
  </si>
  <si>
    <t> 29.12.2005 10:32 </t>
  </si>
  <si>
    <t>5922</t>
  </si>
  <si>
    <t> Hirosawa </t>
  </si>
  <si>
    <t>2456194.8801 </t>
  </si>
  <si>
    <t> 24.09.2012 09:07 </t>
  </si>
  <si>
    <t>7169</t>
  </si>
  <si>
    <t>JAVSO 49, 108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</si>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</sst>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\$#,##0_);&quot;($&quot;#,##0\)"/>
    <numFmt numFmtId="173" formatCode="m/d/yyyy\ h:mm"/>
    <numFmt numFmtId="174" formatCode="m/d/yyyy"/>
    <numFmt numFmtId="175" formatCode="0.0000"/>
    <numFmt numFmtId="176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172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  <xf numFmtId="0" fontId="1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0" xfId="0" applyFont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6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173" fontId="7" fillId="0" borderId="0" xfId="0" applyNumberFormat="1" applyFont="1">
      <alignment vertical="top"/>
    </xf>
    <xf numFmtId="0" fontId="3" fillId="0" borderId="6" xfId="0" applyFont="1" applyBorder="1" applyAlignment="1">
      <alignment horizontal="center"/>
    </xf>
    <xf numFmtId="0" fontId="8" fillId="0" borderId="9" xfId="0" applyFont="1" applyBorder="1">
      <alignment vertical="top"/>
    </xf>
    <xf numFmtId="0" fontId="8" fillId="0" borderId="9" xfId="0" applyFont="1" applyBorder="1" applyAlignment="1">
      <alignment horizontal="center" vertical="top"/>
    </xf>
    <xf numFmtId="0" fontId="8" fillId="0" borderId="9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Alignment="1"/>
    <xf numFmtId="174" fontId="0" fillId="0" borderId="0" xfId="0" applyNumberFormat="1" applyAlignment="1"/>
    <xf numFmtId="0" fontId="8" fillId="0" borderId="1" xfId="0" applyFont="1" applyBorder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9" fillId="0" borderId="1" xfId="0" applyFont="1" applyBorder="1">
      <alignment vertical="top"/>
    </xf>
    <xf numFmtId="0" fontId="0" fillId="0" borderId="0" xfId="0" applyAlignment="1">
      <alignment horizontal="left"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NumberFormat="1" applyFont="1" applyAlignment="1">
      <alignment horizontal="left" vertical="center"/>
    </xf>
    <xf numFmtId="175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left"/>
    </xf>
    <xf numFmtId="0" fontId="9" fillId="0" borderId="0" xfId="6" applyFont="1" applyAlignment="1">
      <alignment wrapText="1"/>
    </xf>
    <xf numFmtId="0" fontId="9" fillId="0" borderId="0" xfId="6" applyFont="1" applyAlignment="1">
      <alignment horizontal="center" wrapText="1"/>
    </xf>
    <xf numFmtId="0" fontId="9" fillId="0" borderId="0" xfId="6" applyFont="1" applyAlignment="1">
      <alignment horizontal="left" wrapText="1"/>
    </xf>
    <xf numFmtId="0" fontId="8" fillId="0" borderId="0" xfId="6" applyFont="1"/>
    <xf numFmtId="0" fontId="8" fillId="0" borderId="0" xfId="6" applyFont="1" applyAlignment="1">
      <alignment horizontal="center"/>
    </xf>
    <xf numFmtId="0" fontId="8" fillId="0" borderId="0" xfId="6" applyFont="1" applyAlignment="1">
      <alignment horizontal="left"/>
    </xf>
    <xf numFmtId="0" fontId="7" fillId="0" borderId="0" xfId="6" applyFont="1" applyAlignment="1">
      <alignment horizontal="left"/>
    </xf>
    <xf numFmtId="0" fontId="11" fillId="0" borderId="0" xfId="9" applyFont="1" applyAlignment="1">
      <alignment horizontal="left" vertical="center"/>
    </xf>
    <xf numFmtId="0" fontId="11" fillId="0" borderId="0" xfId="9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9" fillId="2" borderId="16" xfId="0" applyFont="1" applyFill="1" applyBorder="1" applyAlignment="1">
      <alignment horizontal="left" vertical="top" wrapText="1" indent="1"/>
    </xf>
    <xf numFmtId="0" fontId="9" fillId="2" borderId="16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right" vertical="top" wrapText="1"/>
    </xf>
    <xf numFmtId="0" fontId="14" fillId="2" borderId="16" xfId="5" applyNumberFormat="1" applyFont="1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76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  <cellStyle name="Normal_A_A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Per - O-C Diagr.</a:t>
            </a:r>
          </a:p>
        </c:rich>
      </c:tx>
      <c:layout>
        <c:manualLayout>
          <c:xMode val="edge"/>
          <c:yMode val="edge"/>
          <c:x val="0.3715673828332040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0816037724686"/>
          <c:y val="0.13125000000000001"/>
          <c:w val="0.86591344557237415"/>
          <c:h val="0.678124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Active!$H$21:$H$214</c:f>
              <c:numCache>
                <c:formatCode>General</c:formatCode>
                <c:ptCount val="194"/>
                <c:pt idx="0">
                  <c:v>0.10262479999801144</c:v>
                </c:pt>
                <c:pt idx="1">
                  <c:v>6.1227399997733301E-2</c:v>
                </c:pt>
                <c:pt idx="2">
                  <c:v>6.1874399998487206E-2</c:v>
                </c:pt>
                <c:pt idx="3">
                  <c:v>5.2388199997949414E-2</c:v>
                </c:pt>
                <c:pt idx="4">
                  <c:v>5.9432599995488999E-2</c:v>
                </c:pt>
                <c:pt idx="5">
                  <c:v>5.3191599996353034E-2</c:v>
                </c:pt>
                <c:pt idx="6">
                  <c:v>6.1206399997900007E-2</c:v>
                </c:pt>
                <c:pt idx="7">
                  <c:v>5.6265599996550009E-2</c:v>
                </c:pt>
                <c:pt idx="8">
                  <c:v>6.8502399997669272E-2</c:v>
                </c:pt>
                <c:pt idx="9">
                  <c:v>6.5009799996914808E-2</c:v>
                </c:pt>
                <c:pt idx="10">
                  <c:v>5.7517199995345436E-2</c:v>
                </c:pt>
                <c:pt idx="11">
                  <c:v>5.7375599997612881E-2</c:v>
                </c:pt>
                <c:pt idx="12">
                  <c:v>6.4882999999099411E-2</c:v>
                </c:pt>
                <c:pt idx="13">
                  <c:v>5.6567999996332219E-2</c:v>
                </c:pt>
                <c:pt idx="14">
                  <c:v>6.1075399997207569E-2</c:v>
                </c:pt>
                <c:pt idx="15">
                  <c:v>6.9671599994762801E-2</c:v>
                </c:pt>
                <c:pt idx="16">
                  <c:v>4.6834399996441789E-2</c:v>
                </c:pt>
                <c:pt idx="17">
                  <c:v>5.8908399994834326E-2</c:v>
                </c:pt>
                <c:pt idx="18">
                  <c:v>5.4445399997348431E-2</c:v>
                </c:pt>
                <c:pt idx="19">
                  <c:v>5.8214999997289851E-2</c:v>
                </c:pt>
                <c:pt idx="20">
                  <c:v>6.6214999998919666E-2</c:v>
                </c:pt>
                <c:pt idx="21">
                  <c:v>5.7722399997146567E-2</c:v>
                </c:pt>
                <c:pt idx="22">
                  <c:v>5.4229799996392103E-2</c:v>
                </c:pt>
                <c:pt idx="23">
                  <c:v>6.4737199994851835E-2</c:v>
                </c:pt>
                <c:pt idx="24">
                  <c:v>6.4451799997186754E-2</c:v>
                </c:pt>
                <c:pt idx="25">
                  <c:v>6.2525799996365095E-2</c:v>
                </c:pt>
                <c:pt idx="26">
                  <c:v>5.174780000015744E-2</c:v>
                </c:pt>
                <c:pt idx="27">
                  <c:v>5.0836599995818688E-2</c:v>
                </c:pt>
                <c:pt idx="28">
                  <c:v>6.0561799997230992E-2</c:v>
                </c:pt>
                <c:pt idx="29">
                  <c:v>6.8576599998777965E-2</c:v>
                </c:pt>
                <c:pt idx="30">
                  <c:v>5.8083999996597413E-2</c:v>
                </c:pt>
                <c:pt idx="31">
                  <c:v>5.5128399995737709E-2</c:v>
                </c:pt>
                <c:pt idx="32">
                  <c:v>4.1635799996583955E-2</c:v>
                </c:pt>
                <c:pt idx="33">
                  <c:v>6.2143199997080956E-2</c:v>
                </c:pt>
                <c:pt idx="34">
                  <c:v>4.5650599997316021E-2</c:v>
                </c:pt>
                <c:pt idx="35">
                  <c:v>6.0365199995430885E-2</c:v>
                </c:pt>
                <c:pt idx="36">
                  <c:v>6.0409599995182361E-2</c:v>
                </c:pt>
                <c:pt idx="37">
                  <c:v>5.5453999997553183E-2</c:v>
                </c:pt>
                <c:pt idx="38">
                  <c:v>5.8976199998141965E-2</c:v>
                </c:pt>
                <c:pt idx="39">
                  <c:v>4.8990999996021856E-2</c:v>
                </c:pt>
                <c:pt idx="40">
                  <c:v>6.0661199997412041E-2</c:v>
                </c:pt>
                <c:pt idx="41">
                  <c:v>6.9253199999366188E-2</c:v>
                </c:pt>
                <c:pt idx="42">
                  <c:v>4.8759599998447811E-2</c:v>
                </c:pt>
                <c:pt idx="43">
                  <c:v>4.4774399997550063E-2</c:v>
                </c:pt>
                <c:pt idx="44">
                  <c:v>5.1600000006146729E-4</c:v>
                </c:pt>
                <c:pt idx="45">
                  <c:v>-7.8902000022935681E-3</c:v>
                </c:pt>
                <c:pt idx="46">
                  <c:v>-7.9574000046704896E-3</c:v>
                </c:pt>
                <c:pt idx="47">
                  <c:v>-8.4200000856071711E-5</c:v>
                </c:pt>
                <c:pt idx="48">
                  <c:v>-4.1560000026947819E-3</c:v>
                </c:pt>
                <c:pt idx="49">
                  <c:v>6.6834000026574358E-3</c:v>
                </c:pt>
                <c:pt idx="50">
                  <c:v>-1.3588000001618639E-3</c:v>
                </c:pt>
                <c:pt idx="51">
                  <c:v>4.2183999976259656E-3</c:v>
                </c:pt>
                <c:pt idx="52">
                  <c:v>1.9879999963450246E-3</c:v>
                </c:pt>
                <c:pt idx="53">
                  <c:v>2.7704000021913089E-3</c:v>
                </c:pt>
                <c:pt idx="54">
                  <c:v>-9.2148000039742328E-3</c:v>
                </c:pt>
                <c:pt idx="55">
                  <c:v>1.2925999981234781E-3</c:v>
                </c:pt>
                <c:pt idx="56">
                  <c:v>-1.6926000025705434E-3</c:v>
                </c:pt>
                <c:pt idx="57">
                  <c:v>4.3073999986518174E-3</c:v>
                </c:pt>
                <c:pt idx="58">
                  <c:v>-9.6778000006452203E-3</c:v>
                </c:pt>
                <c:pt idx="59">
                  <c:v>-8.7440000788774341E-4</c:v>
                </c:pt>
                <c:pt idx="60">
                  <c:v>-4.4720000005327165E-4</c:v>
                </c:pt>
                <c:pt idx="61">
                  <c:v>-7.4176000052830204E-3</c:v>
                </c:pt>
                <c:pt idx="62">
                  <c:v>-7.5994000071659684E-3</c:v>
                </c:pt>
                <c:pt idx="63">
                  <c:v>-4.5845999993616715E-3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36-4C6A-9A62-ED3B2DA197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Active!$I$21:$I$214</c:f>
              <c:numCache>
                <c:formatCode>General</c:formatCode>
                <c:ptCount val="194"/>
                <c:pt idx="64">
                  <c:v>1.3585999986389652E-3</c:v>
                </c:pt>
                <c:pt idx="65">
                  <c:v>4.684599996835459E-3</c:v>
                </c:pt>
                <c:pt idx="66">
                  <c:v>6.6994000007980503E-3</c:v>
                </c:pt>
                <c:pt idx="67">
                  <c:v>-1.5500000008614734E-3</c:v>
                </c:pt>
                <c:pt idx="70">
                  <c:v>1.2642000001505949E-3</c:v>
                </c:pt>
                <c:pt idx="71">
                  <c:v>1.7715999929350801E-3</c:v>
                </c:pt>
                <c:pt idx="72">
                  <c:v>2.2853999980725348E-3</c:v>
                </c:pt>
                <c:pt idx="73">
                  <c:v>-6.1332000041147694E-3</c:v>
                </c:pt>
                <c:pt idx="74">
                  <c:v>8.8159999722847715E-4</c:v>
                </c:pt>
                <c:pt idx="76">
                  <c:v>0</c:v>
                </c:pt>
                <c:pt idx="77">
                  <c:v>2.1627999958582222E-3</c:v>
                </c:pt>
                <c:pt idx="78">
                  <c:v>3.8098000004538335E-3</c:v>
                </c:pt>
                <c:pt idx="80">
                  <c:v>-3.4756000022753142E-3</c:v>
                </c:pt>
                <c:pt idx="81">
                  <c:v>-1.018379999732133E-2</c:v>
                </c:pt>
                <c:pt idx="82">
                  <c:v>-8.5820000094827265E-4</c:v>
                </c:pt>
                <c:pt idx="84">
                  <c:v>-6.0548000037670135E-3</c:v>
                </c:pt>
                <c:pt idx="85">
                  <c:v>-7.3444000008748844E-3</c:v>
                </c:pt>
                <c:pt idx="86">
                  <c:v>-7.5705999988713302E-3</c:v>
                </c:pt>
                <c:pt idx="87">
                  <c:v>-1.5706000049249269E-3</c:v>
                </c:pt>
                <c:pt idx="89">
                  <c:v>-2.6635999965947121E-3</c:v>
                </c:pt>
                <c:pt idx="92">
                  <c:v>-5.0102000022889115E-3</c:v>
                </c:pt>
                <c:pt idx="93">
                  <c:v>5.7931999981519766E-3</c:v>
                </c:pt>
                <c:pt idx="94">
                  <c:v>2.3005999973975122E-3</c:v>
                </c:pt>
                <c:pt idx="95">
                  <c:v>2.8671999971265905E-3</c:v>
                </c:pt>
                <c:pt idx="96">
                  <c:v>2.440199998090975E-3</c:v>
                </c:pt>
                <c:pt idx="97">
                  <c:v>-1.3378000003285706E-3</c:v>
                </c:pt>
                <c:pt idx="98">
                  <c:v>-5.3230000048642978E-3</c:v>
                </c:pt>
                <c:pt idx="99">
                  <c:v>1.7509999961475842E-3</c:v>
                </c:pt>
                <c:pt idx="100">
                  <c:v>-6.7056000043521635E-3</c:v>
                </c:pt>
                <c:pt idx="101">
                  <c:v>-1.6464000073028728E-3</c:v>
                </c:pt>
                <c:pt idx="102">
                  <c:v>2.8610000008484349E-3</c:v>
                </c:pt>
                <c:pt idx="103">
                  <c:v>1.6411999968113378E-3</c:v>
                </c:pt>
                <c:pt idx="104">
                  <c:v>1.7447999998694286E-3</c:v>
                </c:pt>
                <c:pt idx="105">
                  <c:v>3.7448000002768822E-3</c:v>
                </c:pt>
                <c:pt idx="106">
                  <c:v>-3.5849999985657632E-3</c:v>
                </c:pt>
                <c:pt idx="107">
                  <c:v>2.0556000017677434E-3</c:v>
                </c:pt>
                <c:pt idx="108">
                  <c:v>2.6954200002364814E-2</c:v>
                </c:pt>
                <c:pt idx="109">
                  <c:v>1.497599994763732E-3</c:v>
                </c:pt>
                <c:pt idx="110">
                  <c:v>-9.8019999859388918E-4</c:v>
                </c:pt>
                <c:pt idx="111">
                  <c:v>2.0197999983793125E-3</c:v>
                </c:pt>
                <c:pt idx="112">
                  <c:v>6.2239999533630908E-4</c:v>
                </c:pt>
                <c:pt idx="113">
                  <c:v>8.4439999773167074E-4</c:v>
                </c:pt>
                <c:pt idx="114">
                  <c:v>8.8880000112112612E-4</c:v>
                </c:pt>
                <c:pt idx="115">
                  <c:v>-9.6399999165441841E-5</c:v>
                </c:pt>
                <c:pt idx="116">
                  <c:v>-2.7707999979611486E-3</c:v>
                </c:pt>
                <c:pt idx="117">
                  <c:v>-7.5600000127451494E-4</c:v>
                </c:pt>
                <c:pt idx="118">
                  <c:v>-7.5600000127451494E-4</c:v>
                </c:pt>
                <c:pt idx="119">
                  <c:v>4.2439999961061403E-3</c:v>
                </c:pt>
                <c:pt idx="120">
                  <c:v>-8.7644000013824552E-3</c:v>
                </c:pt>
                <c:pt idx="121">
                  <c:v>2.2356000044965185E-3</c:v>
                </c:pt>
                <c:pt idx="122">
                  <c:v>8.3179999637650326E-4</c:v>
                </c:pt>
                <c:pt idx="123">
                  <c:v>-5.6608000013511628E-3</c:v>
                </c:pt>
                <c:pt idx="124">
                  <c:v>-8.4980000028735958E-3</c:v>
                </c:pt>
                <c:pt idx="125">
                  <c:v>-5.4684000060660765E-3</c:v>
                </c:pt>
                <c:pt idx="126">
                  <c:v>-6.4176000087172724E-3</c:v>
                </c:pt>
                <c:pt idx="127">
                  <c:v>-2.3288000011234544E-3</c:v>
                </c:pt>
                <c:pt idx="128">
                  <c:v>-9.0920000002370216E-3</c:v>
                </c:pt>
                <c:pt idx="129">
                  <c:v>-7.9820000028121285E-3</c:v>
                </c:pt>
                <c:pt idx="130">
                  <c:v>-4.9523999987286516E-3</c:v>
                </c:pt>
                <c:pt idx="131">
                  <c:v>-5.65640000422718E-3</c:v>
                </c:pt>
                <c:pt idx="132">
                  <c:v>-1.054640000074869E-2</c:v>
                </c:pt>
                <c:pt idx="133">
                  <c:v>-7.5464000037754886E-3</c:v>
                </c:pt>
                <c:pt idx="134">
                  <c:v>-7.009400003880728E-3</c:v>
                </c:pt>
                <c:pt idx="135">
                  <c:v>-4.4364000059431419E-3</c:v>
                </c:pt>
                <c:pt idx="136">
                  <c:v>5.4114000013214536E-3</c:v>
                </c:pt>
                <c:pt idx="137">
                  <c:v>-8.5738000052515417E-3</c:v>
                </c:pt>
                <c:pt idx="138">
                  <c:v>-9.0664000017568469E-3</c:v>
                </c:pt>
                <c:pt idx="139">
                  <c:v>-5.292600006214343E-3</c:v>
                </c:pt>
                <c:pt idx="140">
                  <c:v>-1.5761800008476712E-2</c:v>
                </c:pt>
                <c:pt idx="141">
                  <c:v>-1.1218400002690032E-2</c:v>
                </c:pt>
                <c:pt idx="142">
                  <c:v>-6.6855999975814484E-3</c:v>
                </c:pt>
                <c:pt idx="143">
                  <c:v>-6.3642000022809952E-3</c:v>
                </c:pt>
                <c:pt idx="144">
                  <c:v>-6.4868000044953078E-3</c:v>
                </c:pt>
                <c:pt idx="145">
                  <c:v>-4.9581999992369674E-3</c:v>
                </c:pt>
                <c:pt idx="146">
                  <c:v>-1.255220000166446E-2</c:v>
                </c:pt>
                <c:pt idx="147">
                  <c:v>-2.8977000001759734E-2</c:v>
                </c:pt>
                <c:pt idx="148">
                  <c:v>-7.7549999987240881E-3</c:v>
                </c:pt>
                <c:pt idx="151">
                  <c:v>4.0999999328050762E-4</c:v>
                </c:pt>
                <c:pt idx="152">
                  <c:v>-1.7746400000760332E-2</c:v>
                </c:pt>
                <c:pt idx="154">
                  <c:v>-6.3764000005903654E-3</c:v>
                </c:pt>
                <c:pt idx="155">
                  <c:v>-4.5962000003783032E-3</c:v>
                </c:pt>
                <c:pt idx="157">
                  <c:v>-9.9492000008467585E-3</c:v>
                </c:pt>
                <c:pt idx="158">
                  <c:v>-3.5327600002347026E-2</c:v>
                </c:pt>
                <c:pt idx="161">
                  <c:v>-1.8710199998167809E-2</c:v>
                </c:pt>
                <c:pt idx="163">
                  <c:v>-1.328300000022864E-2</c:v>
                </c:pt>
                <c:pt idx="164">
                  <c:v>-3.2090000022435561E-3</c:v>
                </c:pt>
                <c:pt idx="167">
                  <c:v>-5.1772000006167218E-3</c:v>
                </c:pt>
                <c:pt idx="175">
                  <c:v>-8.500200005073566E-3</c:v>
                </c:pt>
                <c:pt idx="176">
                  <c:v>-8.500200005073566E-3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36-4C6A-9A62-ED3B2DA197A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Active!$J$21:$J$214</c:f>
              <c:numCache>
                <c:formatCode>General</c:formatCode>
                <c:ptCount val="194"/>
                <c:pt idx="68">
                  <c:v>-1.5760000023874454E-3</c:v>
                </c:pt>
                <c:pt idx="69">
                  <c:v>2.0309999963501468E-3</c:v>
                </c:pt>
                <c:pt idx="75">
                  <c:v>-8.0000000161817297E-4</c:v>
                </c:pt>
                <c:pt idx="79">
                  <c:v>-2.3099999816622585E-4</c:v>
                </c:pt>
                <c:pt idx="83">
                  <c:v>-8.3620000004884787E-3</c:v>
                </c:pt>
                <c:pt idx="88">
                  <c:v>-2.4930000072345138E-3</c:v>
                </c:pt>
                <c:pt idx="91">
                  <c:v>1.3760000001639128E-3</c:v>
                </c:pt>
                <c:pt idx="149">
                  <c:v>-5.2601999996113591E-3</c:v>
                </c:pt>
                <c:pt idx="165">
                  <c:v>-9.3908000053488649E-3</c:v>
                </c:pt>
                <c:pt idx="168">
                  <c:v>-7.8710000016144477E-3</c:v>
                </c:pt>
                <c:pt idx="169">
                  <c:v>-1.8062900002405513E-2</c:v>
                </c:pt>
                <c:pt idx="181">
                  <c:v>-6.2116000044625252E-3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36-4C6A-9A62-ED3B2DA197A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Active!$K$21:$K$214</c:f>
              <c:numCache>
                <c:formatCode>General</c:formatCode>
                <c:ptCount val="194"/>
                <c:pt idx="90">
                  <c:v>1.1503999994602054E-3</c:v>
                </c:pt>
                <c:pt idx="150">
                  <c:v>-5.1602000021375716E-3</c:v>
                </c:pt>
                <c:pt idx="153">
                  <c:v>-6.0392000013962388E-3</c:v>
                </c:pt>
                <c:pt idx="156">
                  <c:v>-6.2517999976989813E-3</c:v>
                </c:pt>
                <c:pt idx="159">
                  <c:v>-9.3384980864357203E-3</c:v>
                </c:pt>
                <c:pt idx="160">
                  <c:v>-9.3246000033104792E-3</c:v>
                </c:pt>
                <c:pt idx="162">
                  <c:v>-3.6594000048353337E-3</c:v>
                </c:pt>
                <c:pt idx="166">
                  <c:v>-7.6066000037826598E-3</c:v>
                </c:pt>
                <c:pt idx="170">
                  <c:v>-7.3019999981625006E-3</c:v>
                </c:pt>
                <c:pt idx="171">
                  <c:v>-1.0440400001243688E-2</c:v>
                </c:pt>
                <c:pt idx="172">
                  <c:v>-6.7812000052072108E-3</c:v>
                </c:pt>
                <c:pt idx="173">
                  <c:v>-7.2147999962908216E-3</c:v>
                </c:pt>
                <c:pt idx="174">
                  <c:v>-7.2310000032302924E-3</c:v>
                </c:pt>
                <c:pt idx="177">
                  <c:v>-9.3493999956990592E-3</c:v>
                </c:pt>
                <c:pt idx="178">
                  <c:v>-9.2493999982252717E-3</c:v>
                </c:pt>
                <c:pt idx="179">
                  <c:v>-9.1582000022754073E-3</c:v>
                </c:pt>
                <c:pt idx="180">
                  <c:v>-9.2285999999148771E-3</c:v>
                </c:pt>
                <c:pt idx="182">
                  <c:v>-6.3986000022850931E-3</c:v>
                </c:pt>
                <c:pt idx="183">
                  <c:v>-3.2905999978538603E-3</c:v>
                </c:pt>
                <c:pt idx="184">
                  <c:v>-5.5535999999847263E-3</c:v>
                </c:pt>
                <c:pt idx="185">
                  <c:v>-6.0244000051170588E-3</c:v>
                </c:pt>
                <c:pt idx="186">
                  <c:v>-6.0244000051170588E-3</c:v>
                </c:pt>
                <c:pt idx="187">
                  <c:v>-5.2426000038394704E-3</c:v>
                </c:pt>
                <c:pt idx="189">
                  <c:v>-4.1624000004958361E-3</c:v>
                </c:pt>
                <c:pt idx="190">
                  <c:v>-2.4267999979201704E-3</c:v>
                </c:pt>
                <c:pt idx="191">
                  <c:v>-3.7234000046737492E-3</c:v>
                </c:pt>
                <c:pt idx="192">
                  <c:v>-1.3174000050639734E-3</c:v>
                </c:pt>
                <c:pt idx="193">
                  <c:v>-9.9620000401046127E-4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36-4C6A-9A62-ED3B2DA197A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Active!$L$21:$L$214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36-4C6A-9A62-ED3B2DA197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Active!$M$21:$M$214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36-4C6A-9A62-ED3B2DA197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Active!$N$21:$N$214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36-4C6A-9A62-ED3B2DA197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Active!$O$21:$O$214</c:f>
              <c:numCache>
                <c:formatCode>General</c:formatCode>
                <c:ptCount val="194"/>
                <c:pt idx="168">
                  <c:v>-1.4732644903404403E-2</c:v>
                </c:pt>
                <c:pt idx="169">
                  <c:v>-1.3881791951990755E-2</c:v>
                </c:pt>
                <c:pt idx="170">
                  <c:v>-1.3726844289912228E-2</c:v>
                </c:pt>
                <c:pt idx="171">
                  <c:v>-1.2726480436492986E-2</c:v>
                </c:pt>
                <c:pt idx="172">
                  <c:v>-1.2682986355909538E-2</c:v>
                </c:pt>
                <c:pt idx="173">
                  <c:v>-1.2487262993284037E-2</c:v>
                </c:pt>
                <c:pt idx="174">
                  <c:v>-1.1470588859646004E-2</c:v>
                </c:pt>
                <c:pt idx="175">
                  <c:v>-9.6112169147037144E-3</c:v>
                </c:pt>
                <c:pt idx="176">
                  <c:v>-9.6112169147037144E-3</c:v>
                </c:pt>
                <c:pt idx="177">
                  <c:v>-8.8391969843475554E-3</c:v>
                </c:pt>
                <c:pt idx="178">
                  <c:v>-8.8391969843475554E-3</c:v>
                </c:pt>
                <c:pt idx="179">
                  <c:v>-7.8170860906365894E-3</c:v>
                </c:pt>
                <c:pt idx="180">
                  <c:v>-7.7953390503448655E-3</c:v>
                </c:pt>
                <c:pt idx="181">
                  <c:v>-6.6808032353940783E-3</c:v>
                </c:pt>
                <c:pt idx="182">
                  <c:v>-5.8924730248191282E-3</c:v>
                </c:pt>
                <c:pt idx="183">
                  <c:v>-5.7837378233605158E-3</c:v>
                </c:pt>
                <c:pt idx="184">
                  <c:v>-5.7565540229958662E-3</c:v>
                </c:pt>
                <c:pt idx="185">
                  <c:v>-5.7130599424124184E-3</c:v>
                </c:pt>
                <c:pt idx="186">
                  <c:v>-5.7130599424124184E-3</c:v>
                </c:pt>
                <c:pt idx="187">
                  <c:v>-5.6750026219019034E-3</c:v>
                </c:pt>
                <c:pt idx="188">
                  <c:v>-5.5934512208079476E-3</c:v>
                </c:pt>
                <c:pt idx="189">
                  <c:v>-4.7344431292849001E-3</c:v>
                </c:pt>
                <c:pt idx="190">
                  <c:v>-3.6797116751363448E-3</c:v>
                </c:pt>
                <c:pt idx="191">
                  <c:v>-3.4568045121461874E-3</c:v>
                </c:pt>
                <c:pt idx="192">
                  <c:v>-2.4238200982893629E-3</c:v>
                </c:pt>
                <c:pt idx="193">
                  <c:v>-1.6735472082249278E-3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36-4C6A-9A62-ED3B2DA1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819016"/>
        <c:axId val="1"/>
      </c:scatterChart>
      <c:valAx>
        <c:axId val="6818190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1922523416398472"/>
              <c:y val="0.9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539579967689823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19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9435377524496"/>
          <c:y val="0.91249999999999998"/>
          <c:w val="0.6575126251383359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Per - O-C Diagr.</a:t>
            </a:r>
          </a:p>
        </c:rich>
      </c:tx>
      <c:layout>
        <c:manualLayout>
          <c:xMode val="edge"/>
          <c:yMode val="edge"/>
          <c:x val="0.3693548387096774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Active!$H$21:$H$214</c:f>
              <c:numCache>
                <c:formatCode>General</c:formatCode>
                <c:ptCount val="194"/>
                <c:pt idx="0">
                  <c:v>0.10262479999801144</c:v>
                </c:pt>
                <c:pt idx="1">
                  <c:v>6.1227399997733301E-2</c:v>
                </c:pt>
                <c:pt idx="2">
                  <c:v>6.1874399998487206E-2</c:v>
                </c:pt>
                <c:pt idx="3">
                  <c:v>5.2388199997949414E-2</c:v>
                </c:pt>
                <c:pt idx="4">
                  <c:v>5.9432599995488999E-2</c:v>
                </c:pt>
                <c:pt idx="5">
                  <c:v>5.3191599996353034E-2</c:v>
                </c:pt>
                <c:pt idx="6">
                  <c:v>6.1206399997900007E-2</c:v>
                </c:pt>
                <c:pt idx="7">
                  <c:v>5.6265599996550009E-2</c:v>
                </c:pt>
                <c:pt idx="8">
                  <c:v>6.8502399997669272E-2</c:v>
                </c:pt>
                <c:pt idx="9">
                  <c:v>6.5009799996914808E-2</c:v>
                </c:pt>
                <c:pt idx="10">
                  <c:v>5.7517199995345436E-2</c:v>
                </c:pt>
                <c:pt idx="11">
                  <c:v>5.7375599997612881E-2</c:v>
                </c:pt>
                <c:pt idx="12">
                  <c:v>6.4882999999099411E-2</c:v>
                </c:pt>
                <c:pt idx="13">
                  <c:v>5.6567999996332219E-2</c:v>
                </c:pt>
                <c:pt idx="14">
                  <c:v>6.1075399997207569E-2</c:v>
                </c:pt>
                <c:pt idx="15">
                  <c:v>6.9671599994762801E-2</c:v>
                </c:pt>
                <c:pt idx="16">
                  <c:v>4.6834399996441789E-2</c:v>
                </c:pt>
                <c:pt idx="17">
                  <c:v>5.8908399994834326E-2</c:v>
                </c:pt>
                <c:pt idx="18">
                  <c:v>5.4445399997348431E-2</c:v>
                </c:pt>
                <c:pt idx="19">
                  <c:v>5.8214999997289851E-2</c:v>
                </c:pt>
                <c:pt idx="20">
                  <c:v>6.6214999998919666E-2</c:v>
                </c:pt>
                <c:pt idx="21">
                  <c:v>5.7722399997146567E-2</c:v>
                </c:pt>
                <c:pt idx="22">
                  <c:v>5.4229799996392103E-2</c:v>
                </c:pt>
                <c:pt idx="23">
                  <c:v>6.4737199994851835E-2</c:v>
                </c:pt>
                <c:pt idx="24">
                  <c:v>6.4451799997186754E-2</c:v>
                </c:pt>
                <c:pt idx="25">
                  <c:v>6.2525799996365095E-2</c:v>
                </c:pt>
                <c:pt idx="26">
                  <c:v>5.174780000015744E-2</c:v>
                </c:pt>
                <c:pt idx="27">
                  <c:v>5.0836599995818688E-2</c:v>
                </c:pt>
                <c:pt idx="28">
                  <c:v>6.0561799997230992E-2</c:v>
                </c:pt>
                <c:pt idx="29">
                  <c:v>6.8576599998777965E-2</c:v>
                </c:pt>
                <c:pt idx="30">
                  <c:v>5.8083999996597413E-2</c:v>
                </c:pt>
                <c:pt idx="31">
                  <c:v>5.5128399995737709E-2</c:v>
                </c:pt>
                <c:pt idx="32">
                  <c:v>4.1635799996583955E-2</c:v>
                </c:pt>
                <c:pt idx="33">
                  <c:v>6.2143199997080956E-2</c:v>
                </c:pt>
                <c:pt idx="34">
                  <c:v>4.5650599997316021E-2</c:v>
                </c:pt>
                <c:pt idx="35">
                  <c:v>6.0365199995430885E-2</c:v>
                </c:pt>
                <c:pt idx="36">
                  <c:v>6.0409599995182361E-2</c:v>
                </c:pt>
                <c:pt idx="37">
                  <c:v>5.5453999997553183E-2</c:v>
                </c:pt>
                <c:pt idx="38">
                  <c:v>5.8976199998141965E-2</c:v>
                </c:pt>
                <c:pt idx="39">
                  <c:v>4.8990999996021856E-2</c:v>
                </c:pt>
                <c:pt idx="40">
                  <c:v>6.0661199997412041E-2</c:v>
                </c:pt>
                <c:pt idx="41">
                  <c:v>6.9253199999366188E-2</c:v>
                </c:pt>
                <c:pt idx="42">
                  <c:v>4.8759599998447811E-2</c:v>
                </c:pt>
                <c:pt idx="43">
                  <c:v>4.4774399997550063E-2</c:v>
                </c:pt>
                <c:pt idx="44">
                  <c:v>5.1600000006146729E-4</c:v>
                </c:pt>
                <c:pt idx="45">
                  <c:v>-7.8902000022935681E-3</c:v>
                </c:pt>
                <c:pt idx="46">
                  <c:v>-7.9574000046704896E-3</c:v>
                </c:pt>
                <c:pt idx="47">
                  <c:v>-8.4200000856071711E-5</c:v>
                </c:pt>
                <c:pt idx="48">
                  <c:v>-4.1560000026947819E-3</c:v>
                </c:pt>
                <c:pt idx="49">
                  <c:v>6.6834000026574358E-3</c:v>
                </c:pt>
                <c:pt idx="50">
                  <c:v>-1.3588000001618639E-3</c:v>
                </c:pt>
                <c:pt idx="51">
                  <c:v>4.2183999976259656E-3</c:v>
                </c:pt>
                <c:pt idx="52">
                  <c:v>1.9879999963450246E-3</c:v>
                </c:pt>
                <c:pt idx="53">
                  <c:v>2.7704000021913089E-3</c:v>
                </c:pt>
                <c:pt idx="54">
                  <c:v>-9.2148000039742328E-3</c:v>
                </c:pt>
                <c:pt idx="55">
                  <c:v>1.2925999981234781E-3</c:v>
                </c:pt>
                <c:pt idx="56">
                  <c:v>-1.6926000025705434E-3</c:v>
                </c:pt>
                <c:pt idx="57">
                  <c:v>4.3073999986518174E-3</c:v>
                </c:pt>
                <c:pt idx="58">
                  <c:v>-9.6778000006452203E-3</c:v>
                </c:pt>
                <c:pt idx="59">
                  <c:v>-8.7440000788774341E-4</c:v>
                </c:pt>
                <c:pt idx="60">
                  <c:v>-4.4720000005327165E-4</c:v>
                </c:pt>
                <c:pt idx="61">
                  <c:v>-7.4176000052830204E-3</c:v>
                </c:pt>
                <c:pt idx="62">
                  <c:v>-7.5994000071659684E-3</c:v>
                </c:pt>
                <c:pt idx="63">
                  <c:v>-4.5845999993616715E-3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9-44AB-917E-08738B0161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Active!$I$21:$I$214</c:f>
              <c:numCache>
                <c:formatCode>General</c:formatCode>
                <c:ptCount val="194"/>
                <c:pt idx="64">
                  <c:v>1.3585999986389652E-3</c:v>
                </c:pt>
                <c:pt idx="65">
                  <c:v>4.684599996835459E-3</c:v>
                </c:pt>
                <c:pt idx="66">
                  <c:v>6.6994000007980503E-3</c:v>
                </c:pt>
                <c:pt idx="67">
                  <c:v>-1.5500000008614734E-3</c:v>
                </c:pt>
                <c:pt idx="70">
                  <c:v>1.2642000001505949E-3</c:v>
                </c:pt>
                <c:pt idx="71">
                  <c:v>1.7715999929350801E-3</c:v>
                </c:pt>
                <c:pt idx="72">
                  <c:v>2.2853999980725348E-3</c:v>
                </c:pt>
                <c:pt idx="73">
                  <c:v>-6.1332000041147694E-3</c:v>
                </c:pt>
                <c:pt idx="74">
                  <c:v>8.8159999722847715E-4</c:v>
                </c:pt>
                <c:pt idx="76">
                  <c:v>0</c:v>
                </c:pt>
                <c:pt idx="77">
                  <c:v>2.1627999958582222E-3</c:v>
                </c:pt>
                <c:pt idx="78">
                  <c:v>3.8098000004538335E-3</c:v>
                </c:pt>
                <c:pt idx="80">
                  <c:v>-3.4756000022753142E-3</c:v>
                </c:pt>
                <c:pt idx="81">
                  <c:v>-1.018379999732133E-2</c:v>
                </c:pt>
                <c:pt idx="82">
                  <c:v>-8.5820000094827265E-4</c:v>
                </c:pt>
                <c:pt idx="84">
                  <c:v>-6.0548000037670135E-3</c:v>
                </c:pt>
                <c:pt idx="85">
                  <c:v>-7.3444000008748844E-3</c:v>
                </c:pt>
                <c:pt idx="86">
                  <c:v>-7.5705999988713302E-3</c:v>
                </c:pt>
                <c:pt idx="87">
                  <c:v>-1.5706000049249269E-3</c:v>
                </c:pt>
                <c:pt idx="89">
                  <c:v>-2.6635999965947121E-3</c:v>
                </c:pt>
                <c:pt idx="92">
                  <c:v>-5.0102000022889115E-3</c:v>
                </c:pt>
                <c:pt idx="93">
                  <c:v>5.7931999981519766E-3</c:v>
                </c:pt>
                <c:pt idx="94">
                  <c:v>2.3005999973975122E-3</c:v>
                </c:pt>
                <c:pt idx="95">
                  <c:v>2.8671999971265905E-3</c:v>
                </c:pt>
                <c:pt idx="96">
                  <c:v>2.440199998090975E-3</c:v>
                </c:pt>
                <c:pt idx="97">
                  <c:v>-1.3378000003285706E-3</c:v>
                </c:pt>
                <c:pt idx="98">
                  <c:v>-5.3230000048642978E-3</c:v>
                </c:pt>
                <c:pt idx="99">
                  <c:v>1.7509999961475842E-3</c:v>
                </c:pt>
                <c:pt idx="100">
                  <c:v>-6.7056000043521635E-3</c:v>
                </c:pt>
                <c:pt idx="101">
                  <c:v>-1.6464000073028728E-3</c:v>
                </c:pt>
                <c:pt idx="102">
                  <c:v>2.8610000008484349E-3</c:v>
                </c:pt>
                <c:pt idx="103">
                  <c:v>1.6411999968113378E-3</c:v>
                </c:pt>
                <c:pt idx="104">
                  <c:v>1.7447999998694286E-3</c:v>
                </c:pt>
                <c:pt idx="105">
                  <c:v>3.7448000002768822E-3</c:v>
                </c:pt>
                <c:pt idx="106">
                  <c:v>-3.5849999985657632E-3</c:v>
                </c:pt>
                <c:pt idx="107">
                  <c:v>2.0556000017677434E-3</c:v>
                </c:pt>
                <c:pt idx="108">
                  <c:v>2.6954200002364814E-2</c:v>
                </c:pt>
                <c:pt idx="109">
                  <c:v>1.497599994763732E-3</c:v>
                </c:pt>
                <c:pt idx="110">
                  <c:v>-9.8019999859388918E-4</c:v>
                </c:pt>
                <c:pt idx="111">
                  <c:v>2.0197999983793125E-3</c:v>
                </c:pt>
                <c:pt idx="112">
                  <c:v>6.2239999533630908E-4</c:v>
                </c:pt>
                <c:pt idx="113">
                  <c:v>8.4439999773167074E-4</c:v>
                </c:pt>
                <c:pt idx="114">
                  <c:v>8.8880000112112612E-4</c:v>
                </c:pt>
                <c:pt idx="115">
                  <c:v>-9.6399999165441841E-5</c:v>
                </c:pt>
                <c:pt idx="116">
                  <c:v>-2.7707999979611486E-3</c:v>
                </c:pt>
                <c:pt idx="117">
                  <c:v>-7.5600000127451494E-4</c:v>
                </c:pt>
                <c:pt idx="118">
                  <c:v>-7.5600000127451494E-4</c:v>
                </c:pt>
                <c:pt idx="119">
                  <c:v>4.2439999961061403E-3</c:v>
                </c:pt>
                <c:pt idx="120">
                  <c:v>-8.7644000013824552E-3</c:v>
                </c:pt>
                <c:pt idx="121">
                  <c:v>2.2356000044965185E-3</c:v>
                </c:pt>
                <c:pt idx="122">
                  <c:v>8.3179999637650326E-4</c:v>
                </c:pt>
                <c:pt idx="123">
                  <c:v>-5.6608000013511628E-3</c:v>
                </c:pt>
                <c:pt idx="124">
                  <c:v>-8.4980000028735958E-3</c:v>
                </c:pt>
                <c:pt idx="125">
                  <c:v>-5.4684000060660765E-3</c:v>
                </c:pt>
                <c:pt idx="126">
                  <c:v>-6.4176000087172724E-3</c:v>
                </c:pt>
                <c:pt idx="127">
                  <c:v>-2.3288000011234544E-3</c:v>
                </c:pt>
                <c:pt idx="128">
                  <c:v>-9.0920000002370216E-3</c:v>
                </c:pt>
                <c:pt idx="129">
                  <c:v>-7.9820000028121285E-3</c:v>
                </c:pt>
                <c:pt idx="130">
                  <c:v>-4.9523999987286516E-3</c:v>
                </c:pt>
                <c:pt idx="131">
                  <c:v>-5.65640000422718E-3</c:v>
                </c:pt>
                <c:pt idx="132">
                  <c:v>-1.054640000074869E-2</c:v>
                </c:pt>
                <c:pt idx="133">
                  <c:v>-7.5464000037754886E-3</c:v>
                </c:pt>
                <c:pt idx="134">
                  <c:v>-7.009400003880728E-3</c:v>
                </c:pt>
                <c:pt idx="135">
                  <c:v>-4.4364000059431419E-3</c:v>
                </c:pt>
                <c:pt idx="136">
                  <c:v>5.4114000013214536E-3</c:v>
                </c:pt>
                <c:pt idx="137">
                  <c:v>-8.5738000052515417E-3</c:v>
                </c:pt>
                <c:pt idx="138">
                  <c:v>-9.0664000017568469E-3</c:v>
                </c:pt>
                <c:pt idx="139">
                  <c:v>-5.292600006214343E-3</c:v>
                </c:pt>
                <c:pt idx="140">
                  <c:v>-1.5761800008476712E-2</c:v>
                </c:pt>
                <c:pt idx="141">
                  <c:v>-1.1218400002690032E-2</c:v>
                </c:pt>
                <c:pt idx="142">
                  <c:v>-6.6855999975814484E-3</c:v>
                </c:pt>
                <c:pt idx="143">
                  <c:v>-6.3642000022809952E-3</c:v>
                </c:pt>
                <c:pt idx="144">
                  <c:v>-6.4868000044953078E-3</c:v>
                </c:pt>
                <c:pt idx="145">
                  <c:v>-4.9581999992369674E-3</c:v>
                </c:pt>
                <c:pt idx="146">
                  <c:v>-1.255220000166446E-2</c:v>
                </c:pt>
                <c:pt idx="147">
                  <c:v>-2.8977000001759734E-2</c:v>
                </c:pt>
                <c:pt idx="148">
                  <c:v>-7.7549999987240881E-3</c:v>
                </c:pt>
                <c:pt idx="151">
                  <c:v>4.0999999328050762E-4</c:v>
                </c:pt>
                <c:pt idx="152">
                  <c:v>-1.7746400000760332E-2</c:v>
                </c:pt>
                <c:pt idx="154">
                  <c:v>-6.3764000005903654E-3</c:v>
                </c:pt>
                <c:pt idx="155">
                  <c:v>-4.5962000003783032E-3</c:v>
                </c:pt>
                <c:pt idx="157">
                  <c:v>-9.9492000008467585E-3</c:v>
                </c:pt>
                <c:pt idx="158">
                  <c:v>-3.5327600002347026E-2</c:v>
                </c:pt>
                <c:pt idx="161">
                  <c:v>-1.8710199998167809E-2</c:v>
                </c:pt>
                <c:pt idx="163">
                  <c:v>-1.328300000022864E-2</c:v>
                </c:pt>
                <c:pt idx="164">
                  <c:v>-3.2090000022435561E-3</c:v>
                </c:pt>
                <c:pt idx="167">
                  <c:v>-5.1772000006167218E-3</c:v>
                </c:pt>
                <c:pt idx="175">
                  <c:v>-8.500200005073566E-3</c:v>
                </c:pt>
                <c:pt idx="176">
                  <c:v>-8.500200005073566E-3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49-44AB-917E-08738B0161B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Active!$J$21:$J$214</c:f>
              <c:numCache>
                <c:formatCode>General</c:formatCode>
                <c:ptCount val="194"/>
                <c:pt idx="68">
                  <c:v>-1.5760000023874454E-3</c:v>
                </c:pt>
                <c:pt idx="69">
                  <c:v>2.0309999963501468E-3</c:v>
                </c:pt>
                <c:pt idx="75">
                  <c:v>-8.0000000161817297E-4</c:v>
                </c:pt>
                <c:pt idx="79">
                  <c:v>-2.3099999816622585E-4</c:v>
                </c:pt>
                <c:pt idx="83">
                  <c:v>-8.3620000004884787E-3</c:v>
                </c:pt>
                <c:pt idx="88">
                  <c:v>-2.4930000072345138E-3</c:v>
                </c:pt>
                <c:pt idx="91">
                  <c:v>1.3760000001639128E-3</c:v>
                </c:pt>
                <c:pt idx="149">
                  <c:v>-5.2601999996113591E-3</c:v>
                </c:pt>
                <c:pt idx="165">
                  <c:v>-9.3908000053488649E-3</c:v>
                </c:pt>
                <c:pt idx="168">
                  <c:v>-7.8710000016144477E-3</c:v>
                </c:pt>
                <c:pt idx="169">
                  <c:v>-1.8062900002405513E-2</c:v>
                </c:pt>
                <c:pt idx="181">
                  <c:v>-6.2116000044625252E-3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49-44AB-917E-08738B0161B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Active!$K$21:$K$214</c:f>
              <c:numCache>
                <c:formatCode>General</c:formatCode>
                <c:ptCount val="194"/>
                <c:pt idx="90">
                  <c:v>1.1503999994602054E-3</c:v>
                </c:pt>
                <c:pt idx="150">
                  <c:v>-5.1602000021375716E-3</c:v>
                </c:pt>
                <c:pt idx="153">
                  <c:v>-6.0392000013962388E-3</c:v>
                </c:pt>
                <c:pt idx="156">
                  <c:v>-6.2517999976989813E-3</c:v>
                </c:pt>
                <c:pt idx="159">
                  <c:v>-9.3384980864357203E-3</c:v>
                </c:pt>
                <c:pt idx="160">
                  <c:v>-9.3246000033104792E-3</c:v>
                </c:pt>
                <c:pt idx="162">
                  <c:v>-3.6594000048353337E-3</c:v>
                </c:pt>
                <c:pt idx="166">
                  <c:v>-7.6066000037826598E-3</c:v>
                </c:pt>
                <c:pt idx="170">
                  <c:v>-7.3019999981625006E-3</c:v>
                </c:pt>
                <c:pt idx="171">
                  <c:v>-1.0440400001243688E-2</c:v>
                </c:pt>
                <c:pt idx="172">
                  <c:v>-6.7812000052072108E-3</c:v>
                </c:pt>
                <c:pt idx="173">
                  <c:v>-7.2147999962908216E-3</c:v>
                </c:pt>
                <c:pt idx="174">
                  <c:v>-7.2310000032302924E-3</c:v>
                </c:pt>
                <c:pt idx="177">
                  <c:v>-9.3493999956990592E-3</c:v>
                </c:pt>
                <c:pt idx="178">
                  <c:v>-9.2493999982252717E-3</c:v>
                </c:pt>
                <c:pt idx="179">
                  <c:v>-9.1582000022754073E-3</c:v>
                </c:pt>
                <c:pt idx="180">
                  <c:v>-9.2285999999148771E-3</c:v>
                </c:pt>
                <c:pt idx="182">
                  <c:v>-6.3986000022850931E-3</c:v>
                </c:pt>
                <c:pt idx="183">
                  <c:v>-3.2905999978538603E-3</c:v>
                </c:pt>
                <c:pt idx="184">
                  <c:v>-5.5535999999847263E-3</c:v>
                </c:pt>
                <c:pt idx="185">
                  <c:v>-6.0244000051170588E-3</c:v>
                </c:pt>
                <c:pt idx="186">
                  <c:v>-6.0244000051170588E-3</c:v>
                </c:pt>
                <c:pt idx="187">
                  <c:v>-5.2426000038394704E-3</c:v>
                </c:pt>
                <c:pt idx="189">
                  <c:v>-4.1624000004958361E-3</c:v>
                </c:pt>
                <c:pt idx="190">
                  <c:v>-2.4267999979201704E-3</c:v>
                </c:pt>
                <c:pt idx="191">
                  <c:v>-3.7234000046737492E-3</c:v>
                </c:pt>
                <c:pt idx="192">
                  <c:v>-1.3174000050639734E-3</c:v>
                </c:pt>
                <c:pt idx="193">
                  <c:v>-9.9620000401046127E-4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49-44AB-917E-08738B0161B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Active!$L$21:$L$214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49-44AB-917E-08738B0161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Active!$M$21:$M$214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49-44AB-917E-08738B0161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Active!$N$21:$N$214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49-44AB-917E-08738B0161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Active!$O$21:$O$214</c:f>
              <c:numCache>
                <c:formatCode>General</c:formatCode>
                <c:ptCount val="194"/>
                <c:pt idx="168">
                  <c:v>-1.4732644903404403E-2</c:v>
                </c:pt>
                <c:pt idx="169">
                  <c:v>-1.3881791951990755E-2</c:v>
                </c:pt>
                <c:pt idx="170">
                  <c:v>-1.3726844289912228E-2</c:v>
                </c:pt>
                <c:pt idx="171">
                  <c:v>-1.2726480436492986E-2</c:v>
                </c:pt>
                <c:pt idx="172">
                  <c:v>-1.2682986355909538E-2</c:v>
                </c:pt>
                <c:pt idx="173">
                  <c:v>-1.2487262993284037E-2</c:v>
                </c:pt>
                <c:pt idx="174">
                  <c:v>-1.1470588859646004E-2</c:v>
                </c:pt>
                <c:pt idx="175">
                  <c:v>-9.6112169147037144E-3</c:v>
                </c:pt>
                <c:pt idx="176">
                  <c:v>-9.6112169147037144E-3</c:v>
                </c:pt>
                <c:pt idx="177">
                  <c:v>-8.8391969843475554E-3</c:v>
                </c:pt>
                <c:pt idx="178">
                  <c:v>-8.8391969843475554E-3</c:v>
                </c:pt>
                <c:pt idx="179">
                  <c:v>-7.8170860906365894E-3</c:v>
                </c:pt>
                <c:pt idx="180">
                  <c:v>-7.7953390503448655E-3</c:v>
                </c:pt>
                <c:pt idx="181">
                  <c:v>-6.6808032353940783E-3</c:v>
                </c:pt>
                <c:pt idx="182">
                  <c:v>-5.8924730248191282E-3</c:v>
                </c:pt>
                <c:pt idx="183">
                  <c:v>-5.7837378233605158E-3</c:v>
                </c:pt>
                <c:pt idx="184">
                  <c:v>-5.7565540229958662E-3</c:v>
                </c:pt>
                <c:pt idx="185">
                  <c:v>-5.7130599424124184E-3</c:v>
                </c:pt>
                <c:pt idx="186">
                  <c:v>-5.7130599424124184E-3</c:v>
                </c:pt>
                <c:pt idx="187">
                  <c:v>-5.6750026219019034E-3</c:v>
                </c:pt>
                <c:pt idx="188">
                  <c:v>-5.5934512208079476E-3</c:v>
                </c:pt>
                <c:pt idx="189">
                  <c:v>-4.7344431292849001E-3</c:v>
                </c:pt>
                <c:pt idx="190">
                  <c:v>-3.6797116751363448E-3</c:v>
                </c:pt>
                <c:pt idx="191">
                  <c:v>-3.4568045121461874E-3</c:v>
                </c:pt>
                <c:pt idx="192">
                  <c:v>-2.4238200982893629E-3</c:v>
                </c:pt>
                <c:pt idx="193">
                  <c:v>-1.6735472082249278E-3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49-44AB-917E-08738B01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818032"/>
        <c:axId val="1"/>
      </c:scatterChart>
      <c:valAx>
        <c:axId val="681818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180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06451612903226"/>
          <c:y val="0.91277520216514996"/>
          <c:w val="0.65645161290322585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400050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B2BBE14-4BC7-0A06-A3B1-B766C2F10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419100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2C7B9E67-C682-B735-9569-7C8755A24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aavso.org/sites/default/files/jaavso/v37n1/44.pdf" TargetMode="External"/><Relationship Id="rId18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328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konkoly.hu/cgi-bin/IBVS?5871" TargetMode="External"/><Relationship Id="rId17" Type="http://schemas.openxmlformats.org/officeDocument/2006/relationships/hyperlink" Target="http://www.konkoly.hu/cgi-bin/IBVS?5371" TargetMode="External"/><Relationship Id="rId2" Type="http://schemas.openxmlformats.org/officeDocument/2006/relationships/hyperlink" Target="http://www.konkoly.hu/cgi-bin/IBVS?328" TargetMode="External"/><Relationship Id="rId16" Type="http://schemas.openxmlformats.org/officeDocument/2006/relationships/hyperlink" Target="http://www.bav-astro.de/sfs/BAVM_link.php?BAVMnr=128" TargetMode="External"/><Relationship Id="rId1" Type="http://schemas.openxmlformats.org/officeDocument/2006/relationships/hyperlink" Target="http://www.konkoly.hu/cgi-bin/IBVS?46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aavso.org/sites/default/files/jaavso/v36n2/171.pdf" TargetMode="External"/><Relationship Id="rId5" Type="http://schemas.openxmlformats.org/officeDocument/2006/relationships/hyperlink" Target="http://www.konkoly.hu/cgi-bin/IBVS?4840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www.konkoly.hu/cgi-bin/IBVS?5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7"/>
  <sheetViews>
    <sheetView tabSelected="1" workbookViewId="0">
      <pane xSplit="13" ySplit="22" topLeftCell="N198" activePane="bottomRight" state="frozen"/>
      <selection pane="topRight" activeCell="N1" sqref="N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7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</row>
    <row r="2" spans="1:6" x14ac:dyDescent="0.2">
      <c r="A2" s="4" t="s">
        <v>1</v>
      </c>
      <c r="B2" s="3" t="s">
        <v>2</v>
      </c>
      <c r="C2" s="3"/>
      <c r="D2" s="3"/>
    </row>
    <row r="3" spans="1:6" x14ac:dyDescent="0.2">
      <c r="A3" s="4"/>
      <c r="B3" s="3"/>
      <c r="C3" s="5"/>
      <c r="D3" s="5"/>
    </row>
    <row r="4" spans="1:6" x14ac:dyDescent="0.2">
      <c r="A4" s="6" t="s">
        <v>3</v>
      </c>
      <c r="B4" s="7"/>
      <c r="C4" s="8">
        <v>42046.921000000002</v>
      </c>
      <c r="D4" s="9">
        <v>1.9734925999999999</v>
      </c>
    </row>
    <row r="5" spans="1:6" x14ac:dyDescent="0.2">
      <c r="A5" s="10" t="s">
        <v>4</v>
      </c>
      <c r="B5" s="4"/>
      <c r="C5" s="11">
        <v>-9.5</v>
      </c>
      <c r="D5" s="4" t="s">
        <v>5</v>
      </c>
    </row>
    <row r="6" spans="1:6" x14ac:dyDescent="0.2">
      <c r="A6" s="6" t="s">
        <v>6</v>
      </c>
      <c r="B6" s="3"/>
      <c r="C6" s="3"/>
      <c r="D6" s="3"/>
    </row>
    <row r="7" spans="1:6" x14ac:dyDescent="0.2">
      <c r="A7" s="4" t="s">
        <v>7</v>
      </c>
      <c r="B7" s="3"/>
      <c r="C7" s="3">
        <v>42046.921000000002</v>
      </c>
      <c r="D7" s="3"/>
    </row>
    <row r="8" spans="1:6" x14ac:dyDescent="0.2">
      <c r="A8" s="4" t="s">
        <v>8</v>
      </c>
      <c r="B8" s="3"/>
      <c r="C8" s="3">
        <v>1.9734925999999999</v>
      </c>
      <c r="D8" s="3"/>
    </row>
    <row r="9" spans="1:6" x14ac:dyDescent="0.2">
      <c r="A9" s="12" t="s">
        <v>9</v>
      </c>
      <c r="B9" s="13">
        <v>199</v>
      </c>
      <c r="C9" s="14" t="str">
        <f>"F"&amp;B9</f>
        <v>F199</v>
      </c>
      <c r="D9" s="15" t="str">
        <f>"G"&amp;B9</f>
        <v>G199</v>
      </c>
    </row>
    <row r="10" spans="1:6" x14ac:dyDescent="0.2">
      <c r="A10" s="4"/>
      <c r="B10" s="4"/>
      <c r="C10" s="16" t="s">
        <v>10</v>
      </c>
      <c r="D10" s="16" t="s">
        <v>11</v>
      </c>
      <c r="E10" s="4"/>
    </row>
    <row r="11" spans="1:6" x14ac:dyDescent="0.2">
      <c r="A11" s="4" t="s">
        <v>12</v>
      </c>
      <c r="B11" s="4"/>
      <c r="C11" s="17">
        <f ca="1">INTERCEPT(INDIRECT($D$9):G987,INDIRECT($C$9):F987)</f>
        <v>-4.7815329947187547E-2</v>
      </c>
      <c r="D11" s="18"/>
      <c r="E11" s="4"/>
    </row>
    <row r="12" spans="1:6" x14ac:dyDescent="0.2">
      <c r="A12" s="4" t="s">
        <v>13</v>
      </c>
      <c r="B12" s="4"/>
      <c r="C12" s="17">
        <f ca="1">SLOPE(INDIRECT($D$9):G987,INDIRECT($C$9):F987)</f>
        <v>5.4367600729306726E-6</v>
      </c>
      <c r="D12" s="18"/>
      <c r="E12" s="4"/>
    </row>
    <row r="13" spans="1:6" x14ac:dyDescent="0.2">
      <c r="A13" s="4" t="s">
        <v>14</v>
      </c>
      <c r="B13" s="4"/>
      <c r="C13" s="18" t="s">
        <v>15</v>
      </c>
    </row>
    <row r="14" spans="1:6" x14ac:dyDescent="0.2">
      <c r="A14" s="4"/>
      <c r="B14" s="4"/>
      <c r="C14" s="4"/>
    </row>
    <row r="15" spans="1:6" x14ac:dyDescent="0.2">
      <c r="A15" s="6" t="s">
        <v>16</v>
      </c>
      <c r="B15" s="4"/>
      <c r="C15" s="19">
        <f ca="1">(C7+C11)+(C8+C12)*INT(MAX(F21:F3528))</f>
        <v>59581.403241283304</v>
      </c>
      <c r="E15" s="20" t="s">
        <v>17</v>
      </c>
      <c r="F15" s="11">
        <v>1</v>
      </c>
    </row>
    <row r="16" spans="1:6" x14ac:dyDescent="0.2">
      <c r="A16" s="6" t="s">
        <v>18</v>
      </c>
      <c r="B16" s="4"/>
      <c r="C16" s="19">
        <f ca="1">+C8+C12</f>
        <v>1.973498036760073</v>
      </c>
      <c r="E16" s="20" t="s">
        <v>19</v>
      </c>
      <c r="F16" s="17">
        <f ca="1">NOW()+15018.5+$C$5/24</f>
        <v>59965.823671064813</v>
      </c>
    </row>
    <row r="17" spans="1:17" x14ac:dyDescent="0.2">
      <c r="A17" s="20" t="s">
        <v>20</v>
      </c>
      <c r="B17" s="4"/>
      <c r="C17" s="4">
        <f>COUNT(C21:C2186)</f>
        <v>197</v>
      </c>
      <c r="E17" s="20" t="s">
        <v>21</v>
      </c>
      <c r="F17" s="17">
        <f ca="1">ROUND(2*(F16-$C$7)/$C$8,0)/2+F15</f>
        <v>9081</v>
      </c>
    </row>
    <row r="18" spans="1:17" x14ac:dyDescent="0.2">
      <c r="A18" s="6" t="s">
        <v>22</v>
      </c>
      <c r="B18" s="4"/>
      <c r="C18" s="21">
        <f ca="1">+C15</f>
        <v>59581.403241283304</v>
      </c>
      <c r="D18" s="22">
        <f ca="1">+C16</f>
        <v>1.973498036760073</v>
      </c>
      <c r="E18" s="20" t="s">
        <v>23</v>
      </c>
      <c r="F18" s="15">
        <f ca="1">ROUND(2*(F16-$C$15)/$C$16,0)/2+F15</f>
        <v>196</v>
      </c>
    </row>
    <row r="19" spans="1:17" x14ac:dyDescent="0.2">
      <c r="E19" s="20" t="s">
        <v>24</v>
      </c>
      <c r="F19" s="23">
        <f ca="1">+$C$15+$C$16*F18-15018.5-$C$5/24</f>
        <v>44950.104689821615</v>
      </c>
    </row>
    <row r="20" spans="1:17" x14ac:dyDescent="0.2">
      <c r="A20" s="16" t="s">
        <v>25</v>
      </c>
      <c r="B20" s="16" t="s">
        <v>26</v>
      </c>
      <c r="C20" s="16" t="s">
        <v>27</v>
      </c>
      <c r="D20" s="16" t="s">
        <v>28</v>
      </c>
      <c r="E20" s="16" t="s">
        <v>29</v>
      </c>
      <c r="F20" s="16" t="s">
        <v>30</v>
      </c>
      <c r="G20" s="16" t="s">
        <v>31</v>
      </c>
      <c r="H20" s="24" t="s">
        <v>32</v>
      </c>
      <c r="I20" s="24" t="s">
        <v>33</v>
      </c>
      <c r="J20" s="24" t="s">
        <v>34</v>
      </c>
      <c r="K20" s="24" t="s">
        <v>35</v>
      </c>
      <c r="L20" s="24" t="s">
        <v>36</v>
      </c>
      <c r="M20" s="24" t="s">
        <v>37</v>
      </c>
      <c r="N20" s="24" t="s">
        <v>38</v>
      </c>
      <c r="O20" s="24" t="s">
        <v>39</v>
      </c>
      <c r="P20" s="24" t="s">
        <v>40</v>
      </c>
      <c r="Q20" s="16" t="s">
        <v>41</v>
      </c>
    </row>
    <row r="21" spans="1:17" x14ac:dyDescent="0.2">
      <c r="A21" s="25" t="s">
        <v>42</v>
      </c>
      <c r="B21" s="26" t="s">
        <v>43</v>
      </c>
      <c r="C21" s="27">
        <v>17678.337</v>
      </c>
      <c r="D21" s="28"/>
      <c r="E21" s="29">
        <f>+(C21-C$7)/C$8</f>
        <v>-12347.947998386213</v>
      </c>
      <c r="F21" s="1">
        <f>ROUND(2*E21,0)/2</f>
        <v>-12348</v>
      </c>
      <c r="G21" s="1">
        <f>+C21-(C$7+F21*C$8)</f>
        <v>0.10262479999801144</v>
      </c>
      <c r="H21" s="1">
        <f>+G21</f>
        <v>0.10262479999801144</v>
      </c>
      <c r="Q21" s="30">
        <f>+C21-15018.5</f>
        <v>2659.8369999999995</v>
      </c>
    </row>
    <row r="22" spans="1:17" x14ac:dyDescent="0.2">
      <c r="A22" s="31" t="s">
        <v>44</v>
      </c>
      <c r="B22" s="32" t="s">
        <v>43</v>
      </c>
      <c r="C22" s="33">
        <v>17972.346000000001</v>
      </c>
      <c r="D22" s="34"/>
      <c r="E22" s="29">
        <f>+(C22-C$7)/C$8</f>
        <v>-12198.968975105354</v>
      </c>
      <c r="F22" s="1">
        <f>ROUND(2*E22,0)/2</f>
        <v>-12199</v>
      </c>
      <c r="G22" s="1">
        <f>+C22-(C$7+F22*C$8)</f>
        <v>6.1227399997733301E-2</v>
      </c>
      <c r="H22" s="1">
        <f>+G22</f>
        <v>6.1227399997733301E-2</v>
      </c>
      <c r="Q22" s="30">
        <f>+C22-15018.5</f>
        <v>2953.8460000000014</v>
      </c>
    </row>
    <row r="23" spans="1:17" x14ac:dyDescent="0.2">
      <c r="A23" s="31" t="s">
        <v>44</v>
      </c>
      <c r="B23" s="32" t="s">
        <v>43</v>
      </c>
      <c r="C23" s="33">
        <v>18278.238000000001</v>
      </c>
      <c r="D23" s="34"/>
      <c r="E23" s="29">
        <f>+(C23-C$7)/C$8</f>
        <v>-12043.968647260193</v>
      </c>
      <c r="F23" s="1">
        <f>ROUND(2*E23,0)/2</f>
        <v>-12044</v>
      </c>
      <c r="G23" s="1">
        <f>+C23-(C$7+F23*C$8)</f>
        <v>6.1874399998487206E-2</v>
      </c>
      <c r="H23" s="1">
        <f>+G23</f>
        <v>6.1874399998487206E-2</v>
      </c>
      <c r="Q23" s="30">
        <f>+C23-15018.5</f>
        <v>3259.7380000000012</v>
      </c>
    </row>
    <row r="24" spans="1:17" x14ac:dyDescent="0.2">
      <c r="A24" s="31" t="s">
        <v>45</v>
      </c>
      <c r="B24" s="32" t="s">
        <v>43</v>
      </c>
      <c r="C24" s="33">
        <v>18548.597000000002</v>
      </c>
      <c r="D24" s="34"/>
      <c r="E24" s="29">
        <f>+(C24-C$7)/C$8</f>
        <v>-11906.973454068184</v>
      </c>
      <c r="F24" s="1">
        <f>ROUND(2*E24,0)/2</f>
        <v>-11907</v>
      </c>
      <c r="G24" s="1">
        <f>+C24-(C$7+F24*C$8)</f>
        <v>5.2388199997949414E-2</v>
      </c>
      <c r="H24" s="1">
        <f>+G24</f>
        <v>5.2388199997949414E-2</v>
      </c>
      <c r="Q24" s="30">
        <f>+C24-15018.5</f>
        <v>3530.0970000000016</v>
      </c>
    </row>
    <row r="25" spans="1:17" x14ac:dyDescent="0.2">
      <c r="A25" s="35" t="s">
        <v>45</v>
      </c>
      <c r="B25" s="36" t="s">
        <v>43</v>
      </c>
      <c r="C25" s="37">
        <v>18560.445</v>
      </c>
      <c r="D25" s="38"/>
      <c r="E25" s="29">
        <f>+(C25-C$7)/C$8</f>
        <v>-11900.969884558981</v>
      </c>
      <c r="F25" s="1">
        <f>ROUND(2*E25,0)/2</f>
        <v>-11901</v>
      </c>
      <c r="G25" s="1">
        <f>+C25-(C$7+F25*C$8)</f>
        <v>5.9432599995488999E-2</v>
      </c>
      <c r="H25" s="1">
        <f>+G25</f>
        <v>5.9432599995488999E-2</v>
      </c>
      <c r="Q25" s="30">
        <f>+C25-15018.5</f>
        <v>3541.9449999999997</v>
      </c>
    </row>
    <row r="26" spans="1:17" x14ac:dyDescent="0.2">
      <c r="A26" s="35" t="s">
        <v>45</v>
      </c>
      <c r="B26" s="36" t="s">
        <v>43</v>
      </c>
      <c r="C26" s="37">
        <v>18629.510999999999</v>
      </c>
      <c r="D26" s="38"/>
      <c r="E26" s="29">
        <f>+(C26-C$7)/C$8</f>
        <v>-11865.973046972664</v>
      </c>
      <c r="F26" s="1">
        <f>ROUND(2*E26,0)/2</f>
        <v>-11866</v>
      </c>
      <c r="G26" s="1">
        <f>+C26-(C$7+F26*C$8)</f>
        <v>5.3191599996353034E-2</v>
      </c>
      <c r="H26" s="1">
        <f>+G26</f>
        <v>5.3191599996353034E-2</v>
      </c>
      <c r="Q26" s="30">
        <f>+C26-15018.5</f>
        <v>3611.0109999999986</v>
      </c>
    </row>
    <row r="27" spans="1:17" x14ac:dyDescent="0.2">
      <c r="A27" s="35" t="s">
        <v>45</v>
      </c>
      <c r="B27" s="36" t="s">
        <v>43</v>
      </c>
      <c r="C27" s="37">
        <v>18633.466</v>
      </c>
      <c r="D27" s="38"/>
      <c r="E27" s="29">
        <f>+(C27-C$7)/C$8</f>
        <v>-11863.968985746389</v>
      </c>
      <c r="F27" s="1">
        <f>ROUND(2*E27,0)/2</f>
        <v>-11864</v>
      </c>
      <c r="G27" s="1">
        <f>+C27-(C$7+F27*C$8)</f>
        <v>6.1206399997900007E-2</v>
      </c>
      <c r="H27" s="1">
        <f>+G27</f>
        <v>6.1206399997900007E-2</v>
      </c>
      <c r="Q27" s="30">
        <f>+C27-15018.5</f>
        <v>3614.9660000000003</v>
      </c>
    </row>
    <row r="28" spans="1:17" x14ac:dyDescent="0.2">
      <c r="A28" s="35" t="s">
        <v>45</v>
      </c>
      <c r="B28" s="36" t="s">
        <v>43</v>
      </c>
      <c r="C28" s="37">
        <v>18649.249</v>
      </c>
      <c r="D28" s="38"/>
      <c r="E28" s="29">
        <f>+(C28-C$7)/C$8</f>
        <v>-11855.971489328109</v>
      </c>
      <c r="F28" s="1">
        <f>ROUND(2*E28,0)/2</f>
        <v>-11856</v>
      </c>
      <c r="G28" s="1">
        <f>+C28-(C$7+F28*C$8)</f>
        <v>5.6265599996550009E-2</v>
      </c>
      <c r="H28" s="1">
        <f>+G28</f>
        <v>5.6265599996550009E-2</v>
      </c>
      <c r="Q28" s="30">
        <f>+C28-15018.5</f>
        <v>3630.7489999999998</v>
      </c>
    </row>
    <row r="29" spans="1:17" x14ac:dyDescent="0.2">
      <c r="A29" s="35" t="s">
        <v>45</v>
      </c>
      <c r="B29" s="36" t="s">
        <v>43</v>
      </c>
      <c r="C29" s="37">
        <v>18712.413</v>
      </c>
      <c r="D29" s="38"/>
      <c r="E29" s="29">
        <f>+(C29-C$7)/C$8</f>
        <v>-11823.965288747473</v>
      </c>
      <c r="F29" s="1">
        <f>ROUND(2*E29,0)/2</f>
        <v>-11824</v>
      </c>
      <c r="G29" s="1">
        <f>+C29-(C$7+F29*C$8)</f>
        <v>6.8502399997669272E-2</v>
      </c>
      <c r="H29" s="1">
        <f>+G29</f>
        <v>6.8502399997669272E-2</v>
      </c>
      <c r="Q29" s="30">
        <f>+C29-15018.5</f>
        <v>3693.9130000000005</v>
      </c>
    </row>
    <row r="30" spans="1:17" x14ac:dyDescent="0.2">
      <c r="A30" s="35" t="s">
        <v>44</v>
      </c>
      <c r="B30" s="36" t="s">
        <v>43</v>
      </c>
      <c r="C30" s="37">
        <v>18714.383000000002</v>
      </c>
      <c r="D30" s="38"/>
      <c r="E30" s="29">
        <f>+(C30-C$7)/C$8</f>
        <v>-11822.967058503285</v>
      </c>
      <c r="F30" s="1">
        <f>ROUND(2*E30,0)/2</f>
        <v>-11823</v>
      </c>
      <c r="G30" s="1">
        <f>+C30-(C$7+F30*C$8)</f>
        <v>6.5009799996914808E-2</v>
      </c>
      <c r="H30" s="1">
        <f>+G30</f>
        <v>6.5009799996914808E-2</v>
      </c>
      <c r="Q30" s="30">
        <f>+C30-15018.5</f>
        <v>3695.8830000000016</v>
      </c>
    </row>
    <row r="31" spans="1:17" x14ac:dyDescent="0.2">
      <c r="A31" s="35" t="s">
        <v>45</v>
      </c>
      <c r="B31" s="36" t="s">
        <v>43</v>
      </c>
      <c r="C31" s="37">
        <v>18716.348999999998</v>
      </c>
      <c r="D31" s="38"/>
      <c r="E31" s="29">
        <f>+(C31-C$7)/C$8</f>
        <v>-11821.970855122539</v>
      </c>
      <c r="F31" s="1">
        <f>ROUND(2*E31,0)/2</f>
        <v>-11822</v>
      </c>
      <c r="G31" s="1">
        <f>+C31-(C$7+F31*C$8)</f>
        <v>5.7517199995345436E-2</v>
      </c>
      <c r="H31" s="1">
        <f>+G31</f>
        <v>5.7517199995345436E-2</v>
      </c>
      <c r="Q31" s="30">
        <f>+C31-15018.5</f>
        <v>3697.8489999999983</v>
      </c>
    </row>
    <row r="32" spans="1:17" x14ac:dyDescent="0.2">
      <c r="A32" s="35" t="s">
        <v>45</v>
      </c>
      <c r="B32" s="36" t="s">
        <v>43</v>
      </c>
      <c r="C32" s="37">
        <v>18945.274000000001</v>
      </c>
      <c r="D32" s="38"/>
      <c r="E32" s="29">
        <f>+(C32-C$7)/C$8</f>
        <v>-11705.970926873504</v>
      </c>
      <c r="F32" s="1">
        <f>ROUND(2*E32,0)/2</f>
        <v>-11706</v>
      </c>
      <c r="G32" s="1">
        <f>+C32-(C$7+F32*C$8)</f>
        <v>5.7375599997612881E-2</v>
      </c>
      <c r="H32" s="1">
        <f>+G32</f>
        <v>5.7375599997612881E-2</v>
      </c>
      <c r="Q32" s="30">
        <f>+C32-15018.5</f>
        <v>3926.7740000000013</v>
      </c>
    </row>
    <row r="33" spans="1:17" x14ac:dyDescent="0.2">
      <c r="A33" s="35" t="s">
        <v>45</v>
      </c>
      <c r="B33" s="36" t="s">
        <v>43</v>
      </c>
      <c r="C33" s="37">
        <v>18947.255000000001</v>
      </c>
      <c r="D33" s="38"/>
      <c r="E33" s="29">
        <f>+(C33-C$7)/C$8</f>
        <v>-11704.967122754857</v>
      </c>
      <c r="F33" s="1">
        <f>ROUND(2*E33,0)/2</f>
        <v>-11705</v>
      </c>
      <c r="G33" s="1">
        <f>+C33-(C$7+F33*C$8)</f>
        <v>6.4882999999099411E-2</v>
      </c>
      <c r="H33" s="1">
        <f>+G33</f>
        <v>6.4882999999099411E-2</v>
      </c>
      <c r="Q33" s="30">
        <f>+C33-15018.5</f>
        <v>3928.755000000001</v>
      </c>
    </row>
    <row r="34" spans="1:17" x14ac:dyDescent="0.2">
      <c r="A34" s="35" t="s">
        <v>45</v>
      </c>
      <c r="B34" s="36" t="s">
        <v>43</v>
      </c>
      <c r="C34" s="37">
        <v>18996.583999999999</v>
      </c>
      <c r="D34" s="38"/>
      <c r="E34" s="29">
        <f>+(C34-C$7)/C$8</f>
        <v>-11679.971336097235</v>
      </c>
      <c r="F34" s="1">
        <f>ROUND(2*E34,0)/2</f>
        <v>-11680</v>
      </c>
      <c r="G34" s="1">
        <f>+C34-(C$7+F34*C$8)</f>
        <v>5.6567999996332219E-2</v>
      </c>
      <c r="H34" s="1">
        <f>+G34</f>
        <v>5.6567999996332219E-2</v>
      </c>
      <c r="Q34" s="30">
        <f>+C34-15018.5</f>
        <v>3978.0839999999989</v>
      </c>
    </row>
    <row r="35" spans="1:17" x14ac:dyDescent="0.2">
      <c r="A35" s="35" t="s">
        <v>45</v>
      </c>
      <c r="B35" s="36" t="s">
        <v>43</v>
      </c>
      <c r="C35" s="37">
        <v>18998.562000000002</v>
      </c>
      <c r="D35" s="38"/>
      <c r="E35" s="29">
        <f>+(C35-C$7)/C$8</f>
        <v>-11678.969052126165</v>
      </c>
      <c r="F35" s="1">
        <f>ROUND(2*E35,0)/2</f>
        <v>-11679</v>
      </c>
      <c r="G35" s="1">
        <f>+C35-(C$7+F35*C$8)</f>
        <v>6.1075399997207569E-2</v>
      </c>
      <c r="H35" s="1">
        <f>+G35</f>
        <v>6.1075399997207569E-2</v>
      </c>
      <c r="Q35" s="30">
        <f>+C35-15018.5</f>
        <v>3980.0620000000017</v>
      </c>
    </row>
    <row r="36" spans="1:17" x14ac:dyDescent="0.2">
      <c r="A36" s="35" t="s">
        <v>45</v>
      </c>
      <c r="B36" s="36" t="s">
        <v>43</v>
      </c>
      <c r="C36" s="37">
        <v>19024.225999999999</v>
      </c>
      <c r="D36" s="38"/>
      <c r="E36" s="29">
        <f>+(C36-C$7)/C$8</f>
        <v>-11665.96469629529</v>
      </c>
      <c r="F36" s="1">
        <f>ROUND(2*E36,0)/2</f>
        <v>-11666</v>
      </c>
      <c r="G36" s="1">
        <f>+C36-(C$7+F36*C$8)</f>
        <v>6.9671599994762801E-2</v>
      </c>
      <c r="H36" s="1">
        <f>+G36</f>
        <v>6.9671599994762801E-2</v>
      </c>
      <c r="Q36" s="30">
        <f>+C36-15018.5</f>
        <v>4005.7259999999987</v>
      </c>
    </row>
    <row r="37" spans="1:17" x14ac:dyDescent="0.2">
      <c r="A37" s="35" t="s">
        <v>45</v>
      </c>
      <c r="B37" s="36" t="s">
        <v>43</v>
      </c>
      <c r="C37" s="37">
        <v>19067.62</v>
      </c>
      <c r="D37" s="38"/>
      <c r="E37" s="29">
        <f>+(C37-C$7)/C$8</f>
        <v>-11643.976268266728</v>
      </c>
      <c r="F37" s="1">
        <f>ROUND(2*E37,0)/2</f>
        <v>-11644</v>
      </c>
      <c r="G37" s="1">
        <f>+C37-(C$7+F37*C$8)</f>
        <v>4.6834399996441789E-2</v>
      </c>
      <c r="H37" s="1">
        <f>+G37</f>
        <v>4.6834399996441789E-2</v>
      </c>
      <c r="Q37" s="30">
        <f>+C37-15018.5</f>
        <v>4049.119999999999</v>
      </c>
    </row>
    <row r="38" spans="1:17" x14ac:dyDescent="0.2">
      <c r="A38" s="35" t="s">
        <v>45</v>
      </c>
      <c r="B38" s="36" t="s">
        <v>43</v>
      </c>
      <c r="C38" s="37">
        <v>19087.366999999998</v>
      </c>
      <c r="D38" s="38"/>
      <c r="E38" s="29">
        <f>+(C38-C$7)/C$8</f>
        <v>-11633.970150179435</v>
      </c>
      <c r="F38" s="1">
        <f>ROUND(2*E38,0)/2</f>
        <v>-11634</v>
      </c>
      <c r="G38" s="1">
        <f>+C38-(C$7+F38*C$8)</f>
        <v>5.8908399994834326E-2</v>
      </c>
      <c r="H38" s="1">
        <f>+G38</f>
        <v>5.8908399994834326E-2</v>
      </c>
      <c r="Q38" s="30">
        <f>+C38-15018.5</f>
        <v>4068.8669999999984</v>
      </c>
    </row>
    <row r="39" spans="1:17" x14ac:dyDescent="0.2">
      <c r="A39" s="35" t="s">
        <v>45</v>
      </c>
      <c r="B39" s="36" t="s">
        <v>43</v>
      </c>
      <c r="C39" s="37">
        <v>19097.23</v>
      </c>
      <c r="D39" s="38"/>
      <c r="E39" s="29">
        <f>+(C39-C$7)/C$8</f>
        <v>-11628.972411652318</v>
      </c>
      <c r="F39" s="1">
        <f>ROUND(2*E39,0)/2</f>
        <v>-11629</v>
      </c>
      <c r="G39" s="1">
        <f>+C39-(C$7+F39*C$8)</f>
        <v>5.4445399997348431E-2</v>
      </c>
      <c r="H39" s="1">
        <f>+G39</f>
        <v>5.4445399997348431E-2</v>
      </c>
      <c r="Q39" s="30">
        <f>+C39-15018.5</f>
        <v>4078.7299999999996</v>
      </c>
    </row>
    <row r="40" spans="1:17" x14ac:dyDescent="0.2">
      <c r="A40" s="35" t="s">
        <v>45</v>
      </c>
      <c r="B40" s="36" t="s">
        <v>43</v>
      </c>
      <c r="C40" s="37">
        <v>19302.476999999999</v>
      </c>
      <c r="D40" s="38"/>
      <c r="E40" s="29">
        <f>+(C40-C$7)/C$8</f>
        <v>-11524.970501536212</v>
      </c>
      <c r="F40" s="1">
        <f>ROUND(2*E40,0)/2</f>
        <v>-11525</v>
      </c>
      <c r="G40" s="1">
        <f>+C40-(C$7+F40*C$8)</f>
        <v>5.8214999997289851E-2</v>
      </c>
      <c r="H40" s="1">
        <f>+G40</f>
        <v>5.8214999997289851E-2</v>
      </c>
      <c r="Q40" s="30">
        <f>+C40-15018.5</f>
        <v>4283.976999999999</v>
      </c>
    </row>
    <row r="41" spans="1:17" x14ac:dyDescent="0.2">
      <c r="A41" s="35" t="s">
        <v>46</v>
      </c>
      <c r="B41" s="36" t="s">
        <v>43</v>
      </c>
      <c r="C41" s="37">
        <v>19302.485000000001</v>
      </c>
      <c r="D41" s="38"/>
      <c r="E41" s="29">
        <f>+(C41-C$7)/C$8</f>
        <v>-11524.966447809331</v>
      </c>
      <c r="F41" s="1">
        <f>ROUND(2*E41,0)/2</f>
        <v>-11525</v>
      </c>
      <c r="G41" s="1">
        <f>+C41-(C$7+F41*C$8)</f>
        <v>6.6214999998919666E-2</v>
      </c>
      <c r="H41" s="1">
        <f>+G41</f>
        <v>6.6214999998919666E-2</v>
      </c>
      <c r="Q41" s="30">
        <f>+C41-15018.5</f>
        <v>4283.9850000000006</v>
      </c>
    </row>
    <row r="42" spans="1:17" x14ac:dyDescent="0.2">
      <c r="A42" s="35" t="s">
        <v>45</v>
      </c>
      <c r="B42" s="36" t="s">
        <v>43</v>
      </c>
      <c r="C42" s="37">
        <v>19304.45</v>
      </c>
      <c r="D42" s="38"/>
      <c r="E42" s="29">
        <f>+(C42-C$7)/C$8</f>
        <v>-11523.970751144445</v>
      </c>
      <c r="F42" s="1">
        <f>ROUND(2*E42,0)/2</f>
        <v>-11524</v>
      </c>
      <c r="G42" s="1">
        <f>+C42-(C$7+F42*C$8)</f>
        <v>5.7722399997146567E-2</v>
      </c>
      <c r="H42" s="1">
        <f>+G42</f>
        <v>5.7722399997146567E-2</v>
      </c>
      <c r="Q42" s="30">
        <f>+C42-15018.5</f>
        <v>4285.9500000000007</v>
      </c>
    </row>
    <row r="43" spans="1:17" x14ac:dyDescent="0.2">
      <c r="A43" s="35" t="s">
        <v>45</v>
      </c>
      <c r="B43" s="36" t="s">
        <v>43</v>
      </c>
      <c r="C43" s="37">
        <v>19306.419999999998</v>
      </c>
      <c r="D43" s="38"/>
      <c r="E43" s="29">
        <f>+(C43-C$7)/C$8</f>
        <v>-11522.972520900257</v>
      </c>
      <c r="F43" s="1">
        <f>ROUND(2*E43,0)/2</f>
        <v>-11523</v>
      </c>
      <c r="G43" s="1">
        <f>+C43-(C$7+F43*C$8)</f>
        <v>5.4229799996392103E-2</v>
      </c>
      <c r="H43" s="1">
        <f>+G43</f>
        <v>5.4229799996392103E-2</v>
      </c>
      <c r="Q43" s="30">
        <f>+C43-15018.5</f>
        <v>4287.9199999999983</v>
      </c>
    </row>
    <row r="44" spans="1:17" x14ac:dyDescent="0.2">
      <c r="A44" s="35" t="s">
        <v>45</v>
      </c>
      <c r="B44" s="36" t="s">
        <v>43</v>
      </c>
      <c r="C44" s="37">
        <v>19308.403999999999</v>
      </c>
      <c r="D44" s="38"/>
      <c r="E44" s="29">
        <f>+(C44-C$7)/C$8</f>
        <v>-11521.96719663403</v>
      </c>
      <c r="F44" s="1">
        <f>ROUND(2*E44,0)/2</f>
        <v>-11522</v>
      </c>
      <c r="G44" s="1">
        <f>+C44-(C$7+F44*C$8)</f>
        <v>6.4737199994851835E-2</v>
      </c>
      <c r="H44" s="1">
        <f>+G44</f>
        <v>6.4737199994851835E-2</v>
      </c>
      <c r="Q44" s="30">
        <f>+C44-15018.5</f>
        <v>4289.9039999999986</v>
      </c>
    </row>
    <row r="45" spans="1:17" x14ac:dyDescent="0.2">
      <c r="A45" s="35" t="s">
        <v>45</v>
      </c>
      <c r="B45" s="36" t="s">
        <v>43</v>
      </c>
      <c r="C45" s="37">
        <v>19365.634999999998</v>
      </c>
      <c r="D45" s="38"/>
      <c r="E45" s="29">
        <f>+(C45-C$7)/C$8</f>
        <v>-11492.967341250736</v>
      </c>
      <c r="F45" s="1">
        <f>ROUND(2*E45,0)/2</f>
        <v>-11493</v>
      </c>
      <c r="G45" s="1">
        <f>+C45-(C$7+F45*C$8)</f>
        <v>6.4451799997186754E-2</v>
      </c>
      <c r="H45" s="1">
        <f>+G45</f>
        <v>6.4451799997186754E-2</v>
      </c>
      <c r="Q45" s="30">
        <f>+C45-15018.5</f>
        <v>4347.1349999999984</v>
      </c>
    </row>
    <row r="46" spans="1:17" x14ac:dyDescent="0.2">
      <c r="A46" s="35" t="s">
        <v>45</v>
      </c>
      <c r="B46" s="36" t="s">
        <v>43</v>
      </c>
      <c r="C46" s="37">
        <v>19385.367999999999</v>
      </c>
      <c r="D46" s="38"/>
      <c r="E46" s="29">
        <f>+(C46-C$7)/C$8</f>
        <v>-11482.968317185483</v>
      </c>
      <c r="F46" s="1">
        <f>ROUND(2*E46,0)/2</f>
        <v>-11483</v>
      </c>
      <c r="G46" s="1">
        <f>+C46-(C$7+F46*C$8)</f>
        <v>6.2525799996365095E-2</v>
      </c>
      <c r="H46" s="1">
        <f>+G46</f>
        <v>6.2525799996365095E-2</v>
      </c>
      <c r="Q46" s="30">
        <f>+C46-15018.5</f>
        <v>4366.8679999999986</v>
      </c>
    </row>
    <row r="47" spans="1:17" x14ac:dyDescent="0.2">
      <c r="A47" s="35" t="s">
        <v>45</v>
      </c>
      <c r="B47" s="36" t="s">
        <v>43</v>
      </c>
      <c r="C47" s="37">
        <v>19444.562000000002</v>
      </c>
      <c r="D47" s="38"/>
      <c r="E47" s="29">
        <f>+(C47-C$7)/C$8</f>
        <v>-11452.973778569021</v>
      </c>
      <c r="F47" s="1">
        <f>ROUND(2*E47,0)/2</f>
        <v>-11453</v>
      </c>
      <c r="G47" s="1">
        <f>+C47-(C$7+F47*C$8)</f>
        <v>5.174780000015744E-2</v>
      </c>
      <c r="H47" s="1">
        <f>+G47</f>
        <v>5.174780000015744E-2</v>
      </c>
      <c r="Q47" s="30">
        <f>+C47-15018.5</f>
        <v>4426.0620000000017</v>
      </c>
    </row>
    <row r="48" spans="1:17" x14ac:dyDescent="0.2">
      <c r="A48" s="35" t="s">
        <v>45</v>
      </c>
      <c r="B48" s="36" t="s">
        <v>43</v>
      </c>
      <c r="C48" s="37">
        <v>19468.242999999999</v>
      </c>
      <c r="D48" s="38"/>
      <c r="E48" s="29">
        <f>+(C48-C$7)/C$8</f>
        <v>-11440.974240288515</v>
      </c>
      <c r="F48" s="1">
        <f>ROUND(2*E48,0)/2</f>
        <v>-11441</v>
      </c>
      <c r="G48" s="1">
        <f>+C48-(C$7+F48*C$8)</f>
        <v>5.0836599995818688E-2</v>
      </c>
      <c r="H48" s="1">
        <f>+G48</f>
        <v>5.0836599995818688E-2</v>
      </c>
      <c r="Q48" s="30">
        <f>+C48-15018.5</f>
        <v>4449.7429999999986</v>
      </c>
    </row>
    <row r="49" spans="1:17" x14ac:dyDescent="0.2">
      <c r="A49" s="35" t="s">
        <v>45</v>
      </c>
      <c r="B49" s="36" t="s">
        <v>43</v>
      </c>
      <c r="C49" s="37">
        <v>19661.654999999999</v>
      </c>
      <c r="D49" s="38"/>
      <c r="E49" s="29">
        <f>+(C49-C$7)/C$8</f>
        <v>-11342.969312375431</v>
      </c>
      <c r="F49" s="1">
        <f>ROUND(2*E49,0)/2</f>
        <v>-11343</v>
      </c>
      <c r="G49" s="1">
        <f>+C49-(C$7+F49*C$8)</f>
        <v>6.0561799997230992E-2</v>
      </c>
      <c r="H49" s="1">
        <f>+G49</f>
        <v>6.0561799997230992E-2</v>
      </c>
      <c r="Q49" s="30">
        <f>+C49-15018.5</f>
        <v>4643.1549999999988</v>
      </c>
    </row>
    <row r="50" spans="1:17" x14ac:dyDescent="0.2">
      <c r="A50" s="35" t="s">
        <v>45</v>
      </c>
      <c r="B50" s="36" t="s">
        <v>43</v>
      </c>
      <c r="C50" s="37">
        <v>19665.61</v>
      </c>
      <c r="D50" s="38"/>
      <c r="E50" s="29">
        <f>+(C50-C$7)/C$8</f>
        <v>-11340.965251149157</v>
      </c>
      <c r="F50" s="1">
        <f>ROUND(2*E50,0)/2</f>
        <v>-11341</v>
      </c>
      <c r="G50" s="1">
        <f>+C50-(C$7+F50*C$8)</f>
        <v>6.8576599998777965E-2</v>
      </c>
      <c r="H50" s="1">
        <f>+G50</f>
        <v>6.8576599998777965E-2</v>
      </c>
      <c r="Q50" s="30">
        <f>+C50-15018.5</f>
        <v>4647.1100000000006</v>
      </c>
    </row>
    <row r="51" spans="1:17" x14ac:dyDescent="0.2">
      <c r="A51" s="35" t="s">
        <v>45</v>
      </c>
      <c r="B51" s="36" t="s">
        <v>43</v>
      </c>
      <c r="C51" s="37">
        <v>19667.573</v>
      </c>
      <c r="D51" s="38"/>
      <c r="E51" s="29">
        <f>+(C51-C$7)/C$8</f>
        <v>-11339.970567915989</v>
      </c>
      <c r="F51" s="1">
        <f>ROUND(2*E51,0)/2</f>
        <v>-11340</v>
      </c>
      <c r="G51" s="1">
        <f>+C51-(C$7+F51*C$8)</f>
        <v>5.8083999996597413E-2</v>
      </c>
      <c r="H51" s="1">
        <f>+G51</f>
        <v>5.8083999996597413E-2</v>
      </c>
      <c r="Q51" s="30">
        <f>+C51-15018.5</f>
        <v>4649.0730000000003</v>
      </c>
    </row>
    <row r="52" spans="1:17" x14ac:dyDescent="0.2">
      <c r="A52" s="35" t="s">
        <v>45</v>
      </c>
      <c r="B52" s="36" t="s">
        <v>43</v>
      </c>
      <c r="C52" s="37">
        <v>19679.411</v>
      </c>
      <c r="D52" s="38"/>
      <c r="E52" s="29">
        <f>+(C52-C$7)/C$8</f>
        <v>-11333.972065565385</v>
      </c>
      <c r="F52" s="1">
        <f>ROUND(2*E52,0)/2</f>
        <v>-11334</v>
      </c>
      <c r="G52" s="1">
        <f>+C52-(C$7+F52*C$8)</f>
        <v>5.5128399995737709E-2</v>
      </c>
      <c r="H52" s="1">
        <f>+G52</f>
        <v>5.5128399995737709E-2</v>
      </c>
      <c r="Q52" s="30">
        <f>+C52-15018.5</f>
        <v>4660.9110000000001</v>
      </c>
    </row>
    <row r="53" spans="1:17" x14ac:dyDescent="0.2">
      <c r="A53" s="35" t="s">
        <v>45</v>
      </c>
      <c r="B53" s="36" t="s">
        <v>43</v>
      </c>
      <c r="C53" s="37">
        <v>19681.370999999999</v>
      </c>
      <c r="D53" s="38"/>
      <c r="E53" s="29">
        <f>+(C53-C$7)/C$8</f>
        <v>-11332.978902479799</v>
      </c>
      <c r="F53" s="1">
        <f>ROUND(2*E53,0)/2</f>
        <v>-11333</v>
      </c>
      <c r="G53" s="1">
        <f>+C53-(C$7+F53*C$8)</f>
        <v>4.1635799996583955E-2</v>
      </c>
      <c r="H53" s="1">
        <f>+G53</f>
        <v>4.1635799996583955E-2</v>
      </c>
      <c r="Q53" s="30">
        <f>+C53-15018.5</f>
        <v>4662.8709999999992</v>
      </c>
    </row>
    <row r="54" spans="1:17" x14ac:dyDescent="0.2">
      <c r="A54" s="35" t="s">
        <v>45</v>
      </c>
      <c r="B54" s="36" t="s">
        <v>43</v>
      </c>
      <c r="C54" s="37">
        <v>19683.365000000002</v>
      </c>
      <c r="D54" s="38"/>
      <c r="E54" s="29">
        <f>+(C54-C$7)/C$8</f>
        <v>-11331.968511054971</v>
      </c>
      <c r="F54" s="1">
        <f>ROUND(2*E54,0)/2</f>
        <v>-11332</v>
      </c>
      <c r="G54" s="1">
        <f>+C54-(C$7+F54*C$8)</f>
        <v>6.2143199997080956E-2</v>
      </c>
      <c r="H54" s="1">
        <f>+G54</f>
        <v>6.2143199997080956E-2</v>
      </c>
      <c r="Q54" s="30">
        <f>+C54-15018.5</f>
        <v>4664.8650000000016</v>
      </c>
    </row>
    <row r="55" spans="1:17" x14ac:dyDescent="0.2">
      <c r="A55" s="35" t="s">
        <v>45</v>
      </c>
      <c r="B55" s="36" t="s">
        <v>43</v>
      </c>
      <c r="C55" s="37">
        <v>19685.322</v>
      </c>
      <c r="D55" s="38"/>
      <c r="E55" s="29">
        <f>+(C55-C$7)/C$8</f>
        <v>-11330.976868116963</v>
      </c>
      <c r="F55" s="1">
        <f>ROUND(2*E55,0)/2</f>
        <v>-11331</v>
      </c>
      <c r="G55" s="1">
        <f>+C55-(C$7+F55*C$8)</f>
        <v>4.5650599997316021E-2</v>
      </c>
      <c r="H55" s="1">
        <f>+G55</f>
        <v>4.5650599997316021E-2</v>
      </c>
      <c r="Q55" s="30">
        <f>+C55-15018.5</f>
        <v>4666.8220000000001</v>
      </c>
    </row>
    <row r="56" spans="1:17" x14ac:dyDescent="0.2">
      <c r="A56" s="35" t="s">
        <v>45</v>
      </c>
      <c r="B56" s="36" t="s">
        <v>43</v>
      </c>
      <c r="C56" s="37">
        <v>19742.567999999999</v>
      </c>
      <c r="D56" s="38"/>
      <c r="E56" s="29">
        <f>+(C56-C$7)/C$8</f>
        <v>-11301.969411995769</v>
      </c>
      <c r="F56" s="1">
        <f>ROUND(2*E56,0)/2</f>
        <v>-11302</v>
      </c>
      <c r="G56" s="1">
        <f>+C56-(C$7+F56*C$8)</f>
        <v>6.0365199995430885E-2</v>
      </c>
      <c r="H56" s="1">
        <f>+G56</f>
        <v>6.0365199995430885E-2</v>
      </c>
      <c r="Q56" s="30">
        <f>+C56-15018.5</f>
        <v>4724.0679999999993</v>
      </c>
    </row>
    <row r="57" spans="1:17" x14ac:dyDescent="0.2">
      <c r="A57" s="35" t="s">
        <v>45</v>
      </c>
      <c r="B57" s="36" t="s">
        <v>43</v>
      </c>
      <c r="C57" s="37">
        <v>19754.409</v>
      </c>
      <c r="D57" s="38"/>
      <c r="E57" s="29">
        <f>+(C57-C$7)/C$8</f>
        <v>-11295.969389497586</v>
      </c>
      <c r="F57" s="1">
        <f>ROUND(2*E57,0)/2</f>
        <v>-11296</v>
      </c>
      <c r="G57" s="1">
        <f>+C57-(C$7+F57*C$8)</f>
        <v>6.0409599995182361E-2</v>
      </c>
      <c r="H57" s="1">
        <f>+G57</f>
        <v>6.0409599995182361E-2</v>
      </c>
      <c r="Q57" s="30">
        <f>+C57-15018.5</f>
        <v>4735.9089999999997</v>
      </c>
    </row>
    <row r="58" spans="1:17" x14ac:dyDescent="0.2">
      <c r="A58" s="35" t="s">
        <v>45</v>
      </c>
      <c r="B58" s="36" t="s">
        <v>43</v>
      </c>
      <c r="C58" s="37">
        <v>19766.244999999999</v>
      </c>
      <c r="D58" s="38"/>
      <c r="E58" s="29">
        <f>+(C58-C$7)/C$8</f>
        <v>-11289.971900578701</v>
      </c>
      <c r="F58" s="1">
        <f>ROUND(2*E58,0)/2</f>
        <v>-11290</v>
      </c>
      <c r="G58" s="1">
        <f>+C58-(C$7+F58*C$8)</f>
        <v>5.5453999997553183E-2</v>
      </c>
      <c r="H58" s="1">
        <f>+G58</f>
        <v>5.5453999997553183E-2</v>
      </c>
      <c r="Q58" s="30">
        <f>+C58-15018.5</f>
        <v>4747.744999999999</v>
      </c>
    </row>
    <row r="59" spans="1:17" x14ac:dyDescent="0.2">
      <c r="A59" s="35" t="s">
        <v>45</v>
      </c>
      <c r="B59" s="36" t="s">
        <v>43</v>
      </c>
      <c r="C59" s="37">
        <v>19772.169000000002</v>
      </c>
      <c r="D59" s="38"/>
      <c r="E59" s="29">
        <f>+(C59-C$7)/C$8</f>
        <v>-11286.970115824099</v>
      </c>
      <c r="F59" s="1">
        <f>ROUND(2*E59,0)/2</f>
        <v>-11287</v>
      </c>
      <c r="G59" s="1">
        <f>+C59-(C$7+F59*C$8)</f>
        <v>5.8976199998141965E-2</v>
      </c>
      <c r="H59" s="1">
        <f>+G59</f>
        <v>5.8976199998141965E-2</v>
      </c>
      <c r="Q59" s="30">
        <f>+C59-15018.5</f>
        <v>4753.6690000000017</v>
      </c>
    </row>
    <row r="60" spans="1:17" x14ac:dyDescent="0.2">
      <c r="A60" s="35" t="s">
        <v>45</v>
      </c>
      <c r="B60" s="36" t="s">
        <v>43</v>
      </c>
      <c r="C60" s="37">
        <v>19776.106</v>
      </c>
      <c r="D60" s="38"/>
      <c r="E60" s="29">
        <f>+(C60-C$7)/C$8</f>
        <v>-11284.975175483305</v>
      </c>
      <c r="F60" s="1">
        <f>ROUND(2*E60,0)/2</f>
        <v>-11285</v>
      </c>
      <c r="G60" s="1">
        <f>+C60-(C$7+F60*C$8)</f>
        <v>4.8990999996021856E-2</v>
      </c>
      <c r="H60" s="1">
        <f>+G60</f>
        <v>4.8990999996021856E-2</v>
      </c>
      <c r="Q60" s="30">
        <f>+C60-15018.5</f>
        <v>4757.6059999999998</v>
      </c>
    </row>
    <row r="61" spans="1:17" x14ac:dyDescent="0.2">
      <c r="A61" s="35" t="s">
        <v>45</v>
      </c>
      <c r="B61" s="36" t="s">
        <v>43</v>
      </c>
      <c r="C61" s="37">
        <v>19821.508000000002</v>
      </c>
      <c r="D61" s="38"/>
      <c r="E61" s="29">
        <f>+(C61-C$7)/C$8</f>
        <v>-11261.969262007875</v>
      </c>
      <c r="F61" s="1">
        <f>ROUND(2*E61,0)/2</f>
        <v>-11262</v>
      </c>
      <c r="G61" s="1">
        <f>+C61-(C$7+F61*C$8)</f>
        <v>6.0661199997412041E-2</v>
      </c>
      <c r="H61" s="1">
        <f>+G61</f>
        <v>6.0661199997412041E-2</v>
      </c>
      <c r="Q61" s="30">
        <f>+C61-15018.5</f>
        <v>4803.0080000000016</v>
      </c>
    </row>
    <row r="62" spans="1:17" x14ac:dyDescent="0.2">
      <c r="A62" s="35" t="s">
        <v>42</v>
      </c>
      <c r="B62" s="36" t="s">
        <v>43</v>
      </c>
      <c r="C62" s="37">
        <v>19979.396000000001</v>
      </c>
      <c r="D62" s="38"/>
      <c r="E62" s="29">
        <f>+(C62-C$7)/C$8</f>
        <v>-11181.964908305206</v>
      </c>
      <c r="F62" s="1">
        <f>ROUND(2*E62,0)/2</f>
        <v>-11182</v>
      </c>
      <c r="G62" s="1">
        <f>+C62-(C$7+F62*C$8)</f>
        <v>6.9253199999366188E-2</v>
      </c>
      <c r="H62" s="1">
        <f>+G62</f>
        <v>6.9253199999366188E-2</v>
      </c>
      <c r="Q62" s="30">
        <f>+C62-15018.5</f>
        <v>4960.8960000000006</v>
      </c>
    </row>
    <row r="63" spans="1:17" x14ac:dyDescent="0.2">
      <c r="A63" s="35" t="s">
        <v>47</v>
      </c>
      <c r="B63" s="36" t="s">
        <v>43</v>
      </c>
      <c r="C63" s="37">
        <v>25181.502</v>
      </c>
      <c r="D63" s="38"/>
      <c r="E63" s="29">
        <f>+(C63-C$7)/C$8</f>
        <v>-8545.9752927373538</v>
      </c>
      <c r="F63" s="1">
        <f>ROUND(2*E63,0)/2</f>
        <v>-8546</v>
      </c>
      <c r="G63" s="1">
        <f>+C63-(C$7+F63*C$8)</f>
        <v>4.8759599998447811E-2</v>
      </c>
      <c r="H63" s="1">
        <f>+G63</f>
        <v>4.8759599998447811E-2</v>
      </c>
      <c r="Q63" s="30">
        <f>+C63-15018.5</f>
        <v>10163.002</v>
      </c>
    </row>
    <row r="64" spans="1:17" x14ac:dyDescent="0.2">
      <c r="A64" s="35" t="s">
        <v>47</v>
      </c>
      <c r="B64" s="36" t="s">
        <v>43</v>
      </c>
      <c r="C64" s="37">
        <v>25185.445</v>
      </c>
      <c r="D64" s="38"/>
      <c r="E64" s="29">
        <f>+(C64-C$7)/C$8</f>
        <v>-8543.9773121014005</v>
      </c>
      <c r="F64" s="1">
        <f>ROUND(2*E64,0)/2</f>
        <v>-8544</v>
      </c>
      <c r="G64" s="1">
        <f>+C64-(C$7+F64*C$8)</f>
        <v>4.4774399997550063E-2</v>
      </c>
      <c r="H64" s="1">
        <f>+G64</f>
        <v>4.4774399997550063E-2</v>
      </c>
      <c r="Q64" s="30">
        <f>+C64-15018.5</f>
        <v>10166.945</v>
      </c>
    </row>
    <row r="65" spans="1:17" x14ac:dyDescent="0.2">
      <c r="A65" s="35" t="s">
        <v>48</v>
      </c>
      <c r="B65" s="36" t="s">
        <v>43</v>
      </c>
      <c r="C65" s="37">
        <v>32850.446000000004</v>
      </c>
      <c r="D65" s="38"/>
      <c r="E65" s="29">
        <f>+(C65-C$7)/C$8</f>
        <v>-4659.999738534616</v>
      </c>
      <c r="F65" s="1">
        <f>ROUND(2*E65,0)/2</f>
        <v>-4660</v>
      </c>
      <c r="G65" s="1">
        <f>+C65-(C$7+F65*C$8)</f>
        <v>5.1600000006146729E-4</v>
      </c>
      <c r="H65" s="1">
        <f>+G65</f>
        <v>5.1600000006146729E-4</v>
      </c>
      <c r="Q65" s="30">
        <f>+C65-15018.5</f>
        <v>17831.946000000004</v>
      </c>
    </row>
    <row r="66" spans="1:17" x14ac:dyDescent="0.2">
      <c r="A66" s="35" t="s">
        <v>49</v>
      </c>
      <c r="B66" s="36" t="s">
        <v>43</v>
      </c>
      <c r="C66" s="37">
        <v>33515.5046</v>
      </c>
      <c r="D66" s="38"/>
      <c r="E66" s="29">
        <f>+(C66-C$7)/C$8</f>
        <v>-4323.0039980894799</v>
      </c>
      <c r="F66" s="1">
        <f>ROUND(2*E66,0)/2</f>
        <v>-4323</v>
      </c>
      <c r="G66" s="1">
        <f>+C66-(C$7+F66*C$8)</f>
        <v>-7.8902000022935681E-3</v>
      </c>
      <c r="H66" s="1">
        <f>+G66</f>
        <v>-7.8902000022935681E-3</v>
      </c>
      <c r="Q66" s="30">
        <f>+C66-15018.5</f>
        <v>18497.0046</v>
      </c>
    </row>
    <row r="67" spans="1:17" x14ac:dyDescent="0.2">
      <c r="A67" s="35" t="s">
        <v>50</v>
      </c>
      <c r="B67" s="36" t="s">
        <v>43</v>
      </c>
      <c r="C67" s="37">
        <v>33657.595999999998</v>
      </c>
      <c r="D67" s="38"/>
      <c r="E67" s="29">
        <f>+(C67-C$7)/C$8</f>
        <v>-4251.0040321407869</v>
      </c>
      <c r="F67" s="1">
        <f>ROUND(2*E67,0)/2</f>
        <v>-4251</v>
      </c>
      <c r="G67" s="1">
        <f>+C67-(C$7+F67*C$8)</f>
        <v>-7.9574000046704896E-3</v>
      </c>
      <c r="H67" s="1">
        <f>+G67</f>
        <v>-7.9574000046704896E-3</v>
      </c>
      <c r="Q67" s="30">
        <f>+C67-15018.5</f>
        <v>18639.095999999998</v>
      </c>
    </row>
    <row r="68" spans="1:17" x14ac:dyDescent="0.2">
      <c r="A68" s="35" t="s">
        <v>50</v>
      </c>
      <c r="B68" s="36" t="s">
        <v>43</v>
      </c>
      <c r="C68" s="37">
        <v>33890.476000000002</v>
      </c>
      <c r="D68" s="38"/>
      <c r="E68" s="29">
        <f>+(C68-C$7)/C$8</f>
        <v>-4133.0000426654751</v>
      </c>
      <c r="F68" s="1">
        <f>ROUND(2*E68,0)/2</f>
        <v>-4133</v>
      </c>
      <c r="G68" s="1">
        <f>+C68-(C$7+F68*C$8)</f>
        <v>-8.4200000856071711E-5</v>
      </c>
      <c r="H68" s="1">
        <f>+G68</f>
        <v>-8.4200000856071711E-5</v>
      </c>
      <c r="Q68" s="30">
        <f>+C68-15018.5</f>
        <v>18871.976000000002</v>
      </c>
    </row>
    <row r="69" spans="1:17" x14ac:dyDescent="0.2">
      <c r="A69" s="35" t="s">
        <v>51</v>
      </c>
      <c r="B69" s="36" t="s">
        <v>43</v>
      </c>
      <c r="C69" s="37">
        <v>34271.356</v>
      </c>
      <c r="D69" s="38"/>
      <c r="E69" s="29">
        <f>+(C69-C$7)/C$8</f>
        <v>-3940.0021059111154</v>
      </c>
      <c r="F69" s="1">
        <f>ROUND(2*E69,0)/2</f>
        <v>-3940</v>
      </c>
      <c r="G69" s="1">
        <f>+C69-(C$7+F69*C$8)</f>
        <v>-4.1560000026947819E-3</v>
      </c>
      <c r="H69" s="1">
        <f>+G69</f>
        <v>-4.1560000026947819E-3</v>
      </c>
      <c r="Q69" s="30">
        <f>+C69-15018.5</f>
        <v>19252.856</v>
      </c>
    </row>
    <row r="70" spans="1:17" x14ac:dyDescent="0.2">
      <c r="A70" s="35" t="s">
        <v>52</v>
      </c>
      <c r="B70" s="36" t="s">
        <v>43</v>
      </c>
      <c r="C70" s="37">
        <v>34628.569000000003</v>
      </c>
      <c r="D70" s="38"/>
      <c r="E70" s="29">
        <f>+(C70-C$7)/C$8</f>
        <v>-3758.996613415221</v>
      </c>
      <c r="F70" s="1">
        <f>ROUND(2*E70,0)/2</f>
        <v>-3759</v>
      </c>
      <c r="G70" s="1">
        <f>+C70-(C$7+F70*C$8)</f>
        <v>6.6834000026574358E-3</v>
      </c>
      <c r="H70" s="1">
        <f>+G70</f>
        <v>6.6834000026574358E-3</v>
      </c>
      <c r="Q70" s="30">
        <f>+C70-15018.5</f>
        <v>19610.069000000003</v>
      </c>
    </row>
    <row r="71" spans="1:17" x14ac:dyDescent="0.2">
      <c r="A71" s="35" t="s">
        <v>53</v>
      </c>
      <c r="B71" s="36" t="s">
        <v>43</v>
      </c>
      <c r="C71" s="37">
        <v>35017.339</v>
      </c>
      <c r="D71" s="38"/>
      <c r="E71" s="29">
        <f>+(C71-C$7)/C$8</f>
        <v>-3562.0006885255116</v>
      </c>
      <c r="F71" s="1">
        <f>ROUND(2*E71,0)/2</f>
        <v>-3562</v>
      </c>
      <c r="G71" s="1">
        <f>+C71-(C$7+F71*C$8)</f>
        <v>-1.3588000001618639E-3</v>
      </c>
      <c r="H71" s="1">
        <f>+G71</f>
        <v>-1.3588000001618639E-3</v>
      </c>
      <c r="Q71" s="30">
        <f>+C71-15018.5</f>
        <v>19998.839</v>
      </c>
    </row>
    <row r="72" spans="1:17" x14ac:dyDescent="0.2">
      <c r="A72" s="35" t="s">
        <v>54</v>
      </c>
      <c r="B72" s="36" t="s">
        <v>43</v>
      </c>
      <c r="C72" s="37">
        <v>35171.277000000002</v>
      </c>
      <c r="D72" s="38"/>
      <c r="E72" s="29">
        <f>+(C72-C$7)/C$8</f>
        <v>-3483.9978624698165</v>
      </c>
      <c r="F72" s="1">
        <f>ROUND(2*E72,0)/2</f>
        <v>-3484</v>
      </c>
      <c r="G72" s="1">
        <f>+C72-(C$7+F72*C$8)</f>
        <v>4.2183999976259656E-3</v>
      </c>
      <c r="H72" s="1">
        <f>+G72</f>
        <v>4.2183999976259656E-3</v>
      </c>
      <c r="Q72" s="30">
        <f>+C72-15018.5</f>
        <v>20152.777000000002</v>
      </c>
    </row>
    <row r="73" spans="1:17" x14ac:dyDescent="0.2">
      <c r="A73" s="35" t="s">
        <v>55</v>
      </c>
      <c r="B73" s="36" t="s">
        <v>43</v>
      </c>
      <c r="C73" s="37">
        <v>35376.517999999996</v>
      </c>
      <c r="D73" s="38"/>
      <c r="E73" s="29">
        <f>+(C73-C$7)/C$8</f>
        <v>-3379.9989926488734</v>
      </c>
      <c r="F73" s="1">
        <f>ROUND(2*E73,0)/2</f>
        <v>-3380</v>
      </c>
      <c r="G73" s="1">
        <f>+C73-(C$7+F73*C$8)</f>
        <v>1.9879999963450246E-3</v>
      </c>
      <c r="H73" s="1">
        <f>+G73</f>
        <v>1.9879999963450246E-3</v>
      </c>
      <c r="Q73" s="30">
        <f>+C73-15018.5</f>
        <v>20358.017999999996</v>
      </c>
    </row>
    <row r="74" spans="1:17" x14ac:dyDescent="0.2">
      <c r="A74" s="35" t="s">
        <v>54</v>
      </c>
      <c r="B74" s="36" t="s">
        <v>43</v>
      </c>
      <c r="C74" s="37">
        <v>36118.552000000003</v>
      </c>
      <c r="D74" s="38"/>
      <c r="E74" s="29">
        <f>+(C74-C$7)/C$8</f>
        <v>-3003.9985961943808</v>
      </c>
      <c r="F74" s="1">
        <f>ROUND(2*E74,0)/2</f>
        <v>-3004</v>
      </c>
      <c r="G74" s="1">
        <f>+C74-(C$7+F74*C$8)</f>
        <v>2.7704000021913089E-3</v>
      </c>
      <c r="H74" s="1">
        <f>+G74</f>
        <v>2.7704000021913089E-3</v>
      </c>
      <c r="Q74" s="30">
        <f>+C74-15018.5</f>
        <v>21100.052000000003</v>
      </c>
    </row>
    <row r="75" spans="1:17" x14ac:dyDescent="0.2">
      <c r="A75" s="35" t="s">
        <v>54</v>
      </c>
      <c r="B75" s="36" t="s">
        <v>43</v>
      </c>
      <c r="C75" s="37">
        <v>36122.487000000001</v>
      </c>
      <c r="D75" s="38"/>
      <c r="E75" s="29">
        <f>+(C75-C$7)/C$8</f>
        <v>-3002.0046692853075</v>
      </c>
      <c r="F75" s="1">
        <f>ROUND(2*E75,0)/2</f>
        <v>-3002</v>
      </c>
      <c r="G75" s="1">
        <f>+C75-(C$7+F75*C$8)</f>
        <v>-9.2148000039742328E-3</v>
      </c>
      <c r="H75" s="1">
        <f>+G75</f>
        <v>-9.2148000039742328E-3</v>
      </c>
      <c r="Q75" s="30">
        <f>+C75-15018.5</f>
        <v>21103.987000000001</v>
      </c>
    </row>
    <row r="76" spans="1:17" x14ac:dyDescent="0.2">
      <c r="A76" s="35" t="s">
        <v>54</v>
      </c>
      <c r="B76" s="36" t="s">
        <v>43</v>
      </c>
      <c r="C76" s="37">
        <v>36124.470999999998</v>
      </c>
      <c r="D76" s="38"/>
      <c r="E76" s="29">
        <f>+(C76-C$7)/C$8</f>
        <v>-3000.9993450190818</v>
      </c>
      <c r="F76" s="1">
        <f>ROUND(2*E76,0)/2</f>
        <v>-3001</v>
      </c>
      <c r="G76" s="1">
        <f>+C76-(C$7+F76*C$8)</f>
        <v>1.2925999981234781E-3</v>
      </c>
      <c r="H76" s="1">
        <f>+G76</f>
        <v>1.2925999981234781E-3</v>
      </c>
      <c r="Q76" s="30">
        <f>+C76-15018.5</f>
        <v>21105.970999999998</v>
      </c>
    </row>
    <row r="77" spans="1:17" x14ac:dyDescent="0.2">
      <c r="A77" s="35" t="s">
        <v>56</v>
      </c>
      <c r="B77" s="36" t="s">
        <v>43</v>
      </c>
      <c r="C77" s="37">
        <v>36128.415000000001</v>
      </c>
      <c r="D77" s="38"/>
      <c r="E77" s="29">
        <f>+(C77-C$7)/C$8</f>
        <v>-2999.0008576672653</v>
      </c>
      <c r="F77" s="1">
        <f>ROUND(2*E77,0)/2</f>
        <v>-2999</v>
      </c>
      <c r="G77" s="1">
        <f>+C77-(C$7+F77*C$8)</f>
        <v>-1.6926000025705434E-3</v>
      </c>
      <c r="H77" s="1">
        <f>+G77</f>
        <v>-1.6926000025705434E-3</v>
      </c>
      <c r="Q77" s="30">
        <f>+C77-15018.5</f>
        <v>21109.915000000001</v>
      </c>
    </row>
    <row r="78" spans="1:17" x14ac:dyDescent="0.2">
      <c r="A78" s="35" t="s">
        <v>54</v>
      </c>
      <c r="B78" s="36" t="s">
        <v>43</v>
      </c>
      <c r="C78" s="37">
        <v>36128.421000000002</v>
      </c>
      <c r="D78" s="38"/>
      <c r="E78" s="29">
        <f>+(C78-C$7)/C$8</f>
        <v>-2998.9978173721047</v>
      </c>
      <c r="F78" s="1">
        <f>ROUND(2*E78,0)/2</f>
        <v>-2999</v>
      </c>
      <c r="G78" s="1">
        <f>+C78-(C$7+F78*C$8)</f>
        <v>4.3073999986518174E-3</v>
      </c>
      <c r="H78" s="1">
        <f>+G78</f>
        <v>4.3073999986518174E-3</v>
      </c>
      <c r="Q78" s="30">
        <f>+C78-15018.5</f>
        <v>21109.921000000002</v>
      </c>
    </row>
    <row r="79" spans="1:17" x14ac:dyDescent="0.2">
      <c r="A79" s="35" t="s">
        <v>54</v>
      </c>
      <c r="B79" s="36" t="s">
        <v>43</v>
      </c>
      <c r="C79" s="37">
        <v>36132.353999999999</v>
      </c>
      <c r="D79" s="38"/>
      <c r="E79" s="29">
        <f>+(C79-C$7)/C$8</f>
        <v>-2997.0049038947514</v>
      </c>
      <c r="F79" s="1">
        <f>ROUND(2*E79,0)/2</f>
        <v>-2997</v>
      </c>
      <c r="G79" s="1">
        <f>+C79-(C$7+F79*C$8)</f>
        <v>-9.6778000006452203E-3</v>
      </c>
      <c r="H79" s="1">
        <f>+G79</f>
        <v>-9.6778000006452203E-3</v>
      </c>
      <c r="Q79" s="30">
        <f>+C79-15018.5</f>
        <v>21113.853999999999</v>
      </c>
    </row>
    <row r="80" spans="1:17" x14ac:dyDescent="0.2">
      <c r="A80" s="35" t="s">
        <v>54</v>
      </c>
      <c r="B80" s="36" t="s">
        <v>43</v>
      </c>
      <c r="C80" s="37">
        <v>36213.275999999998</v>
      </c>
      <c r="D80" s="38"/>
      <c r="E80" s="29">
        <f>+(C80-C$7)/C$8</f>
        <v>-2956.0004430723502</v>
      </c>
      <c r="F80" s="1">
        <f>ROUND(2*E80,0)/2</f>
        <v>-2956</v>
      </c>
      <c r="G80" s="1">
        <f>+C80-(C$7+F80*C$8)</f>
        <v>-8.7440000788774341E-4</v>
      </c>
      <c r="H80" s="1">
        <f>+G80</f>
        <v>-8.7440000788774341E-4</v>
      </c>
      <c r="Q80" s="30">
        <f>+C80-15018.5</f>
        <v>21194.775999999998</v>
      </c>
    </row>
    <row r="81" spans="1:17" x14ac:dyDescent="0.2">
      <c r="A81" s="35" t="s">
        <v>54</v>
      </c>
      <c r="B81" s="36" t="s">
        <v>43</v>
      </c>
      <c r="C81" s="37">
        <v>36860.582000000002</v>
      </c>
      <c r="D81" s="38"/>
      <c r="E81" s="29">
        <f>+(C81-C$7)/C$8</f>
        <v>-2628.0002266033325</v>
      </c>
      <c r="F81" s="1">
        <f>ROUND(2*E81,0)/2</f>
        <v>-2628</v>
      </c>
      <c r="G81" s="1">
        <f>+C81-(C$7+F81*C$8)</f>
        <v>-4.4720000005327165E-4</v>
      </c>
      <c r="H81" s="1">
        <f>+G81</f>
        <v>-4.4720000005327165E-4</v>
      </c>
      <c r="Q81" s="30">
        <f>+C81-15018.5</f>
        <v>21842.082000000002</v>
      </c>
    </row>
    <row r="82" spans="1:17" x14ac:dyDescent="0.2">
      <c r="A82" s="35" t="s">
        <v>54</v>
      </c>
      <c r="B82" s="36" t="s">
        <v>43</v>
      </c>
      <c r="C82" s="37">
        <v>36868.468999999997</v>
      </c>
      <c r="D82" s="38"/>
      <c r="E82" s="29">
        <f>+(C82-C$7)/C$8</f>
        <v>-2624.0037586155654</v>
      </c>
      <c r="F82" s="1">
        <f>ROUND(2*E82,0)/2</f>
        <v>-2624</v>
      </c>
      <c r="G82" s="1">
        <f>+C82-(C$7+F82*C$8)</f>
        <v>-7.4176000052830204E-3</v>
      </c>
      <c r="H82" s="1">
        <f>+G82</f>
        <v>-7.4176000052830204E-3</v>
      </c>
      <c r="Q82" s="30">
        <f>+C82-15018.5</f>
        <v>21849.968999999997</v>
      </c>
    </row>
    <row r="83" spans="1:17" x14ac:dyDescent="0.2">
      <c r="A83" s="35" t="s">
        <v>54</v>
      </c>
      <c r="B83" s="36" t="s">
        <v>43</v>
      </c>
      <c r="C83" s="37">
        <v>36953.328999999998</v>
      </c>
      <c r="D83" s="38"/>
      <c r="E83" s="29">
        <f>+(C83-C$7)/C$8</f>
        <v>-2581.0038507365089</v>
      </c>
      <c r="F83" s="1">
        <f>ROUND(2*E83,0)/2</f>
        <v>-2581</v>
      </c>
      <c r="G83" s="1">
        <f>+C83-(C$7+F83*C$8)</f>
        <v>-7.5994000071659684E-3</v>
      </c>
      <c r="H83" s="1">
        <f>+G83</f>
        <v>-7.5994000071659684E-3</v>
      </c>
      <c r="Q83" s="30">
        <f>+C83-15018.5</f>
        <v>21934.828999999998</v>
      </c>
    </row>
    <row r="84" spans="1:17" x14ac:dyDescent="0.2">
      <c r="A84" s="35" t="s">
        <v>54</v>
      </c>
      <c r="B84" s="36" t="s">
        <v>43</v>
      </c>
      <c r="C84" s="37">
        <v>36957.279000000002</v>
      </c>
      <c r="D84" s="38"/>
      <c r="E84" s="29">
        <f>+(C84-C$7)/C$8</f>
        <v>-2579.0023230895317</v>
      </c>
      <c r="F84" s="1">
        <f>ROUND(2*E84,0)/2</f>
        <v>-2579</v>
      </c>
      <c r="G84" s="1">
        <f>+C84-(C$7+F84*C$8)</f>
        <v>-4.5845999993616715E-3</v>
      </c>
      <c r="H84" s="1">
        <f>+G84</f>
        <v>-4.5845999993616715E-3</v>
      </c>
      <c r="Q84" s="30">
        <f>+C84-15018.5</f>
        <v>21938.779000000002</v>
      </c>
    </row>
    <row r="85" spans="1:17" x14ac:dyDescent="0.2">
      <c r="A85" s="39" t="s">
        <v>57</v>
      </c>
      <c r="B85" s="40"/>
      <c r="C85" s="41">
        <v>38275.578000000001</v>
      </c>
      <c r="D85" s="42"/>
      <c r="E85" s="1">
        <f>+(C85-C$7)/C$8</f>
        <v>-1910.999311575833</v>
      </c>
      <c r="F85" s="1">
        <f>ROUND(2*E85,0)/2</f>
        <v>-1911</v>
      </c>
      <c r="G85" s="1">
        <f>+C85-(C$7+F85*C$8)</f>
        <v>1.3585999986389652E-3</v>
      </c>
      <c r="I85" s="1">
        <f>+G85</f>
        <v>1.3585999986389652E-3</v>
      </c>
      <c r="Q85" s="30">
        <f>+C85-15018.5</f>
        <v>23257.078000000001</v>
      </c>
    </row>
    <row r="86" spans="1:17" x14ac:dyDescent="0.2">
      <c r="A86" s="39" t="s">
        <v>58</v>
      </c>
      <c r="B86" s="40"/>
      <c r="C86" s="41">
        <v>40229.339</v>
      </c>
      <c r="D86" s="42">
        <v>5.0000000000000001E-3</v>
      </c>
      <c r="E86" s="1">
        <f>+(C86-C$7)/C$8</f>
        <v>-920.99762623888341</v>
      </c>
      <c r="F86" s="1">
        <f>ROUND(2*E86,0)/2</f>
        <v>-921</v>
      </c>
      <c r="G86" s="1">
        <f>+C86-(C$7+F86*C$8)</f>
        <v>4.684599996835459E-3</v>
      </c>
      <c r="I86" s="1">
        <f>+G86</f>
        <v>4.684599996835459E-3</v>
      </c>
      <c r="Q86" s="30">
        <f>+C86-15018.5</f>
        <v>25210.839</v>
      </c>
    </row>
    <row r="87" spans="1:17" x14ac:dyDescent="0.2">
      <c r="A87" s="39" t="s">
        <v>58</v>
      </c>
      <c r="B87" s="3"/>
      <c r="C87" s="34">
        <v>40233.288</v>
      </c>
      <c r="D87" s="34"/>
      <c r="E87" s="1">
        <f>+(C87-C$7)/C$8</f>
        <v>-918.99660530776839</v>
      </c>
      <c r="F87" s="1">
        <f>ROUND(2*E87,0)/2</f>
        <v>-919</v>
      </c>
      <c r="G87" s="1">
        <f>+C87-(C$7+F87*C$8)</f>
        <v>6.6994000007980503E-3</v>
      </c>
      <c r="I87" s="1">
        <f>+G87</f>
        <v>6.6994000007980503E-3</v>
      </c>
      <c r="Q87" s="30">
        <f>+C87-15018.5</f>
        <v>25214.788</v>
      </c>
    </row>
    <row r="88" spans="1:17" x14ac:dyDescent="0.2">
      <c r="A88" s="43" t="s">
        <v>59</v>
      </c>
      <c r="B88" s="3"/>
      <c r="C88" s="34">
        <v>40566.800000000003</v>
      </c>
      <c r="D88" s="34"/>
      <c r="E88" s="1">
        <f>+(C88-C$7)/C$8</f>
        <v>-750.00078540958259</v>
      </c>
      <c r="F88" s="1">
        <f>ROUND(2*E88,0)/2</f>
        <v>-750</v>
      </c>
      <c r="G88" s="1">
        <f>+C88-(C$7+F88*C$8)</f>
        <v>-1.5500000008614734E-3</v>
      </c>
      <c r="I88" s="1">
        <f>+G88</f>
        <v>-1.5500000008614734E-3</v>
      </c>
      <c r="Q88" s="30">
        <f>+C88-15018.5</f>
        <v>25548.300000000003</v>
      </c>
    </row>
    <row r="89" spans="1:17" x14ac:dyDescent="0.2">
      <c r="A89" s="43" t="s">
        <v>60</v>
      </c>
      <c r="B89" s="3"/>
      <c r="C89" s="34">
        <v>40586.534899999999</v>
      </c>
      <c r="D89" s="34"/>
      <c r="E89" s="1">
        <f>+(C89-C$7)/C$8</f>
        <v>-740.00079858419713</v>
      </c>
      <c r="F89" s="1">
        <f>ROUND(2*E89,0)/2</f>
        <v>-740</v>
      </c>
      <c r="G89" s="1">
        <f>+C89-(C$7+F89*C$8)</f>
        <v>-1.5760000023874454E-3</v>
      </c>
      <c r="J89" s="1">
        <f>+G89</f>
        <v>-1.5760000023874454E-3</v>
      </c>
      <c r="Q89" s="30">
        <f>+C89-15018.5</f>
        <v>25568.034899999999</v>
      </c>
    </row>
    <row r="90" spans="1:17" x14ac:dyDescent="0.2">
      <c r="A90" s="43" t="s">
        <v>60</v>
      </c>
      <c r="B90" s="3"/>
      <c r="C90" s="34">
        <v>41681.8269</v>
      </c>
      <c r="D90" s="34"/>
      <c r="E90" s="1">
        <f>+(C90-C$7)/C$8</f>
        <v>-184.9989708600894</v>
      </c>
      <c r="F90" s="1">
        <f>ROUND(2*E90,0)/2</f>
        <v>-185</v>
      </c>
      <c r="G90" s="1">
        <f>+C90-(C$7+F90*C$8)</f>
        <v>2.0309999963501468E-3</v>
      </c>
      <c r="J90" s="1">
        <f>+G90</f>
        <v>2.0309999963501468E-3</v>
      </c>
      <c r="Q90" s="30">
        <f>+C90-15018.5</f>
        <v>26663.3269</v>
      </c>
    </row>
    <row r="91" spans="1:17" x14ac:dyDescent="0.2">
      <c r="A91" s="43" t="s">
        <v>61</v>
      </c>
      <c r="B91" s="3"/>
      <c r="C91" s="34">
        <v>41717.349000000002</v>
      </c>
      <c r="D91" s="34"/>
      <c r="E91" s="1">
        <f>+(C91-C$7)/C$8</f>
        <v>-166.99935940980987</v>
      </c>
      <c r="F91" s="1">
        <f>ROUND(2*E91,0)/2</f>
        <v>-167</v>
      </c>
      <c r="G91" s="1">
        <f>+C91-(C$7+F91*C$8)</f>
        <v>1.2642000001505949E-3</v>
      </c>
      <c r="I91" s="1">
        <f>+G91</f>
        <v>1.2642000001505949E-3</v>
      </c>
      <c r="Q91" s="30">
        <f>+C91-15018.5</f>
        <v>26698.849000000002</v>
      </c>
    </row>
    <row r="92" spans="1:17" x14ac:dyDescent="0.2">
      <c r="A92" s="43" t="s">
        <v>62</v>
      </c>
      <c r="B92" s="3"/>
      <c r="C92" s="34">
        <v>41719.322999999997</v>
      </c>
      <c r="D92" s="34"/>
      <c r="E92" s="1">
        <f>+(C92-C$7)/C$8</f>
        <v>-165.99910230218518</v>
      </c>
      <c r="F92" s="1">
        <f>ROUND(2*E92,0)/2</f>
        <v>-166</v>
      </c>
      <c r="G92" s="1">
        <f>+C92-(C$7+F92*C$8)</f>
        <v>1.7715999929350801E-3</v>
      </c>
      <c r="I92" s="1">
        <f>+G92</f>
        <v>1.7715999929350801E-3</v>
      </c>
      <c r="Q92" s="30">
        <f>+C92-15018.5</f>
        <v>26700.822999999997</v>
      </c>
    </row>
    <row r="93" spans="1:17" x14ac:dyDescent="0.2">
      <c r="A93" s="43" t="s">
        <v>61</v>
      </c>
      <c r="B93" s="3"/>
      <c r="C93" s="34">
        <v>41989.692000000003</v>
      </c>
      <c r="D93" s="34"/>
      <c r="E93" s="1">
        <f>+(C93-C$7)/C$8</f>
        <v>-28.998841951573247</v>
      </c>
      <c r="F93" s="1">
        <f>ROUND(2*E93,0)/2</f>
        <v>-29</v>
      </c>
      <c r="G93" s="1">
        <f>+C93-(C$7+F93*C$8)</f>
        <v>2.2853999980725348E-3</v>
      </c>
      <c r="I93" s="1">
        <f>+G93</f>
        <v>2.2853999980725348E-3</v>
      </c>
      <c r="Q93" s="30">
        <f>+C93-15018.5</f>
        <v>26971.192000000003</v>
      </c>
    </row>
    <row r="94" spans="1:17" x14ac:dyDescent="0.2">
      <c r="A94" s="43" t="s">
        <v>63</v>
      </c>
      <c r="B94" s="3"/>
      <c r="C94" s="34">
        <v>42011.392</v>
      </c>
      <c r="D94" s="34"/>
      <c r="E94" s="1">
        <f>+(C94-C$7)/C$8</f>
        <v>-18.003107789713663</v>
      </c>
      <c r="F94" s="1">
        <f>ROUND(2*E94,0)/2</f>
        <v>-18</v>
      </c>
      <c r="G94" s="1">
        <f>+C94-(C$7+F94*C$8)</f>
        <v>-6.1332000041147694E-3</v>
      </c>
      <c r="I94" s="1">
        <f>+G94</f>
        <v>-6.1332000041147694E-3</v>
      </c>
      <c r="Q94" s="30">
        <f>+C94-15018.5</f>
        <v>26992.892</v>
      </c>
    </row>
    <row r="95" spans="1:17" x14ac:dyDescent="0.2">
      <c r="A95" s="43" t="s">
        <v>63</v>
      </c>
      <c r="B95" s="3"/>
      <c r="C95" s="34">
        <v>42015.345999999998</v>
      </c>
      <c r="D95" s="34"/>
      <c r="E95" s="1">
        <f>+(C95-C$7)/C$8</f>
        <v>-15.999553279300041</v>
      </c>
      <c r="F95" s="1">
        <f>ROUND(2*E95,0)/2</f>
        <v>-16</v>
      </c>
      <c r="G95" s="1">
        <f>+C95-(C$7+F95*C$8)</f>
        <v>8.8159999722847715E-4</v>
      </c>
      <c r="I95" s="1">
        <f>+G95</f>
        <v>8.8159999722847715E-4</v>
      </c>
      <c r="Q95" s="30">
        <f>+C95-15018.5</f>
        <v>26996.845999999998</v>
      </c>
    </row>
    <row r="96" spans="1:17" x14ac:dyDescent="0.2">
      <c r="A96" s="43" t="s">
        <v>60</v>
      </c>
      <c r="B96" s="3"/>
      <c r="C96" s="34">
        <v>42046.9202</v>
      </c>
      <c r="D96" s="34"/>
      <c r="E96" s="1">
        <f>+(C96-C$7)/C$8</f>
        <v>-4.0537268881483165E-4</v>
      </c>
      <c r="F96" s="1">
        <f>ROUND(2*E96,0)/2</f>
        <v>0</v>
      </c>
      <c r="G96" s="1">
        <f>+C96-(C$7+F96*C$8)</f>
        <v>-8.0000000161817297E-4</v>
      </c>
      <c r="J96" s="1">
        <f>+G96</f>
        <v>-8.0000000161817297E-4</v>
      </c>
      <c r="Q96" s="30">
        <f>+C96-15018.5</f>
        <v>27028.4202</v>
      </c>
    </row>
    <row r="97" spans="1:17" x14ac:dyDescent="0.2">
      <c r="A97" s="43" t="s">
        <v>64</v>
      </c>
      <c r="B97" s="3"/>
      <c r="C97" s="34">
        <v>42046.921000000002</v>
      </c>
      <c r="D97" s="34"/>
      <c r="E97" s="1">
        <f>+(C97-C$7)/C$8</f>
        <v>0</v>
      </c>
      <c r="F97" s="1">
        <f>ROUND(2*E97,0)/2</f>
        <v>0</v>
      </c>
      <c r="G97" s="1">
        <f>+C97-(C$7+F97*C$8)</f>
        <v>0</v>
      </c>
      <c r="H97" s="1">
        <f>+G97</f>
        <v>0</v>
      </c>
      <c r="I97" s="1">
        <f>+G97</f>
        <v>0</v>
      </c>
      <c r="Q97" s="30">
        <f>+C97-15018.5</f>
        <v>27028.421000000002</v>
      </c>
    </row>
    <row r="98" spans="1:17" x14ac:dyDescent="0.2">
      <c r="A98" s="43" t="s">
        <v>65</v>
      </c>
      <c r="B98" s="3"/>
      <c r="C98" s="34">
        <v>42090.34</v>
      </c>
      <c r="D98" s="34"/>
      <c r="E98" s="1">
        <f>+(C98-C$7)/C$8</f>
        <v>22.001095925059165</v>
      </c>
      <c r="F98" s="1">
        <f>ROUND(2*E98,0)/2</f>
        <v>22</v>
      </c>
      <c r="G98" s="1">
        <f>+C98-(C$7+F98*C$8)</f>
        <v>2.1627999958582222E-3</v>
      </c>
      <c r="I98" s="1">
        <f>+G98</f>
        <v>2.1627999958582222E-3</v>
      </c>
      <c r="Q98" s="30">
        <f>+C98-15018.5</f>
        <v>27071.839999999997</v>
      </c>
    </row>
    <row r="99" spans="1:17" x14ac:dyDescent="0.2">
      <c r="A99" s="43" t="s">
        <v>66</v>
      </c>
      <c r="B99" s="3"/>
      <c r="C99" s="34">
        <v>42396.233</v>
      </c>
      <c r="D99" s="34"/>
      <c r="E99" s="1">
        <f>+(C99-C$7)/C$8</f>
        <v>177.00193048608244</v>
      </c>
      <c r="F99" s="1">
        <f>ROUND(2*E99,0)/2</f>
        <v>177</v>
      </c>
      <c r="G99" s="1">
        <f>+C99-(C$7+F99*C$8)</f>
        <v>3.8098000004538335E-3</v>
      </c>
      <c r="I99" s="1">
        <f>+G99</f>
        <v>3.8098000004538335E-3</v>
      </c>
      <c r="Q99" s="30">
        <f>+C99-15018.5</f>
        <v>27377.733</v>
      </c>
    </row>
    <row r="100" spans="1:17" x14ac:dyDescent="0.2">
      <c r="A100" s="43" t="s">
        <v>60</v>
      </c>
      <c r="B100" s="3"/>
      <c r="C100" s="34">
        <v>42412.016900000002</v>
      </c>
      <c r="D100" s="34"/>
      <c r="E100" s="1">
        <f>+(C100-C$7)/C$8</f>
        <v>184.99988294863647</v>
      </c>
      <c r="F100" s="1">
        <f>ROUND(2*E100,0)/2</f>
        <v>185</v>
      </c>
      <c r="G100" s="1">
        <f>+C100-(C$7+F100*C$8)</f>
        <v>-2.3099999816622585E-4</v>
      </c>
      <c r="J100" s="1">
        <f>+G100</f>
        <v>-2.3099999816622585E-4</v>
      </c>
      <c r="Q100" s="30">
        <f>+C100-15018.5</f>
        <v>27393.516900000002</v>
      </c>
    </row>
    <row r="101" spans="1:17" x14ac:dyDescent="0.2">
      <c r="A101" s="43" t="s">
        <v>67</v>
      </c>
      <c r="B101" s="3"/>
      <c r="C101" s="34">
        <v>42453.457000000002</v>
      </c>
      <c r="D101" s="34"/>
      <c r="E101" s="1">
        <f>+(C101-C$7)/C$8</f>
        <v>205.99823885835704</v>
      </c>
      <c r="F101" s="1">
        <f>ROUND(2*E101,0)/2</f>
        <v>206</v>
      </c>
      <c r="G101" s="1">
        <f>+C101-(C$7+F101*C$8)</f>
        <v>-3.4756000022753142E-3</v>
      </c>
      <c r="I101" s="1">
        <f>+G101</f>
        <v>-3.4756000022753142E-3</v>
      </c>
      <c r="Q101" s="30">
        <f>+C101-15018.5</f>
        <v>27434.957000000002</v>
      </c>
    </row>
    <row r="102" spans="1:17" x14ac:dyDescent="0.2">
      <c r="A102" s="43" t="s">
        <v>68</v>
      </c>
      <c r="B102" s="3"/>
      <c r="C102" s="34">
        <v>42664.614000000001</v>
      </c>
      <c r="D102" s="44"/>
      <c r="E102" s="1">
        <f>+(C102-C$7)/C$8</f>
        <v>312.99483970702465</v>
      </c>
      <c r="F102" s="1">
        <f>ROUND(2*E102,0)/2</f>
        <v>313</v>
      </c>
      <c r="G102" s="1">
        <f>+C102-(C$7+F102*C$8)</f>
        <v>-1.018379999732133E-2</v>
      </c>
      <c r="I102" s="1">
        <f>+G102</f>
        <v>-1.018379999732133E-2</v>
      </c>
      <c r="Q102" s="30">
        <f>+C102-15018.5</f>
        <v>27646.114000000001</v>
      </c>
    </row>
    <row r="103" spans="1:17" x14ac:dyDescent="0.2">
      <c r="A103" s="43" t="s">
        <v>69</v>
      </c>
      <c r="B103" s="3"/>
      <c r="C103" s="34">
        <v>42751.457000000002</v>
      </c>
      <c r="D103" s="34"/>
      <c r="E103" s="1">
        <f>+(C103-C$7)/C$8</f>
        <v>356.99956513644901</v>
      </c>
      <c r="F103" s="1">
        <f>ROUND(2*E103,0)/2</f>
        <v>357</v>
      </c>
      <c r="G103" s="1">
        <f>+C103-(C$7+F103*C$8)</f>
        <v>-8.5820000094827265E-4</v>
      </c>
      <c r="I103" s="1">
        <f>+G103</f>
        <v>-8.5820000094827265E-4</v>
      </c>
      <c r="Q103" s="30">
        <f>+C103-15018.5</f>
        <v>27732.957000000002</v>
      </c>
    </row>
    <row r="104" spans="1:17" x14ac:dyDescent="0.2">
      <c r="A104" s="43" t="s">
        <v>60</v>
      </c>
      <c r="B104" s="3"/>
      <c r="C104" s="34">
        <v>42777.104899999998</v>
      </c>
      <c r="D104" s="34"/>
      <c r="E104" s="1">
        <f>+(C104-C$7)/C$8</f>
        <v>369.9957628419769</v>
      </c>
      <c r="F104" s="1">
        <f>ROUND(2*E104,0)/2</f>
        <v>370</v>
      </c>
      <c r="G104" s="1">
        <f>+C104-(C$7+F104*C$8)</f>
        <v>-8.3620000004884787E-3</v>
      </c>
      <c r="J104" s="1">
        <f>+G104</f>
        <v>-8.3620000004884787E-3</v>
      </c>
      <c r="Q104" s="30">
        <f>+C104-15018.5</f>
        <v>27758.604899999998</v>
      </c>
    </row>
    <row r="105" spans="1:17" x14ac:dyDescent="0.2">
      <c r="A105" s="43" t="s">
        <v>70</v>
      </c>
      <c r="B105" s="3"/>
      <c r="C105" s="34">
        <v>42832.364999999998</v>
      </c>
      <c r="D105" s="34"/>
      <c r="E105" s="1">
        <f>+(C105-C$7)/C$8</f>
        <v>397.99693193680883</v>
      </c>
      <c r="F105" s="1">
        <f>ROUND(2*E105,0)/2</f>
        <v>398</v>
      </c>
      <c r="G105" s="1">
        <f>+C105-(C$7+F105*C$8)</f>
        <v>-6.0548000037670135E-3</v>
      </c>
      <c r="I105" s="1">
        <f>+G105</f>
        <v>-6.0548000037670135E-3</v>
      </c>
      <c r="Q105" s="30">
        <f>+C105-15018.5</f>
        <v>27813.864999999998</v>
      </c>
    </row>
    <row r="106" spans="1:17" x14ac:dyDescent="0.2">
      <c r="A106" s="43" t="s">
        <v>71</v>
      </c>
      <c r="B106" s="3"/>
      <c r="C106" s="34">
        <v>43021.819000000003</v>
      </c>
      <c r="D106" s="34"/>
      <c r="E106" s="1">
        <f>+(C106-C$7)/C$8</f>
        <v>493.99627847603841</v>
      </c>
      <c r="F106" s="1">
        <f>ROUND(2*E106,0)/2</f>
        <v>494</v>
      </c>
      <c r="G106" s="1">
        <f>+C106-(C$7+F106*C$8)</f>
        <v>-7.3444000008748844E-3</v>
      </c>
      <c r="I106" s="1">
        <f>+G106</f>
        <v>-7.3444000008748844E-3</v>
      </c>
      <c r="Q106" s="30">
        <f>+C106-15018.5</f>
        <v>28003.319000000003</v>
      </c>
    </row>
    <row r="107" spans="1:17" x14ac:dyDescent="0.2">
      <c r="A107" s="45" t="s">
        <v>71</v>
      </c>
      <c r="B107" s="4"/>
      <c r="C107" s="44">
        <v>43094.838000000003</v>
      </c>
      <c r="D107" s="44"/>
      <c r="E107" s="1">
        <f>+(C107-C$7)/C$8</f>
        <v>530.99616385691104</v>
      </c>
      <c r="F107" s="1">
        <f>ROUND(2*E107,0)/2</f>
        <v>531</v>
      </c>
      <c r="G107" s="1">
        <f>+C107-(C$7+F107*C$8)</f>
        <v>-7.5705999988713302E-3</v>
      </c>
      <c r="I107" s="1">
        <f>+G107</f>
        <v>-7.5705999988713302E-3</v>
      </c>
      <c r="Q107" s="30">
        <f>+C107-15018.5</f>
        <v>28076.338000000003</v>
      </c>
    </row>
    <row r="108" spans="1:17" x14ac:dyDescent="0.2">
      <c r="A108" s="45" t="s">
        <v>71</v>
      </c>
      <c r="B108" s="4"/>
      <c r="C108" s="44">
        <v>43094.843999999997</v>
      </c>
      <c r="D108" s="44"/>
      <c r="E108" s="1">
        <f>+(C108-C$7)/C$8</f>
        <v>530.99920415206793</v>
      </c>
      <c r="F108" s="1">
        <f>ROUND(2*E108,0)/2</f>
        <v>531</v>
      </c>
      <c r="G108" s="1">
        <f>+C108-(C$7+F108*C$8)</f>
        <v>-1.5706000049249269E-3</v>
      </c>
      <c r="I108" s="1">
        <f>+G108</f>
        <v>-1.5706000049249269E-3</v>
      </c>
      <c r="Q108" s="30">
        <f>+C108-15018.5</f>
        <v>28076.343999999997</v>
      </c>
    </row>
    <row r="109" spans="1:17" x14ac:dyDescent="0.2">
      <c r="A109" s="45" t="s">
        <v>60</v>
      </c>
      <c r="B109" s="4"/>
      <c r="C109" s="44">
        <v>43142.206899999997</v>
      </c>
      <c r="D109" s="44"/>
      <c r="E109" s="1">
        <f>+(C109-C$7)/C$8</f>
        <v>554.99873675735864</v>
      </c>
      <c r="F109" s="1">
        <f>ROUND(2*E109,0)/2</f>
        <v>555</v>
      </c>
      <c r="G109" s="1">
        <f>+C109-(C$7+F109*C$8)</f>
        <v>-2.4930000072345138E-3</v>
      </c>
      <c r="J109" s="1">
        <f>+G109</f>
        <v>-2.4930000072345138E-3</v>
      </c>
      <c r="Q109" s="30">
        <f>+C109-15018.5</f>
        <v>28123.706899999997</v>
      </c>
    </row>
    <row r="110" spans="1:17" x14ac:dyDescent="0.2">
      <c r="A110" s="45" t="s">
        <v>72</v>
      </c>
      <c r="B110" s="4"/>
      <c r="C110" s="44">
        <v>43203.385000000002</v>
      </c>
      <c r="D110" s="44"/>
      <c r="E110" s="1">
        <f>+(C110-C$7)/C$8</f>
        <v>585.99865031163529</v>
      </c>
      <c r="F110" s="1">
        <f>ROUND(2*E110,0)/2</f>
        <v>586</v>
      </c>
      <c r="G110" s="1">
        <f>+C110-(C$7+F110*C$8)</f>
        <v>-2.6635999965947121E-3</v>
      </c>
      <c r="I110" s="1">
        <f>+G110</f>
        <v>-2.6635999965947121E-3</v>
      </c>
      <c r="Q110" s="30">
        <f>+C110-15018.5</f>
        <v>28184.885000000002</v>
      </c>
    </row>
    <row r="111" spans="1:17" x14ac:dyDescent="0.2">
      <c r="A111" s="45" t="s">
        <v>73</v>
      </c>
      <c r="B111" s="4"/>
      <c r="C111" s="44">
        <v>43420.472999999998</v>
      </c>
      <c r="D111" s="44"/>
      <c r="E111" s="1">
        <f>+(C111-C$7)/C$8</f>
        <v>696.00058292592337</v>
      </c>
      <c r="F111" s="1">
        <f>ROUND(2*E111,0)/2</f>
        <v>696</v>
      </c>
      <c r="G111" s="1">
        <f>+C111-(C$7+F111*C$8)</f>
        <v>1.1503999994602054E-3</v>
      </c>
      <c r="K111" s="1">
        <f>+G111</f>
        <v>1.1503999994602054E-3</v>
      </c>
      <c r="Q111" s="30">
        <f>+C111-15018.5</f>
        <v>28401.972999999998</v>
      </c>
    </row>
    <row r="112" spans="1:17" x14ac:dyDescent="0.2">
      <c r="A112" s="45" t="s">
        <v>60</v>
      </c>
      <c r="B112" s="4"/>
      <c r="C112" s="44">
        <v>43507.306900000003</v>
      </c>
      <c r="D112" s="44"/>
      <c r="E112" s="1">
        <f>+(C112-C$7)/C$8</f>
        <v>740.000697241024</v>
      </c>
      <c r="F112" s="1">
        <f>ROUND(2*E112,0)/2</f>
        <v>740</v>
      </c>
      <c r="G112" s="1">
        <f>+C112-(C$7+F112*C$8)</f>
        <v>1.3760000001639128E-3</v>
      </c>
      <c r="J112" s="1">
        <f>+G112</f>
        <v>1.3760000001639128E-3</v>
      </c>
      <c r="Q112" s="30">
        <f>+C112-15018.5</f>
        <v>28488.806900000003</v>
      </c>
    </row>
    <row r="113" spans="1:17" x14ac:dyDescent="0.2">
      <c r="A113" s="45" t="s">
        <v>74</v>
      </c>
      <c r="B113" s="4"/>
      <c r="C113" s="44">
        <v>43777.669000000002</v>
      </c>
      <c r="D113" s="44"/>
      <c r="E113" s="1">
        <f>+(C113-C$7)/C$8</f>
        <v>876.99746125219804</v>
      </c>
      <c r="F113" s="1">
        <f>ROUND(2*E113,0)/2</f>
        <v>877</v>
      </c>
      <c r="G113" s="1">
        <f>+C113-(C$7+F113*C$8)</f>
        <v>-5.0102000022889115E-3</v>
      </c>
      <c r="I113" s="1">
        <f>+G113</f>
        <v>-5.0102000022889115E-3</v>
      </c>
      <c r="Q113" s="30">
        <f>+C113-15018.5</f>
        <v>28759.169000000002</v>
      </c>
    </row>
    <row r="114" spans="1:17" x14ac:dyDescent="0.2">
      <c r="A114" s="45" t="s">
        <v>71</v>
      </c>
      <c r="B114" s="4"/>
      <c r="C114" s="44">
        <v>43858.593000000001</v>
      </c>
      <c r="D114" s="44"/>
      <c r="E114" s="1">
        <f>+(C114-C$7)/C$8</f>
        <v>918.00293550631943</v>
      </c>
      <c r="F114" s="1">
        <f>ROUND(2*E114,0)/2</f>
        <v>918</v>
      </c>
      <c r="G114" s="1">
        <f>+C114-(C$7+F114*C$8)</f>
        <v>5.7931999981519766E-3</v>
      </c>
      <c r="I114" s="1">
        <f>+G114</f>
        <v>5.7931999981519766E-3</v>
      </c>
      <c r="Q114" s="30">
        <f>+C114-15018.5</f>
        <v>28840.093000000001</v>
      </c>
    </row>
    <row r="115" spans="1:17" x14ac:dyDescent="0.2">
      <c r="A115" s="45" t="s">
        <v>71</v>
      </c>
      <c r="B115" s="4"/>
      <c r="C115" s="44">
        <v>43860.563000000002</v>
      </c>
      <c r="D115" s="44"/>
      <c r="E115" s="1">
        <f>+(C115-C$7)/C$8</f>
        <v>919.00116575050743</v>
      </c>
      <c r="F115" s="1">
        <f>ROUND(2*E115,0)/2</f>
        <v>919</v>
      </c>
      <c r="G115" s="1">
        <f>+C115-(C$7+F115*C$8)</f>
        <v>2.3005999973975122E-3</v>
      </c>
      <c r="I115" s="1">
        <f>+G115</f>
        <v>2.3005999973975122E-3</v>
      </c>
      <c r="Q115" s="30">
        <f>+C115-15018.5</f>
        <v>28842.063000000002</v>
      </c>
    </row>
    <row r="116" spans="1:17" x14ac:dyDescent="0.2">
      <c r="A116" s="45" t="s">
        <v>75</v>
      </c>
      <c r="B116" s="4"/>
      <c r="C116" s="44">
        <v>43878.324999999997</v>
      </c>
      <c r="D116" s="44"/>
      <c r="E116" s="1">
        <f>+(C116-C$7)/C$8</f>
        <v>928.00145285571125</v>
      </c>
      <c r="F116" s="1">
        <f>ROUND(2*E116,0)/2</f>
        <v>928</v>
      </c>
      <c r="G116" s="1">
        <f>+C116-(C$7+F116*C$8)</f>
        <v>2.8671999971265905E-3</v>
      </c>
      <c r="I116" s="1">
        <f>+G116</f>
        <v>2.8671999971265905E-3</v>
      </c>
      <c r="Q116" s="30">
        <f>+C116-15018.5</f>
        <v>28859.824999999997</v>
      </c>
    </row>
    <row r="117" spans="1:17" x14ac:dyDescent="0.2">
      <c r="A117" s="45" t="s">
        <v>76</v>
      </c>
      <c r="B117" s="4"/>
      <c r="C117" s="44">
        <v>44164.481</v>
      </c>
      <c r="D117" s="44"/>
      <c r="E117" s="1">
        <f>+(C117-C$7)/C$8</f>
        <v>1073.0012364880404</v>
      </c>
      <c r="F117" s="1">
        <f>ROUND(2*E117,0)/2</f>
        <v>1073</v>
      </c>
      <c r="G117" s="1">
        <f>+C117-(C$7+F117*C$8)</f>
        <v>2.440199998090975E-3</v>
      </c>
      <c r="I117" s="1">
        <f>+G117</f>
        <v>2.440199998090975E-3</v>
      </c>
      <c r="Q117" s="30">
        <f>+C117-15018.5</f>
        <v>29145.981</v>
      </c>
    </row>
    <row r="118" spans="1:17" x14ac:dyDescent="0.2">
      <c r="A118" s="45" t="s">
        <v>71</v>
      </c>
      <c r="B118" s="4"/>
      <c r="C118" s="44">
        <v>44223.682000000001</v>
      </c>
      <c r="D118" s="44"/>
      <c r="E118" s="1">
        <f>+(C118-C$7)/C$8</f>
        <v>1102.9993221155219</v>
      </c>
      <c r="F118" s="1">
        <f>ROUND(2*E118,0)/2</f>
        <v>1103</v>
      </c>
      <c r="G118" s="1">
        <f>+C118-(C$7+F118*C$8)</f>
        <v>-1.3378000003285706E-3</v>
      </c>
      <c r="I118" s="1">
        <f>+G118</f>
        <v>-1.3378000003285706E-3</v>
      </c>
      <c r="Q118" s="30">
        <f>+C118-15018.5</f>
        <v>29205.182000000001</v>
      </c>
    </row>
    <row r="119" spans="1:17" x14ac:dyDescent="0.2">
      <c r="A119" s="45" t="s">
        <v>71</v>
      </c>
      <c r="B119" s="4"/>
      <c r="C119" s="44">
        <v>44227.625</v>
      </c>
      <c r="D119" s="44"/>
      <c r="E119" s="1">
        <f>+(C119-C$7)/C$8</f>
        <v>1104.9973027514761</v>
      </c>
      <c r="F119" s="1">
        <f>ROUND(2*E119,0)/2</f>
        <v>1105</v>
      </c>
      <c r="G119" s="1">
        <f>+C119-(C$7+F119*C$8)</f>
        <v>-5.3230000048642978E-3</v>
      </c>
      <c r="I119" s="1">
        <f>+G119</f>
        <v>-5.3230000048642978E-3</v>
      </c>
      <c r="Q119" s="30">
        <f>+C119-15018.5</f>
        <v>29209.125</v>
      </c>
    </row>
    <row r="120" spans="1:17" x14ac:dyDescent="0.2">
      <c r="A120" s="45" t="s">
        <v>77</v>
      </c>
      <c r="B120" s="4"/>
      <c r="C120" s="44">
        <v>44247.366999999998</v>
      </c>
      <c r="D120" s="44"/>
      <c r="E120" s="1">
        <f>+(C120-C$7)/C$8</f>
        <v>1115.000887259469</v>
      </c>
      <c r="F120" s="1">
        <f>ROUND(2*E120,0)/2</f>
        <v>1115</v>
      </c>
      <c r="G120" s="1">
        <f>+C120-(C$7+F120*C$8)</f>
        <v>1.7509999961475842E-3</v>
      </c>
      <c r="I120" s="1">
        <f>+G120</f>
        <v>1.7509999961475842E-3</v>
      </c>
      <c r="Q120" s="30">
        <f>+C120-15018.5</f>
        <v>29228.866999999998</v>
      </c>
    </row>
    <row r="121" spans="1:17" x14ac:dyDescent="0.2">
      <c r="A121" s="45" t="s">
        <v>71</v>
      </c>
      <c r="B121" s="4"/>
      <c r="C121" s="44">
        <v>44525.620999999999</v>
      </c>
      <c r="D121" s="44"/>
      <c r="E121" s="1">
        <f>+(C121-C$7)/C$8</f>
        <v>1255.9966021661278</v>
      </c>
      <c r="F121" s="1">
        <f>ROUND(2*E121,0)/2</f>
        <v>1256</v>
      </c>
      <c r="G121" s="1">
        <f>+C121-(C$7+F121*C$8)</f>
        <v>-6.7056000043521635E-3</v>
      </c>
      <c r="I121" s="1">
        <f>+G121</f>
        <v>-6.7056000043521635E-3</v>
      </c>
      <c r="Q121" s="30">
        <f>+C121-15018.5</f>
        <v>29507.120999999999</v>
      </c>
    </row>
    <row r="122" spans="1:17" x14ac:dyDescent="0.2">
      <c r="A122" s="45" t="s">
        <v>78</v>
      </c>
      <c r="B122" s="4"/>
      <c r="C122" s="44">
        <v>44541.413999999997</v>
      </c>
      <c r="D122" s="44"/>
      <c r="E122" s="1">
        <f>+(C122-C$7)/C$8</f>
        <v>1263.9991657430055</v>
      </c>
      <c r="F122" s="1">
        <f>ROUND(2*E122,0)/2</f>
        <v>1264</v>
      </c>
      <c r="G122" s="1">
        <f>+C122-(C$7+F122*C$8)</f>
        <v>-1.6464000073028728E-3</v>
      </c>
      <c r="I122" s="1">
        <f>+G122</f>
        <v>-1.6464000073028728E-3</v>
      </c>
      <c r="Q122" s="30">
        <f>+C122-15018.5</f>
        <v>29522.913999999997</v>
      </c>
    </row>
    <row r="123" spans="1:17" x14ac:dyDescent="0.2">
      <c r="A123" s="45" t="s">
        <v>78</v>
      </c>
      <c r="B123" s="4"/>
      <c r="C123" s="44">
        <v>44543.392</v>
      </c>
      <c r="D123" s="44"/>
      <c r="E123" s="1">
        <f>+(C123-C$7)/C$8</f>
        <v>1265.0014497140744</v>
      </c>
      <c r="F123" s="1">
        <f>ROUND(2*E123,0)/2</f>
        <v>1265</v>
      </c>
      <c r="G123" s="1">
        <f>+C123-(C$7+F123*C$8)</f>
        <v>2.8610000008484349E-3</v>
      </c>
      <c r="I123" s="1">
        <f>+G123</f>
        <v>2.8610000008484349E-3</v>
      </c>
      <c r="Q123" s="30">
        <f>+C123-15018.5</f>
        <v>29524.892</v>
      </c>
    </row>
    <row r="124" spans="1:17" x14ac:dyDescent="0.2">
      <c r="A124" s="43" t="s">
        <v>71</v>
      </c>
      <c r="B124" s="3"/>
      <c r="C124" s="34">
        <v>44884.805</v>
      </c>
      <c r="D124" s="34"/>
      <c r="E124" s="1">
        <f>+(C124-C$7)/C$8</f>
        <v>1438.0008316220685</v>
      </c>
      <c r="F124" s="1">
        <f>ROUND(2*E124,0)/2</f>
        <v>1438</v>
      </c>
      <c r="G124" s="1">
        <f>+C124-(C$7+F124*C$8)</f>
        <v>1.6411999968113378E-3</v>
      </c>
      <c r="I124" s="1">
        <f>+G124</f>
        <v>1.6411999968113378E-3</v>
      </c>
      <c r="Q124" s="30">
        <f>+C124-15018.5</f>
        <v>29866.305</v>
      </c>
    </row>
    <row r="125" spans="1:17" x14ac:dyDescent="0.2">
      <c r="A125" s="35" t="s">
        <v>79</v>
      </c>
      <c r="B125" s="36" t="s">
        <v>43</v>
      </c>
      <c r="C125" s="37">
        <v>44912.434000000001</v>
      </c>
      <c r="D125" s="38"/>
      <c r="E125" s="29">
        <f>+(C125-C$7)/C$8</f>
        <v>1452.0008841178321</v>
      </c>
      <c r="F125" s="1">
        <f>ROUND(2*E125,0)/2</f>
        <v>1452</v>
      </c>
      <c r="G125" s="1">
        <f>+C125-(C$7+F125*C$8)</f>
        <v>1.7447999998694286E-3</v>
      </c>
      <c r="I125" s="1">
        <f>+G125</f>
        <v>1.7447999998694286E-3</v>
      </c>
      <c r="Q125" s="30">
        <f>+C125-15018.5</f>
        <v>29893.934000000001</v>
      </c>
    </row>
    <row r="126" spans="1:17" x14ac:dyDescent="0.2">
      <c r="A126" s="43" t="s">
        <v>80</v>
      </c>
      <c r="B126" s="3"/>
      <c r="C126" s="34">
        <v>44912.436000000002</v>
      </c>
      <c r="D126" s="34"/>
      <c r="E126" s="1">
        <f>+(C126-C$7)/C$8</f>
        <v>1452.0018975495523</v>
      </c>
      <c r="F126" s="1">
        <f>ROUND(2*E126,0)/2</f>
        <v>1452</v>
      </c>
      <c r="G126" s="1">
        <f>+C126-(C$7+F126*C$8)</f>
        <v>3.7448000002768822E-3</v>
      </c>
      <c r="I126" s="1">
        <f>+G126</f>
        <v>3.7448000002768822E-3</v>
      </c>
      <c r="Q126" s="30">
        <f>+C126-15018.5</f>
        <v>29893.936000000002</v>
      </c>
    </row>
    <row r="127" spans="1:17" x14ac:dyDescent="0.2">
      <c r="A127" s="43" t="s">
        <v>71</v>
      </c>
      <c r="B127" s="3"/>
      <c r="C127" s="34">
        <v>44957.819000000003</v>
      </c>
      <c r="D127" s="34"/>
      <c r="E127" s="1">
        <f>+(C127-C$7)/C$8</f>
        <v>1474.9981834236426</v>
      </c>
      <c r="F127" s="1">
        <f>ROUND(2*E127,0)/2</f>
        <v>1475</v>
      </c>
      <c r="G127" s="1">
        <f>+C127-(C$7+F127*C$8)</f>
        <v>-3.5849999985657632E-3</v>
      </c>
      <c r="I127" s="1">
        <f>+G127</f>
        <v>-3.5849999985657632E-3</v>
      </c>
      <c r="Q127" s="30">
        <f>+C127-15018.5</f>
        <v>29939.319000000003</v>
      </c>
    </row>
    <row r="128" spans="1:17" x14ac:dyDescent="0.2">
      <c r="A128" s="45" t="s">
        <v>81</v>
      </c>
      <c r="B128" s="4"/>
      <c r="C128" s="44">
        <v>44995.321000000004</v>
      </c>
      <c r="D128" s="44"/>
      <c r="E128" s="1">
        <f>+(C128-C$7)/C$8</f>
        <v>1494.0010416051225</v>
      </c>
      <c r="F128" s="1">
        <f>ROUND(2*E128,0)/2</f>
        <v>1494</v>
      </c>
      <c r="G128" s="1">
        <f>+C128-(C$7+F128*C$8)</f>
        <v>2.0556000017677434E-3</v>
      </c>
      <c r="I128" s="1">
        <f>+G128</f>
        <v>2.0556000017677434E-3</v>
      </c>
      <c r="Q128" s="30">
        <f>+C128-15018.5</f>
        <v>29976.821000000004</v>
      </c>
    </row>
    <row r="129" spans="1:17" x14ac:dyDescent="0.2">
      <c r="A129" s="45" t="s">
        <v>82</v>
      </c>
      <c r="B129" s="4"/>
      <c r="C129" s="44">
        <v>45368.336000000003</v>
      </c>
      <c r="D129" s="44"/>
      <c r="E129" s="1">
        <f>+(C129-C$7)/C$8</f>
        <v>1683.0136581206339</v>
      </c>
      <c r="F129" s="1">
        <f>ROUND(2*E129,0)/2</f>
        <v>1683</v>
      </c>
      <c r="G129" s="1">
        <f>+C129-(C$7+F129*C$8)</f>
        <v>2.6954200002364814E-2</v>
      </c>
      <c r="I129" s="1">
        <f>+G129</f>
        <v>2.6954200002364814E-2</v>
      </c>
      <c r="Q129" s="30">
        <f>+C129-15018.5</f>
        <v>30349.836000000003</v>
      </c>
    </row>
    <row r="130" spans="1:17" x14ac:dyDescent="0.2">
      <c r="A130" s="45" t="s">
        <v>83</v>
      </c>
      <c r="B130" s="4"/>
      <c r="C130" s="44">
        <v>45646.572999999997</v>
      </c>
      <c r="D130" s="44"/>
      <c r="E130" s="1">
        <f>+(C130-C$7)/C$8</f>
        <v>1824.0007588576693</v>
      </c>
      <c r="F130" s="1">
        <f>ROUND(2*E130,0)/2</f>
        <v>1824</v>
      </c>
      <c r="G130" s="1">
        <f>+C130-(C$7+F130*C$8)</f>
        <v>1.497599994763732E-3</v>
      </c>
      <c r="I130" s="1">
        <f>+G130</f>
        <v>1.497599994763732E-3</v>
      </c>
      <c r="Q130" s="30">
        <f>+C130-15018.5</f>
        <v>30628.072999999997</v>
      </c>
    </row>
    <row r="131" spans="1:17" x14ac:dyDescent="0.2">
      <c r="A131" s="45" t="s">
        <v>84</v>
      </c>
      <c r="B131" s="4"/>
      <c r="C131" s="44">
        <v>45652.491000000002</v>
      </c>
      <c r="D131" s="44"/>
      <c r="E131" s="1">
        <f>+(C131-C$7)/C$8</f>
        <v>1826.999503317114</v>
      </c>
      <c r="F131" s="1">
        <f>ROUND(2*E131,0)/2</f>
        <v>1827</v>
      </c>
      <c r="G131" s="1">
        <f>+C131-(C$7+F131*C$8)</f>
        <v>-9.8019999859388918E-4</v>
      </c>
      <c r="I131" s="1">
        <f>+G131</f>
        <v>-9.8019999859388918E-4</v>
      </c>
      <c r="Q131" s="30">
        <f>+C131-15018.5</f>
        <v>30633.991000000002</v>
      </c>
    </row>
    <row r="132" spans="1:17" x14ac:dyDescent="0.2">
      <c r="A132" s="45" t="s">
        <v>84</v>
      </c>
      <c r="B132" s="4"/>
      <c r="C132" s="44">
        <v>45652.493999999999</v>
      </c>
      <c r="D132" s="44"/>
      <c r="E132" s="1">
        <f>+(C132-C$7)/C$8</f>
        <v>1827.0010234646925</v>
      </c>
      <c r="F132" s="1">
        <f>ROUND(2*E132,0)/2</f>
        <v>1827</v>
      </c>
      <c r="G132" s="1">
        <f>+C132-(C$7+F132*C$8)</f>
        <v>2.0197999983793125E-3</v>
      </c>
      <c r="I132" s="1">
        <f>+G132</f>
        <v>2.0197999983793125E-3</v>
      </c>
      <c r="Q132" s="30">
        <f>+C132-15018.5</f>
        <v>30633.993999999999</v>
      </c>
    </row>
    <row r="133" spans="1:17" x14ac:dyDescent="0.2">
      <c r="A133" s="45" t="s">
        <v>85</v>
      </c>
      <c r="B133" s="4"/>
      <c r="C133" s="44">
        <v>45946.542999999998</v>
      </c>
      <c r="D133" s="44"/>
      <c r="E133" s="1">
        <f>+(C133-C$7)/C$8</f>
        <v>1976.0003153799491</v>
      </c>
      <c r="F133" s="1">
        <f>ROUND(2*E133,0)/2</f>
        <v>1976</v>
      </c>
      <c r="G133" s="1">
        <f>+C133-(C$7+F133*C$8)</f>
        <v>6.2239999533630908E-4</v>
      </c>
      <c r="I133" s="1">
        <f>+G133</f>
        <v>6.2239999533630908E-4</v>
      </c>
      <c r="Q133" s="30">
        <f>+C133-15018.5</f>
        <v>30928.042999999998</v>
      </c>
    </row>
    <row r="134" spans="1:17" x14ac:dyDescent="0.2">
      <c r="A134" s="45" t="s">
        <v>71</v>
      </c>
      <c r="B134" s="4"/>
      <c r="C134" s="44">
        <v>46005.748</v>
      </c>
      <c r="D134" s="44"/>
      <c r="E134" s="1">
        <f>+(C134-C$7)/C$8</f>
        <v>2006.0004278708709</v>
      </c>
      <c r="F134" s="1">
        <f>ROUND(2*E134,0)/2</f>
        <v>2006</v>
      </c>
      <c r="G134" s="1">
        <f>+C134-(C$7+F134*C$8)</f>
        <v>8.4439999773167074E-4</v>
      </c>
      <c r="I134" s="1">
        <f>+G134</f>
        <v>8.4439999773167074E-4</v>
      </c>
      <c r="Q134" s="30">
        <f>+C134-15018.5</f>
        <v>30987.248</v>
      </c>
    </row>
    <row r="135" spans="1:17" x14ac:dyDescent="0.2">
      <c r="A135" s="45" t="s">
        <v>71</v>
      </c>
      <c r="B135" s="4"/>
      <c r="C135" s="44">
        <v>46017.589</v>
      </c>
      <c r="D135" s="44"/>
      <c r="E135" s="1">
        <f>+(C135-C$7)/C$8</f>
        <v>2012.0004503690554</v>
      </c>
      <c r="F135" s="1">
        <f>ROUND(2*E135,0)/2</f>
        <v>2012</v>
      </c>
      <c r="G135" s="1">
        <f>+C135-(C$7+F135*C$8)</f>
        <v>8.8880000112112612E-4</v>
      </c>
      <c r="I135" s="1">
        <f>+G135</f>
        <v>8.8880000112112612E-4</v>
      </c>
      <c r="Q135" s="30">
        <f>+C135-15018.5</f>
        <v>30999.089</v>
      </c>
    </row>
    <row r="136" spans="1:17" x14ac:dyDescent="0.2">
      <c r="A136" s="45" t="s">
        <v>71</v>
      </c>
      <c r="B136" s="4"/>
      <c r="C136" s="44">
        <v>46021.535000000003</v>
      </c>
      <c r="D136" s="44"/>
      <c r="E136" s="1">
        <f>+(C136-C$7)/C$8</f>
        <v>2013.9999511525918</v>
      </c>
      <c r="F136" s="1">
        <f>ROUND(2*E136,0)/2</f>
        <v>2014</v>
      </c>
      <c r="G136" s="1">
        <f>+C136-(C$7+F136*C$8)</f>
        <v>-9.6399999165441841E-5</v>
      </c>
      <c r="I136" s="1">
        <f>+G136</f>
        <v>-9.6399999165441841E-5</v>
      </c>
      <c r="Q136" s="30">
        <f>+C136-15018.5</f>
        <v>31003.035000000003</v>
      </c>
    </row>
    <row r="137" spans="1:17" x14ac:dyDescent="0.2">
      <c r="A137" s="45" t="s">
        <v>86</v>
      </c>
      <c r="B137" s="4"/>
      <c r="C137" s="44">
        <v>46108.366000000002</v>
      </c>
      <c r="D137" s="44"/>
      <c r="E137" s="1">
        <f>+(C137-C$7)/C$8</f>
        <v>2057.9985959916949</v>
      </c>
      <c r="F137" s="1">
        <f>ROUND(2*E137,0)/2</f>
        <v>2058</v>
      </c>
      <c r="G137" s="1">
        <f>+C137-(C$7+F137*C$8)</f>
        <v>-2.7707999979611486E-3</v>
      </c>
      <c r="I137" s="1">
        <f>+G137</f>
        <v>-2.7707999979611486E-3</v>
      </c>
      <c r="Q137" s="30">
        <f>+C137-15018.5</f>
        <v>31089.866000000002</v>
      </c>
    </row>
    <row r="138" spans="1:17" x14ac:dyDescent="0.2">
      <c r="A138" s="45" t="s">
        <v>86</v>
      </c>
      <c r="B138" s="4"/>
      <c r="C138" s="44">
        <v>46112.315000000002</v>
      </c>
      <c r="D138" s="44"/>
      <c r="E138" s="1">
        <f>+(C138-C$7)/C$8</f>
        <v>2059.9996169228102</v>
      </c>
      <c r="F138" s="1">
        <f>ROUND(2*E138,0)/2</f>
        <v>2060</v>
      </c>
      <c r="G138" s="1">
        <f>+C138-(C$7+F138*C$8)</f>
        <v>-7.5600000127451494E-4</v>
      </c>
      <c r="I138" s="1">
        <f>+G138</f>
        <v>-7.5600000127451494E-4</v>
      </c>
      <c r="Q138" s="30">
        <f>+C138-15018.5</f>
        <v>31093.815000000002</v>
      </c>
    </row>
    <row r="139" spans="1:17" x14ac:dyDescent="0.2">
      <c r="A139" s="45" t="s">
        <v>86</v>
      </c>
      <c r="B139" s="4"/>
      <c r="C139" s="44">
        <v>46112.315000000002</v>
      </c>
      <c r="D139" s="44"/>
      <c r="E139" s="1">
        <f>+(C139-C$7)/C$8</f>
        <v>2059.9996169228102</v>
      </c>
      <c r="F139" s="1">
        <f>ROUND(2*E139,0)/2</f>
        <v>2060</v>
      </c>
      <c r="G139" s="1">
        <f>+C139-(C$7+F139*C$8)</f>
        <v>-7.5600000127451494E-4</v>
      </c>
      <c r="I139" s="1">
        <f>+G139</f>
        <v>-7.5600000127451494E-4</v>
      </c>
      <c r="Q139" s="30">
        <f>+C139-15018.5</f>
        <v>31093.815000000002</v>
      </c>
    </row>
    <row r="140" spans="1:17" x14ac:dyDescent="0.2">
      <c r="A140" s="45" t="s">
        <v>86</v>
      </c>
      <c r="B140" s="4"/>
      <c r="C140" s="44">
        <v>46112.32</v>
      </c>
      <c r="D140" s="44"/>
      <c r="E140" s="1">
        <f>+(C140-C$7)/C$8</f>
        <v>2060.0021505021086</v>
      </c>
      <c r="F140" s="1">
        <f>ROUND(2*E140,0)/2</f>
        <v>2060</v>
      </c>
      <c r="G140" s="1">
        <f>+C140-(C$7+F140*C$8)</f>
        <v>4.2439999961061403E-3</v>
      </c>
      <c r="I140" s="1">
        <f>+G140</f>
        <v>4.2439999961061403E-3</v>
      </c>
      <c r="Q140" s="30">
        <f>+C140-15018.5</f>
        <v>31093.82</v>
      </c>
    </row>
    <row r="141" spans="1:17" x14ac:dyDescent="0.2">
      <c r="A141" s="45" t="s">
        <v>71</v>
      </c>
      <c r="B141" s="4"/>
      <c r="C141" s="44">
        <v>46376.754999999997</v>
      </c>
      <c r="D141" s="44"/>
      <c r="E141" s="1">
        <f>+(C141-C$7)/C$8</f>
        <v>2193.9955589395145</v>
      </c>
      <c r="F141" s="1">
        <f>ROUND(2*E141,0)/2</f>
        <v>2194</v>
      </c>
      <c r="G141" s="1">
        <f>+C141-(C$7+F141*C$8)</f>
        <v>-8.7644000013824552E-3</v>
      </c>
      <c r="I141" s="1">
        <f>+G141</f>
        <v>-8.7644000013824552E-3</v>
      </c>
      <c r="Q141" s="30">
        <f>+C141-15018.5</f>
        <v>31358.254999999997</v>
      </c>
    </row>
    <row r="142" spans="1:17" x14ac:dyDescent="0.2">
      <c r="A142" s="45" t="s">
        <v>71</v>
      </c>
      <c r="B142" s="4"/>
      <c r="C142" s="44">
        <v>46376.766000000003</v>
      </c>
      <c r="D142" s="44"/>
      <c r="E142" s="1">
        <f>+(C142-C$7)/C$8</f>
        <v>2194.0011328139772</v>
      </c>
      <c r="F142" s="1">
        <f>ROUND(2*E142,0)/2</f>
        <v>2194</v>
      </c>
      <c r="G142" s="1">
        <f>+C142-(C$7+F142*C$8)</f>
        <v>2.2356000044965185E-3</v>
      </c>
      <c r="I142" s="1">
        <f>+G142</f>
        <v>2.2356000044965185E-3</v>
      </c>
      <c r="Q142" s="30">
        <f>+C142-15018.5</f>
        <v>31358.266000000003</v>
      </c>
    </row>
    <row r="143" spans="1:17" x14ac:dyDescent="0.2">
      <c r="A143" s="45" t="s">
        <v>87</v>
      </c>
      <c r="B143" s="4"/>
      <c r="C143" s="44">
        <v>46402.42</v>
      </c>
      <c r="D143" s="44"/>
      <c r="E143" s="1">
        <f>+(C143-C$7)/C$8</f>
        <v>2207.0004214862506</v>
      </c>
      <c r="F143" s="1">
        <f>ROUND(2*E143,0)/2</f>
        <v>2207</v>
      </c>
      <c r="G143" s="1">
        <f>+C143-(C$7+F143*C$8)</f>
        <v>8.3179999637650326E-4</v>
      </c>
      <c r="I143" s="1">
        <f>+G143</f>
        <v>8.3179999637650326E-4</v>
      </c>
      <c r="Q143" s="30">
        <f>+C143-15018.5</f>
        <v>31383.919999999998</v>
      </c>
    </row>
    <row r="144" spans="1:17" x14ac:dyDescent="0.2">
      <c r="A144" s="45" t="s">
        <v>87</v>
      </c>
      <c r="B144" s="4"/>
      <c r="C144" s="44">
        <v>46404.387000000002</v>
      </c>
      <c r="D144" s="44"/>
      <c r="E144" s="1">
        <f>+(C144-C$7)/C$8</f>
        <v>2207.9971315828602</v>
      </c>
      <c r="F144" s="1">
        <f>ROUND(2*E144,0)/2</f>
        <v>2208</v>
      </c>
      <c r="G144" s="1">
        <f>+C144-(C$7+F144*C$8)</f>
        <v>-5.6608000013511628E-3</v>
      </c>
      <c r="I144" s="1">
        <f>+G144</f>
        <v>-5.6608000013511628E-3</v>
      </c>
      <c r="Q144" s="30">
        <f>+C144-15018.5</f>
        <v>31385.887000000002</v>
      </c>
    </row>
    <row r="145" spans="1:17" x14ac:dyDescent="0.2">
      <c r="A145" s="45" t="s">
        <v>71</v>
      </c>
      <c r="B145" s="4"/>
      <c r="C145" s="44">
        <v>46447.800999999999</v>
      </c>
      <c r="D145" s="44"/>
      <c r="E145" s="1">
        <f>+(C145-C$7)/C$8</f>
        <v>2229.9956939286203</v>
      </c>
      <c r="F145" s="1">
        <f>ROUND(2*E145,0)/2</f>
        <v>2230</v>
      </c>
      <c r="G145" s="1">
        <f>+C145-(C$7+F145*C$8)</f>
        <v>-8.4980000028735958E-3</v>
      </c>
      <c r="I145" s="1">
        <f>+G145</f>
        <v>-8.4980000028735958E-3</v>
      </c>
      <c r="Q145" s="30">
        <f>+C145-15018.5</f>
        <v>31429.300999999999</v>
      </c>
    </row>
    <row r="146" spans="1:17" x14ac:dyDescent="0.2">
      <c r="A146" s="45" t="s">
        <v>71</v>
      </c>
      <c r="B146" s="4"/>
      <c r="C146" s="44">
        <v>46455.697999999997</v>
      </c>
      <c r="D146" s="44"/>
      <c r="E146" s="1">
        <f>+(C146-C$7)/C$8</f>
        <v>2233.9972290749884</v>
      </c>
      <c r="F146" s="1">
        <f>ROUND(2*E146,0)/2</f>
        <v>2234</v>
      </c>
      <c r="G146" s="1">
        <f>+C146-(C$7+F146*C$8)</f>
        <v>-5.4684000060660765E-3</v>
      </c>
      <c r="I146" s="1">
        <f>+G146</f>
        <v>-5.4684000060660765E-3</v>
      </c>
      <c r="Q146" s="30">
        <f>+C146-15018.5</f>
        <v>31437.197999999997</v>
      </c>
    </row>
    <row r="147" spans="1:17" x14ac:dyDescent="0.2">
      <c r="A147" s="45" t="s">
        <v>71</v>
      </c>
      <c r="B147" s="4"/>
      <c r="C147" s="44">
        <v>46735.932999999997</v>
      </c>
      <c r="D147" s="44"/>
      <c r="E147" s="1">
        <f>+(C147-C$7)/C$8</f>
        <v>2375.9967481002946</v>
      </c>
      <c r="F147" s="1">
        <f>ROUND(2*E147,0)/2</f>
        <v>2376</v>
      </c>
      <c r="G147" s="1">
        <f>+C147-(C$7+F147*C$8)</f>
        <v>-6.4176000087172724E-3</v>
      </c>
      <c r="I147" s="1">
        <f>+G147</f>
        <v>-6.4176000087172724E-3</v>
      </c>
      <c r="Q147" s="30">
        <f>+C147-15018.5</f>
        <v>31717.432999999997</v>
      </c>
    </row>
    <row r="148" spans="1:17" x14ac:dyDescent="0.2">
      <c r="A148" s="45" t="s">
        <v>71</v>
      </c>
      <c r="B148" s="4"/>
      <c r="C148" s="44">
        <v>46759.618999999999</v>
      </c>
      <c r="D148" s="44"/>
      <c r="E148" s="1">
        <f>+(C148-C$7)/C$8</f>
        <v>2387.9988199601034</v>
      </c>
      <c r="F148" s="1">
        <f>ROUND(2*E148,0)/2</f>
        <v>2388</v>
      </c>
      <c r="G148" s="1">
        <f>+C148-(C$7+F148*C$8)</f>
        <v>-2.3288000011234544E-3</v>
      </c>
      <c r="I148" s="1">
        <f>+G148</f>
        <v>-2.3288000011234544E-3</v>
      </c>
      <c r="Q148" s="30">
        <f>+C148-15018.5</f>
        <v>31741.118999999999</v>
      </c>
    </row>
    <row r="149" spans="1:17" x14ac:dyDescent="0.2">
      <c r="A149" s="45" t="s">
        <v>71</v>
      </c>
      <c r="B149" s="4"/>
      <c r="C149" s="44">
        <v>46822.764000000003</v>
      </c>
      <c r="D149" s="44"/>
      <c r="E149" s="1">
        <f>+(C149-C$7)/C$8</f>
        <v>2419.9953929394014</v>
      </c>
      <c r="F149" s="1">
        <f>ROUND(2*E149,0)/2</f>
        <v>2420</v>
      </c>
      <c r="G149" s="1">
        <f>+C149-(C$7+F149*C$8)</f>
        <v>-9.0920000002370216E-3</v>
      </c>
      <c r="I149" s="1">
        <f>+G149</f>
        <v>-9.0920000002370216E-3</v>
      </c>
      <c r="Q149" s="30">
        <f>+C149-15018.5</f>
        <v>31804.264000000003</v>
      </c>
    </row>
    <row r="150" spans="1:17" x14ac:dyDescent="0.2">
      <c r="A150" s="45" t="s">
        <v>71</v>
      </c>
      <c r="B150" s="4"/>
      <c r="C150" s="44">
        <v>47118.788999999997</v>
      </c>
      <c r="D150" s="44"/>
      <c r="E150" s="1">
        <f>+(C150-C$7)/C$8</f>
        <v>2569.995955394003</v>
      </c>
      <c r="F150" s="1">
        <f>ROUND(2*E150,0)/2</f>
        <v>2570</v>
      </c>
      <c r="G150" s="1">
        <f>+C150-(C$7+F150*C$8)</f>
        <v>-7.9820000028121285E-3</v>
      </c>
      <c r="I150" s="1">
        <f>+G150</f>
        <v>-7.9820000028121285E-3</v>
      </c>
      <c r="Q150" s="30">
        <f>+C150-15018.5</f>
        <v>32100.288999999997</v>
      </c>
    </row>
    <row r="151" spans="1:17" x14ac:dyDescent="0.2">
      <c r="A151" s="45" t="s">
        <v>71</v>
      </c>
      <c r="B151" s="4"/>
      <c r="C151" s="44">
        <v>47126.686000000002</v>
      </c>
      <c r="D151" s="44"/>
      <c r="E151" s="1">
        <f>+(C151-C$7)/C$8</f>
        <v>2573.9974905403747</v>
      </c>
      <c r="F151" s="1">
        <f>ROUND(2*E151,0)/2</f>
        <v>2574</v>
      </c>
      <c r="G151" s="1">
        <f>+C151-(C$7+F151*C$8)</f>
        <v>-4.9523999987286516E-3</v>
      </c>
      <c r="I151" s="1">
        <f>+G151</f>
        <v>-4.9523999987286516E-3</v>
      </c>
      <c r="Q151" s="30">
        <f>+C151-15018.5</f>
        <v>32108.186000000002</v>
      </c>
    </row>
    <row r="152" spans="1:17" x14ac:dyDescent="0.2">
      <c r="A152" s="45" t="s">
        <v>71</v>
      </c>
      <c r="B152" s="4"/>
      <c r="C152" s="44">
        <v>47205.625</v>
      </c>
      <c r="D152" s="44"/>
      <c r="E152" s="1">
        <f>+(C152-C$7)/C$8</f>
        <v>2613.9971338124087</v>
      </c>
      <c r="F152" s="1">
        <f>ROUND(2*E152,0)/2</f>
        <v>2614</v>
      </c>
      <c r="G152" s="1">
        <f>+C152-(C$7+F152*C$8)</f>
        <v>-5.65640000422718E-3</v>
      </c>
      <c r="I152" s="1">
        <f>+G152</f>
        <v>-5.65640000422718E-3</v>
      </c>
      <c r="Q152" s="30">
        <f>+C152-15018.5</f>
        <v>32187.125</v>
      </c>
    </row>
    <row r="153" spans="1:17" x14ac:dyDescent="0.2">
      <c r="A153" s="45" t="s">
        <v>71</v>
      </c>
      <c r="B153" s="4"/>
      <c r="C153" s="44">
        <v>47501.644</v>
      </c>
      <c r="D153" s="44"/>
      <c r="E153" s="1">
        <f>+(C153-C$7)/C$8</f>
        <v>2763.9946559718533</v>
      </c>
      <c r="F153" s="1">
        <f>ROUND(2*E153,0)/2</f>
        <v>2764</v>
      </c>
      <c r="G153" s="1">
        <f>+C153-(C$7+F153*C$8)</f>
        <v>-1.054640000074869E-2</v>
      </c>
      <c r="I153" s="1">
        <f>+G153</f>
        <v>-1.054640000074869E-2</v>
      </c>
      <c r="Q153" s="30">
        <f>+C153-15018.5</f>
        <v>32483.144</v>
      </c>
    </row>
    <row r="154" spans="1:17" x14ac:dyDescent="0.2">
      <c r="A154" s="45" t="s">
        <v>71</v>
      </c>
      <c r="B154" s="4"/>
      <c r="C154" s="44">
        <v>47501.646999999997</v>
      </c>
      <c r="D154" s="44"/>
      <c r="E154" s="1">
        <f>+(C154-C$7)/C$8</f>
        <v>2763.9961761194318</v>
      </c>
      <c r="F154" s="1">
        <f>ROUND(2*E154,0)/2</f>
        <v>2764</v>
      </c>
      <c r="G154" s="1">
        <f>+C154-(C$7+F154*C$8)</f>
        <v>-7.5464000037754886E-3</v>
      </c>
      <c r="I154" s="1">
        <f>+G154</f>
        <v>-7.5464000037754886E-3</v>
      </c>
      <c r="Q154" s="30">
        <f>+C154-15018.5</f>
        <v>32483.146999999997</v>
      </c>
    </row>
    <row r="155" spans="1:17" x14ac:dyDescent="0.2">
      <c r="A155" s="45" t="s">
        <v>88</v>
      </c>
      <c r="B155" s="4"/>
      <c r="C155" s="44">
        <v>47511.514999999999</v>
      </c>
      <c r="D155" s="44"/>
      <c r="E155" s="1">
        <f>+(C155-C$7)/C$8</f>
        <v>2768.9964482258497</v>
      </c>
      <c r="F155" s="1">
        <f>ROUND(2*E155,0)/2</f>
        <v>2769</v>
      </c>
      <c r="G155" s="1">
        <f>+C155-(C$7+F155*C$8)</f>
        <v>-7.009400003880728E-3</v>
      </c>
      <c r="I155" s="1">
        <f>+G155</f>
        <v>-7.009400003880728E-3</v>
      </c>
      <c r="Q155" s="30">
        <f>+C155-15018.5</f>
        <v>32493.014999999999</v>
      </c>
    </row>
    <row r="156" spans="1:17" x14ac:dyDescent="0.2">
      <c r="A156" s="45" t="s">
        <v>89</v>
      </c>
      <c r="B156" s="4"/>
      <c r="C156" s="44">
        <v>47797.673999999999</v>
      </c>
      <c r="D156" s="44"/>
      <c r="E156" s="1">
        <f>+(C156-C$7)/C$8</f>
        <v>2913.9977520057573</v>
      </c>
      <c r="F156" s="1">
        <f>ROUND(2*E156,0)/2</f>
        <v>2914</v>
      </c>
      <c r="G156" s="1">
        <f>+C156-(C$7+F156*C$8)</f>
        <v>-4.4364000059431419E-3</v>
      </c>
      <c r="I156" s="1">
        <f>+G156</f>
        <v>-4.4364000059431419E-3</v>
      </c>
      <c r="Q156" s="30">
        <f>+C156-15018.5</f>
        <v>32779.173999999999</v>
      </c>
    </row>
    <row r="157" spans="1:17" x14ac:dyDescent="0.2">
      <c r="A157" s="45" t="s">
        <v>90</v>
      </c>
      <c r="B157" s="4"/>
      <c r="C157" s="44">
        <v>47890.438000000002</v>
      </c>
      <c r="D157" s="44"/>
      <c r="E157" s="1">
        <f>+(C157-C$7)/C$8</f>
        <v>2961.0027420422048</v>
      </c>
      <c r="F157" s="1">
        <f>ROUND(2*E157,0)/2</f>
        <v>2961</v>
      </c>
      <c r="G157" s="1">
        <f>+C157-(C$7+F157*C$8)</f>
        <v>5.4114000013214536E-3</v>
      </c>
      <c r="I157" s="1">
        <f>+G157</f>
        <v>5.4114000013214536E-3</v>
      </c>
      <c r="Q157" s="30">
        <f>+C157-15018.5</f>
        <v>32871.938000000002</v>
      </c>
    </row>
    <row r="158" spans="1:17" x14ac:dyDescent="0.2">
      <c r="A158" s="45" t="s">
        <v>90</v>
      </c>
      <c r="B158" s="4"/>
      <c r="C158" s="44">
        <v>47894.370999999999</v>
      </c>
      <c r="D158" s="44"/>
      <c r="E158" s="1">
        <f>+(C158-C$7)/C$8</f>
        <v>2962.9956555195581</v>
      </c>
      <c r="F158" s="1">
        <f>ROUND(2*E158,0)/2</f>
        <v>2963</v>
      </c>
      <c r="G158" s="1">
        <f>+C158-(C$7+F158*C$8)</f>
        <v>-8.5738000052515417E-3</v>
      </c>
      <c r="I158" s="1">
        <f>+G158</f>
        <v>-8.5738000052515417E-3</v>
      </c>
      <c r="Q158" s="30">
        <f>+C158-15018.5</f>
        <v>32875.870999999999</v>
      </c>
    </row>
    <row r="159" spans="1:17" x14ac:dyDescent="0.2">
      <c r="A159" s="45" t="s">
        <v>90</v>
      </c>
      <c r="B159" s="4"/>
      <c r="C159" s="44">
        <v>47896.343999999997</v>
      </c>
      <c r="D159" s="44"/>
      <c r="E159" s="1">
        <f>+(C159-C$7)/C$8</f>
        <v>2963.9954059113247</v>
      </c>
      <c r="F159" s="1">
        <f>ROUND(2*E159,0)/2</f>
        <v>2964</v>
      </c>
      <c r="G159" s="1">
        <f>+C159-(C$7+F159*C$8)</f>
        <v>-9.0664000017568469E-3</v>
      </c>
      <c r="I159" s="1">
        <f>+G159</f>
        <v>-9.0664000017568469E-3</v>
      </c>
      <c r="Q159" s="30">
        <f>+C159-15018.5</f>
        <v>32877.843999999997</v>
      </c>
    </row>
    <row r="160" spans="1:17" x14ac:dyDescent="0.2">
      <c r="A160" s="45" t="s">
        <v>90</v>
      </c>
      <c r="B160" s="4"/>
      <c r="C160" s="44">
        <v>47969.366999999998</v>
      </c>
      <c r="D160" s="44"/>
      <c r="E160" s="1">
        <f>+(C160-C$7)/C$8</f>
        <v>3000.9973181556375</v>
      </c>
      <c r="F160" s="1">
        <f>ROUND(2*E160,0)/2</f>
        <v>3001</v>
      </c>
      <c r="G160" s="1">
        <f>+C160-(C$7+F160*C$8)</f>
        <v>-5.292600006214343E-3</v>
      </c>
      <c r="I160" s="1">
        <f>+G160</f>
        <v>-5.292600006214343E-3</v>
      </c>
      <c r="Q160" s="30">
        <f>+C160-15018.5</f>
        <v>32950.866999999998</v>
      </c>
    </row>
    <row r="161" spans="1:17" x14ac:dyDescent="0.2">
      <c r="A161" s="45" t="s">
        <v>91</v>
      </c>
      <c r="B161" s="4"/>
      <c r="C161" s="44">
        <v>48644.290999999997</v>
      </c>
      <c r="D161" s="44">
        <v>6.0000000000000001E-3</v>
      </c>
      <c r="E161" s="1">
        <f>+(C161-C$7)/C$8</f>
        <v>3342.9920132459556</v>
      </c>
      <c r="F161" s="1">
        <f>ROUND(2*E161,0)/2</f>
        <v>3343</v>
      </c>
      <c r="G161" s="1">
        <f>+C161-(C$7+F161*C$8)</f>
        <v>-1.5761800008476712E-2</v>
      </c>
      <c r="I161" s="1">
        <f>+G161</f>
        <v>-1.5761800008476712E-2</v>
      </c>
      <c r="Q161" s="30">
        <f>+C161-15018.5</f>
        <v>33625.790999999997</v>
      </c>
    </row>
    <row r="162" spans="1:17" x14ac:dyDescent="0.2">
      <c r="A162" s="45" t="s">
        <v>92</v>
      </c>
      <c r="B162" s="4"/>
      <c r="C162" s="44">
        <v>48922.557999999997</v>
      </c>
      <c r="D162" s="44">
        <v>4.0000000000000001E-3</v>
      </c>
      <c r="E162" s="1">
        <f>+(C162-C$7)/C$8</f>
        <v>3483.9943154587941</v>
      </c>
      <c r="F162" s="1">
        <f>ROUND(2*E162,0)/2</f>
        <v>3484</v>
      </c>
      <c r="G162" s="1">
        <f>+C162-(C$7+F162*C$8)</f>
        <v>-1.1218400002690032E-2</v>
      </c>
      <c r="I162" s="1">
        <f>+G162</f>
        <v>-1.1218400002690032E-2</v>
      </c>
      <c r="Q162" s="30">
        <f>+C162-15018.5</f>
        <v>33904.057999999997</v>
      </c>
    </row>
    <row r="163" spans="1:17" x14ac:dyDescent="0.2">
      <c r="A163" s="45" t="s">
        <v>71</v>
      </c>
      <c r="B163" s="4"/>
      <c r="C163" s="44">
        <v>49064.654000000002</v>
      </c>
      <c r="D163" s="44"/>
      <c r="E163" s="1">
        <f>+(C163-C$7)/C$8</f>
        <v>3555.9966123004465</v>
      </c>
      <c r="F163" s="1">
        <f>ROUND(2*E163,0)/2</f>
        <v>3556</v>
      </c>
      <c r="G163" s="1">
        <f>+C163-(C$7+F163*C$8)</f>
        <v>-6.6855999975814484E-3</v>
      </c>
      <c r="I163" s="1">
        <f>+G163</f>
        <v>-6.6855999975814484E-3</v>
      </c>
      <c r="Q163" s="30">
        <f>+C163-15018.5</f>
        <v>34046.154000000002</v>
      </c>
    </row>
    <row r="164" spans="1:17" x14ac:dyDescent="0.2">
      <c r="A164" s="45" t="s">
        <v>71</v>
      </c>
      <c r="B164" s="4"/>
      <c r="C164" s="44">
        <v>49283.712</v>
      </c>
      <c r="D164" s="44"/>
      <c r="E164" s="1">
        <f>+(C164-C$7)/C$8</f>
        <v>3666.9967751589224</v>
      </c>
      <c r="F164" s="1">
        <f>ROUND(2*E164,0)/2</f>
        <v>3667</v>
      </c>
      <c r="G164" s="1">
        <f>+C164-(C$7+F164*C$8)</f>
        <v>-6.3642000022809952E-3</v>
      </c>
      <c r="I164" s="1">
        <f>+G164</f>
        <v>-6.3642000022809952E-3</v>
      </c>
      <c r="Q164" s="30">
        <f>+C164-15018.5</f>
        <v>34265.212</v>
      </c>
    </row>
    <row r="165" spans="1:17" x14ac:dyDescent="0.2">
      <c r="A165" s="45" t="s">
        <v>93</v>
      </c>
      <c r="B165" s="4"/>
      <c r="C165" s="44">
        <v>49384.36</v>
      </c>
      <c r="D165" s="44"/>
      <c r="E165" s="1">
        <f>+(C165-C$7)/C$8</f>
        <v>3717.996713035559</v>
      </c>
      <c r="F165" s="1">
        <f>ROUND(2*E165,0)/2</f>
        <v>3718</v>
      </c>
      <c r="G165" s="1">
        <f>+C165-(C$7+F165*C$8)</f>
        <v>-6.4868000044953078E-3</v>
      </c>
      <c r="I165" s="1">
        <f>+G165</f>
        <v>-6.4868000044953078E-3</v>
      </c>
      <c r="Q165" s="30">
        <f>+C165-15018.5</f>
        <v>34365.86</v>
      </c>
    </row>
    <row r="166" spans="1:17" x14ac:dyDescent="0.2">
      <c r="A166" s="46" t="s">
        <v>94</v>
      </c>
      <c r="B166" s="47"/>
      <c r="C166" s="46">
        <v>49658.677000000003</v>
      </c>
      <c r="D166" s="48" t="s">
        <v>33</v>
      </c>
      <c r="E166" s="29">
        <f>+(C166-C$7)/C$8</f>
        <v>3856.9974876014239</v>
      </c>
      <c r="F166" s="1">
        <f>ROUND(2*E166,0)/2</f>
        <v>3857</v>
      </c>
      <c r="G166" s="1">
        <f>+C166-(C$7+F166*C$8)</f>
        <v>-4.9581999992369674E-3</v>
      </c>
      <c r="I166" s="1">
        <f>+G166</f>
        <v>-4.9581999992369674E-3</v>
      </c>
      <c r="N166" s="15"/>
      <c r="Q166" s="30">
        <f>+C166-15018.5</f>
        <v>34640.177000000003</v>
      </c>
    </row>
    <row r="167" spans="1:17" x14ac:dyDescent="0.2">
      <c r="A167" s="49" t="s">
        <v>95</v>
      </c>
      <c r="B167" s="50" t="s">
        <v>43</v>
      </c>
      <c r="C167" s="51">
        <v>50033.633000000002</v>
      </c>
      <c r="D167" s="52"/>
      <c r="E167" s="29">
        <f>+(C167-C$7)/C$8</f>
        <v>4046.9936396011822</v>
      </c>
      <c r="F167" s="1">
        <f>ROUND(2*E167,0)/2</f>
        <v>4047</v>
      </c>
      <c r="G167" s="1">
        <f>+C167-(C$7+F167*C$8)</f>
        <v>-1.255220000166446E-2</v>
      </c>
      <c r="I167" s="1">
        <f>+G167</f>
        <v>-1.255220000166446E-2</v>
      </c>
      <c r="Q167" s="30">
        <f>+C167-15018.5</f>
        <v>35015.133000000002</v>
      </c>
    </row>
    <row r="168" spans="1:17" x14ac:dyDescent="0.2">
      <c r="A168" s="45" t="s">
        <v>96</v>
      </c>
      <c r="B168" s="45"/>
      <c r="C168" s="53">
        <v>50720.392</v>
      </c>
      <c r="D168" s="53">
        <v>8.9999999999999993E-3</v>
      </c>
      <c r="E168" s="29">
        <f>+(C168-C$7)/C$8</f>
        <v>4394.9853168945237</v>
      </c>
      <c r="F168" s="1">
        <f>ROUND(2*E168,0)/2</f>
        <v>4395</v>
      </c>
      <c r="G168" s="1">
        <f>+C168-(C$7+F168*C$8)</f>
        <v>-2.8977000001759734E-2</v>
      </c>
      <c r="I168" s="1">
        <f>+G168</f>
        <v>-2.8977000001759734E-2</v>
      </c>
      <c r="Q168" s="30">
        <f>+C168-15018.5</f>
        <v>35701.892</v>
      </c>
    </row>
    <row r="169" spans="1:17" x14ac:dyDescent="0.2">
      <c r="A169" s="49" t="s">
        <v>95</v>
      </c>
      <c r="B169" s="50" t="s">
        <v>43</v>
      </c>
      <c r="C169" s="51">
        <v>50779.618000000002</v>
      </c>
      <c r="D169" s="52"/>
      <c r="E169" s="29">
        <f>+(C169-C$7)/C$8</f>
        <v>4424.996070418506</v>
      </c>
      <c r="F169" s="1">
        <f>ROUND(2*E169,0)/2</f>
        <v>4425</v>
      </c>
      <c r="G169" s="1">
        <f>+C169-(C$7+F169*C$8)</f>
        <v>-7.7549999987240881E-3</v>
      </c>
      <c r="I169" s="1">
        <f>+G169</f>
        <v>-7.7549999987240881E-3</v>
      </c>
      <c r="Q169" s="30">
        <f>+C169-15018.5</f>
        <v>35761.118000000002</v>
      </c>
    </row>
    <row r="170" spans="1:17" x14ac:dyDescent="0.2">
      <c r="A170" s="45" t="s">
        <v>97</v>
      </c>
      <c r="B170" s="45"/>
      <c r="C170" s="53">
        <v>51178.266000000003</v>
      </c>
      <c r="D170" s="46">
        <v>1.1999999999999999E-3</v>
      </c>
      <c r="E170" s="29">
        <f>+(C170-C$7)/C$8</f>
        <v>4626.9973345732342</v>
      </c>
      <c r="F170" s="1">
        <f>ROUND(2*E170,0)/2</f>
        <v>4627</v>
      </c>
      <c r="G170" s="1">
        <f>+C170-(C$7+F170*C$8)</f>
        <v>-5.2601999996113591E-3</v>
      </c>
      <c r="J170" s="1">
        <f>+G170</f>
        <v>-5.2601999996113591E-3</v>
      </c>
      <c r="Q170" s="30">
        <f>+C170-15018.5</f>
        <v>36159.766000000003</v>
      </c>
    </row>
    <row r="171" spans="1:17" x14ac:dyDescent="0.2">
      <c r="A171" s="49" t="s">
        <v>98</v>
      </c>
      <c r="B171" s="50" t="s">
        <v>43</v>
      </c>
      <c r="C171" s="51">
        <v>51178.266100000001</v>
      </c>
      <c r="D171" s="52"/>
      <c r="E171" s="29">
        <f>+(C171-C$7)/C$8</f>
        <v>4626.9973852448184</v>
      </c>
      <c r="F171" s="1">
        <f>ROUND(2*E171,0)/2</f>
        <v>4627</v>
      </c>
      <c r="G171" s="1">
        <f>+C171-(C$7+F171*C$8)</f>
        <v>-5.1602000021375716E-3</v>
      </c>
      <c r="K171" s="1">
        <f>+G171</f>
        <v>-5.1602000021375716E-3</v>
      </c>
      <c r="Q171" s="30">
        <f>+C171-15018.5</f>
        <v>36159.766100000001</v>
      </c>
    </row>
    <row r="172" spans="1:17" x14ac:dyDescent="0.2">
      <c r="A172" s="49" t="s">
        <v>95</v>
      </c>
      <c r="B172" s="50" t="s">
        <v>43</v>
      </c>
      <c r="C172" s="51">
        <v>51223.661999999997</v>
      </c>
      <c r="D172" s="52"/>
      <c r="E172" s="29">
        <f>+(C172-C$7)/C$8</f>
        <v>4650.0002077535</v>
      </c>
      <c r="F172" s="1">
        <f>ROUND(2*E172,0)/2</f>
        <v>4650</v>
      </c>
      <c r="G172" s="1">
        <f>+C172-(C$7+F172*C$8)</f>
        <v>4.0999999328050762E-4</v>
      </c>
      <c r="I172" s="1">
        <f>+G172</f>
        <v>4.0999999328050762E-4</v>
      </c>
      <c r="Q172" s="30">
        <f>+C172-15018.5</f>
        <v>36205.161999999997</v>
      </c>
    </row>
    <row r="173" spans="1:17" x14ac:dyDescent="0.2">
      <c r="A173" s="49" t="s">
        <v>99</v>
      </c>
      <c r="B173" s="50" t="s">
        <v>43</v>
      </c>
      <c r="C173" s="51">
        <v>51448.622000000003</v>
      </c>
      <c r="D173" s="52"/>
      <c r="E173" s="29">
        <f>+(C173-C$7)/C$8</f>
        <v>4763.9910076176629</v>
      </c>
      <c r="F173" s="1">
        <f>ROUND(2*E173,0)/2</f>
        <v>4764</v>
      </c>
      <c r="G173" s="1">
        <f>+C173-(C$7+F173*C$8)</f>
        <v>-1.7746400000760332E-2</v>
      </c>
      <c r="I173" s="1">
        <f>+G173</f>
        <v>-1.7746400000760332E-2</v>
      </c>
      <c r="Q173" s="30">
        <f>+C173-15018.5</f>
        <v>36430.122000000003</v>
      </c>
    </row>
    <row r="174" spans="1:17" x14ac:dyDescent="0.2">
      <c r="A174" s="54" t="s">
        <v>100</v>
      </c>
      <c r="B174" s="45"/>
      <c r="C174" s="53">
        <v>51503.891499999998</v>
      </c>
      <c r="D174" s="53"/>
      <c r="E174" s="29">
        <f>+(C174-C$7)/C$8</f>
        <v>4791.996939841576</v>
      </c>
      <c r="F174" s="1">
        <f>ROUND(2*E174,0)/2</f>
        <v>4792</v>
      </c>
      <c r="G174" s="1">
        <f>+C174-(C$7+F174*C$8)</f>
        <v>-6.0392000013962388E-3</v>
      </c>
      <c r="K174" s="1">
        <f>+G174</f>
        <v>-6.0392000013962388E-3</v>
      </c>
      <c r="Q174" s="30">
        <f>+C174-15018.5</f>
        <v>36485.391499999998</v>
      </c>
    </row>
    <row r="175" spans="1:17" x14ac:dyDescent="0.2">
      <c r="A175" s="49" t="s">
        <v>101</v>
      </c>
      <c r="B175" s="50" t="s">
        <v>43</v>
      </c>
      <c r="C175" s="51">
        <v>51547.307999999997</v>
      </c>
      <c r="D175" s="52"/>
      <c r="E175" s="29">
        <f>+(C175-C$7)/C$8</f>
        <v>4813.9967689769883</v>
      </c>
      <c r="F175" s="1">
        <f>ROUND(2*E175,0)/2</f>
        <v>4814</v>
      </c>
      <c r="G175" s="1">
        <f>+C175-(C$7+F175*C$8)</f>
        <v>-6.3764000005903654E-3</v>
      </c>
      <c r="I175" s="1">
        <f>+G175</f>
        <v>-6.3764000005903654E-3</v>
      </c>
      <c r="Q175" s="30">
        <f>+C175-15018.5</f>
        <v>36528.807999999997</v>
      </c>
    </row>
    <row r="176" spans="1:17" x14ac:dyDescent="0.2">
      <c r="A176" s="49" t="s">
        <v>95</v>
      </c>
      <c r="B176" s="50" t="s">
        <v>43</v>
      </c>
      <c r="C176" s="51">
        <v>51888.724000000002</v>
      </c>
      <c r="D176" s="52"/>
      <c r="E176" s="29">
        <f>+(C176-C$7)/C$8</f>
        <v>4986.9976710325645</v>
      </c>
      <c r="F176" s="1">
        <f>ROUND(2*E176,0)/2</f>
        <v>4987</v>
      </c>
      <c r="G176" s="1">
        <f>+C176-(C$7+F176*C$8)</f>
        <v>-4.5962000003783032E-3</v>
      </c>
      <c r="I176" s="1">
        <f>+G176</f>
        <v>-4.5962000003783032E-3</v>
      </c>
      <c r="Q176" s="30">
        <f>+C176-15018.5</f>
        <v>36870.224000000002</v>
      </c>
    </row>
    <row r="177" spans="1:17" x14ac:dyDescent="0.2">
      <c r="A177" s="55" t="s">
        <v>102</v>
      </c>
      <c r="B177" s="56"/>
      <c r="C177" s="57">
        <v>51900.563300000002</v>
      </c>
      <c r="D177" s="57">
        <v>1E-4</v>
      </c>
      <c r="E177" s="29">
        <f>+(C177-C$7)/C$8</f>
        <v>4992.9968321137867</v>
      </c>
      <c r="F177" s="1">
        <f>ROUND(2*E177,0)/2</f>
        <v>4993</v>
      </c>
      <c r="G177" s="1">
        <f>+C177-(C$7+F177*C$8)</f>
        <v>-6.2517999976989813E-3</v>
      </c>
      <c r="K177" s="1">
        <f>+G177</f>
        <v>-6.2517999976989813E-3</v>
      </c>
      <c r="Q177" s="30">
        <f>+C177-15018.5</f>
        <v>36882.063300000002</v>
      </c>
    </row>
    <row r="178" spans="1:17" x14ac:dyDescent="0.2">
      <c r="A178" s="49" t="s">
        <v>103</v>
      </c>
      <c r="B178" s="50" t="s">
        <v>43</v>
      </c>
      <c r="C178" s="51">
        <v>52194.61</v>
      </c>
      <c r="D178" s="52"/>
      <c r="E178" s="29">
        <f>+(C178-C$7)/C$8</f>
        <v>5141.9949585825652</v>
      </c>
      <c r="F178" s="1">
        <f>ROUND(2*E178,0)/2</f>
        <v>5142</v>
      </c>
      <c r="G178" s="1">
        <f>+C178-(C$7+F178*C$8)</f>
        <v>-9.9492000008467585E-3</v>
      </c>
      <c r="I178" s="1">
        <f>+G178</f>
        <v>-9.9492000008467585E-3</v>
      </c>
      <c r="Q178" s="30">
        <f>+C178-15018.5</f>
        <v>37176.11</v>
      </c>
    </row>
    <row r="179" spans="1:17" x14ac:dyDescent="0.2">
      <c r="A179" s="49" t="s">
        <v>104</v>
      </c>
      <c r="B179" s="50" t="s">
        <v>43</v>
      </c>
      <c r="C179" s="51">
        <v>52360.358</v>
      </c>
      <c r="D179" s="52"/>
      <c r="E179" s="29">
        <f>+(C179-C$7)/C$8</f>
        <v>5225.9820989447835</v>
      </c>
      <c r="F179" s="1">
        <f>ROUND(2*E179,0)/2</f>
        <v>5226</v>
      </c>
      <c r="G179" s="1">
        <f>+C179-(C$7+F179*C$8)</f>
        <v>-3.5327600002347026E-2</v>
      </c>
      <c r="I179" s="1">
        <f>+G179</f>
        <v>-3.5327600002347026E-2</v>
      </c>
      <c r="Q179" s="30">
        <f>+C179-15018.5</f>
        <v>37341.858</v>
      </c>
    </row>
    <row r="180" spans="1:17" x14ac:dyDescent="0.2">
      <c r="A180" s="54" t="s">
        <v>105</v>
      </c>
      <c r="B180" s="45"/>
      <c r="C180" s="58">
        <v>52547.865786101916</v>
      </c>
      <c r="D180" s="53">
        <v>5.0000000000000001E-4</v>
      </c>
      <c r="E180" s="29">
        <f>+(C180-C$7)/C$8</f>
        <v>5320.9952680349115</v>
      </c>
      <c r="F180" s="1">
        <f>ROUND(2*E180,0)/2</f>
        <v>5321</v>
      </c>
      <c r="G180" s="1">
        <f>+C180-(C$7+F180*C$8)</f>
        <v>-9.3384980864357203E-3</v>
      </c>
      <c r="K180" s="1">
        <f>+G180</f>
        <v>-9.3384980864357203E-3</v>
      </c>
      <c r="Q180" s="30">
        <f>+C180-15018.5</f>
        <v>37529.365786101916</v>
      </c>
    </row>
    <row r="181" spans="1:17" x14ac:dyDescent="0.2">
      <c r="A181" s="49" t="s">
        <v>106</v>
      </c>
      <c r="B181" s="50" t="s">
        <v>43</v>
      </c>
      <c r="C181" s="51">
        <v>52547.8658</v>
      </c>
      <c r="D181" s="52"/>
      <c r="E181" s="29">
        <f>+(C181-C$7)/C$8</f>
        <v>5320.9952750772909</v>
      </c>
      <c r="F181" s="1">
        <f>ROUND(2*E181,0)/2</f>
        <v>5321</v>
      </c>
      <c r="G181" s="1">
        <f>+C181-(C$7+F181*C$8)</f>
        <v>-9.3246000033104792E-3</v>
      </c>
      <c r="K181" s="1">
        <f>+G181</f>
        <v>-9.3246000033104792E-3</v>
      </c>
      <c r="Q181" s="30">
        <f>+C181-15018.5</f>
        <v>37529.3658</v>
      </c>
    </row>
    <row r="182" spans="1:17" x14ac:dyDescent="0.2">
      <c r="A182" s="45" t="s">
        <v>107</v>
      </c>
      <c r="B182" s="47" t="s">
        <v>43</v>
      </c>
      <c r="C182" s="46">
        <v>52658.372000000003</v>
      </c>
      <c r="D182" s="46">
        <v>8.9999999999999993E-3</v>
      </c>
      <c r="E182" s="29">
        <f>+(C182-C$7)/C$8</f>
        <v>5376.9905192449169</v>
      </c>
      <c r="F182" s="1">
        <f>ROUND(2*E182,0)/2</f>
        <v>5377</v>
      </c>
      <c r="G182" s="1">
        <f>+C182-(C$7+F182*C$8)</f>
        <v>-1.8710199998167809E-2</v>
      </c>
      <c r="I182" s="1">
        <f>+G182</f>
        <v>-1.8710199998167809E-2</v>
      </c>
      <c r="Q182" s="30">
        <f>+C182-15018.5</f>
        <v>37639.872000000003</v>
      </c>
    </row>
    <row r="183" spans="1:17" x14ac:dyDescent="0.2">
      <c r="A183" s="55" t="s">
        <v>108</v>
      </c>
      <c r="B183" s="59" t="s">
        <v>43</v>
      </c>
      <c r="C183" s="55">
        <v>52938.623</v>
      </c>
      <c r="D183" s="57">
        <v>4.0000000000000001E-3</v>
      </c>
      <c r="E183" s="29">
        <f>+(C183-C$7)/C$8</f>
        <v>5518.998145723981</v>
      </c>
      <c r="F183" s="1">
        <f>ROUND(2*E183,0)/2</f>
        <v>5519</v>
      </c>
      <c r="G183" s="1">
        <f>+C183-(C$7+F183*C$8)</f>
        <v>-3.6594000048353337E-3</v>
      </c>
      <c r="K183" s="1">
        <f>+G183</f>
        <v>-3.6594000048353337E-3</v>
      </c>
      <c r="Q183" s="30">
        <f>+C183-15018.5</f>
        <v>37920.123</v>
      </c>
    </row>
    <row r="184" spans="1:17" x14ac:dyDescent="0.2">
      <c r="A184" s="49" t="s">
        <v>95</v>
      </c>
      <c r="B184" s="50" t="s">
        <v>43</v>
      </c>
      <c r="C184" s="51">
        <v>53305.682999999997</v>
      </c>
      <c r="D184" s="52"/>
      <c r="E184" s="29">
        <f>+(C184-C$7)/C$8</f>
        <v>5704.9932692932298</v>
      </c>
      <c r="F184" s="1">
        <f>ROUND(2*E184,0)/2</f>
        <v>5705</v>
      </c>
      <c r="G184" s="1">
        <f>+C184-(C$7+F184*C$8)</f>
        <v>-1.328300000022864E-2</v>
      </c>
      <c r="I184" s="1">
        <f>+G184</f>
        <v>-1.328300000022864E-2</v>
      </c>
      <c r="Q184" s="30">
        <f>+C184-15018.5</f>
        <v>38287.182999999997</v>
      </c>
    </row>
    <row r="185" spans="1:17" x14ac:dyDescent="0.2">
      <c r="A185" s="55" t="s">
        <v>109</v>
      </c>
      <c r="B185" s="59" t="s">
        <v>43</v>
      </c>
      <c r="C185" s="55">
        <v>53325.428</v>
      </c>
      <c r="D185" s="55">
        <v>4.0000000000000001E-3</v>
      </c>
      <c r="E185" s="29">
        <f>+(C185-C$7)/C$8</f>
        <v>5714.9983739488043</v>
      </c>
      <c r="F185" s="1">
        <f>ROUND(2*E185,0)/2</f>
        <v>5715</v>
      </c>
      <c r="G185" s="1">
        <f>+C185-(C$7+F185*C$8)</f>
        <v>-3.2090000022435561E-3</v>
      </c>
      <c r="I185" s="1">
        <f>+G185</f>
        <v>-3.2090000022435561E-3</v>
      </c>
      <c r="Q185" s="30">
        <f>+C185-15018.5</f>
        <v>38306.928</v>
      </c>
    </row>
    <row r="186" spans="1:17" x14ac:dyDescent="0.2">
      <c r="A186" s="60" t="s">
        <v>110</v>
      </c>
      <c r="B186" s="61"/>
      <c r="C186" s="46">
        <v>53410.281999999999</v>
      </c>
      <c r="D186" s="46">
        <v>6.3E-3</v>
      </c>
      <c r="E186" s="29">
        <f>+(C186-C$7)/C$8</f>
        <v>5757.9952415327007</v>
      </c>
      <c r="F186" s="1">
        <f>ROUND(2*E186,0)/2</f>
        <v>5758</v>
      </c>
      <c r="G186" s="1">
        <f>+C186-(C$7+F186*C$8)</f>
        <v>-9.3908000053488649E-3</v>
      </c>
      <c r="J186" s="1">
        <f>+G186</f>
        <v>-9.3908000053488649E-3</v>
      </c>
      <c r="Q186" s="30">
        <f>+C186-15018.5</f>
        <v>38391.781999999999</v>
      </c>
    </row>
    <row r="187" spans="1:17" x14ac:dyDescent="0.2">
      <c r="A187" s="49" t="s">
        <v>95</v>
      </c>
      <c r="B187" s="50" t="s">
        <v>43</v>
      </c>
      <c r="C187" s="51">
        <v>53672.758300000001</v>
      </c>
      <c r="D187" s="52"/>
      <c r="E187" s="29">
        <f>+(C187-C$7)/C$8</f>
        <v>5890.9961456151395</v>
      </c>
      <c r="F187" s="1">
        <f>ROUND(2*E187,0)/2</f>
        <v>5891</v>
      </c>
      <c r="G187" s="1">
        <f>+C187-(C$7+F187*C$8)</f>
        <v>-7.6066000037826598E-3</v>
      </c>
      <c r="K187" s="1">
        <f>+G187</f>
        <v>-7.6066000037826598E-3</v>
      </c>
      <c r="Q187" s="30">
        <f>+C187-15018.5</f>
        <v>38654.258300000001</v>
      </c>
    </row>
    <row r="188" spans="1:17" x14ac:dyDescent="0.2">
      <c r="A188" s="49" t="s">
        <v>111</v>
      </c>
      <c r="B188" s="50" t="s">
        <v>43</v>
      </c>
      <c r="C188" s="51">
        <v>53733.938999999998</v>
      </c>
      <c r="D188" s="52"/>
      <c r="E188" s="29">
        <f>+(C188-C$7)/C$8</f>
        <v>5921.9973766306484</v>
      </c>
      <c r="F188" s="1">
        <f>ROUND(2*E188,0)/2</f>
        <v>5922</v>
      </c>
      <c r="G188" s="1">
        <f>+C188-(C$7+F188*C$8)</f>
        <v>-5.1772000006167218E-3</v>
      </c>
      <c r="I188" s="1">
        <f>+G188</f>
        <v>-5.1772000006167218E-3</v>
      </c>
      <c r="Q188" s="30">
        <f>+C188-15018.5</f>
        <v>38715.438999999998</v>
      </c>
    </row>
    <row r="189" spans="1:17" x14ac:dyDescent="0.2">
      <c r="A189" s="46" t="s">
        <v>112</v>
      </c>
      <c r="B189" s="61" t="s">
        <v>43</v>
      </c>
      <c r="C189" s="46">
        <v>54055.615599999997</v>
      </c>
      <c r="D189" s="46">
        <v>5.9999999999999995E-4</v>
      </c>
      <c r="E189" s="29">
        <f>+(C189-C$7)/C$8</f>
        <v>6084.9960116394641</v>
      </c>
      <c r="F189" s="1">
        <f>ROUND(2*E189,0)/2</f>
        <v>6085</v>
      </c>
      <c r="G189" s="1">
        <f>+C189-(C$7+F189*C$8)</f>
        <v>-7.8710000016144477E-3</v>
      </c>
      <c r="J189" s="1">
        <f>+G189</f>
        <v>-7.8710000016144477E-3</v>
      </c>
      <c r="O189" s="1">
        <f ca="1">+C$11+C$12*$F189</f>
        <v>-1.4732644903404403E-2</v>
      </c>
      <c r="Q189" s="30">
        <f>+C189-15018.5</f>
        <v>39037.115599999997</v>
      </c>
    </row>
    <row r="190" spans="1:17" x14ac:dyDescent="0.2">
      <c r="A190" s="45" t="s">
        <v>113</v>
      </c>
      <c r="B190" s="47" t="s">
        <v>43</v>
      </c>
      <c r="C190" s="46">
        <v>54364.457000000002</v>
      </c>
      <c r="D190" s="46">
        <v>6.0000000000000001E-3</v>
      </c>
      <c r="E190" s="29">
        <f>+(C190-C$7)/C$8</f>
        <v>6241.490847242093</v>
      </c>
      <c r="F190" s="1">
        <f>ROUND(2*E190,0)/2</f>
        <v>6241.5</v>
      </c>
      <c r="G190" s="1">
        <f>+C190-(C$7+F190*C$8)</f>
        <v>-1.8062900002405513E-2</v>
      </c>
      <c r="J190" s="1">
        <f>+G190</f>
        <v>-1.8062900002405513E-2</v>
      </c>
      <c r="O190" s="1">
        <f ca="1">+C$11+C$12*$F190</f>
        <v>-1.3881791951990755E-2</v>
      </c>
      <c r="Q190" s="30">
        <f>+C190-15018.5</f>
        <v>39345.957000000002</v>
      </c>
    </row>
    <row r="191" spans="1:17" x14ac:dyDescent="0.2">
      <c r="A191" s="45" t="s">
        <v>114</v>
      </c>
      <c r="B191" s="47" t="s">
        <v>43</v>
      </c>
      <c r="C191" s="46">
        <v>54420.712299999999</v>
      </c>
      <c r="D191" s="46">
        <v>1E-4</v>
      </c>
      <c r="E191" s="29">
        <f>+(C191-C$7)/C$8</f>
        <v>6269.9962999607887</v>
      </c>
      <c r="F191" s="1">
        <f>ROUND(2*E191,0)/2</f>
        <v>6270</v>
      </c>
      <c r="G191" s="1">
        <f>+C191-(C$7+F191*C$8)</f>
        <v>-7.3019999981625006E-3</v>
      </c>
      <c r="K191" s="1">
        <f>+G191</f>
        <v>-7.3019999981625006E-3</v>
      </c>
      <c r="O191" s="1">
        <f ca="1">+C$11+C$12*$F191</f>
        <v>-1.3726844289912228E-2</v>
      </c>
      <c r="Q191" s="30">
        <f>+C191-15018.5</f>
        <v>39402.212299999999</v>
      </c>
    </row>
    <row r="192" spans="1:17" x14ac:dyDescent="0.2">
      <c r="A192" s="46" t="s">
        <v>115</v>
      </c>
      <c r="B192" s="47" t="s">
        <v>43</v>
      </c>
      <c r="C192" s="46">
        <v>54783.8318</v>
      </c>
      <c r="D192" s="46">
        <v>8.0000000000000004E-4</v>
      </c>
      <c r="E192" s="29">
        <f>+(C192-C$7)/C$8</f>
        <v>6453.9947096837341</v>
      </c>
      <c r="F192" s="1">
        <f>ROUND(2*E192,0)/2</f>
        <v>6454</v>
      </c>
      <c r="G192" s="1">
        <f>+C192-(C$7+F192*C$8)</f>
        <v>-1.0440400001243688E-2</v>
      </c>
      <c r="K192" s="1">
        <f>+G192</f>
        <v>-1.0440400001243688E-2</v>
      </c>
      <c r="O192" s="1">
        <f ca="1">+C$11+C$12*$F192</f>
        <v>-1.2726480436492986E-2</v>
      </c>
      <c r="Q192" s="30">
        <f>+C192-15018.5</f>
        <v>39765.3318</v>
      </c>
    </row>
    <row r="193" spans="1:17" x14ac:dyDescent="0.2">
      <c r="A193" s="45" t="s">
        <v>116</v>
      </c>
      <c r="B193" s="47" t="s">
        <v>43</v>
      </c>
      <c r="C193" s="46">
        <v>54799.623399999997</v>
      </c>
      <c r="D193" s="46">
        <v>1E-4</v>
      </c>
      <c r="E193" s="29">
        <f>+(C193-C$7)/C$8</f>
        <v>6461.9965638584081</v>
      </c>
      <c r="F193" s="1">
        <f>ROUND(2*E193,0)/2</f>
        <v>6462</v>
      </c>
      <c r="G193" s="1">
        <f>+C193-(C$7+F193*C$8)</f>
        <v>-6.7812000052072108E-3</v>
      </c>
      <c r="K193" s="1">
        <f>+G193</f>
        <v>-6.7812000052072108E-3</v>
      </c>
      <c r="O193" s="1">
        <f ca="1">+C$11+C$12*$F193</f>
        <v>-1.2682986355909538E-2</v>
      </c>
      <c r="Q193" s="30">
        <f>+C193-15018.5</f>
        <v>39781.123399999997</v>
      </c>
    </row>
    <row r="194" spans="1:17" x14ac:dyDescent="0.2">
      <c r="A194" s="55" t="s">
        <v>117</v>
      </c>
      <c r="B194" s="59" t="s">
        <v>43</v>
      </c>
      <c r="C194" s="55">
        <v>54870.668700000002</v>
      </c>
      <c r="D194" s="55">
        <v>1E-4</v>
      </c>
      <c r="E194" s="29">
        <f>+(C194-C$7)/C$8</f>
        <v>6497.9963441464133</v>
      </c>
      <c r="F194" s="1">
        <f>ROUND(2*E194,0)/2</f>
        <v>6498</v>
      </c>
      <c r="G194" s="1">
        <f>+C194-(C$7+F194*C$8)</f>
        <v>-7.2147999962908216E-3</v>
      </c>
      <c r="K194" s="1">
        <f>+G194</f>
        <v>-7.2147999962908216E-3</v>
      </c>
      <c r="O194" s="1">
        <f ca="1">+C$11+C$12*$F194</f>
        <v>-1.2487262993284037E-2</v>
      </c>
      <c r="Q194" s="30">
        <f>+C194-15018.5</f>
        <v>39852.168700000002</v>
      </c>
    </row>
    <row r="195" spans="1:17" x14ac:dyDescent="0.2">
      <c r="A195" s="45" t="s">
        <v>118</v>
      </c>
      <c r="B195" s="47" t="s">
        <v>43</v>
      </c>
      <c r="C195" s="46">
        <v>55239.711799999997</v>
      </c>
      <c r="D195" s="46">
        <v>1E-4</v>
      </c>
      <c r="E195" s="29">
        <f>+(C195-C$7)/C$8</f>
        <v>6684.9963359376143</v>
      </c>
      <c r="F195" s="1">
        <f>ROUND(2*E195,0)/2</f>
        <v>6685</v>
      </c>
      <c r="G195" s="1">
        <f>+C195-(C$7+F195*C$8)</f>
        <v>-7.2310000032302924E-3</v>
      </c>
      <c r="K195" s="1">
        <f>+G195</f>
        <v>-7.2310000032302924E-3</v>
      </c>
      <c r="O195" s="1">
        <f ca="1">+C$11+C$12*$F195</f>
        <v>-1.1470588859646004E-2</v>
      </c>
      <c r="Q195" s="30">
        <f>+C195-15018.5</f>
        <v>40221.211799999997</v>
      </c>
    </row>
    <row r="196" spans="1:17" x14ac:dyDescent="0.2">
      <c r="A196" s="45" t="s">
        <v>119</v>
      </c>
      <c r="B196" s="47" t="s">
        <v>43</v>
      </c>
      <c r="C196" s="46">
        <v>55914.644999999997</v>
      </c>
      <c r="D196" s="46">
        <v>1E-4</v>
      </c>
      <c r="E196" s="29">
        <f>+(C196-C$7)/C$8</f>
        <v>7026.9956928138445</v>
      </c>
      <c r="F196" s="1">
        <f>ROUND(2*E196,0)/2</f>
        <v>7027</v>
      </c>
      <c r="G196" s="1">
        <f>+C196-(C$7+F196*C$8)</f>
        <v>-8.500200005073566E-3</v>
      </c>
      <c r="I196" s="1">
        <f>+G196</f>
        <v>-8.500200005073566E-3</v>
      </c>
      <c r="O196" s="1">
        <f ca="1">+C$11+C$12*$F196</f>
        <v>-9.6112169147037144E-3</v>
      </c>
      <c r="Q196" s="30">
        <f>+C196-15018.5</f>
        <v>40896.144999999997</v>
      </c>
    </row>
    <row r="197" spans="1:17" x14ac:dyDescent="0.2">
      <c r="A197" s="45" t="s">
        <v>120</v>
      </c>
      <c r="B197" s="47" t="s">
        <v>43</v>
      </c>
      <c r="C197" s="46">
        <v>55914.644999999997</v>
      </c>
      <c r="D197" s="46">
        <v>1E-4</v>
      </c>
      <c r="E197" s="29">
        <f>+(C197-C$7)/C$8</f>
        <v>7026.9956928138445</v>
      </c>
      <c r="F197" s="1">
        <f>ROUND(2*E197,0)/2</f>
        <v>7027</v>
      </c>
      <c r="G197" s="1">
        <f>+C197-(C$7+F197*C$8)</f>
        <v>-8.500200005073566E-3</v>
      </c>
      <c r="I197" s="1">
        <f>+G197</f>
        <v>-8.500200005073566E-3</v>
      </c>
      <c r="O197" s="1">
        <f ca="1">+C$11+C$12*$F197</f>
        <v>-9.6112169147037144E-3</v>
      </c>
      <c r="Q197" s="30">
        <f>+C197-15018.5</f>
        <v>40896.144999999997</v>
      </c>
    </row>
    <row r="198" spans="1:17" x14ac:dyDescent="0.2">
      <c r="A198" s="49" t="s">
        <v>121</v>
      </c>
      <c r="B198" s="50" t="s">
        <v>43</v>
      </c>
      <c r="C198" s="51">
        <v>56194.880100000002</v>
      </c>
      <c r="D198" s="52"/>
      <c r="E198" s="29">
        <f>+(C198-C$7)/C$8</f>
        <v>7168.9952625107389</v>
      </c>
      <c r="F198" s="1">
        <f>ROUND(2*E198,0)/2</f>
        <v>7169</v>
      </c>
      <c r="G198" s="1">
        <f>+C198-(C$7+F198*C$8)</f>
        <v>-9.3493999956990592E-3</v>
      </c>
      <c r="K198" s="1">
        <f>+G198</f>
        <v>-9.3493999956990592E-3</v>
      </c>
      <c r="O198" s="1">
        <f ca="1">+C$11+C$12*$F198</f>
        <v>-8.8391969843475554E-3</v>
      </c>
      <c r="Q198" s="30">
        <f>+C198-15018.5</f>
        <v>41176.380100000002</v>
      </c>
    </row>
    <row r="199" spans="1:17" x14ac:dyDescent="0.2">
      <c r="A199" s="45" t="s">
        <v>122</v>
      </c>
      <c r="B199" s="47" t="s">
        <v>43</v>
      </c>
      <c r="C199" s="46">
        <v>56194.8802</v>
      </c>
      <c r="D199" s="46">
        <v>1E-4</v>
      </c>
      <c r="E199" s="29">
        <f>+(C199-C$7)/C$8</f>
        <v>7168.9953131823231</v>
      </c>
      <c r="F199" s="1">
        <f>ROUND(2*E199,0)/2</f>
        <v>7169</v>
      </c>
      <c r="G199" s="1">
        <f>+C199-(C$7+F199*C$8)</f>
        <v>-9.2493999982252717E-3</v>
      </c>
      <c r="K199" s="1">
        <f>+G199</f>
        <v>-9.2493999982252717E-3</v>
      </c>
      <c r="O199" s="1">
        <f ca="1">+C$11+C$12*$F199</f>
        <v>-8.8391969843475554E-3</v>
      </c>
      <c r="Q199" s="30">
        <f>+C199-15018.5</f>
        <v>41176.3802</v>
      </c>
    </row>
    <row r="200" spans="1:17" x14ac:dyDescent="0.2">
      <c r="A200" s="45" t="s">
        <v>123</v>
      </c>
      <c r="B200" s="47" t="s">
        <v>43</v>
      </c>
      <c r="C200" s="46">
        <v>56565.8969</v>
      </c>
      <c r="D200" s="46">
        <v>2.0000000000000001E-4</v>
      </c>
      <c r="E200" s="29">
        <f>+(C200-C$7)/C$8</f>
        <v>7356.9953593948103</v>
      </c>
      <c r="F200" s="1">
        <f>ROUND(2*E200,0)/2</f>
        <v>7357</v>
      </c>
      <c r="G200" s="1">
        <f>+C200-(C$7+F200*C$8)</f>
        <v>-9.1582000022754073E-3</v>
      </c>
      <c r="K200" s="1">
        <f>+G200</f>
        <v>-9.1582000022754073E-3</v>
      </c>
      <c r="O200" s="1">
        <f ca="1">+C$11+C$12*$F200</f>
        <v>-7.8170860906365894E-3</v>
      </c>
      <c r="Q200" s="30">
        <f>+C200-15018.5</f>
        <v>41547.3969</v>
      </c>
    </row>
    <row r="201" spans="1:17" x14ac:dyDescent="0.2">
      <c r="A201" s="45" t="s">
        <v>124</v>
      </c>
      <c r="B201" s="47" t="s">
        <v>43</v>
      </c>
      <c r="C201" s="46">
        <v>56573.790800000002</v>
      </c>
      <c r="D201" s="46">
        <v>2.0000000000000001E-4</v>
      </c>
      <c r="E201" s="29">
        <f>+(C201-C$7)/C$8</f>
        <v>7360.9953237220152</v>
      </c>
      <c r="F201" s="1">
        <f>ROUND(2*E201,0)/2</f>
        <v>7361</v>
      </c>
      <c r="G201" s="1">
        <f>+C201-(C$7+F201*C$8)</f>
        <v>-9.2285999999148771E-3</v>
      </c>
      <c r="K201" s="1">
        <f>+G201</f>
        <v>-9.2285999999148771E-3</v>
      </c>
      <c r="O201" s="1">
        <f ca="1">+C$11+C$12*$F201</f>
        <v>-7.7953390503448655E-3</v>
      </c>
      <c r="Q201" s="30">
        <f>+C201-15018.5</f>
        <v>41555.290800000002</v>
      </c>
    </row>
    <row r="202" spans="1:17" x14ac:dyDescent="0.2">
      <c r="A202" s="62" t="s">
        <v>125</v>
      </c>
      <c r="B202" s="47"/>
      <c r="C202" s="62">
        <v>56978.359799999998</v>
      </c>
      <c r="D202" s="62">
        <v>6.7999999999999996E-3</v>
      </c>
      <c r="E202" s="29">
        <f>+(C202-C$7)/C$8</f>
        <v>7565.9968524837623</v>
      </c>
      <c r="F202" s="1">
        <f>ROUND(2*E202,0)/2</f>
        <v>7566</v>
      </c>
      <c r="G202" s="1">
        <f>+C202-(C$7+F202*C$8)</f>
        <v>-6.2116000044625252E-3</v>
      </c>
      <c r="J202" s="1">
        <f>+G202</f>
        <v>-6.2116000044625252E-3</v>
      </c>
      <c r="O202" s="1">
        <f ca="1">+C$11+C$12*$F202</f>
        <v>-6.6808032353940783E-3</v>
      </c>
      <c r="Q202" s="30">
        <f>+C202-15018.5</f>
        <v>41959.859799999998</v>
      </c>
    </row>
    <row r="203" spans="1:17" x14ac:dyDescent="0.2">
      <c r="A203" s="63" t="s">
        <v>126</v>
      </c>
      <c r="B203" s="64" t="s">
        <v>43</v>
      </c>
      <c r="C203" s="65">
        <v>57264.516040000002</v>
      </c>
      <c r="D203" s="65">
        <v>2.9999999999999997E-4</v>
      </c>
      <c r="E203" s="29">
        <f>+(C203-C$7)/C$8</f>
        <v>7710.9967577278985</v>
      </c>
      <c r="F203" s="1">
        <f>ROUND(2*E203,0)/2</f>
        <v>7711</v>
      </c>
      <c r="G203" s="1">
        <f>+C203-(C$7+F203*C$8)</f>
        <v>-6.3986000022850931E-3</v>
      </c>
      <c r="K203" s="1">
        <f>+G203</f>
        <v>-6.3986000022850931E-3</v>
      </c>
      <c r="O203" s="1">
        <f ca="1">+C$11+C$12*$F203</f>
        <v>-5.8924730248191282E-3</v>
      </c>
      <c r="Q203" s="30">
        <f>+C203-15018.5</f>
        <v>42246.016040000002</v>
      </c>
    </row>
    <row r="204" spans="1:17" x14ac:dyDescent="0.2">
      <c r="A204" s="66" t="s">
        <v>127</v>
      </c>
      <c r="B204" s="67" t="s">
        <v>43</v>
      </c>
      <c r="C204" s="66">
        <v>57303.989000000001</v>
      </c>
      <c r="D204" s="66" t="s">
        <v>128</v>
      </c>
      <c r="E204" s="29">
        <f>+(C204-C$7)/C$8</f>
        <v>7730.9983326007914</v>
      </c>
      <c r="F204" s="1">
        <f>ROUND(2*E204,0)/2</f>
        <v>7731</v>
      </c>
      <c r="G204" s="1">
        <f>+C204-(C$7+F204*C$8)</f>
        <v>-3.2905999978538603E-3</v>
      </c>
      <c r="K204" s="1">
        <f>+G204</f>
        <v>-3.2905999978538603E-3</v>
      </c>
      <c r="O204" s="1">
        <f ca="1">+C$11+C$12*$F204</f>
        <v>-5.7837378233605158E-3</v>
      </c>
      <c r="Q204" s="30">
        <f>+C204-15018.5</f>
        <v>42285.489000000001</v>
      </c>
    </row>
    <row r="205" spans="1:17" x14ac:dyDescent="0.2">
      <c r="A205" s="68" t="s">
        <v>129</v>
      </c>
      <c r="B205" s="69" t="s">
        <v>43</v>
      </c>
      <c r="C205" s="70">
        <v>57313.854200000002</v>
      </c>
      <c r="D205" s="70">
        <v>2.0000000000000001E-4</v>
      </c>
      <c r="E205" s="29">
        <f>+(C205-C$7)/C$8</f>
        <v>7735.9971859028001</v>
      </c>
      <c r="F205" s="1">
        <f>ROUND(2*E205,0)/2</f>
        <v>7736</v>
      </c>
      <c r="G205" s="1">
        <f>+C205-(C$7+F205*C$8)</f>
        <v>-5.5535999999847263E-3</v>
      </c>
      <c r="K205" s="1">
        <f>+G205</f>
        <v>-5.5535999999847263E-3</v>
      </c>
      <c r="O205" s="1">
        <f ca="1">+C$11+C$12*$F205</f>
        <v>-5.7565540229958662E-3</v>
      </c>
      <c r="Q205" s="30">
        <f>+C205-15018.5</f>
        <v>42295.354200000002</v>
      </c>
    </row>
    <row r="206" spans="1:17" x14ac:dyDescent="0.2">
      <c r="A206" s="63" t="s">
        <v>126</v>
      </c>
      <c r="B206" s="64" t="s">
        <v>43</v>
      </c>
      <c r="C206" s="65">
        <v>57329.641669999997</v>
      </c>
      <c r="D206" s="65">
        <v>1E-4</v>
      </c>
      <c r="E206" s="29">
        <f>+(C206-C$7)/C$8</f>
        <v>7743.996947340971</v>
      </c>
      <c r="F206" s="1">
        <f>ROUND(2*E206,0)/2</f>
        <v>7744</v>
      </c>
      <c r="G206" s="1">
        <f>+C206-(C$7+F206*C$8)</f>
        <v>-6.0244000051170588E-3</v>
      </c>
      <c r="K206" s="1">
        <f>+G206</f>
        <v>-6.0244000051170588E-3</v>
      </c>
      <c r="O206" s="1">
        <f ca="1">+C$11+C$12*$F206</f>
        <v>-5.7130599424124184E-3</v>
      </c>
      <c r="Q206" s="30">
        <f>+C206-15018.5</f>
        <v>42311.141669999997</v>
      </c>
    </row>
    <row r="207" spans="1:17" x14ac:dyDescent="0.2">
      <c r="A207" s="63" t="s">
        <v>126</v>
      </c>
      <c r="B207" s="64" t="s">
        <v>43</v>
      </c>
      <c r="C207" s="65">
        <v>57329.641669999997</v>
      </c>
      <c r="D207" s="65">
        <v>1E-4</v>
      </c>
      <c r="E207" s="29">
        <f>+(C207-C$7)/C$8</f>
        <v>7743.996947340971</v>
      </c>
      <c r="F207" s="1">
        <f>ROUND(2*E207,0)/2</f>
        <v>7744</v>
      </c>
      <c r="G207" s="1">
        <f>+C207-(C$7+F207*C$8)</f>
        <v>-6.0244000051170588E-3</v>
      </c>
      <c r="K207" s="1">
        <f>+G207</f>
        <v>-6.0244000051170588E-3</v>
      </c>
      <c r="O207" s="1">
        <f ca="1">+C$11+C$12*$F207</f>
        <v>-5.7130599424124184E-3</v>
      </c>
      <c r="Q207" s="30">
        <f>+C207-15018.5</f>
        <v>42311.141669999997</v>
      </c>
    </row>
    <row r="208" spans="1:17" x14ac:dyDescent="0.2">
      <c r="A208" s="71" t="s">
        <v>130</v>
      </c>
      <c r="B208" s="72" t="s">
        <v>43</v>
      </c>
      <c r="C208" s="73">
        <v>57343.456899999997</v>
      </c>
      <c r="D208" s="73" t="s">
        <v>131</v>
      </c>
      <c r="E208" s="29">
        <f>+(C208-C$7)/C$8</f>
        <v>7750.99734349143</v>
      </c>
      <c r="F208" s="1">
        <f>ROUND(2*E208,0)/2</f>
        <v>7751</v>
      </c>
      <c r="G208" s="1">
        <f>+C208-(C$7+F208*C$8)</f>
        <v>-5.2426000038394704E-3</v>
      </c>
      <c r="K208" s="1">
        <f>+G208</f>
        <v>-5.2426000038394704E-3</v>
      </c>
      <c r="O208" s="1">
        <f ca="1">+C$11+C$12*$F208</f>
        <v>-5.6750026219019034E-3</v>
      </c>
      <c r="Q208" s="30">
        <f>+C208-15018.5</f>
        <v>42324.956899999997</v>
      </c>
    </row>
    <row r="209" spans="1:21" x14ac:dyDescent="0.2">
      <c r="A209" s="74" t="s">
        <v>132</v>
      </c>
      <c r="B209" s="75" t="s">
        <v>43</v>
      </c>
      <c r="C209" s="76">
        <v>57373.366999999998</v>
      </c>
      <c r="D209" s="77">
        <v>0.01</v>
      </c>
      <c r="E209" s="29">
        <f>+(C209-C$7)/C$8</f>
        <v>7766.1532655354249</v>
      </c>
      <c r="F209" s="1">
        <f>ROUND(2*E209,0)/2</f>
        <v>7766</v>
      </c>
      <c r="O209" s="1">
        <f ca="1">+C$11+C$12*$F209</f>
        <v>-5.5934512208079476E-3</v>
      </c>
      <c r="Q209" s="30">
        <f>+C209-15018.5</f>
        <v>42354.866999999998</v>
      </c>
      <c r="U209" s="1">
        <f>+C209-(C$7+F209*C$8)</f>
        <v>0.30246839999745134</v>
      </c>
    </row>
    <row r="210" spans="1:21" x14ac:dyDescent="0.2">
      <c r="A210" s="68" t="s">
        <v>133</v>
      </c>
      <c r="B210" s="69" t="s">
        <v>43</v>
      </c>
      <c r="C210" s="70">
        <v>57684.872199999998</v>
      </c>
      <c r="D210" s="70">
        <v>1E-4</v>
      </c>
      <c r="E210" s="29">
        <f>+(C210-C$7)/C$8</f>
        <v>7923.9978908459025</v>
      </c>
      <c r="F210" s="1">
        <f>ROUND(2*E210,0)/2</f>
        <v>7924</v>
      </c>
      <c r="G210" s="1">
        <f>+C210-(C$7+F210*C$8)</f>
        <v>-4.1624000004958361E-3</v>
      </c>
      <c r="K210" s="1">
        <f>+G210</f>
        <v>-4.1624000004958361E-3</v>
      </c>
      <c r="O210" s="1">
        <f ca="1">+C$11+C$12*$F210</f>
        <v>-4.7344431292849001E-3</v>
      </c>
      <c r="Q210" s="30">
        <f>+C210-15018.5</f>
        <v>42666.372199999998</v>
      </c>
    </row>
    <row r="211" spans="1:21" x14ac:dyDescent="0.2">
      <c r="A211" s="78" t="s">
        <v>134</v>
      </c>
      <c r="B211" s="79" t="s">
        <v>43</v>
      </c>
      <c r="C211" s="78">
        <v>58067.731500000002</v>
      </c>
      <c r="D211" s="78">
        <v>1E-4</v>
      </c>
      <c r="E211" s="29">
        <f>+(C211-C$7)/C$8</f>
        <v>8117.9987703019515</v>
      </c>
      <c r="F211" s="1">
        <f>ROUND(2*E211,0)/2</f>
        <v>8118</v>
      </c>
      <c r="G211" s="1">
        <f>+C211-(C$7+F211*C$8)</f>
        <v>-2.4267999979201704E-3</v>
      </c>
      <c r="K211" s="1">
        <f>+G211</f>
        <v>-2.4267999979201704E-3</v>
      </c>
      <c r="O211" s="1">
        <f ca="1">+C$11+C$12*$F211</f>
        <v>-3.6797116751363448E-3</v>
      </c>
      <c r="Q211" s="30">
        <f>+C211-15018.5</f>
        <v>43049.231500000002</v>
      </c>
    </row>
    <row r="212" spans="1:21" x14ac:dyDescent="0.2">
      <c r="A212" s="78" t="s">
        <v>134</v>
      </c>
      <c r="B212" s="79" t="s">
        <v>43</v>
      </c>
      <c r="C212" s="78">
        <v>58148.643400000001</v>
      </c>
      <c r="D212" s="78">
        <v>2.0000000000000001E-4</v>
      </c>
      <c r="E212" s="29">
        <f>+(C212-C$7)/C$8</f>
        <v>8158.9981132941666</v>
      </c>
      <c r="F212" s="1">
        <f>ROUND(2*E212,0)/2</f>
        <v>8159</v>
      </c>
      <c r="G212" s="1">
        <f>+C212-(C$7+F212*C$8)</f>
        <v>-3.7234000046737492E-3</v>
      </c>
      <c r="K212" s="1">
        <f>+G212</f>
        <v>-3.7234000046737492E-3</v>
      </c>
      <c r="O212" s="1">
        <f ca="1">+C$11+C$12*$F212</f>
        <v>-3.4568045121461874E-3</v>
      </c>
      <c r="Q212" s="30">
        <f>+C212-15018.5</f>
        <v>43130.143400000001</v>
      </c>
    </row>
    <row r="213" spans="1:21" x14ac:dyDescent="0.2">
      <c r="A213" s="80" t="s">
        <v>135</v>
      </c>
      <c r="B213" s="81" t="s">
        <v>43</v>
      </c>
      <c r="C213" s="82">
        <v>58523.609400000001</v>
      </c>
      <c r="D213" s="82">
        <v>1E-4</v>
      </c>
      <c r="E213" s="29">
        <f>+(C213-C$7)/C$8</f>
        <v>8348.9993324525258</v>
      </c>
      <c r="F213" s="1">
        <f>ROUND(2*E213,0)/2</f>
        <v>8349</v>
      </c>
      <c r="G213" s="1">
        <f>+C213-(C$7+F213*C$8)</f>
        <v>-1.3174000050639734E-3</v>
      </c>
      <c r="K213" s="1">
        <f>+G213</f>
        <v>-1.3174000050639734E-3</v>
      </c>
      <c r="O213" s="1">
        <f ca="1">+C$11+C$12*$F213</f>
        <v>-2.4238200982893629E-3</v>
      </c>
      <c r="Q213" s="30">
        <f>+C213-15018.5</f>
        <v>43505.109400000001</v>
      </c>
    </row>
    <row r="214" spans="1:21" x14ac:dyDescent="0.2">
      <c r="A214" s="83" t="s">
        <v>136</v>
      </c>
      <c r="B214" s="84" t="s">
        <v>43</v>
      </c>
      <c r="C214" s="85">
        <v>58795.951699999998</v>
      </c>
      <c r="D214" s="85">
        <v>1E-4</v>
      </c>
      <c r="E214" s="29">
        <f>+(C214-C$7)/C$8</f>
        <v>8486.9994952096586</v>
      </c>
      <c r="F214" s="1">
        <f>ROUND(2*E214,0)/2</f>
        <v>8487</v>
      </c>
      <c r="G214" s="1">
        <f>+C214-(C$7+F214*C$8)</f>
        <v>-9.9620000401046127E-4</v>
      </c>
      <c r="K214" s="1">
        <f>+G214</f>
        <v>-9.9620000401046127E-4</v>
      </c>
      <c r="O214" s="1">
        <f ca="1">+C$11+C$12*$F214</f>
        <v>-1.6735472082249278E-3</v>
      </c>
      <c r="Q214" s="30">
        <f>+C214-15018.5</f>
        <v>43777.451699999998</v>
      </c>
    </row>
    <row r="215" spans="1:21" x14ac:dyDescent="0.2">
      <c r="A215" s="80" t="s">
        <v>659</v>
      </c>
      <c r="B215" s="81" t="s">
        <v>43</v>
      </c>
      <c r="C215" s="82">
        <v>59182.756300000001</v>
      </c>
      <c r="D215" s="82">
        <v>1E-4</v>
      </c>
      <c r="E215" s="29">
        <f>+(C215-C$7)/C$8</f>
        <v>8682.9995207481388</v>
      </c>
      <c r="F215" s="1">
        <f>ROUND(2*E215,0)/2</f>
        <v>8683</v>
      </c>
      <c r="G215" s="1">
        <f>+C215-(C$7+F215*C$8)</f>
        <v>-9.4580000586574897E-4</v>
      </c>
      <c r="K215" s="1">
        <f>+G215</f>
        <v>-9.4580000586574897E-4</v>
      </c>
      <c r="O215" s="1">
        <f ca="1">+C$11+C$12*$F215</f>
        <v>-6.0794223393051405E-4</v>
      </c>
      <c r="Q215" s="30">
        <f>+C215-15018.5</f>
        <v>44164.256300000001</v>
      </c>
    </row>
    <row r="216" spans="1:21" x14ac:dyDescent="0.2">
      <c r="A216" s="98" t="s">
        <v>660</v>
      </c>
      <c r="B216" s="99" t="s">
        <v>43</v>
      </c>
      <c r="C216" s="100">
        <v>59474.832699999999</v>
      </c>
      <c r="D216" s="101">
        <v>5.9999999999999995E-4</v>
      </c>
      <c r="E216" s="29">
        <f>+(C216-C$7)/C$8</f>
        <v>8830.9992649579726</v>
      </c>
      <c r="F216" s="1">
        <f>ROUND(2*E216,0)/2</f>
        <v>8831</v>
      </c>
      <c r="G216" s="1">
        <f>+C216-(C$7+F216*C$8)</f>
        <v>-1.4506000006804243E-3</v>
      </c>
      <c r="K216" s="1">
        <f>+G216</f>
        <v>-1.4506000006804243E-3</v>
      </c>
      <c r="O216" s="1">
        <f ca="1">+C$11+C$12*$F216</f>
        <v>1.9669825686322029E-4</v>
      </c>
      <c r="Q216" s="30">
        <f>+C216-15018.5</f>
        <v>44456.332699999999</v>
      </c>
    </row>
    <row r="217" spans="1:21" x14ac:dyDescent="0.2">
      <c r="A217" s="98" t="s">
        <v>660</v>
      </c>
      <c r="B217" s="99" t="s">
        <v>43</v>
      </c>
      <c r="C217" s="100">
        <v>59581.402600000001</v>
      </c>
      <c r="D217" s="101">
        <v>1E-4</v>
      </c>
      <c r="E217" s="29">
        <f>+(C217-C$7)/C$8</f>
        <v>8884.9999234859042</v>
      </c>
      <c r="F217" s="1">
        <f>ROUND(2*E217,0)/2</f>
        <v>8885</v>
      </c>
      <c r="G217" s="1">
        <f>+C217-(C$7+F217*C$8)</f>
        <v>-1.5100000018719584E-4</v>
      </c>
      <c r="K217" s="1">
        <f>+G217</f>
        <v>-1.5100000018719584E-4</v>
      </c>
      <c r="O217" s="1">
        <f ca="1">+C$11+C$12*$F217</f>
        <v>4.9028330080147509E-4</v>
      </c>
      <c r="Q217" s="30">
        <f>+C217-15018.5</f>
        <v>44562.902600000001</v>
      </c>
    </row>
  </sheetData>
  <sheetProtection selectLockedCells="1" selectUnlockedCells="1"/>
  <sortState xmlns:xlrd2="http://schemas.microsoft.com/office/spreadsheetml/2017/richdata2" ref="A21:X217">
    <sortCondition ref="C21:C217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0"/>
  <sheetViews>
    <sheetView topLeftCell="A132" workbookViewId="0">
      <selection activeCell="A102" sqref="A102"/>
    </sheetView>
  </sheetViews>
  <sheetFormatPr defaultRowHeight="12.75" x14ac:dyDescent="0.2"/>
  <cols>
    <col min="1" max="1" width="19.7109375" style="52" customWidth="1"/>
    <col min="2" max="2" width="4.42578125" style="4" customWidth="1"/>
    <col min="3" max="3" width="12.7109375" style="52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52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6" t="s">
        <v>137</v>
      </c>
      <c r="I1" s="87" t="s">
        <v>138</v>
      </c>
      <c r="J1" s="88" t="s">
        <v>35</v>
      </c>
    </row>
    <row r="2" spans="1:16" x14ac:dyDescent="0.2">
      <c r="I2" s="89" t="s">
        <v>139</v>
      </c>
      <c r="J2" s="90" t="s">
        <v>34</v>
      </c>
    </row>
    <row r="3" spans="1:16" x14ac:dyDescent="0.2">
      <c r="A3" s="91" t="s">
        <v>140</v>
      </c>
      <c r="I3" s="89" t="s">
        <v>141</v>
      </c>
      <c r="J3" s="90" t="s">
        <v>32</v>
      </c>
    </row>
    <row r="4" spans="1:16" x14ac:dyDescent="0.2">
      <c r="I4" s="89" t="s">
        <v>142</v>
      </c>
      <c r="J4" s="90" t="s">
        <v>32</v>
      </c>
    </row>
    <row r="5" spans="1:16" x14ac:dyDescent="0.2">
      <c r="I5" s="92" t="s">
        <v>128</v>
      </c>
      <c r="J5" s="93" t="s">
        <v>33</v>
      </c>
    </row>
    <row r="11" spans="1:16" ht="12.75" customHeight="1" x14ac:dyDescent="0.2">
      <c r="A11" s="52" t="str">
        <f t="shared" ref="A11:A42" si="0">P11</f>
        <v>IBVS 46 </v>
      </c>
      <c r="B11" s="18" t="str">
        <f t="shared" ref="B11:B42" si="1">IF(H11=INT(H11),"I","II")</f>
        <v>I</v>
      </c>
      <c r="C11" s="52">
        <f t="shared" ref="C11:C42" si="2">1*G11</f>
        <v>38275.578000000001</v>
      </c>
      <c r="D11" s="4" t="str">
        <f t="shared" ref="D11:D42" si="3">VLOOKUP(F11,I$1:J$5,2,FALSE)</f>
        <v>vis</v>
      </c>
      <c r="E11" s="4">
        <f>VLOOKUP(C11,Active!C$21:E$969,3,FALSE)</f>
        <v>-1910.999311575833</v>
      </c>
      <c r="F11" s="18" t="s">
        <v>128</v>
      </c>
      <c r="G11" s="4" t="str">
        <f t="shared" ref="G11:G42" si="4">MID(I11,3,LEN(I11)-3)</f>
        <v>38275.578</v>
      </c>
      <c r="H11" s="52">
        <f t="shared" ref="H11:H42" si="5">1*K11</f>
        <v>-1911</v>
      </c>
      <c r="I11" s="94" t="s">
        <v>143</v>
      </c>
      <c r="J11" s="95" t="s">
        <v>144</v>
      </c>
      <c r="K11" s="94">
        <v>-1911</v>
      </c>
      <c r="L11" s="94" t="s">
        <v>145</v>
      </c>
      <c r="M11" s="95" t="s">
        <v>146</v>
      </c>
      <c r="N11" s="95"/>
      <c r="O11" s="96" t="s">
        <v>147</v>
      </c>
      <c r="P11" s="97" t="s">
        <v>148</v>
      </c>
    </row>
    <row r="12" spans="1:16" ht="12.75" customHeight="1" x14ac:dyDescent="0.2">
      <c r="A12" s="52" t="str">
        <f t="shared" si="0"/>
        <v>IBVS 328 </v>
      </c>
      <c r="B12" s="18" t="str">
        <f t="shared" si="1"/>
        <v>I</v>
      </c>
      <c r="C12" s="52">
        <f t="shared" si="2"/>
        <v>40229.339</v>
      </c>
      <c r="D12" s="4" t="str">
        <f t="shared" si="3"/>
        <v>vis</v>
      </c>
      <c r="E12" s="4">
        <f>VLOOKUP(C12,Active!C$21:E$969,3,FALSE)</f>
        <v>-920.99762623888341</v>
      </c>
      <c r="F12" s="18" t="s">
        <v>128</v>
      </c>
      <c r="G12" s="4" t="str">
        <f t="shared" si="4"/>
        <v>40229.339</v>
      </c>
      <c r="H12" s="52">
        <f t="shared" si="5"/>
        <v>-921</v>
      </c>
      <c r="I12" s="94" t="s">
        <v>149</v>
      </c>
      <c r="J12" s="95" t="s">
        <v>150</v>
      </c>
      <c r="K12" s="94">
        <v>-921</v>
      </c>
      <c r="L12" s="94" t="s">
        <v>151</v>
      </c>
      <c r="M12" s="95" t="s">
        <v>146</v>
      </c>
      <c r="N12" s="95"/>
      <c r="O12" s="96" t="s">
        <v>152</v>
      </c>
      <c r="P12" s="97" t="s">
        <v>153</v>
      </c>
    </row>
    <row r="13" spans="1:16" ht="12.75" customHeight="1" x14ac:dyDescent="0.2">
      <c r="A13" s="52" t="str">
        <f t="shared" si="0"/>
        <v>IBVS 328 </v>
      </c>
      <c r="B13" s="18" t="str">
        <f t="shared" si="1"/>
        <v>I</v>
      </c>
      <c r="C13" s="52">
        <f t="shared" si="2"/>
        <v>40233.288</v>
      </c>
      <c r="D13" s="4" t="str">
        <f t="shared" si="3"/>
        <v>vis</v>
      </c>
      <c r="E13" s="4">
        <f>VLOOKUP(C13,Active!C$21:E$969,3,FALSE)</f>
        <v>-918.99660530776839</v>
      </c>
      <c r="F13" s="18" t="s">
        <v>128</v>
      </c>
      <c r="G13" s="4" t="str">
        <f t="shared" si="4"/>
        <v>40233.288</v>
      </c>
      <c r="H13" s="52">
        <f t="shared" si="5"/>
        <v>-919</v>
      </c>
      <c r="I13" s="94" t="s">
        <v>154</v>
      </c>
      <c r="J13" s="95" t="s">
        <v>155</v>
      </c>
      <c r="K13" s="94">
        <v>-919</v>
      </c>
      <c r="L13" s="94" t="s">
        <v>156</v>
      </c>
      <c r="M13" s="95" t="s">
        <v>146</v>
      </c>
      <c r="N13" s="95"/>
      <c r="O13" s="96" t="s">
        <v>152</v>
      </c>
      <c r="P13" s="97" t="s">
        <v>153</v>
      </c>
    </row>
    <row r="14" spans="1:16" ht="12.75" customHeight="1" x14ac:dyDescent="0.2">
      <c r="A14" s="52" t="str">
        <f t="shared" si="0"/>
        <v> AVSJ 3.66 </v>
      </c>
      <c r="B14" s="18" t="str">
        <f t="shared" si="1"/>
        <v>I</v>
      </c>
      <c r="C14" s="52">
        <f t="shared" si="2"/>
        <v>40566.800000000003</v>
      </c>
      <c r="D14" s="4" t="str">
        <f t="shared" si="3"/>
        <v>vis</v>
      </c>
      <c r="E14" s="4">
        <f>VLOOKUP(C14,Active!C$21:E$969,3,FALSE)</f>
        <v>-750.00078540958259</v>
      </c>
      <c r="F14" s="18" t="str">
        <f>LEFT(M14,1)</f>
        <v>V</v>
      </c>
      <c r="G14" s="4" t="str">
        <f t="shared" si="4"/>
        <v>40566.800</v>
      </c>
      <c r="H14" s="52">
        <f t="shared" si="5"/>
        <v>-750</v>
      </c>
      <c r="I14" s="94" t="s">
        <v>157</v>
      </c>
      <c r="J14" s="95" t="s">
        <v>158</v>
      </c>
      <c r="K14" s="94">
        <v>-750</v>
      </c>
      <c r="L14" s="94" t="s">
        <v>159</v>
      </c>
      <c r="M14" s="95" t="s">
        <v>146</v>
      </c>
      <c r="N14" s="95"/>
      <c r="O14" s="96" t="s">
        <v>160</v>
      </c>
      <c r="P14" s="96" t="s">
        <v>161</v>
      </c>
    </row>
    <row r="15" spans="1:16" ht="12.75" customHeight="1" x14ac:dyDescent="0.2">
      <c r="A15" s="52" t="str">
        <f t="shared" si="0"/>
        <v> AVSJ 5.88 </v>
      </c>
      <c r="B15" s="18" t="str">
        <f t="shared" si="1"/>
        <v>I</v>
      </c>
      <c r="C15" s="52">
        <f t="shared" si="2"/>
        <v>41717.349000000002</v>
      </c>
      <c r="D15" s="4" t="str">
        <f t="shared" si="3"/>
        <v>vis</v>
      </c>
      <c r="E15" s="4">
        <f>VLOOKUP(C15,Active!C$21:E$969,3,FALSE)</f>
        <v>-166.99935940980987</v>
      </c>
      <c r="F15" s="18" t="str">
        <f>LEFT(M15,1)</f>
        <v>V</v>
      </c>
      <c r="G15" s="4" t="str">
        <f t="shared" si="4"/>
        <v>41717.349</v>
      </c>
      <c r="H15" s="52">
        <f t="shared" si="5"/>
        <v>-167</v>
      </c>
      <c r="I15" s="94" t="s">
        <v>162</v>
      </c>
      <c r="J15" s="95" t="s">
        <v>163</v>
      </c>
      <c r="K15" s="94">
        <v>-167</v>
      </c>
      <c r="L15" s="94" t="s">
        <v>145</v>
      </c>
      <c r="M15" s="95" t="s">
        <v>146</v>
      </c>
      <c r="N15" s="95"/>
      <c r="O15" s="96" t="s">
        <v>160</v>
      </c>
      <c r="P15" s="96" t="s">
        <v>164</v>
      </c>
    </row>
    <row r="16" spans="1:16" ht="12.75" customHeight="1" x14ac:dyDescent="0.2">
      <c r="A16" s="52" t="str">
        <f t="shared" si="0"/>
        <v> BBS 8 </v>
      </c>
      <c r="B16" s="18" t="str">
        <f t="shared" si="1"/>
        <v>I</v>
      </c>
      <c r="C16" s="52">
        <f t="shared" si="2"/>
        <v>41719.322999999997</v>
      </c>
      <c r="D16" s="4" t="str">
        <f t="shared" si="3"/>
        <v>vis</v>
      </c>
      <c r="E16" s="4">
        <f>VLOOKUP(C16,Active!C$21:E$969,3,FALSE)</f>
        <v>-165.99910230218518</v>
      </c>
      <c r="F16" s="18" t="str">
        <f>LEFT(M16,1)</f>
        <v>V</v>
      </c>
      <c r="G16" s="4" t="str">
        <f t="shared" si="4"/>
        <v>41719.323</v>
      </c>
      <c r="H16" s="52">
        <f t="shared" si="5"/>
        <v>-166</v>
      </c>
      <c r="I16" s="94" t="s">
        <v>165</v>
      </c>
      <c r="J16" s="95" t="s">
        <v>166</v>
      </c>
      <c r="K16" s="94">
        <v>-166</v>
      </c>
      <c r="L16" s="94" t="s">
        <v>167</v>
      </c>
      <c r="M16" s="95" t="s">
        <v>146</v>
      </c>
      <c r="N16" s="95"/>
      <c r="O16" s="96" t="s">
        <v>168</v>
      </c>
      <c r="P16" s="96" t="s">
        <v>169</v>
      </c>
    </row>
    <row r="17" spans="1:16" ht="12.75" customHeight="1" x14ac:dyDescent="0.2">
      <c r="A17" s="52" t="str">
        <f t="shared" si="0"/>
        <v> AVSJ 5.88 </v>
      </c>
      <c r="B17" s="18" t="str">
        <f t="shared" si="1"/>
        <v>I</v>
      </c>
      <c r="C17" s="52">
        <f t="shared" si="2"/>
        <v>41989.692000000003</v>
      </c>
      <c r="D17" s="4" t="str">
        <f t="shared" si="3"/>
        <v>vis</v>
      </c>
      <c r="E17" s="4">
        <f>VLOOKUP(C17,Active!C$21:E$969,3,FALSE)</f>
        <v>-28.998841951573247</v>
      </c>
      <c r="F17" s="18" t="str">
        <f>LEFT(M17,1)</f>
        <v>V</v>
      </c>
      <c r="G17" s="4" t="str">
        <f t="shared" si="4"/>
        <v>41989.692</v>
      </c>
      <c r="H17" s="52">
        <f t="shared" si="5"/>
        <v>-29</v>
      </c>
      <c r="I17" s="94" t="s">
        <v>170</v>
      </c>
      <c r="J17" s="95" t="s">
        <v>171</v>
      </c>
      <c r="K17" s="94">
        <v>-29</v>
      </c>
      <c r="L17" s="94" t="s">
        <v>167</v>
      </c>
      <c r="M17" s="95" t="s">
        <v>146</v>
      </c>
      <c r="N17" s="95"/>
      <c r="O17" s="96" t="s">
        <v>160</v>
      </c>
      <c r="P17" s="96" t="s">
        <v>164</v>
      </c>
    </row>
    <row r="18" spans="1:16" ht="12.75" customHeight="1" x14ac:dyDescent="0.2">
      <c r="A18" s="52" t="str">
        <f t="shared" si="0"/>
        <v> BBS 12 </v>
      </c>
      <c r="B18" s="18" t="str">
        <f t="shared" si="1"/>
        <v>I</v>
      </c>
      <c r="C18" s="52">
        <f t="shared" si="2"/>
        <v>42011.392</v>
      </c>
      <c r="D18" s="4" t="str">
        <f t="shared" si="3"/>
        <v>vis</v>
      </c>
      <c r="E18" s="4">
        <f>VLOOKUP(C18,Active!C$21:E$969,3,FALSE)</f>
        <v>-18.003107789713663</v>
      </c>
      <c r="F18" s="18" t="str">
        <f>LEFT(M18,1)</f>
        <v>V</v>
      </c>
      <c r="G18" s="4" t="str">
        <f t="shared" si="4"/>
        <v>42011.392</v>
      </c>
      <c r="H18" s="52">
        <f t="shared" si="5"/>
        <v>-18</v>
      </c>
      <c r="I18" s="94" t="s">
        <v>172</v>
      </c>
      <c r="J18" s="95" t="s">
        <v>173</v>
      </c>
      <c r="K18" s="94">
        <v>-18</v>
      </c>
      <c r="L18" s="94" t="s">
        <v>174</v>
      </c>
      <c r="M18" s="95" t="s">
        <v>146</v>
      </c>
      <c r="N18" s="95"/>
      <c r="O18" s="96" t="s">
        <v>175</v>
      </c>
      <c r="P18" s="96" t="s">
        <v>176</v>
      </c>
    </row>
    <row r="19" spans="1:16" ht="12.75" customHeight="1" x14ac:dyDescent="0.2">
      <c r="A19" s="52" t="str">
        <f t="shared" si="0"/>
        <v> BBS 12 </v>
      </c>
      <c r="B19" s="18" t="str">
        <f t="shared" si="1"/>
        <v>I</v>
      </c>
      <c r="C19" s="52">
        <f t="shared" si="2"/>
        <v>42015.345999999998</v>
      </c>
      <c r="D19" s="4" t="str">
        <f t="shared" si="3"/>
        <v>vis</v>
      </c>
      <c r="E19" s="4">
        <f>VLOOKUP(C19,Active!C$21:E$969,3,FALSE)</f>
        <v>-15.999553279300041</v>
      </c>
      <c r="F19" s="18" t="s">
        <v>128</v>
      </c>
      <c r="G19" s="4" t="str">
        <f t="shared" si="4"/>
        <v>42015.346</v>
      </c>
      <c r="H19" s="52">
        <f t="shared" si="5"/>
        <v>-16</v>
      </c>
      <c r="I19" s="94" t="s">
        <v>177</v>
      </c>
      <c r="J19" s="95" t="s">
        <v>178</v>
      </c>
      <c r="K19" s="94">
        <v>-16</v>
      </c>
      <c r="L19" s="94" t="s">
        <v>145</v>
      </c>
      <c r="M19" s="95" t="s">
        <v>146</v>
      </c>
      <c r="N19" s="95"/>
      <c r="O19" s="96" t="s">
        <v>175</v>
      </c>
      <c r="P19" s="96" t="s">
        <v>176</v>
      </c>
    </row>
    <row r="20" spans="1:16" ht="12.75" customHeight="1" x14ac:dyDescent="0.2">
      <c r="A20" s="52" t="str">
        <f t="shared" si="0"/>
        <v> BBS 14 </v>
      </c>
      <c r="B20" s="18" t="str">
        <f t="shared" si="1"/>
        <v>I</v>
      </c>
      <c r="C20" s="52">
        <f t="shared" si="2"/>
        <v>42090.34</v>
      </c>
      <c r="D20" s="4" t="str">
        <f t="shared" si="3"/>
        <v>vis</v>
      </c>
      <c r="E20" s="4">
        <f>VLOOKUP(C20,Active!C$21:E$969,3,FALSE)</f>
        <v>22.001095925059165</v>
      </c>
      <c r="F20" s="18" t="s">
        <v>128</v>
      </c>
      <c r="G20" s="4" t="str">
        <f t="shared" si="4"/>
        <v>42090.340</v>
      </c>
      <c r="H20" s="52">
        <f t="shared" si="5"/>
        <v>22</v>
      </c>
      <c r="I20" s="94" t="s">
        <v>179</v>
      </c>
      <c r="J20" s="95" t="s">
        <v>180</v>
      </c>
      <c r="K20" s="94">
        <v>22</v>
      </c>
      <c r="L20" s="94" t="s">
        <v>167</v>
      </c>
      <c r="M20" s="95" t="s">
        <v>146</v>
      </c>
      <c r="N20" s="95"/>
      <c r="O20" s="96" t="s">
        <v>175</v>
      </c>
      <c r="P20" s="96" t="s">
        <v>181</v>
      </c>
    </row>
    <row r="21" spans="1:16" ht="12.75" customHeight="1" x14ac:dyDescent="0.2">
      <c r="A21" s="52" t="str">
        <f t="shared" si="0"/>
        <v> BBS 19 </v>
      </c>
      <c r="B21" s="18" t="str">
        <f t="shared" si="1"/>
        <v>I</v>
      </c>
      <c r="C21" s="52">
        <f t="shared" si="2"/>
        <v>42396.233</v>
      </c>
      <c r="D21" s="4" t="str">
        <f t="shared" si="3"/>
        <v>vis</v>
      </c>
      <c r="E21" s="4">
        <f>VLOOKUP(C21,Active!C$21:E$969,3,FALSE)</f>
        <v>177.00193048608244</v>
      </c>
      <c r="F21" s="18" t="s">
        <v>128</v>
      </c>
      <c r="G21" s="4" t="str">
        <f t="shared" si="4"/>
        <v>42396.233</v>
      </c>
      <c r="H21" s="52">
        <f t="shared" si="5"/>
        <v>177</v>
      </c>
      <c r="I21" s="94" t="s">
        <v>182</v>
      </c>
      <c r="J21" s="95" t="s">
        <v>183</v>
      </c>
      <c r="K21" s="94">
        <v>177</v>
      </c>
      <c r="L21" s="94" t="s">
        <v>184</v>
      </c>
      <c r="M21" s="95" t="s">
        <v>146</v>
      </c>
      <c r="N21" s="95"/>
      <c r="O21" s="96" t="s">
        <v>175</v>
      </c>
      <c r="P21" s="96" t="s">
        <v>185</v>
      </c>
    </row>
    <row r="22" spans="1:16" ht="12.75" customHeight="1" x14ac:dyDescent="0.2">
      <c r="A22" s="52" t="str">
        <f t="shared" si="0"/>
        <v> BBS 21 </v>
      </c>
      <c r="B22" s="18" t="str">
        <f t="shared" si="1"/>
        <v>I</v>
      </c>
      <c r="C22" s="52">
        <f t="shared" si="2"/>
        <v>42453.457000000002</v>
      </c>
      <c r="D22" s="4" t="str">
        <f t="shared" si="3"/>
        <v>vis</v>
      </c>
      <c r="E22" s="4">
        <f>VLOOKUP(C22,Active!C$21:E$969,3,FALSE)</f>
        <v>205.99823885835704</v>
      </c>
      <c r="F22" s="18" t="s">
        <v>128</v>
      </c>
      <c r="G22" s="4" t="str">
        <f t="shared" si="4"/>
        <v>42453.457</v>
      </c>
      <c r="H22" s="52">
        <f t="shared" si="5"/>
        <v>206</v>
      </c>
      <c r="I22" s="94" t="s">
        <v>186</v>
      </c>
      <c r="J22" s="95" t="s">
        <v>187</v>
      </c>
      <c r="K22" s="94">
        <v>206</v>
      </c>
      <c r="L22" s="94" t="s">
        <v>188</v>
      </c>
      <c r="M22" s="95" t="s">
        <v>146</v>
      </c>
      <c r="N22" s="95"/>
      <c r="O22" s="96" t="s">
        <v>175</v>
      </c>
      <c r="P22" s="96" t="s">
        <v>189</v>
      </c>
    </row>
    <row r="23" spans="1:16" ht="12.75" customHeight="1" x14ac:dyDescent="0.2">
      <c r="A23" s="52" t="str">
        <f t="shared" si="0"/>
        <v> BBS 24 </v>
      </c>
      <c r="B23" s="18" t="str">
        <f t="shared" si="1"/>
        <v>I</v>
      </c>
      <c r="C23" s="52">
        <f t="shared" si="2"/>
        <v>42664.614000000001</v>
      </c>
      <c r="D23" s="4" t="str">
        <f t="shared" si="3"/>
        <v>vis</v>
      </c>
      <c r="E23" s="4">
        <f>VLOOKUP(C23,Active!C$21:E$969,3,FALSE)</f>
        <v>312.99483970702465</v>
      </c>
      <c r="F23" s="18" t="s">
        <v>128</v>
      </c>
      <c r="G23" s="4" t="str">
        <f t="shared" si="4"/>
        <v>42664.614</v>
      </c>
      <c r="H23" s="52">
        <f t="shared" si="5"/>
        <v>313</v>
      </c>
      <c r="I23" s="94" t="s">
        <v>190</v>
      </c>
      <c r="J23" s="95" t="s">
        <v>191</v>
      </c>
      <c r="K23" s="94">
        <v>313</v>
      </c>
      <c r="L23" s="94" t="s">
        <v>192</v>
      </c>
      <c r="M23" s="95" t="s">
        <v>146</v>
      </c>
      <c r="N23" s="95"/>
      <c r="O23" s="96" t="s">
        <v>175</v>
      </c>
      <c r="P23" s="96" t="s">
        <v>193</v>
      </c>
    </row>
    <row r="24" spans="1:16" ht="12.75" customHeight="1" x14ac:dyDescent="0.2">
      <c r="A24" s="52" t="str">
        <f t="shared" si="0"/>
        <v> BRNO 21 </v>
      </c>
      <c r="B24" s="18" t="str">
        <f t="shared" si="1"/>
        <v>I</v>
      </c>
      <c r="C24" s="52">
        <f t="shared" si="2"/>
        <v>42751.457000000002</v>
      </c>
      <c r="D24" s="4" t="str">
        <f t="shared" si="3"/>
        <v>vis</v>
      </c>
      <c r="E24" s="4">
        <f>VLOOKUP(C24,Active!C$21:E$969,3,FALSE)</f>
        <v>356.99956513644901</v>
      </c>
      <c r="F24" s="18" t="s">
        <v>128</v>
      </c>
      <c r="G24" s="4" t="str">
        <f t="shared" si="4"/>
        <v>42751.457</v>
      </c>
      <c r="H24" s="52">
        <f t="shared" si="5"/>
        <v>357</v>
      </c>
      <c r="I24" s="94" t="s">
        <v>194</v>
      </c>
      <c r="J24" s="95" t="s">
        <v>195</v>
      </c>
      <c r="K24" s="94">
        <v>357</v>
      </c>
      <c r="L24" s="94" t="s">
        <v>196</v>
      </c>
      <c r="M24" s="95" t="s">
        <v>146</v>
      </c>
      <c r="N24" s="95"/>
      <c r="O24" s="96" t="s">
        <v>197</v>
      </c>
      <c r="P24" s="96" t="s">
        <v>198</v>
      </c>
    </row>
    <row r="25" spans="1:16" ht="12.75" customHeight="1" x14ac:dyDescent="0.2">
      <c r="A25" s="52" t="str">
        <f t="shared" si="0"/>
        <v> BBS 26 </v>
      </c>
      <c r="B25" s="18" t="str">
        <f t="shared" si="1"/>
        <v>I</v>
      </c>
      <c r="C25" s="52">
        <f t="shared" si="2"/>
        <v>42832.364999999998</v>
      </c>
      <c r="D25" s="4" t="str">
        <f t="shared" si="3"/>
        <v>vis</v>
      </c>
      <c r="E25" s="4">
        <f>VLOOKUP(C25,Active!C$21:E$969,3,FALSE)</f>
        <v>397.99693193680883</v>
      </c>
      <c r="F25" s="18" t="s">
        <v>128</v>
      </c>
      <c r="G25" s="4" t="str">
        <f t="shared" si="4"/>
        <v>42832.365</v>
      </c>
      <c r="H25" s="52">
        <f t="shared" si="5"/>
        <v>398</v>
      </c>
      <c r="I25" s="94" t="s">
        <v>199</v>
      </c>
      <c r="J25" s="95" t="s">
        <v>200</v>
      </c>
      <c r="K25" s="94">
        <v>398</v>
      </c>
      <c r="L25" s="94" t="s">
        <v>174</v>
      </c>
      <c r="M25" s="95" t="s">
        <v>146</v>
      </c>
      <c r="N25" s="95"/>
      <c r="O25" s="96" t="s">
        <v>201</v>
      </c>
      <c r="P25" s="96" t="s">
        <v>202</v>
      </c>
    </row>
    <row r="26" spans="1:16" ht="12.75" customHeight="1" x14ac:dyDescent="0.2">
      <c r="A26" s="52" t="str">
        <f t="shared" si="0"/>
        <v> AOEB 2 </v>
      </c>
      <c r="B26" s="18" t="str">
        <f t="shared" si="1"/>
        <v>I</v>
      </c>
      <c r="C26" s="52">
        <f t="shared" si="2"/>
        <v>43021.819000000003</v>
      </c>
      <c r="D26" s="4" t="str">
        <f t="shared" si="3"/>
        <v>vis</v>
      </c>
      <c r="E26" s="4">
        <f>VLOOKUP(C26,Active!C$21:E$969,3,FALSE)</f>
        <v>493.99627847603841</v>
      </c>
      <c r="F26" s="18" t="s">
        <v>128</v>
      </c>
      <c r="G26" s="4" t="str">
        <f t="shared" si="4"/>
        <v>43021.819</v>
      </c>
      <c r="H26" s="52">
        <f t="shared" si="5"/>
        <v>494</v>
      </c>
      <c r="I26" s="94" t="s">
        <v>203</v>
      </c>
      <c r="J26" s="95" t="s">
        <v>204</v>
      </c>
      <c r="K26" s="94">
        <v>494</v>
      </c>
      <c r="L26" s="94" t="s">
        <v>205</v>
      </c>
      <c r="M26" s="95" t="s">
        <v>146</v>
      </c>
      <c r="N26" s="95"/>
      <c r="O26" s="96" t="s">
        <v>206</v>
      </c>
      <c r="P26" s="96" t="s">
        <v>207</v>
      </c>
    </row>
    <row r="27" spans="1:16" ht="12.75" customHeight="1" x14ac:dyDescent="0.2">
      <c r="A27" s="52" t="str">
        <f t="shared" si="0"/>
        <v> AOEB 2 </v>
      </c>
      <c r="B27" s="18" t="str">
        <f t="shared" si="1"/>
        <v>I</v>
      </c>
      <c r="C27" s="52">
        <f t="shared" si="2"/>
        <v>43094.838000000003</v>
      </c>
      <c r="D27" s="4" t="str">
        <f t="shared" si="3"/>
        <v>vis</v>
      </c>
      <c r="E27" s="4">
        <f>VLOOKUP(C27,Active!C$21:E$969,3,FALSE)</f>
        <v>530.99616385691104</v>
      </c>
      <c r="F27" s="18" t="s">
        <v>128</v>
      </c>
      <c r="G27" s="4" t="str">
        <f t="shared" si="4"/>
        <v>43094.838</v>
      </c>
      <c r="H27" s="52">
        <f t="shared" si="5"/>
        <v>531</v>
      </c>
      <c r="I27" s="94" t="s">
        <v>208</v>
      </c>
      <c r="J27" s="95" t="s">
        <v>209</v>
      </c>
      <c r="K27" s="94">
        <v>531</v>
      </c>
      <c r="L27" s="94" t="s">
        <v>210</v>
      </c>
      <c r="M27" s="95" t="s">
        <v>146</v>
      </c>
      <c r="N27" s="95"/>
      <c r="O27" s="96" t="s">
        <v>206</v>
      </c>
      <c r="P27" s="96" t="s">
        <v>207</v>
      </c>
    </row>
    <row r="28" spans="1:16" ht="12.75" customHeight="1" x14ac:dyDescent="0.2">
      <c r="A28" s="52" t="str">
        <f t="shared" si="0"/>
        <v> AOEB 2 </v>
      </c>
      <c r="B28" s="18" t="str">
        <f t="shared" si="1"/>
        <v>I</v>
      </c>
      <c r="C28" s="52">
        <f t="shared" si="2"/>
        <v>43094.843999999997</v>
      </c>
      <c r="D28" s="4" t="str">
        <f t="shared" si="3"/>
        <v>vis</v>
      </c>
      <c r="E28" s="4">
        <f>VLOOKUP(C28,Active!C$21:E$969,3,FALSE)</f>
        <v>530.99920415206793</v>
      </c>
      <c r="F28" s="18" t="s">
        <v>128</v>
      </c>
      <c r="G28" s="4" t="str">
        <f t="shared" si="4"/>
        <v>43094.844</v>
      </c>
      <c r="H28" s="52">
        <f t="shared" si="5"/>
        <v>531</v>
      </c>
      <c r="I28" s="94" t="s">
        <v>211</v>
      </c>
      <c r="J28" s="95" t="s">
        <v>212</v>
      </c>
      <c r="K28" s="94">
        <v>531</v>
      </c>
      <c r="L28" s="94" t="s">
        <v>159</v>
      </c>
      <c r="M28" s="95" t="s">
        <v>146</v>
      </c>
      <c r="N28" s="95"/>
      <c r="O28" s="96" t="s">
        <v>213</v>
      </c>
      <c r="P28" s="96" t="s">
        <v>207</v>
      </c>
    </row>
    <row r="29" spans="1:16" ht="12.75" customHeight="1" x14ac:dyDescent="0.2">
      <c r="A29" s="52" t="str">
        <f t="shared" si="0"/>
        <v> BBS 32 </v>
      </c>
      <c r="B29" s="18" t="str">
        <f t="shared" si="1"/>
        <v>I</v>
      </c>
      <c r="C29" s="52">
        <f t="shared" si="2"/>
        <v>43203.385000000002</v>
      </c>
      <c r="D29" s="4" t="str">
        <f t="shared" si="3"/>
        <v>vis</v>
      </c>
      <c r="E29" s="4">
        <f>VLOOKUP(C29,Active!C$21:E$969,3,FALSE)</f>
        <v>585.99865031163529</v>
      </c>
      <c r="F29" s="18" t="s">
        <v>128</v>
      </c>
      <c r="G29" s="4" t="str">
        <f t="shared" si="4"/>
        <v>43203.385</v>
      </c>
      <c r="H29" s="52">
        <f t="shared" si="5"/>
        <v>586</v>
      </c>
      <c r="I29" s="94" t="s">
        <v>214</v>
      </c>
      <c r="J29" s="95" t="s">
        <v>215</v>
      </c>
      <c r="K29" s="94">
        <v>586</v>
      </c>
      <c r="L29" s="94" t="s">
        <v>188</v>
      </c>
      <c r="M29" s="95" t="s">
        <v>146</v>
      </c>
      <c r="N29" s="95"/>
      <c r="O29" s="96" t="s">
        <v>201</v>
      </c>
      <c r="P29" s="96" t="s">
        <v>216</v>
      </c>
    </row>
    <row r="30" spans="1:16" ht="12.75" customHeight="1" x14ac:dyDescent="0.2">
      <c r="A30" s="52" t="str">
        <f t="shared" si="0"/>
        <v> BBS 35 </v>
      </c>
      <c r="B30" s="18" t="str">
        <f t="shared" si="1"/>
        <v>I</v>
      </c>
      <c r="C30" s="52">
        <f t="shared" si="2"/>
        <v>43420.472999999998</v>
      </c>
      <c r="D30" s="4" t="str">
        <f t="shared" si="3"/>
        <v>vis</v>
      </c>
      <c r="E30" s="4">
        <f>VLOOKUP(C30,Active!C$21:E$969,3,FALSE)</f>
        <v>696.00058292592337</v>
      </c>
      <c r="F30" s="18" t="s">
        <v>128</v>
      </c>
      <c r="G30" s="4" t="str">
        <f t="shared" si="4"/>
        <v>43420.473</v>
      </c>
      <c r="H30" s="52">
        <f t="shared" si="5"/>
        <v>696</v>
      </c>
      <c r="I30" s="94" t="s">
        <v>217</v>
      </c>
      <c r="J30" s="95" t="s">
        <v>218</v>
      </c>
      <c r="K30" s="94">
        <v>696</v>
      </c>
      <c r="L30" s="94" t="s">
        <v>145</v>
      </c>
      <c r="M30" s="95" t="s">
        <v>146</v>
      </c>
      <c r="N30" s="95"/>
      <c r="O30" s="96" t="s">
        <v>175</v>
      </c>
      <c r="P30" s="96" t="s">
        <v>219</v>
      </c>
    </row>
    <row r="31" spans="1:16" ht="12.75" customHeight="1" x14ac:dyDescent="0.2">
      <c r="A31" s="52" t="str">
        <f t="shared" si="0"/>
        <v> BBS 39 </v>
      </c>
      <c r="B31" s="18" t="str">
        <f t="shared" si="1"/>
        <v>I</v>
      </c>
      <c r="C31" s="52">
        <f t="shared" si="2"/>
        <v>43777.669000000002</v>
      </c>
      <c r="D31" s="4" t="str">
        <f t="shared" si="3"/>
        <v>vis</v>
      </c>
      <c r="E31" s="4">
        <f>VLOOKUP(C31,Active!C$21:E$969,3,FALSE)</f>
        <v>876.99746125219804</v>
      </c>
      <c r="F31" s="18" t="s">
        <v>128</v>
      </c>
      <c r="G31" s="4" t="str">
        <f t="shared" si="4"/>
        <v>43777.669</v>
      </c>
      <c r="H31" s="52">
        <f t="shared" si="5"/>
        <v>877</v>
      </c>
      <c r="I31" s="94" t="s">
        <v>220</v>
      </c>
      <c r="J31" s="95" t="s">
        <v>221</v>
      </c>
      <c r="K31" s="94">
        <v>877</v>
      </c>
      <c r="L31" s="94" t="s">
        <v>222</v>
      </c>
      <c r="M31" s="95" t="s">
        <v>146</v>
      </c>
      <c r="N31" s="95"/>
      <c r="O31" s="96" t="s">
        <v>175</v>
      </c>
      <c r="P31" s="96" t="s">
        <v>223</v>
      </c>
    </row>
    <row r="32" spans="1:16" ht="12.75" customHeight="1" x14ac:dyDescent="0.2">
      <c r="A32" s="52" t="str">
        <f t="shared" si="0"/>
        <v> AOEB 2 </v>
      </c>
      <c r="B32" s="18" t="str">
        <f t="shared" si="1"/>
        <v>I</v>
      </c>
      <c r="C32" s="52">
        <f t="shared" si="2"/>
        <v>43858.593000000001</v>
      </c>
      <c r="D32" s="4" t="str">
        <f t="shared" si="3"/>
        <v>vis</v>
      </c>
      <c r="E32" s="4">
        <f>VLOOKUP(C32,Active!C$21:E$969,3,FALSE)</f>
        <v>918.00293550631943</v>
      </c>
      <c r="F32" s="18" t="s">
        <v>128</v>
      </c>
      <c r="G32" s="4" t="str">
        <f t="shared" si="4"/>
        <v>43858.593</v>
      </c>
      <c r="H32" s="52">
        <f t="shared" si="5"/>
        <v>918</v>
      </c>
      <c r="I32" s="94" t="s">
        <v>224</v>
      </c>
      <c r="J32" s="95" t="s">
        <v>225</v>
      </c>
      <c r="K32" s="94">
        <v>918</v>
      </c>
      <c r="L32" s="94" t="s">
        <v>226</v>
      </c>
      <c r="M32" s="95" t="s">
        <v>146</v>
      </c>
      <c r="N32" s="95"/>
      <c r="O32" s="96" t="s">
        <v>160</v>
      </c>
      <c r="P32" s="96" t="s">
        <v>207</v>
      </c>
    </row>
    <row r="33" spans="1:16" ht="12.75" customHeight="1" x14ac:dyDescent="0.2">
      <c r="A33" s="52" t="str">
        <f t="shared" si="0"/>
        <v> AOEB 2 </v>
      </c>
      <c r="B33" s="18" t="str">
        <f t="shared" si="1"/>
        <v>I</v>
      </c>
      <c r="C33" s="52">
        <f t="shared" si="2"/>
        <v>43860.563000000002</v>
      </c>
      <c r="D33" s="4" t="str">
        <f t="shared" si="3"/>
        <v>vis</v>
      </c>
      <c r="E33" s="4">
        <f>VLOOKUP(C33,Active!C$21:E$969,3,FALSE)</f>
        <v>919.00116575050743</v>
      </c>
      <c r="F33" s="18" t="s">
        <v>128</v>
      </c>
      <c r="G33" s="4" t="str">
        <f t="shared" si="4"/>
        <v>43860.563</v>
      </c>
      <c r="H33" s="52">
        <f t="shared" si="5"/>
        <v>919</v>
      </c>
      <c r="I33" s="94" t="s">
        <v>227</v>
      </c>
      <c r="J33" s="95" t="s">
        <v>228</v>
      </c>
      <c r="K33" s="94">
        <v>919</v>
      </c>
      <c r="L33" s="94" t="s">
        <v>167</v>
      </c>
      <c r="M33" s="95" t="s">
        <v>146</v>
      </c>
      <c r="N33" s="95"/>
      <c r="O33" s="96" t="s">
        <v>160</v>
      </c>
      <c r="P33" s="96" t="s">
        <v>207</v>
      </c>
    </row>
    <row r="34" spans="1:16" ht="12.75" customHeight="1" x14ac:dyDescent="0.2">
      <c r="A34" s="52" t="str">
        <f t="shared" si="0"/>
        <v> BBS 41 </v>
      </c>
      <c r="B34" s="18" t="str">
        <f t="shared" si="1"/>
        <v>I</v>
      </c>
      <c r="C34" s="52">
        <f t="shared" si="2"/>
        <v>43878.324999999997</v>
      </c>
      <c r="D34" s="4" t="str">
        <f t="shared" si="3"/>
        <v>vis</v>
      </c>
      <c r="E34" s="4">
        <f>VLOOKUP(C34,Active!C$21:E$969,3,FALSE)</f>
        <v>928.00145285571125</v>
      </c>
      <c r="F34" s="18" t="s">
        <v>128</v>
      </c>
      <c r="G34" s="4" t="str">
        <f t="shared" si="4"/>
        <v>43878.325</v>
      </c>
      <c r="H34" s="52">
        <f t="shared" si="5"/>
        <v>928</v>
      </c>
      <c r="I34" s="94" t="s">
        <v>229</v>
      </c>
      <c r="J34" s="95" t="s">
        <v>230</v>
      </c>
      <c r="K34" s="94">
        <v>928</v>
      </c>
      <c r="L34" s="94" t="s">
        <v>231</v>
      </c>
      <c r="M34" s="95" t="s">
        <v>146</v>
      </c>
      <c r="N34" s="95"/>
      <c r="O34" s="96" t="s">
        <v>201</v>
      </c>
      <c r="P34" s="96" t="s">
        <v>232</v>
      </c>
    </row>
    <row r="35" spans="1:16" ht="12.75" customHeight="1" x14ac:dyDescent="0.2">
      <c r="A35" s="52" t="str">
        <f t="shared" si="0"/>
        <v> BBS 45 </v>
      </c>
      <c r="B35" s="18" t="str">
        <f t="shared" si="1"/>
        <v>I</v>
      </c>
      <c r="C35" s="52">
        <f t="shared" si="2"/>
        <v>44164.481</v>
      </c>
      <c r="D35" s="4" t="str">
        <f t="shared" si="3"/>
        <v>vis</v>
      </c>
      <c r="E35" s="4">
        <f>VLOOKUP(C35,Active!C$21:E$969,3,FALSE)</f>
        <v>1073.0012364880404</v>
      </c>
      <c r="F35" s="18" t="s">
        <v>128</v>
      </c>
      <c r="G35" s="4" t="str">
        <f t="shared" si="4"/>
        <v>44164.481</v>
      </c>
      <c r="H35" s="52">
        <f t="shared" si="5"/>
        <v>1073</v>
      </c>
      <c r="I35" s="94" t="s">
        <v>233</v>
      </c>
      <c r="J35" s="95" t="s">
        <v>234</v>
      </c>
      <c r="K35" s="94">
        <v>1073</v>
      </c>
      <c r="L35" s="94" t="s">
        <v>167</v>
      </c>
      <c r="M35" s="95" t="s">
        <v>146</v>
      </c>
      <c r="N35" s="95"/>
      <c r="O35" s="96" t="s">
        <v>175</v>
      </c>
      <c r="P35" s="96" t="s">
        <v>235</v>
      </c>
    </row>
    <row r="36" spans="1:16" ht="12.75" customHeight="1" x14ac:dyDescent="0.2">
      <c r="A36" s="52" t="str">
        <f t="shared" si="0"/>
        <v> AOEB 2 </v>
      </c>
      <c r="B36" s="18" t="str">
        <f t="shared" si="1"/>
        <v>I</v>
      </c>
      <c r="C36" s="52">
        <f t="shared" si="2"/>
        <v>44223.682000000001</v>
      </c>
      <c r="D36" s="4" t="str">
        <f t="shared" si="3"/>
        <v>vis</v>
      </c>
      <c r="E36" s="4">
        <f>VLOOKUP(C36,Active!C$21:E$969,3,FALSE)</f>
        <v>1102.9993221155219</v>
      </c>
      <c r="F36" s="18" t="s">
        <v>128</v>
      </c>
      <c r="G36" s="4" t="str">
        <f t="shared" si="4"/>
        <v>44223.682</v>
      </c>
      <c r="H36" s="52">
        <f t="shared" si="5"/>
        <v>1103</v>
      </c>
      <c r="I36" s="94" t="s">
        <v>236</v>
      </c>
      <c r="J36" s="95" t="s">
        <v>237</v>
      </c>
      <c r="K36" s="94">
        <v>1103</v>
      </c>
      <c r="L36" s="94" t="s">
        <v>196</v>
      </c>
      <c r="M36" s="95" t="s">
        <v>146</v>
      </c>
      <c r="N36" s="95"/>
      <c r="O36" s="96" t="s">
        <v>160</v>
      </c>
      <c r="P36" s="96" t="s">
        <v>207</v>
      </c>
    </row>
    <row r="37" spans="1:16" ht="12.75" customHeight="1" x14ac:dyDescent="0.2">
      <c r="A37" s="52" t="str">
        <f t="shared" si="0"/>
        <v> AOEB 2 </v>
      </c>
      <c r="B37" s="18" t="str">
        <f t="shared" si="1"/>
        <v>I</v>
      </c>
      <c r="C37" s="52">
        <f t="shared" si="2"/>
        <v>44227.625</v>
      </c>
      <c r="D37" s="4" t="str">
        <f t="shared" si="3"/>
        <v>vis</v>
      </c>
      <c r="E37" s="4">
        <f>VLOOKUP(C37,Active!C$21:E$969,3,FALSE)</f>
        <v>1104.9973027514761</v>
      </c>
      <c r="F37" s="18" t="s">
        <v>128</v>
      </c>
      <c r="G37" s="4" t="str">
        <f t="shared" si="4"/>
        <v>44227.625</v>
      </c>
      <c r="H37" s="52">
        <f t="shared" si="5"/>
        <v>1105</v>
      </c>
      <c r="I37" s="94" t="s">
        <v>238</v>
      </c>
      <c r="J37" s="95" t="s">
        <v>239</v>
      </c>
      <c r="K37" s="94">
        <v>1105</v>
      </c>
      <c r="L37" s="94" t="s">
        <v>222</v>
      </c>
      <c r="M37" s="95" t="s">
        <v>146</v>
      </c>
      <c r="N37" s="95"/>
      <c r="O37" s="96" t="s">
        <v>160</v>
      </c>
      <c r="P37" s="96" t="s">
        <v>207</v>
      </c>
    </row>
    <row r="38" spans="1:16" ht="12.75" customHeight="1" x14ac:dyDescent="0.2">
      <c r="A38" s="52" t="str">
        <f t="shared" si="0"/>
        <v> BBS 46 </v>
      </c>
      <c r="B38" s="18" t="str">
        <f t="shared" si="1"/>
        <v>I</v>
      </c>
      <c r="C38" s="52">
        <f t="shared" si="2"/>
        <v>44247.366999999998</v>
      </c>
      <c r="D38" s="4" t="str">
        <f t="shared" si="3"/>
        <v>vis</v>
      </c>
      <c r="E38" s="4">
        <f>VLOOKUP(C38,Active!C$21:E$969,3,FALSE)</f>
        <v>1115.000887259469</v>
      </c>
      <c r="F38" s="18" t="s">
        <v>128</v>
      </c>
      <c r="G38" s="4" t="str">
        <f t="shared" si="4"/>
        <v>44247.367</v>
      </c>
      <c r="H38" s="52">
        <f t="shared" si="5"/>
        <v>1115</v>
      </c>
      <c r="I38" s="94" t="s">
        <v>240</v>
      </c>
      <c r="J38" s="95" t="s">
        <v>241</v>
      </c>
      <c r="K38" s="94">
        <v>1115</v>
      </c>
      <c r="L38" s="94" t="s">
        <v>167</v>
      </c>
      <c r="M38" s="95" t="s">
        <v>146</v>
      </c>
      <c r="N38" s="95"/>
      <c r="O38" s="96" t="s">
        <v>175</v>
      </c>
      <c r="P38" s="96" t="s">
        <v>242</v>
      </c>
    </row>
    <row r="39" spans="1:16" ht="12.75" customHeight="1" x14ac:dyDescent="0.2">
      <c r="A39" s="52" t="str">
        <f t="shared" si="0"/>
        <v> AOEB 2 </v>
      </c>
      <c r="B39" s="18" t="str">
        <f t="shared" si="1"/>
        <v>I</v>
      </c>
      <c r="C39" s="52">
        <f t="shared" si="2"/>
        <v>44525.620999999999</v>
      </c>
      <c r="D39" s="4" t="str">
        <f t="shared" si="3"/>
        <v>vis</v>
      </c>
      <c r="E39" s="4">
        <f>VLOOKUP(C39,Active!C$21:E$969,3,FALSE)</f>
        <v>1255.9966021661278</v>
      </c>
      <c r="F39" s="18" t="s">
        <v>128</v>
      </c>
      <c r="G39" s="4" t="str">
        <f t="shared" si="4"/>
        <v>44525.621</v>
      </c>
      <c r="H39" s="52">
        <f t="shared" si="5"/>
        <v>1256</v>
      </c>
      <c r="I39" s="94" t="s">
        <v>243</v>
      </c>
      <c r="J39" s="95" t="s">
        <v>244</v>
      </c>
      <c r="K39" s="94">
        <v>1256</v>
      </c>
      <c r="L39" s="94" t="s">
        <v>205</v>
      </c>
      <c r="M39" s="95" t="s">
        <v>146</v>
      </c>
      <c r="N39" s="95"/>
      <c r="O39" s="96" t="s">
        <v>206</v>
      </c>
      <c r="P39" s="96" t="s">
        <v>207</v>
      </c>
    </row>
    <row r="40" spans="1:16" ht="12.75" customHeight="1" x14ac:dyDescent="0.2">
      <c r="A40" s="52" t="str">
        <f t="shared" si="0"/>
        <v> BBS 51 </v>
      </c>
      <c r="B40" s="18" t="str">
        <f t="shared" si="1"/>
        <v>I</v>
      </c>
      <c r="C40" s="52">
        <f t="shared" si="2"/>
        <v>44541.413999999997</v>
      </c>
      <c r="D40" s="4" t="str">
        <f t="shared" si="3"/>
        <v>vis</v>
      </c>
      <c r="E40" s="4">
        <f>VLOOKUP(C40,Active!C$21:E$969,3,FALSE)</f>
        <v>1263.9991657430055</v>
      </c>
      <c r="F40" s="18" t="s">
        <v>128</v>
      </c>
      <c r="G40" s="4" t="str">
        <f t="shared" si="4"/>
        <v>44541.414</v>
      </c>
      <c r="H40" s="52">
        <f t="shared" si="5"/>
        <v>1264</v>
      </c>
      <c r="I40" s="94" t="s">
        <v>245</v>
      </c>
      <c r="J40" s="95" t="s">
        <v>246</v>
      </c>
      <c r="K40" s="94">
        <v>1264</v>
      </c>
      <c r="L40" s="94" t="s">
        <v>159</v>
      </c>
      <c r="M40" s="95" t="s">
        <v>146</v>
      </c>
      <c r="N40" s="95"/>
      <c r="O40" s="96" t="s">
        <v>201</v>
      </c>
      <c r="P40" s="96" t="s">
        <v>247</v>
      </c>
    </row>
    <row r="41" spans="1:16" ht="12.75" customHeight="1" x14ac:dyDescent="0.2">
      <c r="A41" s="52" t="str">
        <f t="shared" si="0"/>
        <v> BBS 51 </v>
      </c>
      <c r="B41" s="18" t="str">
        <f t="shared" si="1"/>
        <v>I</v>
      </c>
      <c r="C41" s="52">
        <f t="shared" si="2"/>
        <v>44543.392</v>
      </c>
      <c r="D41" s="4" t="str">
        <f t="shared" si="3"/>
        <v>vis</v>
      </c>
      <c r="E41" s="4">
        <f>VLOOKUP(C41,Active!C$21:E$969,3,FALSE)</f>
        <v>1265.0014497140744</v>
      </c>
      <c r="F41" s="18" t="s">
        <v>128</v>
      </c>
      <c r="G41" s="4" t="str">
        <f t="shared" si="4"/>
        <v>44543.392</v>
      </c>
      <c r="H41" s="52">
        <f t="shared" si="5"/>
        <v>1265</v>
      </c>
      <c r="I41" s="94" t="s">
        <v>248</v>
      </c>
      <c r="J41" s="95" t="s">
        <v>249</v>
      </c>
      <c r="K41" s="94">
        <v>1265</v>
      </c>
      <c r="L41" s="94" t="s">
        <v>231</v>
      </c>
      <c r="M41" s="95" t="s">
        <v>146</v>
      </c>
      <c r="N41" s="95"/>
      <c r="O41" s="96" t="s">
        <v>201</v>
      </c>
      <c r="P41" s="96" t="s">
        <v>247</v>
      </c>
    </row>
    <row r="42" spans="1:16" ht="12.75" customHeight="1" x14ac:dyDescent="0.2">
      <c r="A42" s="52" t="str">
        <f t="shared" si="0"/>
        <v> AOEB 2 </v>
      </c>
      <c r="B42" s="18" t="str">
        <f t="shared" si="1"/>
        <v>I</v>
      </c>
      <c r="C42" s="52">
        <f t="shared" si="2"/>
        <v>44884.805</v>
      </c>
      <c r="D42" s="4" t="str">
        <f t="shared" si="3"/>
        <v>vis</v>
      </c>
      <c r="E42" s="4">
        <f>VLOOKUP(C42,Active!C$21:E$969,3,FALSE)</f>
        <v>1438.0008316220685</v>
      </c>
      <c r="F42" s="18" t="s">
        <v>128</v>
      </c>
      <c r="G42" s="4" t="str">
        <f t="shared" si="4"/>
        <v>44884.805</v>
      </c>
      <c r="H42" s="52">
        <f t="shared" si="5"/>
        <v>1438</v>
      </c>
      <c r="I42" s="94" t="s">
        <v>250</v>
      </c>
      <c r="J42" s="95" t="s">
        <v>251</v>
      </c>
      <c r="K42" s="94">
        <v>1438</v>
      </c>
      <c r="L42" s="94" t="s">
        <v>167</v>
      </c>
      <c r="M42" s="95" t="s">
        <v>146</v>
      </c>
      <c r="N42" s="95"/>
      <c r="O42" s="96" t="s">
        <v>252</v>
      </c>
      <c r="P42" s="96" t="s">
        <v>207</v>
      </c>
    </row>
    <row r="43" spans="1:16" ht="12.75" customHeight="1" x14ac:dyDescent="0.2">
      <c r="A43" s="52" t="str">
        <f t="shared" ref="A43:A74" si="6">P43</f>
        <v> BBS 57 </v>
      </c>
      <c r="B43" s="18" t="str">
        <f t="shared" ref="B43:B74" si="7">IF(H43=INT(H43),"I","II")</f>
        <v>I</v>
      </c>
      <c r="C43" s="52">
        <f t="shared" ref="C43:C74" si="8">1*G43</f>
        <v>44912.436000000002</v>
      </c>
      <c r="D43" s="4" t="str">
        <f t="shared" ref="D43:D74" si="9">VLOOKUP(F43,I$1:J$5,2,FALSE)</f>
        <v>vis</v>
      </c>
      <c r="E43" s="4">
        <f>VLOOKUP(C43,Active!C$21:E$969,3,FALSE)</f>
        <v>1452.0018975495523</v>
      </c>
      <c r="F43" s="18" t="s">
        <v>128</v>
      </c>
      <c r="G43" s="4" t="str">
        <f t="shared" ref="G43:G74" si="10">MID(I43,3,LEN(I43)-3)</f>
        <v>44912.436</v>
      </c>
      <c r="H43" s="52">
        <f t="shared" ref="H43:H74" si="11">1*K43</f>
        <v>1452</v>
      </c>
      <c r="I43" s="94" t="s">
        <v>253</v>
      </c>
      <c r="J43" s="95" t="s">
        <v>254</v>
      </c>
      <c r="K43" s="94">
        <v>1452</v>
      </c>
      <c r="L43" s="94" t="s">
        <v>184</v>
      </c>
      <c r="M43" s="95" t="s">
        <v>146</v>
      </c>
      <c r="N43" s="95"/>
      <c r="O43" s="96" t="s">
        <v>201</v>
      </c>
      <c r="P43" s="96" t="s">
        <v>255</v>
      </c>
    </row>
    <row r="44" spans="1:16" ht="12.75" customHeight="1" x14ac:dyDescent="0.2">
      <c r="A44" s="52" t="str">
        <f t="shared" si="6"/>
        <v> AOEB 2 </v>
      </c>
      <c r="B44" s="18" t="str">
        <f t="shared" si="7"/>
        <v>I</v>
      </c>
      <c r="C44" s="52">
        <f t="shared" si="8"/>
        <v>44957.819000000003</v>
      </c>
      <c r="D44" s="4" t="str">
        <f t="shared" si="9"/>
        <v>vis</v>
      </c>
      <c r="E44" s="4">
        <f>VLOOKUP(C44,Active!C$21:E$969,3,FALSE)</f>
        <v>1474.9981834236426</v>
      </c>
      <c r="F44" s="18" t="s">
        <v>128</v>
      </c>
      <c r="G44" s="4" t="str">
        <f t="shared" si="10"/>
        <v>44957.819</v>
      </c>
      <c r="H44" s="52">
        <f t="shared" si="11"/>
        <v>1475</v>
      </c>
      <c r="I44" s="94" t="s">
        <v>256</v>
      </c>
      <c r="J44" s="95" t="s">
        <v>257</v>
      </c>
      <c r="K44" s="94">
        <v>1475</v>
      </c>
      <c r="L44" s="94" t="s">
        <v>258</v>
      </c>
      <c r="M44" s="95" t="s">
        <v>146</v>
      </c>
      <c r="N44" s="95"/>
      <c r="O44" s="96" t="s">
        <v>206</v>
      </c>
      <c r="P44" s="96" t="s">
        <v>207</v>
      </c>
    </row>
    <row r="45" spans="1:16" ht="12.75" customHeight="1" x14ac:dyDescent="0.2">
      <c r="A45" s="52" t="str">
        <f t="shared" si="6"/>
        <v> BBS 58 </v>
      </c>
      <c r="B45" s="18" t="str">
        <f t="shared" si="7"/>
        <v>I</v>
      </c>
      <c r="C45" s="52">
        <f t="shared" si="8"/>
        <v>44995.321000000004</v>
      </c>
      <c r="D45" s="4" t="str">
        <f t="shared" si="9"/>
        <v>vis</v>
      </c>
      <c r="E45" s="4">
        <f>VLOOKUP(C45,Active!C$21:E$969,3,FALSE)</f>
        <v>1494.0010416051225</v>
      </c>
      <c r="F45" s="18" t="s">
        <v>128</v>
      </c>
      <c r="G45" s="4" t="str">
        <f t="shared" si="10"/>
        <v>44995.321</v>
      </c>
      <c r="H45" s="52">
        <f t="shared" si="11"/>
        <v>1494</v>
      </c>
      <c r="I45" s="94" t="s">
        <v>259</v>
      </c>
      <c r="J45" s="95" t="s">
        <v>260</v>
      </c>
      <c r="K45" s="94">
        <v>1494</v>
      </c>
      <c r="L45" s="94" t="s">
        <v>167</v>
      </c>
      <c r="M45" s="95" t="s">
        <v>146</v>
      </c>
      <c r="N45" s="95"/>
      <c r="O45" s="96" t="s">
        <v>175</v>
      </c>
      <c r="P45" s="96" t="s">
        <v>261</v>
      </c>
    </row>
    <row r="46" spans="1:16" ht="12.75" customHeight="1" x14ac:dyDescent="0.2">
      <c r="A46" s="52" t="str">
        <f t="shared" si="6"/>
        <v> BBS 65 </v>
      </c>
      <c r="B46" s="18" t="str">
        <f t="shared" si="7"/>
        <v>I</v>
      </c>
      <c r="C46" s="52">
        <f t="shared" si="8"/>
        <v>45368.336000000003</v>
      </c>
      <c r="D46" s="4" t="str">
        <f t="shared" si="9"/>
        <v>vis</v>
      </c>
      <c r="E46" s="4">
        <f>VLOOKUP(C46,Active!C$21:E$969,3,FALSE)</f>
        <v>1683.0136581206339</v>
      </c>
      <c r="F46" s="18" t="s">
        <v>128</v>
      </c>
      <c r="G46" s="4" t="str">
        <f t="shared" si="10"/>
        <v>45368.336</v>
      </c>
      <c r="H46" s="52">
        <f t="shared" si="11"/>
        <v>1683</v>
      </c>
      <c r="I46" s="94" t="s">
        <v>262</v>
      </c>
      <c r="J46" s="95" t="s">
        <v>263</v>
      </c>
      <c r="K46" s="94">
        <v>1683</v>
      </c>
      <c r="L46" s="94" t="s">
        <v>264</v>
      </c>
      <c r="M46" s="95" t="s">
        <v>146</v>
      </c>
      <c r="N46" s="95"/>
      <c r="O46" s="96" t="s">
        <v>201</v>
      </c>
      <c r="P46" s="96" t="s">
        <v>265</v>
      </c>
    </row>
    <row r="47" spans="1:16" ht="12.75" customHeight="1" x14ac:dyDescent="0.2">
      <c r="A47" s="52" t="str">
        <f t="shared" si="6"/>
        <v> BBS 69 </v>
      </c>
      <c r="B47" s="18" t="str">
        <f t="shared" si="7"/>
        <v>I</v>
      </c>
      <c r="C47" s="52">
        <f t="shared" si="8"/>
        <v>45646.572999999997</v>
      </c>
      <c r="D47" s="4" t="str">
        <f t="shared" si="9"/>
        <v>vis</v>
      </c>
      <c r="E47" s="4">
        <f>VLOOKUP(C47,Active!C$21:E$969,3,FALSE)</f>
        <v>1824.0007588576693</v>
      </c>
      <c r="F47" s="18" t="s">
        <v>128</v>
      </c>
      <c r="G47" s="4" t="str">
        <f t="shared" si="10"/>
        <v>45646.573</v>
      </c>
      <c r="H47" s="52">
        <f t="shared" si="11"/>
        <v>1824</v>
      </c>
      <c r="I47" s="94" t="s">
        <v>266</v>
      </c>
      <c r="J47" s="95" t="s">
        <v>267</v>
      </c>
      <c r="K47" s="94">
        <v>1824</v>
      </c>
      <c r="L47" s="94" t="s">
        <v>145</v>
      </c>
      <c r="M47" s="95" t="s">
        <v>146</v>
      </c>
      <c r="N47" s="95"/>
      <c r="O47" s="96" t="s">
        <v>268</v>
      </c>
      <c r="P47" s="96" t="s">
        <v>269</v>
      </c>
    </row>
    <row r="48" spans="1:16" ht="12.75" customHeight="1" x14ac:dyDescent="0.2">
      <c r="A48" s="52" t="str">
        <f t="shared" si="6"/>
        <v> BRNO 26 </v>
      </c>
      <c r="B48" s="18" t="str">
        <f t="shared" si="7"/>
        <v>I</v>
      </c>
      <c r="C48" s="52">
        <f t="shared" si="8"/>
        <v>45652.491000000002</v>
      </c>
      <c r="D48" s="4" t="str">
        <f t="shared" si="9"/>
        <v>vis</v>
      </c>
      <c r="E48" s="4">
        <f>VLOOKUP(C48,Active!C$21:E$969,3,FALSE)</f>
        <v>1826.999503317114</v>
      </c>
      <c r="F48" s="18" t="s">
        <v>128</v>
      </c>
      <c r="G48" s="4" t="str">
        <f t="shared" si="10"/>
        <v>45652.491</v>
      </c>
      <c r="H48" s="52">
        <f t="shared" si="11"/>
        <v>1827</v>
      </c>
      <c r="I48" s="94" t="s">
        <v>270</v>
      </c>
      <c r="J48" s="95" t="s">
        <v>271</v>
      </c>
      <c r="K48" s="94">
        <v>1827</v>
      </c>
      <c r="L48" s="94" t="s">
        <v>196</v>
      </c>
      <c r="M48" s="95" t="s">
        <v>146</v>
      </c>
      <c r="N48" s="95"/>
      <c r="O48" s="96" t="s">
        <v>272</v>
      </c>
      <c r="P48" s="96" t="s">
        <v>79</v>
      </c>
    </row>
    <row r="49" spans="1:16" ht="12.75" customHeight="1" x14ac:dyDescent="0.2">
      <c r="A49" s="52" t="str">
        <f t="shared" si="6"/>
        <v> BRNO 26 </v>
      </c>
      <c r="B49" s="18" t="str">
        <f t="shared" si="7"/>
        <v>I</v>
      </c>
      <c r="C49" s="52">
        <f t="shared" si="8"/>
        <v>45652.493999999999</v>
      </c>
      <c r="D49" s="4" t="str">
        <f t="shared" si="9"/>
        <v>vis</v>
      </c>
      <c r="E49" s="4">
        <f>VLOOKUP(C49,Active!C$21:E$969,3,FALSE)</f>
        <v>1827.0010234646925</v>
      </c>
      <c r="F49" s="18" t="s">
        <v>128</v>
      </c>
      <c r="G49" s="4" t="str">
        <f t="shared" si="10"/>
        <v>45652.494</v>
      </c>
      <c r="H49" s="52">
        <f t="shared" si="11"/>
        <v>1827</v>
      </c>
      <c r="I49" s="94" t="s">
        <v>273</v>
      </c>
      <c r="J49" s="95" t="s">
        <v>274</v>
      </c>
      <c r="K49" s="94">
        <v>1827</v>
      </c>
      <c r="L49" s="94" t="s">
        <v>167</v>
      </c>
      <c r="M49" s="95" t="s">
        <v>146</v>
      </c>
      <c r="N49" s="95"/>
      <c r="O49" s="96" t="s">
        <v>275</v>
      </c>
      <c r="P49" s="96" t="s">
        <v>79</v>
      </c>
    </row>
    <row r="50" spans="1:16" ht="12.75" customHeight="1" x14ac:dyDescent="0.2">
      <c r="A50" s="52" t="str">
        <f t="shared" si="6"/>
        <v> BBS 74 </v>
      </c>
      <c r="B50" s="18" t="str">
        <f t="shared" si="7"/>
        <v>I</v>
      </c>
      <c r="C50" s="52">
        <f t="shared" si="8"/>
        <v>45946.542999999998</v>
      </c>
      <c r="D50" s="4" t="str">
        <f t="shared" si="9"/>
        <v>vis</v>
      </c>
      <c r="E50" s="4">
        <f>VLOOKUP(C50,Active!C$21:E$969,3,FALSE)</f>
        <v>1976.0003153799491</v>
      </c>
      <c r="F50" s="18" t="s">
        <v>128</v>
      </c>
      <c r="G50" s="4" t="str">
        <f t="shared" si="10"/>
        <v>45946.543</v>
      </c>
      <c r="H50" s="52">
        <f t="shared" si="11"/>
        <v>1976</v>
      </c>
      <c r="I50" s="94" t="s">
        <v>276</v>
      </c>
      <c r="J50" s="95" t="s">
        <v>277</v>
      </c>
      <c r="K50" s="94">
        <v>1976</v>
      </c>
      <c r="L50" s="94" t="s">
        <v>145</v>
      </c>
      <c r="M50" s="95" t="s">
        <v>146</v>
      </c>
      <c r="N50" s="95"/>
      <c r="O50" s="96" t="s">
        <v>268</v>
      </c>
      <c r="P50" s="96" t="s">
        <v>278</v>
      </c>
    </row>
    <row r="51" spans="1:16" ht="12.75" customHeight="1" x14ac:dyDescent="0.2">
      <c r="A51" s="52" t="str">
        <f t="shared" si="6"/>
        <v> AOEB 2 </v>
      </c>
      <c r="B51" s="18" t="str">
        <f t="shared" si="7"/>
        <v>I</v>
      </c>
      <c r="C51" s="52">
        <f t="shared" si="8"/>
        <v>46005.748</v>
      </c>
      <c r="D51" s="4" t="str">
        <f t="shared" si="9"/>
        <v>vis</v>
      </c>
      <c r="E51" s="4">
        <f>VLOOKUP(C51,Active!C$21:E$969,3,FALSE)</f>
        <v>2006.0004278708709</v>
      </c>
      <c r="F51" s="18" t="s">
        <v>128</v>
      </c>
      <c r="G51" s="4" t="str">
        <f t="shared" si="10"/>
        <v>46005.748</v>
      </c>
      <c r="H51" s="52">
        <f t="shared" si="11"/>
        <v>2006</v>
      </c>
      <c r="I51" s="94" t="s">
        <v>279</v>
      </c>
      <c r="J51" s="95" t="s">
        <v>280</v>
      </c>
      <c r="K51" s="94">
        <v>2006</v>
      </c>
      <c r="L51" s="94" t="s">
        <v>145</v>
      </c>
      <c r="M51" s="95" t="s">
        <v>146</v>
      </c>
      <c r="N51" s="95"/>
      <c r="O51" s="96" t="s">
        <v>160</v>
      </c>
      <c r="P51" s="96" t="s">
        <v>207</v>
      </c>
    </row>
    <row r="52" spans="1:16" ht="12.75" customHeight="1" x14ac:dyDescent="0.2">
      <c r="A52" s="52" t="str">
        <f t="shared" si="6"/>
        <v> AOEB 2 </v>
      </c>
      <c r="B52" s="18" t="str">
        <f t="shared" si="7"/>
        <v>I</v>
      </c>
      <c r="C52" s="52">
        <f t="shared" si="8"/>
        <v>46017.589</v>
      </c>
      <c r="D52" s="4" t="str">
        <f t="shared" si="9"/>
        <v>vis</v>
      </c>
      <c r="E52" s="4">
        <f>VLOOKUP(C52,Active!C$21:E$969,3,FALSE)</f>
        <v>2012.0004503690554</v>
      </c>
      <c r="F52" s="18" t="s">
        <v>128</v>
      </c>
      <c r="G52" s="4" t="str">
        <f t="shared" si="10"/>
        <v>46017.589</v>
      </c>
      <c r="H52" s="52">
        <f t="shared" si="11"/>
        <v>2012</v>
      </c>
      <c r="I52" s="94" t="s">
        <v>281</v>
      </c>
      <c r="J52" s="95" t="s">
        <v>282</v>
      </c>
      <c r="K52" s="94">
        <v>2012</v>
      </c>
      <c r="L52" s="94" t="s">
        <v>145</v>
      </c>
      <c r="M52" s="95" t="s">
        <v>146</v>
      </c>
      <c r="N52" s="95"/>
      <c r="O52" s="96" t="s">
        <v>160</v>
      </c>
      <c r="P52" s="96" t="s">
        <v>207</v>
      </c>
    </row>
    <row r="53" spans="1:16" ht="12.75" customHeight="1" x14ac:dyDescent="0.2">
      <c r="A53" s="52" t="str">
        <f t="shared" si="6"/>
        <v> AOEB 2 </v>
      </c>
      <c r="B53" s="18" t="str">
        <f t="shared" si="7"/>
        <v>I</v>
      </c>
      <c r="C53" s="52">
        <f t="shared" si="8"/>
        <v>46021.535000000003</v>
      </c>
      <c r="D53" s="4" t="str">
        <f t="shared" si="9"/>
        <v>vis</v>
      </c>
      <c r="E53" s="4">
        <f>VLOOKUP(C53,Active!C$21:E$969,3,FALSE)</f>
        <v>2013.9999511525918</v>
      </c>
      <c r="F53" s="18" t="s">
        <v>128</v>
      </c>
      <c r="G53" s="4" t="str">
        <f t="shared" si="10"/>
        <v>46021.535</v>
      </c>
      <c r="H53" s="52">
        <f t="shared" si="11"/>
        <v>2014</v>
      </c>
      <c r="I53" s="94" t="s">
        <v>283</v>
      </c>
      <c r="J53" s="95" t="s">
        <v>284</v>
      </c>
      <c r="K53" s="94">
        <v>2014</v>
      </c>
      <c r="L53" s="94" t="s">
        <v>285</v>
      </c>
      <c r="M53" s="95" t="s">
        <v>146</v>
      </c>
      <c r="N53" s="95"/>
      <c r="O53" s="96" t="s">
        <v>160</v>
      </c>
      <c r="P53" s="96" t="s">
        <v>207</v>
      </c>
    </row>
    <row r="54" spans="1:16" ht="12.75" customHeight="1" x14ac:dyDescent="0.2">
      <c r="A54" s="52" t="str">
        <f t="shared" si="6"/>
        <v> BRNO 27 </v>
      </c>
      <c r="B54" s="18" t="str">
        <f t="shared" si="7"/>
        <v>I</v>
      </c>
      <c r="C54" s="52">
        <f t="shared" si="8"/>
        <v>46108.366000000002</v>
      </c>
      <c r="D54" s="4" t="str">
        <f t="shared" si="9"/>
        <v>vis</v>
      </c>
      <c r="E54" s="4">
        <f>VLOOKUP(C54,Active!C$21:E$969,3,FALSE)</f>
        <v>2057.9985959916949</v>
      </c>
      <c r="F54" s="18" t="s">
        <v>128</v>
      </c>
      <c r="G54" s="4" t="str">
        <f t="shared" si="10"/>
        <v>46108.366</v>
      </c>
      <c r="H54" s="52">
        <f t="shared" si="11"/>
        <v>2058</v>
      </c>
      <c r="I54" s="94" t="s">
        <v>286</v>
      </c>
      <c r="J54" s="95" t="s">
        <v>287</v>
      </c>
      <c r="K54" s="94">
        <v>2058</v>
      </c>
      <c r="L54" s="94" t="s">
        <v>188</v>
      </c>
      <c r="M54" s="95" t="s">
        <v>146</v>
      </c>
      <c r="N54" s="95"/>
      <c r="O54" s="96" t="s">
        <v>288</v>
      </c>
      <c r="P54" s="96" t="s">
        <v>289</v>
      </c>
    </row>
    <row r="55" spans="1:16" ht="12.75" customHeight="1" x14ac:dyDescent="0.2">
      <c r="A55" s="52" t="str">
        <f t="shared" si="6"/>
        <v> BRNO 27 </v>
      </c>
      <c r="B55" s="18" t="str">
        <f t="shared" si="7"/>
        <v>I</v>
      </c>
      <c r="C55" s="52">
        <f t="shared" si="8"/>
        <v>46112.315000000002</v>
      </c>
      <c r="D55" s="4" t="str">
        <f t="shared" si="9"/>
        <v>vis</v>
      </c>
      <c r="E55" s="4">
        <f>VLOOKUP(C55,Active!C$21:E$969,3,FALSE)</f>
        <v>2059.9996169228102</v>
      </c>
      <c r="F55" s="18" t="s">
        <v>128</v>
      </c>
      <c r="G55" s="4" t="str">
        <f t="shared" si="10"/>
        <v>46112.315</v>
      </c>
      <c r="H55" s="52">
        <f t="shared" si="11"/>
        <v>2060</v>
      </c>
      <c r="I55" s="94" t="s">
        <v>290</v>
      </c>
      <c r="J55" s="95" t="s">
        <v>291</v>
      </c>
      <c r="K55" s="94">
        <v>2060</v>
      </c>
      <c r="L55" s="94" t="s">
        <v>196</v>
      </c>
      <c r="M55" s="95" t="s">
        <v>146</v>
      </c>
      <c r="N55" s="95"/>
      <c r="O55" s="96" t="s">
        <v>292</v>
      </c>
      <c r="P55" s="96" t="s">
        <v>289</v>
      </c>
    </row>
    <row r="56" spans="1:16" ht="12.75" customHeight="1" x14ac:dyDescent="0.2">
      <c r="A56" s="52" t="str">
        <f t="shared" si="6"/>
        <v> BRNO 27 </v>
      </c>
      <c r="B56" s="18" t="str">
        <f t="shared" si="7"/>
        <v>I</v>
      </c>
      <c r="C56" s="52">
        <f t="shared" si="8"/>
        <v>46112.315000000002</v>
      </c>
      <c r="D56" s="4" t="str">
        <f t="shared" si="9"/>
        <v>vis</v>
      </c>
      <c r="E56" s="4">
        <f>VLOOKUP(C56,Active!C$21:E$969,3,FALSE)</f>
        <v>2059.9996169228102</v>
      </c>
      <c r="F56" s="18" t="s">
        <v>128</v>
      </c>
      <c r="G56" s="4" t="str">
        <f t="shared" si="10"/>
        <v>46112.315</v>
      </c>
      <c r="H56" s="52">
        <f t="shared" si="11"/>
        <v>2060</v>
      </c>
      <c r="I56" s="94" t="s">
        <v>290</v>
      </c>
      <c r="J56" s="95" t="s">
        <v>291</v>
      </c>
      <c r="K56" s="94">
        <v>2060</v>
      </c>
      <c r="L56" s="94" t="s">
        <v>196</v>
      </c>
      <c r="M56" s="95" t="s">
        <v>146</v>
      </c>
      <c r="N56" s="95"/>
      <c r="O56" s="96" t="s">
        <v>288</v>
      </c>
      <c r="P56" s="96" t="s">
        <v>289</v>
      </c>
    </row>
    <row r="57" spans="1:16" ht="12.75" customHeight="1" x14ac:dyDescent="0.2">
      <c r="A57" s="52" t="str">
        <f t="shared" si="6"/>
        <v> BRNO 27 </v>
      </c>
      <c r="B57" s="18" t="str">
        <f t="shared" si="7"/>
        <v>I</v>
      </c>
      <c r="C57" s="52">
        <f t="shared" si="8"/>
        <v>46112.32</v>
      </c>
      <c r="D57" s="4" t="str">
        <f t="shared" si="9"/>
        <v>vis</v>
      </c>
      <c r="E57" s="4">
        <f>VLOOKUP(C57,Active!C$21:E$969,3,FALSE)</f>
        <v>2060.0021505021086</v>
      </c>
      <c r="F57" s="18" t="s">
        <v>128</v>
      </c>
      <c r="G57" s="4" t="str">
        <f t="shared" si="10"/>
        <v>46112.320</v>
      </c>
      <c r="H57" s="52">
        <f t="shared" si="11"/>
        <v>2060</v>
      </c>
      <c r="I57" s="94" t="s">
        <v>293</v>
      </c>
      <c r="J57" s="95" t="s">
        <v>294</v>
      </c>
      <c r="K57" s="94">
        <v>2060</v>
      </c>
      <c r="L57" s="94" t="s">
        <v>184</v>
      </c>
      <c r="M57" s="95" t="s">
        <v>146</v>
      </c>
      <c r="N57" s="95"/>
      <c r="O57" s="96" t="s">
        <v>295</v>
      </c>
      <c r="P57" s="96" t="s">
        <v>289</v>
      </c>
    </row>
    <row r="58" spans="1:16" ht="12.75" customHeight="1" x14ac:dyDescent="0.2">
      <c r="A58" s="52" t="str">
        <f t="shared" si="6"/>
        <v> AOEB 2 </v>
      </c>
      <c r="B58" s="18" t="str">
        <f t="shared" si="7"/>
        <v>I</v>
      </c>
      <c r="C58" s="52">
        <f t="shared" si="8"/>
        <v>46376.754999999997</v>
      </c>
      <c r="D58" s="4" t="str">
        <f t="shared" si="9"/>
        <v>vis</v>
      </c>
      <c r="E58" s="4">
        <f>VLOOKUP(C58,Active!C$21:E$969,3,FALSE)</f>
        <v>2193.9955589395145</v>
      </c>
      <c r="F58" s="18" t="s">
        <v>128</v>
      </c>
      <c r="G58" s="4" t="str">
        <f t="shared" si="10"/>
        <v>46376.755</v>
      </c>
      <c r="H58" s="52">
        <f t="shared" si="11"/>
        <v>2194</v>
      </c>
      <c r="I58" s="94" t="s">
        <v>296</v>
      </c>
      <c r="J58" s="95" t="s">
        <v>297</v>
      </c>
      <c r="K58" s="94">
        <v>2194</v>
      </c>
      <c r="L58" s="94" t="s">
        <v>298</v>
      </c>
      <c r="M58" s="95" t="s">
        <v>146</v>
      </c>
      <c r="N58" s="95"/>
      <c r="O58" s="96" t="s">
        <v>299</v>
      </c>
      <c r="P58" s="96" t="s">
        <v>207</v>
      </c>
    </row>
    <row r="59" spans="1:16" ht="12.75" customHeight="1" x14ac:dyDescent="0.2">
      <c r="A59" s="52" t="str">
        <f t="shared" si="6"/>
        <v> AOEB 2 </v>
      </c>
      <c r="B59" s="18" t="str">
        <f t="shared" si="7"/>
        <v>I</v>
      </c>
      <c r="C59" s="52">
        <f t="shared" si="8"/>
        <v>46376.766000000003</v>
      </c>
      <c r="D59" s="4" t="str">
        <f t="shared" si="9"/>
        <v>vis</v>
      </c>
      <c r="E59" s="4">
        <f>VLOOKUP(C59,Active!C$21:E$969,3,FALSE)</f>
        <v>2194.0011328139772</v>
      </c>
      <c r="F59" s="18" t="s">
        <v>128</v>
      </c>
      <c r="G59" s="4" t="str">
        <f t="shared" si="10"/>
        <v>46376.766</v>
      </c>
      <c r="H59" s="52">
        <f t="shared" si="11"/>
        <v>2194</v>
      </c>
      <c r="I59" s="94" t="s">
        <v>300</v>
      </c>
      <c r="J59" s="95" t="s">
        <v>301</v>
      </c>
      <c r="K59" s="94">
        <v>2194</v>
      </c>
      <c r="L59" s="94" t="s">
        <v>167</v>
      </c>
      <c r="M59" s="95" t="s">
        <v>146</v>
      </c>
      <c r="N59" s="95"/>
      <c r="O59" s="96" t="s">
        <v>302</v>
      </c>
      <c r="P59" s="96" t="s">
        <v>207</v>
      </c>
    </row>
    <row r="60" spans="1:16" ht="12.75" customHeight="1" x14ac:dyDescent="0.2">
      <c r="A60" s="52" t="str">
        <f t="shared" si="6"/>
        <v> BBS 79 </v>
      </c>
      <c r="B60" s="18" t="str">
        <f t="shared" si="7"/>
        <v>I</v>
      </c>
      <c r="C60" s="52">
        <f t="shared" si="8"/>
        <v>46402.42</v>
      </c>
      <c r="D60" s="4" t="str">
        <f t="shared" si="9"/>
        <v>vis</v>
      </c>
      <c r="E60" s="4">
        <f>VLOOKUP(C60,Active!C$21:E$969,3,FALSE)</f>
        <v>2207.0004214862506</v>
      </c>
      <c r="F60" s="18" t="s">
        <v>128</v>
      </c>
      <c r="G60" s="4" t="str">
        <f t="shared" si="10"/>
        <v>46402.420</v>
      </c>
      <c r="H60" s="52">
        <f t="shared" si="11"/>
        <v>2207</v>
      </c>
      <c r="I60" s="94" t="s">
        <v>303</v>
      </c>
      <c r="J60" s="95" t="s">
        <v>304</v>
      </c>
      <c r="K60" s="94">
        <v>2207</v>
      </c>
      <c r="L60" s="94" t="s">
        <v>145</v>
      </c>
      <c r="M60" s="95" t="s">
        <v>146</v>
      </c>
      <c r="N60" s="95"/>
      <c r="O60" s="96" t="s">
        <v>268</v>
      </c>
      <c r="P60" s="96" t="s">
        <v>305</v>
      </c>
    </row>
    <row r="61" spans="1:16" ht="12.75" customHeight="1" x14ac:dyDescent="0.2">
      <c r="A61" s="52" t="str">
        <f t="shared" si="6"/>
        <v> BBS 79 </v>
      </c>
      <c r="B61" s="18" t="str">
        <f t="shared" si="7"/>
        <v>I</v>
      </c>
      <c r="C61" s="52">
        <f t="shared" si="8"/>
        <v>46404.387000000002</v>
      </c>
      <c r="D61" s="4" t="str">
        <f t="shared" si="9"/>
        <v>vis</v>
      </c>
      <c r="E61" s="4">
        <f>VLOOKUP(C61,Active!C$21:E$969,3,FALSE)</f>
        <v>2207.9971315828602</v>
      </c>
      <c r="F61" s="18" t="s">
        <v>128</v>
      </c>
      <c r="G61" s="4" t="str">
        <f t="shared" si="10"/>
        <v>46404.387</v>
      </c>
      <c r="H61" s="52">
        <f t="shared" si="11"/>
        <v>2208</v>
      </c>
      <c r="I61" s="94" t="s">
        <v>306</v>
      </c>
      <c r="J61" s="95" t="s">
        <v>307</v>
      </c>
      <c r="K61" s="94">
        <v>2208</v>
      </c>
      <c r="L61" s="94" t="s">
        <v>174</v>
      </c>
      <c r="M61" s="95" t="s">
        <v>146</v>
      </c>
      <c r="N61" s="95"/>
      <c r="O61" s="96" t="s">
        <v>268</v>
      </c>
      <c r="P61" s="96" t="s">
        <v>305</v>
      </c>
    </row>
    <row r="62" spans="1:16" ht="12.75" customHeight="1" x14ac:dyDescent="0.2">
      <c r="A62" s="52" t="str">
        <f t="shared" si="6"/>
        <v> AOEB 2 </v>
      </c>
      <c r="B62" s="18" t="str">
        <f t="shared" si="7"/>
        <v>I</v>
      </c>
      <c r="C62" s="52">
        <f t="shared" si="8"/>
        <v>46447.800999999999</v>
      </c>
      <c r="D62" s="4" t="str">
        <f t="shared" si="9"/>
        <v>vis</v>
      </c>
      <c r="E62" s="4">
        <f>VLOOKUP(C62,Active!C$21:E$969,3,FALSE)</f>
        <v>2229.9956939286203</v>
      </c>
      <c r="F62" s="18" t="s">
        <v>128</v>
      </c>
      <c r="G62" s="4" t="str">
        <f t="shared" si="10"/>
        <v>46447.801</v>
      </c>
      <c r="H62" s="52">
        <f t="shared" si="11"/>
        <v>2230</v>
      </c>
      <c r="I62" s="94" t="s">
        <v>308</v>
      </c>
      <c r="J62" s="95" t="s">
        <v>309</v>
      </c>
      <c r="K62" s="94">
        <v>2230</v>
      </c>
      <c r="L62" s="94" t="s">
        <v>210</v>
      </c>
      <c r="M62" s="95" t="s">
        <v>146</v>
      </c>
      <c r="N62" s="95"/>
      <c r="O62" s="96" t="s">
        <v>302</v>
      </c>
      <c r="P62" s="96" t="s">
        <v>207</v>
      </c>
    </row>
    <row r="63" spans="1:16" ht="12.75" customHeight="1" x14ac:dyDescent="0.2">
      <c r="A63" s="52" t="str">
        <f t="shared" si="6"/>
        <v> AOEB 2 </v>
      </c>
      <c r="B63" s="18" t="str">
        <f t="shared" si="7"/>
        <v>I</v>
      </c>
      <c r="C63" s="52">
        <f t="shared" si="8"/>
        <v>46455.697999999997</v>
      </c>
      <c r="D63" s="4" t="str">
        <f t="shared" si="9"/>
        <v>vis</v>
      </c>
      <c r="E63" s="4">
        <f>VLOOKUP(C63,Active!C$21:E$969,3,FALSE)</f>
        <v>2233.9972290749884</v>
      </c>
      <c r="F63" s="18" t="s">
        <v>128</v>
      </c>
      <c r="G63" s="4" t="str">
        <f t="shared" si="10"/>
        <v>46455.698</v>
      </c>
      <c r="H63" s="52">
        <f t="shared" si="11"/>
        <v>2234</v>
      </c>
      <c r="I63" s="94" t="s">
        <v>310</v>
      </c>
      <c r="J63" s="95" t="s">
        <v>311</v>
      </c>
      <c r="K63" s="94">
        <v>2234</v>
      </c>
      <c r="L63" s="94" t="s">
        <v>222</v>
      </c>
      <c r="M63" s="95" t="s">
        <v>146</v>
      </c>
      <c r="N63" s="95"/>
      <c r="O63" s="96" t="s">
        <v>302</v>
      </c>
      <c r="P63" s="96" t="s">
        <v>207</v>
      </c>
    </row>
    <row r="64" spans="1:16" ht="12.75" customHeight="1" x14ac:dyDescent="0.2">
      <c r="A64" s="52" t="str">
        <f t="shared" si="6"/>
        <v> AOEB 2 </v>
      </c>
      <c r="B64" s="18" t="str">
        <f t="shared" si="7"/>
        <v>I</v>
      </c>
      <c r="C64" s="52">
        <f t="shared" si="8"/>
        <v>46735.932999999997</v>
      </c>
      <c r="D64" s="4" t="str">
        <f t="shared" si="9"/>
        <v>vis</v>
      </c>
      <c r="E64" s="4">
        <f>VLOOKUP(C64,Active!C$21:E$969,3,FALSE)</f>
        <v>2375.9967481002946</v>
      </c>
      <c r="F64" s="18" t="s">
        <v>128</v>
      </c>
      <c r="G64" s="4" t="str">
        <f t="shared" si="10"/>
        <v>46735.933</v>
      </c>
      <c r="H64" s="52">
        <f t="shared" si="11"/>
        <v>2376</v>
      </c>
      <c r="I64" s="94" t="s">
        <v>312</v>
      </c>
      <c r="J64" s="95" t="s">
        <v>313</v>
      </c>
      <c r="K64" s="94">
        <v>2376</v>
      </c>
      <c r="L64" s="94" t="s">
        <v>174</v>
      </c>
      <c r="M64" s="95" t="s">
        <v>146</v>
      </c>
      <c r="N64" s="95"/>
      <c r="O64" s="96" t="s">
        <v>299</v>
      </c>
      <c r="P64" s="96" t="s">
        <v>207</v>
      </c>
    </row>
    <row r="65" spans="1:16" ht="12.75" customHeight="1" x14ac:dyDescent="0.2">
      <c r="A65" s="52" t="str">
        <f t="shared" si="6"/>
        <v> AOEB 2 </v>
      </c>
      <c r="B65" s="18" t="str">
        <f t="shared" si="7"/>
        <v>I</v>
      </c>
      <c r="C65" s="52">
        <f t="shared" si="8"/>
        <v>46759.618999999999</v>
      </c>
      <c r="D65" s="4" t="str">
        <f t="shared" si="9"/>
        <v>vis</v>
      </c>
      <c r="E65" s="4">
        <f>VLOOKUP(C65,Active!C$21:E$969,3,FALSE)</f>
        <v>2387.9988199601034</v>
      </c>
      <c r="F65" s="18" t="s">
        <v>128</v>
      </c>
      <c r="G65" s="4" t="str">
        <f t="shared" si="10"/>
        <v>46759.619</v>
      </c>
      <c r="H65" s="52">
        <f t="shared" si="11"/>
        <v>2388</v>
      </c>
      <c r="I65" s="94" t="s">
        <v>314</v>
      </c>
      <c r="J65" s="95" t="s">
        <v>315</v>
      </c>
      <c r="K65" s="94">
        <v>2388</v>
      </c>
      <c r="L65" s="94" t="s">
        <v>159</v>
      </c>
      <c r="M65" s="95" t="s">
        <v>146</v>
      </c>
      <c r="N65" s="95"/>
      <c r="O65" s="96" t="s">
        <v>206</v>
      </c>
      <c r="P65" s="96" t="s">
        <v>207</v>
      </c>
    </row>
    <row r="66" spans="1:16" ht="12.75" customHeight="1" x14ac:dyDescent="0.2">
      <c r="A66" s="52" t="str">
        <f t="shared" si="6"/>
        <v> AOEB 2 </v>
      </c>
      <c r="B66" s="18" t="str">
        <f t="shared" si="7"/>
        <v>I</v>
      </c>
      <c r="C66" s="52">
        <f t="shared" si="8"/>
        <v>46822.764000000003</v>
      </c>
      <c r="D66" s="4" t="str">
        <f t="shared" si="9"/>
        <v>vis</v>
      </c>
      <c r="E66" s="4">
        <f>VLOOKUP(C66,Active!C$21:E$969,3,FALSE)</f>
        <v>2419.9953929394014</v>
      </c>
      <c r="F66" s="18" t="s">
        <v>128</v>
      </c>
      <c r="G66" s="4" t="str">
        <f t="shared" si="10"/>
        <v>46822.764</v>
      </c>
      <c r="H66" s="52">
        <f t="shared" si="11"/>
        <v>2420</v>
      </c>
      <c r="I66" s="94" t="s">
        <v>316</v>
      </c>
      <c r="J66" s="95" t="s">
        <v>317</v>
      </c>
      <c r="K66" s="94">
        <v>2420</v>
      </c>
      <c r="L66" s="94" t="s">
        <v>298</v>
      </c>
      <c r="M66" s="95" t="s">
        <v>146</v>
      </c>
      <c r="N66" s="95"/>
      <c r="O66" s="96" t="s">
        <v>302</v>
      </c>
      <c r="P66" s="96" t="s">
        <v>207</v>
      </c>
    </row>
    <row r="67" spans="1:16" ht="12.75" customHeight="1" x14ac:dyDescent="0.2">
      <c r="A67" s="52" t="str">
        <f t="shared" si="6"/>
        <v> AOEB 2 </v>
      </c>
      <c r="B67" s="18" t="str">
        <f t="shared" si="7"/>
        <v>I</v>
      </c>
      <c r="C67" s="52">
        <f t="shared" si="8"/>
        <v>47118.788999999997</v>
      </c>
      <c r="D67" s="4" t="str">
        <f t="shared" si="9"/>
        <v>vis</v>
      </c>
      <c r="E67" s="4">
        <f>VLOOKUP(C67,Active!C$21:E$969,3,FALSE)</f>
        <v>2569.995955394003</v>
      </c>
      <c r="F67" s="18" t="s">
        <v>128</v>
      </c>
      <c r="G67" s="4" t="str">
        <f t="shared" si="10"/>
        <v>47118.789</v>
      </c>
      <c r="H67" s="52">
        <f t="shared" si="11"/>
        <v>2570</v>
      </c>
      <c r="I67" s="94" t="s">
        <v>318</v>
      </c>
      <c r="J67" s="95" t="s">
        <v>319</v>
      </c>
      <c r="K67" s="94">
        <v>2570</v>
      </c>
      <c r="L67" s="94" t="s">
        <v>210</v>
      </c>
      <c r="M67" s="95" t="s">
        <v>146</v>
      </c>
      <c r="N67" s="95"/>
      <c r="O67" s="96" t="s">
        <v>302</v>
      </c>
      <c r="P67" s="96" t="s">
        <v>207</v>
      </c>
    </row>
    <row r="68" spans="1:16" ht="12.75" customHeight="1" x14ac:dyDescent="0.2">
      <c r="A68" s="52" t="str">
        <f t="shared" si="6"/>
        <v> AOEB 2 </v>
      </c>
      <c r="B68" s="18" t="str">
        <f t="shared" si="7"/>
        <v>I</v>
      </c>
      <c r="C68" s="52">
        <f t="shared" si="8"/>
        <v>47126.686000000002</v>
      </c>
      <c r="D68" s="4" t="str">
        <f t="shared" si="9"/>
        <v>vis</v>
      </c>
      <c r="E68" s="4">
        <f>VLOOKUP(C68,Active!C$21:E$969,3,FALSE)</f>
        <v>2573.9974905403747</v>
      </c>
      <c r="F68" s="18" t="s">
        <v>128</v>
      </c>
      <c r="G68" s="4" t="str">
        <f t="shared" si="10"/>
        <v>47126.686</v>
      </c>
      <c r="H68" s="52">
        <f t="shared" si="11"/>
        <v>2574</v>
      </c>
      <c r="I68" s="94" t="s">
        <v>320</v>
      </c>
      <c r="J68" s="95" t="s">
        <v>321</v>
      </c>
      <c r="K68" s="94">
        <v>2574</v>
      </c>
      <c r="L68" s="94" t="s">
        <v>222</v>
      </c>
      <c r="M68" s="95" t="s">
        <v>146</v>
      </c>
      <c r="N68" s="95"/>
      <c r="O68" s="96" t="s">
        <v>299</v>
      </c>
      <c r="P68" s="96" t="s">
        <v>207</v>
      </c>
    </row>
    <row r="69" spans="1:16" ht="12.75" customHeight="1" x14ac:dyDescent="0.2">
      <c r="A69" s="52" t="str">
        <f t="shared" si="6"/>
        <v> AOEB 2 </v>
      </c>
      <c r="B69" s="18" t="str">
        <f t="shared" si="7"/>
        <v>I</v>
      </c>
      <c r="C69" s="52">
        <f t="shared" si="8"/>
        <v>47205.625</v>
      </c>
      <c r="D69" s="4" t="str">
        <f t="shared" si="9"/>
        <v>vis</v>
      </c>
      <c r="E69" s="4">
        <f>VLOOKUP(C69,Active!C$21:E$969,3,FALSE)</f>
        <v>2613.9971338124087</v>
      </c>
      <c r="F69" s="18" t="s">
        <v>128</v>
      </c>
      <c r="G69" s="4" t="str">
        <f t="shared" si="10"/>
        <v>47205.625</v>
      </c>
      <c r="H69" s="52">
        <f t="shared" si="11"/>
        <v>2614</v>
      </c>
      <c r="I69" s="94" t="s">
        <v>322</v>
      </c>
      <c r="J69" s="95" t="s">
        <v>323</v>
      </c>
      <c r="K69" s="94">
        <v>2614</v>
      </c>
      <c r="L69" s="94" t="s">
        <v>174</v>
      </c>
      <c r="M69" s="95" t="s">
        <v>146</v>
      </c>
      <c r="N69" s="95"/>
      <c r="O69" s="96" t="s">
        <v>324</v>
      </c>
      <c r="P69" s="96" t="s">
        <v>207</v>
      </c>
    </row>
    <row r="70" spans="1:16" ht="12.75" customHeight="1" x14ac:dyDescent="0.2">
      <c r="A70" s="52" t="str">
        <f t="shared" si="6"/>
        <v> AOEB 2 </v>
      </c>
      <c r="B70" s="18" t="str">
        <f t="shared" si="7"/>
        <v>I</v>
      </c>
      <c r="C70" s="52">
        <f t="shared" si="8"/>
        <v>47501.644</v>
      </c>
      <c r="D70" s="4" t="str">
        <f t="shared" si="9"/>
        <v>vis</v>
      </c>
      <c r="E70" s="4">
        <f>VLOOKUP(C70,Active!C$21:E$969,3,FALSE)</f>
        <v>2763.9946559718533</v>
      </c>
      <c r="F70" s="18" t="s">
        <v>128</v>
      </c>
      <c r="G70" s="4" t="str">
        <f t="shared" si="10"/>
        <v>47501.644</v>
      </c>
      <c r="H70" s="52">
        <f t="shared" si="11"/>
        <v>2764</v>
      </c>
      <c r="I70" s="94" t="s">
        <v>325</v>
      </c>
      <c r="J70" s="95" t="s">
        <v>326</v>
      </c>
      <c r="K70" s="94">
        <v>2764</v>
      </c>
      <c r="L70" s="94" t="s">
        <v>327</v>
      </c>
      <c r="M70" s="95" t="s">
        <v>146</v>
      </c>
      <c r="N70" s="95"/>
      <c r="O70" s="96" t="s">
        <v>160</v>
      </c>
      <c r="P70" s="96" t="s">
        <v>207</v>
      </c>
    </row>
    <row r="71" spans="1:16" ht="12.75" customHeight="1" x14ac:dyDescent="0.2">
      <c r="A71" s="52" t="str">
        <f t="shared" si="6"/>
        <v> AOEB 2 </v>
      </c>
      <c r="B71" s="18" t="str">
        <f t="shared" si="7"/>
        <v>I</v>
      </c>
      <c r="C71" s="52">
        <f t="shared" si="8"/>
        <v>47501.646999999997</v>
      </c>
      <c r="D71" s="4" t="str">
        <f t="shared" si="9"/>
        <v>vis</v>
      </c>
      <c r="E71" s="4">
        <f>VLOOKUP(C71,Active!C$21:E$969,3,FALSE)</f>
        <v>2763.9961761194318</v>
      </c>
      <c r="F71" s="18" t="s">
        <v>128</v>
      </c>
      <c r="G71" s="4" t="str">
        <f t="shared" si="10"/>
        <v>47501.647</v>
      </c>
      <c r="H71" s="52">
        <f t="shared" si="11"/>
        <v>2764</v>
      </c>
      <c r="I71" s="94" t="s">
        <v>328</v>
      </c>
      <c r="J71" s="95" t="s">
        <v>329</v>
      </c>
      <c r="K71" s="94">
        <v>2764</v>
      </c>
      <c r="L71" s="94" t="s">
        <v>210</v>
      </c>
      <c r="M71" s="95" t="s">
        <v>146</v>
      </c>
      <c r="N71" s="95"/>
      <c r="O71" s="96" t="s">
        <v>324</v>
      </c>
      <c r="P71" s="96" t="s">
        <v>207</v>
      </c>
    </row>
    <row r="72" spans="1:16" ht="12.75" customHeight="1" x14ac:dyDescent="0.2">
      <c r="A72" s="52" t="str">
        <f t="shared" si="6"/>
        <v> BBS 90 </v>
      </c>
      <c r="B72" s="18" t="str">
        <f t="shared" si="7"/>
        <v>I</v>
      </c>
      <c r="C72" s="52">
        <f t="shared" si="8"/>
        <v>47511.514999999999</v>
      </c>
      <c r="D72" s="4" t="str">
        <f t="shared" si="9"/>
        <v>vis</v>
      </c>
      <c r="E72" s="4">
        <f>VLOOKUP(C72,Active!C$21:E$969,3,FALSE)</f>
        <v>2768.9964482258497</v>
      </c>
      <c r="F72" s="18" t="s">
        <v>128</v>
      </c>
      <c r="G72" s="4" t="str">
        <f t="shared" si="10"/>
        <v>47511.515</v>
      </c>
      <c r="H72" s="52">
        <f t="shared" si="11"/>
        <v>2769</v>
      </c>
      <c r="I72" s="94" t="s">
        <v>330</v>
      </c>
      <c r="J72" s="95" t="s">
        <v>331</v>
      </c>
      <c r="K72" s="94">
        <v>2769</v>
      </c>
      <c r="L72" s="94" t="s">
        <v>205</v>
      </c>
      <c r="M72" s="95" t="s">
        <v>146</v>
      </c>
      <c r="N72" s="95"/>
      <c r="O72" s="96" t="s">
        <v>175</v>
      </c>
      <c r="P72" s="96" t="s">
        <v>332</v>
      </c>
    </row>
    <row r="73" spans="1:16" ht="12.75" customHeight="1" x14ac:dyDescent="0.2">
      <c r="A73" s="52" t="str">
        <f t="shared" si="6"/>
        <v> BBS 92 </v>
      </c>
      <c r="B73" s="18" t="str">
        <f t="shared" si="7"/>
        <v>I</v>
      </c>
      <c r="C73" s="52">
        <f t="shared" si="8"/>
        <v>47797.673999999999</v>
      </c>
      <c r="D73" s="4" t="str">
        <f t="shared" si="9"/>
        <v>vis</v>
      </c>
      <c r="E73" s="4">
        <f>VLOOKUP(C73,Active!C$21:E$969,3,FALSE)</f>
        <v>2913.9977520057573</v>
      </c>
      <c r="F73" s="18" t="s">
        <v>128</v>
      </c>
      <c r="G73" s="4" t="str">
        <f t="shared" si="10"/>
        <v>47797.674</v>
      </c>
      <c r="H73" s="52">
        <f t="shared" si="11"/>
        <v>2914</v>
      </c>
      <c r="I73" s="94" t="s">
        <v>333</v>
      </c>
      <c r="J73" s="95" t="s">
        <v>334</v>
      </c>
      <c r="K73" s="94">
        <v>2914</v>
      </c>
      <c r="L73" s="94" t="s">
        <v>258</v>
      </c>
      <c r="M73" s="95" t="s">
        <v>146</v>
      </c>
      <c r="N73" s="95"/>
      <c r="O73" s="96" t="s">
        <v>175</v>
      </c>
      <c r="P73" s="96" t="s">
        <v>335</v>
      </c>
    </row>
    <row r="74" spans="1:16" ht="12.75" customHeight="1" x14ac:dyDescent="0.2">
      <c r="A74" s="52" t="str">
        <f t="shared" si="6"/>
        <v> BBS 84 </v>
      </c>
      <c r="B74" s="18" t="str">
        <f t="shared" si="7"/>
        <v>I</v>
      </c>
      <c r="C74" s="52">
        <f t="shared" si="8"/>
        <v>47890.438000000002</v>
      </c>
      <c r="D74" s="4" t="str">
        <f t="shared" si="9"/>
        <v>vis</v>
      </c>
      <c r="E74" s="4">
        <f>VLOOKUP(C74,Active!C$21:E$969,3,FALSE)</f>
        <v>2961.0027420422048</v>
      </c>
      <c r="F74" s="18" t="s">
        <v>128</v>
      </c>
      <c r="G74" s="4" t="str">
        <f t="shared" si="10"/>
        <v>47890.438</v>
      </c>
      <c r="H74" s="52">
        <f t="shared" si="11"/>
        <v>2961</v>
      </c>
      <c r="I74" s="94" t="s">
        <v>336</v>
      </c>
      <c r="J74" s="95" t="s">
        <v>337</v>
      </c>
      <c r="K74" s="94">
        <v>2961</v>
      </c>
      <c r="L74" s="94" t="s">
        <v>151</v>
      </c>
      <c r="M74" s="95" t="s">
        <v>146</v>
      </c>
      <c r="N74" s="95"/>
      <c r="O74" s="96" t="s">
        <v>268</v>
      </c>
      <c r="P74" s="96" t="s">
        <v>338</v>
      </c>
    </row>
    <row r="75" spans="1:16" ht="12.75" customHeight="1" x14ac:dyDescent="0.2">
      <c r="A75" s="52" t="str">
        <f t="shared" ref="A75:A106" si="12">P75</f>
        <v> BBS 84 </v>
      </c>
      <c r="B75" s="18" t="str">
        <f t="shared" ref="B75:B106" si="13">IF(H75=INT(H75),"I","II")</f>
        <v>I</v>
      </c>
      <c r="C75" s="52">
        <f t="shared" ref="C75:C106" si="14">1*G75</f>
        <v>47894.370999999999</v>
      </c>
      <c r="D75" s="4" t="str">
        <f t="shared" ref="D75:D106" si="15">VLOOKUP(F75,I$1:J$5,2,FALSE)</f>
        <v>vis</v>
      </c>
      <c r="E75" s="4">
        <f>VLOOKUP(C75,Active!C$21:E$969,3,FALSE)</f>
        <v>2962.9956555195581</v>
      </c>
      <c r="F75" s="18" t="s">
        <v>128</v>
      </c>
      <c r="G75" s="4" t="str">
        <f t="shared" ref="G75:G106" si="16">MID(I75,3,LEN(I75)-3)</f>
        <v>47894.371</v>
      </c>
      <c r="H75" s="52">
        <f t="shared" ref="H75:H106" si="17">1*K75</f>
        <v>2963</v>
      </c>
      <c r="I75" s="94" t="s">
        <v>339</v>
      </c>
      <c r="J75" s="95" t="s">
        <v>340</v>
      </c>
      <c r="K75" s="94">
        <v>2963</v>
      </c>
      <c r="L75" s="94" t="s">
        <v>298</v>
      </c>
      <c r="M75" s="95" t="s">
        <v>146</v>
      </c>
      <c r="N75" s="95"/>
      <c r="O75" s="96" t="s">
        <v>201</v>
      </c>
      <c r="P75" s="96" t="s">
        <v>338</v>
      </c>
    </row>
    <row r="76" spans="1:16" ht="12.75" customHeight="1" x14ac:dyDescent="0.2">
      <c r="A76" s="52" t="str">
        <f t="shared" si="12"/>
        <v> BBS 84 </v>
      </c>
      <c r="B76" s="18" t="str">
        <f t="shared" si="13"/>
        <v>I</v>
      </c>
      <c r="C76" s="52">
        <f t="shared" si="14"/>
        <v>47896.343999999997</v>
      </c>
      <c r="D76" s="4" t="str">
        <f t="shared" si="15"/>
        <v>vis</v>
      </c>
      <c r="E76" s="4">
        <f>VLOOKUP(C76,Active!C$21:E$969,3,FALSE)</f>
        <v>2963.9954059113247</v>
      </c>
      <c r="F76" s="18" t="s">
        <v>128</v>
      </c>
      <c r="G76" s="4" t="str">
        <f t="shared" si="16"/>
        <v>47896.344</v>
      </c>
      <c r="H76" s="52">
        <f t="shared" si="17"/>
        <v>2964</v>
      </c>
      <c r="I76" s="94" t="s">
        <v>341</v>
      </c>
      <c r="J76" s="95" t="s">
        <v>342</v>
      </c>
      <c r="K76" s="94">
        <v>2964</v>
      </c>
      <c r="L76" s="94" t="s">
        <v>298</v>
      </c>
      <c r="M76" s="95" t="s">
        <v>146</v>
      </c>
      <c r="N76" s="95"/>
      <c r="O76" s="96" t="s">
        <v>201</v>
      </c>
      <c r="P76" s="96" t="s">
        <v>338</v>
      </c>
    </row>
    <row r="77" spans="1:16" ht="12.75" customHeight="1" x14ac:dyDescent="0.2">
      <c r="A77" s="52" t="str">
        <f t="shared" si="12"/>
        <v> BBS 84 </v>
      </c>
      <c r="B77" s="18" t="str">
        <f t="shared" si="13"/>
        <v>I</v>
      </c>
      <c r="C77" s="52">
        <f t="shared" si="14"/>
        <v>47969.366999999998</v>
      </c>
      <c r="D77" s="4" t="str">
        <f t="shared" si="15"/>
        <v>vis</v>
      </c>
      <c r="E77" s="4">
        <f>VLOOKUP(C77,Active!C$21:E$969,3,FALSE)</f>
        <v>3000.9973181556375</v>
      </c>
      <c r="F77" s="18" t="s">
        <v>128</v>
      </c>
      <c r="G77" s="4" t="str">
        <f t="shared" si="16"/>
        <v>47969.367</v>
      </c>
      <c r="H77" s="52">
        <f t="shared" si="17"/>
        <v>3001</v>
      </c>
      <c r="I77" s="94" t="s">
        <v>343</v>
      </c>
      <c r="J77" s="95" t="s">
        <v>344</v>
      </c>
      <c r="K77" s="94">
        <v>3001</v>
      </c>
      <c r="L77" s="94" t="s">
        <v>222</v>
      </c>
      <c r="M77" s="95" t="s">
        <v>146</v>
      </c>
      <c r="N77" s="95"/>
      <c r="O77" s="96" t="s">
        <v>175</v>
      </c>
      <c r="P77" s="96" t="s">
        <v>338</v>
      </c>
    </row>
    <row r="78" spans="1:16" ht="12.75" customHeight="1" x14ac:dyDescent="0.2">
      <c r="A78" s="52" t="str">
        <f t="shared" si="12"/>
        <v> BBS 100 </v>
      </c>
      <c r="B78" s="18" t="str">
        <f t="shared" si="13"/>
        <v>I</v>
      </c>
      <c r="C78" s="52">
        <f t="shared" si="14"/>
        <v>48644.290999999997</v>
      </c>
      <c r="D78" s="4" t="str">
        <f t="shared" si="15"/>
        <v>vis</v>
      </c>
      <c r="E78" s="4">
        <f>VLOOKUP(C78,Active!C$21:E$969,3,FALSE)</f>
        <v>3342.9920132459556</v>
      </c>
      <c r="F78" s="18" t="s">
        <v>128</v>
      </c>
      <c r="G78" s="4" t="str">
        <f t="shared" si="16"/>
        <v>48644.291</v>
      </c>
      <c r="H78" s="52">
        <f t="shared" si="17"/>
        <v>3343</v>
      </c>
      <c r="I78" s="94" t="s">
        <v>345</v>
      </c>
      <c r="J78" s="95" t="s">
        <v>346</v>
      </c>
      <c r="K78" s="94">
        <v>3343</v>
      </c>
      <c r="L78" s="94" t="s">
        <v>347</v>
      </c>
      <c r="M78" s="95" t="s">
        <v>146</v>
      </c>
      <c r="N78" s="95"/>
      <c r="O78" s="96" t="s">
        <v>201</v>
      </c>
      <c r="P78" s="96" t="s">
        <v>348</v>
      </c>
    </row>
    <row r="79" spans="1:16" ht="12.75" customHeight="1" x14ac:dyDescent="0.2">
      <c r="A79" s="52" t="str">
        <f t="shared" si="12"/>
        <v> BBS 102 </v>
      </c>
      <c r="B79" s="18" t="str">
        <f t="shared" si="13"/>
        <v>I</v>
      </c>
      <c r="C79" s="52">
        <f t="shared" si="14"/>
        <v>48922.557999999997</v>
      </c>
      <c r="D79" s="4" t="str">
        <f t="shared" si="15"/>
        <v>vis</v>
      </c>
      <c r="E79" s="4">
        <f>VLOOKUP(C79,Active!C$21:E$969,3,FALSE)</f>
        <v>3483.9943154587941</v>
      </c>
      <c r="F79" s="18" t="s">
        <v>128</v>
      </c>
      <c r="G79" s="4" t="str">
        <f t="shared" si="16"/>
        <v>48922.558</v>
      </c>
      <c r="H79" s="52">
        <f t="shared" si="17"/>
        <v>3484</v>
      </c>
      <c r="I79" s="94" t="s">
        <v>349</v>
      </c>
      <c r="J79" s="95" t="s">
        <v>350</v>
      </c>
      <c r="K79" s="94">
        <v>3484</v>
      </c>
      <c r="L79" s="94" t="s">
        <v>327</v>
      </c>
      <c r="M79" s="95" t="s">
        <v>146</v>
      </c>
      <c r="N79" s="95"/>
      <c r="O79" s="96" t="s">
        <v>175</v>
      </c>
      <c r="P79" s="96" t="s">
        <v>351</v>
      </c>
    </row>
    <row r="80" spans="1:16" ht="12.75" customHeight="1" x14ac:dyDescent="0.2">
      <c r="A80" s="52" t="str">
        <f t="shared" si="12"/>
        <v> AOEB 2 </v>
      </c>
      <c r="B80" s="18" t="str">
        <f t="shared" si="13"/>
        <v>I</v>
      </c>
      <c r="C80" s="52">
        <f t="shared" si="14"/>
        <v>49064.654000000002</v>
      </c>
      <c r="D80" s="4" t="str">
        <f t="shared" si="15"/>
        <v>vis</v>
      </c>
      <c r="E80" s="4">
        <f>VLOOKUP(C80,Active!C$21:E$969,3,FALSE)</f>
        <v>3555.9966123004465</v>
      </c>
      <c r="F80" s="18" t="s">
        <v>128</v>
      </c>
      <c r="G80" s="4" t="str">
        <f t="shared" si="16"/>
        <v>49064.654</v>
      </c>
      <c r="H80" s="52">
        <f t="shared" si="17"/>
        <v>3556</v>
      </c>
      <c r="I80" s="94" t="s">
        <v>352</v>
      </c>
      <c r="J80" s="95" t="s">
        <v>353</v>
      </c>
      <c r="K80" s="94">
        <v>3556</v>
      </c>
      <c r="L80" s="94" t="s">
        <v>205</v>
      </c>
      <c r="M80" s="95" t="s">
        <v>146</v>
      </c>
      <c r="N80" s="95"/>
      <c r="O80" s="96" t="s">
        <v>206</v>
      </c>
      <c r="P80" s="96" t="s">
        <v>207</v>
      </c>
    </row>
    <row r="81" spans="1:16" ht="12.75" customHeight="1" x14ac:dyDescent="0.2">
      <c r="A81" s="52" t="str">
        <f t="shared" si="12"/>
        <v> AOEB 2 </v>
      </c>
      <c r="B81" s="18" t="str">
        <f t="shared" si="13"/>
        <v>I</v>
      </c>
      <c r="C81" s="52">
        <f t="shared" si="14"/>
        <v>49283.712</v>
      </c>
      <c r="D81" s="4" t="str">
        <f t="shared" si="15"/>
        <v>vis</v>
      </c>
      <c r="E81" s="4">
        <f>VLOOKUP(C81,Active!C$21:E$969,3,FALSE)</f>
        <v>3666.9967751589224</v>
      </c>
      <c r="F81" s="18" t="s">
        <v>128</v>
      </c>
      <c r="G81" s="4" t="str">
        <f t="shared" si="16"/>
        <v>49283.712</v>
      </c>
      <c r="H81" s="52">
        <f t="shared" si="17"/>
        <v>3667</v>
      </c>
      <c r="I81" s="94" t="s">
        <v>354</v>
      </c>
      <c r="J81" s="95" t="s">
        <v>355</v>
      </c>
      <c r="K81" s="94">
        <v>3667</v>
      </c>
      <c r="L81" s="94" t="s">
        <v>174</v>
      </c>
      <c r="M81" s="95" t="s">
        <v>146</v>
      </c>
      <c r="N81" s="95"/>
      <c r="O81" s="96" t="s">
        <v>206</v>
      </c>
      <c r="P81" s="96" t="s">
        <v>207</v>
      </c>
    </row>
    <row r="82" spans="1:16" ht="12.75" customHeight="1" x14ac:dyDescent="0.2">
      <c r="A82" s="52" t="str">
        <f t="shared" si="12"/>
        <v> BBS 106 </v>
      </c>
      <c r="B82" s="18" t="str">
        <f t="shared" si="13"/>
        <v>I</v>
      </c>
      <c r="C82" s="52">
        <f t="shared" si="14"/>
        <v>49384.36</v>
      </c>
      <c r="D82" s="4" t="str">
        <f t="shared" si="15"/>
        <v>vis</v>
      </c>
      <c r="E82" s="4">
        <f>VLOOKUP(C82,Active!C$21:E$969,3,FALSE)</f>
        <v>3717.996713035559</v>
      </c>
      <c r="F82" s="18" t="s">
        <v>128</v>
      </c>
      <c r="G82" s="4" t="str">
        <f t="shared" si="16"/>
        <v>49384.360</v>
      </c>
      <c r="H82" s="52">
        <f t="shared" si="17"/>
        <v>3718</v>
      </c>
      <c r="I82" s="94" t="s">
        <v>356</v>
      </c>
      <c r="J82" s="95" t="s">
        <v>357</v>
      </c>
      <c r="K82" s="94">
        <v>3718</v>
      </c>
      <c r="L82" s="94" t="s">
        <v>174</v>
      </c>
      <c r="M82" s="95" t="s">
        <v>146</v>
      </c>
      <c r="N82" s="95"/>
      <c r="O82" s="96" t="s">
        <v>201</v>
      </c>
      <c r="P82" s="96" t="s">
        <v>358</v>
      </c>
    </row>
    <row r="83" spans="1:16" ht="12.75" customHeight="1" x14ac:dyDescent="0.2">
      <c r="A83" s="52" t="str">
        <f t="shared" si="12"/>
        <v>OEJV 0060 </v>
      </c>
      <c r="B83" s="18" t="str">
        <f t="shared" si="13"/>
        <v>I</v>
      </c>
      <c r="C83" s="52">
        <f t="shared" si="14"/>
        <v>49658.677000000003</v>
      </c>
      <c r="D83" s="4" t="str">
        <f t="shared" si="15"/>
        <v>vis</v>
      </c>
      <c r="E83" s="4">
        <f>VLOOKUP(C83,Active!C$21:E$969,3,FALSE)</f>
        <v>3856.9974876014239</v>
      </c>
      <c r="F83" s="18" t="s">
        <v>128</v>
      </c>
      <c r="G83" s="4" t="str">
        <f t="shared" si="16"/>
        <v>49658.677</v>
      </c>
      <c r="H83" s="52">
        <f t="shared" si="17"/>
        <v>3857</v>
      </c>
      <c r="I83" s="94" t="s">
        <v>359</v>
      </c>
      <c r="J83" s="95" t="s">
        <v>360</v>
      </c>
      <c r="K83" s="94">
        <v>3857</v>
      </c>
      <c r="L83" s="94" t="s">
        <v>222</v>
      </c>
      <c r="M83" s="95" t="s">
        <v>146</v>
      </c>
      <c r="N83" s="95"/>
      <c r="O83" s="96" t="s">
        <v>361</v>
      </c>
      <c r="P83" s="97" t="s">
        <v>362</v>
      </c>
    </row>
    <row r="84" spans="1:16" ht="12.75" customHeight="1" x14ac:dyDescent="0.2">
      <c r="A84" s="52" t="str">
        <f t="shared" si="12"/>
        <v> BBS 116 </v>
      </c>
      <c r="B84" s="18" t="str">
        <f t="shared" si="13"/>
        <v>I</v>
      </c>
      <c r="C84" s="52">
        <f t="shared" si="14"/>
        <v>50720.392</v>
      </c>
      <c r="D84" s="4" t="str">
        <f t="shared" si="15"/>
        <v>vis</v>
      </c>
      <c r="E84" s="4">
        <f>VLOOKUP(C84,Active!C$21:E$969,3,FALSE)</f>
        <v>4394.9853168945237</v>
      </c>
      <c r="F84" s="18" t="s">
        <v>128</v>
      </c>
      <c r="G84" s="4" t="str">
        <f t="shared" si="16"/>
        <v>50720.392</v>
      </c>
      <c r="H84" s="52">
        <f t="shared" si="17"/>
        <v>4395</v>
      </c>
      <c r="I84" s="94" t="s">
        <v>363</v>
      </c>
      <c r="J84" s="95" t="s">
        <v>364</v>
      </c>
      <c r="K84" s="94">
        <v>4395</v>
      </c>
      <c r="L84" s="94" t="s">
        <v>365</v>
      </c>
      <c r="M84" s="95" t="s">
        <v>146</v>
      </c>
      <c r="N84" s="95"/>
      <c r="O84" s="96" t="s">
        <v>175</v>
      </c>
      <c r="P84" s="96" t="s">
        <v>366</v>
      </c>
    </row>
    <row r="85" spans="1:16" ht="12.75" customHeight="1" x14ac:dyDescent="0.2">
      <c r="A85" s="52" t="str">
        <f t="shared" si="12"/>
        <v>IBVS 4840 </v>
      </c>
      <c r="B85" s="18" t="str">
        <f t="shared" si="13"/>
        <v>I</v>
      </c>
      <c r="C85" s="52">
        <f t="shared" si="14"/>
        <v>51503.891499999998</v>
      </c>
      <c r="D85" s="4" t="str">
        <f t="shared" si="15"/>
        <v>vis</v>
      </c>
      <c r="E85" s="4">
        <f>VLOOKUP(C85,Active!C$21:E$969,3,FALSE)</f>
        <v>4791.996939841576</v>
      </c>
      <c r="F85" s="18" t="s">
        <v>128</v>
      </c>
      <c r="G85" s="4" t="str">
        <f t="shared" si="16"/>
        <v>51503.8915</v>
      </c>
      <c r="H85" s="52">
        <f t="shared" si="17"/>
        <v>4792</v>
      </c>
      <c r="I85" s="94" t="s">
        <v>367</v>
      </c>
      <c r="J85" s="95" t="s">
        <v>368</v>
      </c>
      <c r="K85" s="94">
        <v>4792</v>
      </c>
      <c r="L85" s="94" t="s">
        <v>369</v>
      </c>
      <c r="M85" s="95" t="s">
        <v>370</v>
      </c>
      <c r="N85" s="95" t="s">
        <v>371</v>
      </c>
      <c r="O85" s="96" t="s">
        <v>372</v>
      </c>
      <c r="P85" s="97" t="s">
        <v>373</v>
      </c>
    </row>
    <row r="86" spans="1:16" ht="12.75" customHeight="1" x14ac:dyDescent="0.2">
      <c r="A86" s="52" t="str">
        <f t="shared" si="12"/>
        <v>BAVM 152 </v>
      </c>
      <c r="B86" s="18" t="str">
        <f t="shared" si="13"/>
        <v>I</v>
      </c>
      <c r="C86" s="52">
        <f t="shared" si="14"/>
        <v>51900.563300000002</v>
      </c>
      <c r="D86" s="4" t="str">
        <f t="shared" si="15"/>
        <v>vis</v>
      </c>
      <c r="E86" s="4">
        <f>VLOOKUP(C86,Active!C$21:E$969,3,FALSE)</f>
        <v>4992.9968321137867</v>
      </c>
      <c r="F86" s="18" t="s">
        <v>128</v>
      </c>
      <c r="G86" s="4" t="str">
        <f t="shared" si="16"/>
        <v>51900.5633</v>
      </c>
      <c r="H86" s="52">
        <f t="shared" si="17"/>
        <v>4993</v>
      </c>
      <c r="I86" s="94" t="s">
        <v>374</v>
      </c>
      <c r="J86" s="95" t="s">
        <v>375</v>
      </c>
      <c r="K86" s="94">
        <v>4993</v>
      </c>
      <c r="L86" s="94" t="s">
        <v>376</v>
      </c>
      <c r="M86" s="95" t="s">
        <v>370</v>
      </c>
      <c r="N86" s="95" t="s">
        <v>377</v>
      </c>
      <c r="O86" s="96" t="s">
        <v>378</v>
      </c>
      <c r="P86" s="97" t="s">
        <v>379</v>
      </c>
    </row>
    <row r="87" spans="1:16" ht="12.75" customHeight="1" x14ac:dyDescent="0.2">
      <c r="A87" s="52" t="str">
        <f t="shared" si="12"/>
        <v> BBS 129 </v>
      </c>
      <c r="B87" s="18" t="str">
        <f t="shared" si="13"/>
        <v>I</v>
      </c>
      <c r="C87" s="52">
        <f t="shared" si="14"/>
        <v>52658.372000000003</v>
      </c>
      <c r="D87" s="4" t="str">
        <f t="shared" si="15"/>
        <v>vis</v>
      </c>
      <c r="E87" s="4">
        <f>VLOOKUP(C87,Active!C$21:E$969,3,FALSE)</f>
        <v>5376.9905192449169</v>
      </c>
      <c r="F87" s="18" t="s">
        <v>128</v>
      </c>
      <c r="G87" s="4" t="str">
        <f t="shared" si="16"/>
        <v>52658.372</v>
      </c>
      <c r="H87" s="52">
        <f t="shared" si="17"/>
        <v>5377</v>
      </c>
      <c r="I87" s="94" t="s">
        <v>380</v>
      </c>
      <c r="J87" s="95" t="s">
        <v>381</v>
      </c>
      <c r="K87" s="94">
        <v>5377</v>
      </c>
      <c r="L87" s="94" t="s">
        <v>382</v>
      </c>
      <c r="M87" s="95" t="s">
        <v>146</v>
      </c>
      <c r="N87" s="95"/>
      <c r="O87" s="96" t="s">
        <v>175</v>
      </c>
      <c r="P87" s="96" t="s">
        <v>383</v>
      </c>
    </row>
    <row r="88" spans="1:16" ht="12.75" customHeight="1" x14ac:dyDescent="0.2">
      <c r="A88" s="52" t="str">
        <f t="shared" si="12"/>
        <v> BBS 130 </v>
      </c>
      <c r="B88" s="18" t="str">
        <f t="shared" si="13"/>
        <v>I</v>
      </c>
      <c r="C88" s="52">
        <f t="shared" si="14"/>
        <v>52938.623</v>
      </c>
      <c r="D88" s="4" t="str">
        <f t="shared" si="15"/>
        <v>vis</v>
      </c>
      <c r="E88" s="4">
        <f>VLOOKUP(C88,Active!C$21:E$969,3,FALSE)</f>
        <v>5518.998145723981</v>
      </c>
      <c r="F88" s="18" t="s">
        <v>128</v>
      </c>
      <c r="G88" s="4" t="str">
        <f t="shared" si="16"/>
        <v>52938.623</v>
      </c>
      <c r="H88" s="52">
        <f t="shared" si="17"/>
        <v>5519</v>
      </c>
      <c r="I88" s="94" t="s">
        <v>384</v>
      </c>
      <c r="J88" s="95" t="s">
        <v>385</v>
      </c>
      <c r="K88" s="94">
        <v>5519</v>
      </c>
      <c r="L88" s="94" t="s">
        <v>258</v>
      </c>
      <c r="M88" s="95" t="s">
        <v>146</v>
      </c>
      <c r="N88" s="95"/>
      <c r="O88" s="96" t="s">
        <v>175</v>
      </c>
      <c r="P88" s="96" t="s">
        <v>386</v>
      </c>
    </row>
    <row r="89" spans="1:16" ht="12.75" customHeight="1" x14ac:dyDescent="0.2">
      <c r="A89" s="52" t="str">
        <f t="shared" si="12"/>
        <v>OEJV 0003 </v>
      </c>
      <c r="B89" s="18" t="str">
        <f t="shared" si="13"/>
        <v>I</v>
      </c>
      <c r="C89" s="52">
        <f t="shared" si="14"/>
        <v>53325.428</v>
      </c>
      <c r="D89" s="4" t="str">
        <f t="shared" si="15"/>
        <v>vis</v>
      </c>
      <c r="E89" s="4">
        <f>VLOOKUP(C89,Active!C$21:E$969,3,FALSE)</f>
        <v>5714.9983739488043</v>
      </c>
      <c r="F89" s="18" t="s">
        <v>128</v>
      </c>
      <c r="G89" s="4" t="str">
        <f t="shared" si="16"/>
        <v>53325.428</v>
      </c>
      <c r="H89" s="52">
        <f t="shared" si="17"/>
        <v>5715</v>
      </c>
      <c r="I89" s="94" t="s">
        <v>387</v>
      </c>
      <c r="J89" s="95" t="s">
        <v>388</v>
      </c>
      <c r="K89" s="94">
        <v>5715</v>
      </c>
      <c r="L89" s="94" t="s">
        <v>188</v>
      </c>
      <c r="M89" s="95" t="s">
        <v>146</v>
      </c>
      <c r="N89" s="95"/>
      <c r="O89" s="96" t="s">
        <v>175</v>
      </c>
      <c r="P89" s="97" t="s">
        <v>389</v>
      </c>
    </row>
    <row r="90" spans="1:16" ht="12.75" customHeight="1" x14ac:dyDescent="0.2">
      <c r="A90" s="52" t="str">
        <f t="shared" si="12"/>
        <v>BAVM 173 </v>
      </c>
      <c r="B90" s="18" t="str">
        <f t="shared" si="13"/>
        <v>I</v>
      </c>
      <c r="C90" s="52">
        <f t="shared" si="14"/>
        <v>53410.281999999999</v>
      </c>
      <c r="D90" s="4" t="str">
        <f t="shared" si="15"/>
        <v>vis</v>
      </c>
      <c r="E90" s="4">
        <f>VLOOKUP(C90,Active!C$21:E$969,3,FALSE)</f>
        <v>5757.9952415327007</v>
      </c>
      <c r="F90" s="18" t="s">
        <v>128</v>
      </c>
      <c r="G90" s="4" t="str">
        <f t="shared" si="16"/>
        <v>53410.2820</v>
      </c>
      <c r="H90" s="52">
        <f t="shared" si="17"/>
        <v>5758</v>
      </c>
      <c r="I90" s="94" t="s">
        <v>390</v>
      </c>
      <c r="J90" s="95" t="s">
        <v>391</v>
      </c>
      <c r="K90" s="94">
        <v>5758</v>
      </c>
      <c r="L90" s="94" t="s">
        <v>392</v>
      </c>
      <c r="M90" s="95" t="s">
        <v>370</v>
      </c>
      <c r="N90" s="95" t="s">
        <v>393</v>
      </c>
      <c r="O90" s="96" t="s">
        <v>394</v>
      </c>
      <c r="P90" s="97" t="s">
        <v>395</v>
      </c>
    </row>
    <row r="91" spans="1:16" ht="12.75" customHeight="1" x14ac:dyDescent="0.2">
      <c r="A91" s="52" t="str">
        <f t="shared" si="12"/>
        <v>BAVM 183 </v>
      </c>
      <c r="B91" s="18" t="str">
        <f t="shared" si="13"/>
        <v>I</v>
      </c>
      <c r="C91" s="52">
        <f t="shared" si="14"/>
        <v>54055.615599999997</v>
      </c>
      <c r="D91" s="4" t="str">
        <f t="shared" si="15"/>
        <v>vis</v>
      </c>
      <c r="E91" s="4">
        <f>VLOOKUP(C91,Active!C$21:E$969,3,FALSE)</f>
        <v>6084.9960116394641</v>
      </c>
      <c r="F91" s="18" t="s">
        <v>128</v>
      </c>
      <c r="G91" s="4" t="str">
        <f t="shared" si="16"/>
        <v>54055.6156</v>
      </c>
      <c r="H91" s="52">
        <f t="shared" si="17"/>
        <v>6085</v>
      </c>
      <c r="I91" s="94" t="s">
        <v>396</v>
      </c>
      <c r="J91" s="95" t="s">
        <v>397</v>
      </c>
      <c r="K91" s="94" t="s">
        <v>398</v>
      </c>
      <c r="L91" s="94" t="s">
        <v>399</v>
      </c>
      <c r="M91" s="95" t="s">
        <v>400</v>
      </c>
      <c r="N91" s="95" t="s">
        <v>393</v>
      </c>
      <c r="O91" s="96" t="s">
        <v>401</v>
      </c>
      <c r="P91" s="97" t="s">
        <v>402</v>
      </c>
    </row>
    <row r="92" spans="1:16" ht="12.75" customHeight="1" x14ac:dyDescent="0.2">
      <c r="A92" s="52" t="str">
        <f t="shared" si="12"/>
        <v>BAVM 228 </v>
      </c>
      <c r="B92" s="18" t="str">
        <f t="shared" si="13"/>
        <v>II</v>
      </c>
      <c r="C92" s="52">
        <f t="shared" si="14"/>
        <v>54364.457000000002</v>
      </c>
      <c r="D92" s="4" t="str">
        <f t="shared" si="15"/>
        <v>vis</v>
      </c>
      <c r="E92" s="4">
        <f>VLOOKUP(C92,Active!C$21:E$969,3,FALSE)</f>
        <v>6241.490847242093</v>
      </c>
      <c r="F92" s="18" t="s">
        <v>128</v>
      </c>
      <c r="G92" s="4" t="str">
        <f t="shared" si="16"/>
        <v>54364.457</v>
      </c>
      <c r="H92" s="52">
        <f t="shared" si="17"/>
        <v>6241.5</v>
      </c>
      <c r="I92" s="94" t="s">
        <v>403</v>
      </c>
      <c r="J92" s="95" t="s">
        <v>404</v>
      </c>
      <c r="K92" s="94" t="s">
        <v>405</v>
      </c>
      <c r="L92" s="94" t="s">
        <v>406</v>
      </c>
      <c r="M92" s="95" t="s">
        <v>400</v>
      </c>
      <c r="N92" s="95" t="s">
        <v>393</v>
      </c>
      <c r="O92" s="96" t="s">
        <v>407</v>
      </c>
      <c r="P92" s="97" t="s">
        <v>408</v>
      </c>
    </row>
    <row r="93" spans="1:16" ht="12.75" customHeight="1" x14ac:dyDescent="0.2">
      <c r="A93" s="52" t="str">
        <f t="shared" si="12"/>
        <v>JAAVSO 36(2);171 </v>
      </c>
      <c r="B93" s="18" t="str">
        <f t="shared" si="13"/>
        <v>I</v>
      </c>
      <c r="C93" s="52">
        <f t="shared" si="14"/>
        <v>54420.712299999999</v>
      </c>
      <c r="D93" s="4" t="str">
        <f t="shared" si="15"/>
        <v>vis</v>
      </c>
      <c r="E93" s="4">
        <f>VLOOKUP(C93,Active!C$21:E$969,3,FALSE)</f>
        <v>6269.9962999607887</v>
      </c>
      <c r="F93" s="18" t="s">
        <v>128</v>
      </c>
      <c r="G93" s="4" t="str">
        <f t="shared" si="16"/>
        <v>54420.7123</v>
      </c>
      <c r="H93" s="52">
        <f t="shared" si="17"/>
        <v>6270</v>
      </c>
      <c r="I93" s="94" t="s">
        <v>409</v>
      </c>
      <c r="J93" s="95" t="s">
        <v>410</v>
      </c>
      <c r="K93" s="94" t="s">
        <v>411</v>
      </c>
      <c r="L93" s="94" t="s">
        <v>412</v>
      </c>
      <c r="M93" s="95" t="s">
        <v>400</v>
      </c>
      <c r="N93" s="95" t="s">
        <v>413</v>
      </c>
      <c r="O93" s="96" t="s">
        <v>206</v>
      </c>
      <c r="P93" s="97" t="s">
        <v>414</v>
      </c>
    </row>
    <row r="94" spans="1:16" ht="12.75" customHeight="1" x14ac:dyDescent="0.2">
      <c r="A94" s="52" t="str">
        <f t="shared" si="12"/>
        <v>IBVS 5871 </v>
      </c>
      <c r="B94" s="18" t="str">
        <f t="shared" si="13"/>
        <v>I</v>
      </c>
      <c r="C94" s="52">
        <f t="shared" si="14"/>
        <v>54783.8318</v>
      </c>
      <c r="D94" s="4" t="str">
        <f t="shared" si="15"/>
        <v>vis</v>
      </c>
      <c r="E94" s="4">
        <f>VLOOKUP(C94,Active!C$21:E$969,3,FALSE)</f>
        <v>6453.9947096837341</v>
      </c>
      <c r="F94" s="18" t="s">
        <v>128</v>
      </c>
      <c r="G94" s="4" t="str">
        <f t="shared" si="16"/>
        <v>54783.8318</v>
      </c>
      <c r="H94" s="52">
        <f t="shared" si="17"/>
        <v>6454</v>
      </c>
      <c r="I94" s="94" t="s">
        <v>415</v>
      </c>
      <c r="J94" s="95" t="s">
        <v>416</v>
      </c>
      <c r="K94" s="94" t="s">
        <v>417</v>
      </c>
      <c r="L94" s="94" t="s">
        <v>418</v>
      </c>
      <c r="M94" s="95" t="s">
        <v>400</v>
      </c>
      <c r="N94" s="95" t="s">
        <v>128</v>
      </c>
      <c r="O94" s="96" t="s">
        <v>168</v>
      </c>
      <c r="P94" s="97" t="s">
        <v>419</v>
      </c>
    </row>
    <row r="95" spans="1:16" ht="12.75" customHeight="1" x14ac:dyDescent="0.2">
      <c r="A95" s="52" t="str">
        <f t="shared" si="12"/>
        <v>JAAVSO 37(1);44 </v>
      </c>
      <c r="B95" s="18" t="str">
        <f t="shared" si="13"/>
        <v>I</v>
      </c>
      <c r="C95" s="52">
        <f t="shared" si="14"/>
        <v>54799.623399999997</v>
      </c>
      <c r="D95" s="4" t="str">
        <f t="shared" si="15"/>
        <v>vis</v>
      </c>
      <c r="E95" s="4">
        <f>VLOOKUP(C95,Active!C$21:E$969,3,FALSE)</f>
        <v>6461.9965638584081</v>
      </c>
      <c r="F95" s="18" t="s">
        <v>128</v>
      </c>
      <c r="G95" s="4" t="str">
        <f t="shared" si="16"/>
        <v>54799.6234</v>
      </c>
      <c r="H95" s="52">
        <f t="shared" si="17"/>
        <v>6462</v>
      </c>
      <c r="I95" s="94" t="s">
        <v>420</v>
      </c>
      <c r="J95" s="95" t="s">
        <v>421</v>
      </c>
      <c r="K95" s="94" t="s">
        <v>422</v>
      </c>
      <c r="L95" s="94" t="s">
        <v>423</v>
      </c>
      <c r="M95" s="95" t="s">
        <v>400</v>
      </c>
      <c r="N95" s="95" t="s">
        <v>413</v>
      </c>
      <c r="O95" s="96" t="s">
        <v>206</v>
      </c>
      <c r="P95" s="97" t="s">
        <v>424</v>
      </c>
    </row>
    <row r="96" spans="1:16" ht="12.75" customHeight="1" x14ac:dyDescent="0.2">
      <c r="A96" s="52" t="str">
        <f t="shared" si="12"/>
        <v>IBVS 5938 </v>
      </c>
      <c r="B96" s="18" t="str">
        <f t="shared" si="13"/>
        <v>I</v>
      </c>
      <c r="C96" s="52">
        <f t="shared" si="14"/>
        <v>54870.668700000002</v>
      </c>
      <c r="D96" s="4" t="str">
        <f t="shared" si="15"/>
        <v>vis</v>
      </c>
      <c r="E96" s="4">
        <f>VLOOKUP(C96,Active!C$21:E$969,3,FALSE)</f>
        <v>6497.9963441464133</v>
      </c>
      <c r="F96" s="18" t="s">
        <v>128</v>
      </c>
      <c r="G96" s="4" t="str">
        <f t="shared" si="16"/>
        <v>54870.6687</v>
      </c>
      <c r="H96" s="52">
        <f t="shared" si="17"/>
        <v>6498</v>
      </c>
      <c r="I96" s="94" t="s">
        <v>425</v>
      </c>
      <c r="J96" s="95" t="s">
        <v>426</v>
      </c>
      <c r="K96" s="94" t="s">
        <v>427</v>
      </c>
      <c r="L96" s="94" t="s">
        <v>428</v>
      </c>
      <c r="M96" s="95" t="s">
        <v>400</v>
      </c>
      <c r="N96" s="95" t="s">
        <v>128</v>
      </c>
      <c r="O96" s="96" t="s">
        <v>429</v>
      </c>
      <c r="P96" s="97" t="s">
        <v>430</v>
      </c>
    </row>
    <row r="97" spans="1:16" ht="12.75" customHeight="1" x14ac:dyDescent="0.2">
      <c r="A97" s="52" t="str">
        <f t="shared" si="12"/>
        <v> JAAVSO 38;120 </v>
      </c>
      <c r="B97" s="18" t="str">
        <f t="shared" si="13"/>
        <v>I</v>
      </c>
      <c r="C97" s="52">
        <f t="shared" si="14"/>
        <v>55239.711799999997</v>
      </c>
      <c r="D97" s="4" t="str">
        <f t="shared" si="15"/>
        <v>vis</v>
      </c>
      <c r="E97" s="4">
        <f>VLOOKUP(C97,Active!C$21:E$969,3,FALSE)</f>
        <v>6684.9963359376143</v>
      </c>
      <c r="F97" s="18" t="s">
        <v>128</v>
      </c>
      <c r="G97" s="4" t="str">
        <f t="shared" si="16"/>
        <v>55239.7118</v>
      </c>
      <c r="H97" s="52">
        <f t="shared" si="17"/>
        <v>6685</v>
      </c>
      <c r="I97" s="94" t="s">
        <v>431</v>
      </c>
      <c r="J97" s="95" t="s">
        <v>432</v>
      </c>
      <c r="K97" s="94" t="s">
        <v>433</v>
      </c>
      <c r="L97" s="94" t="s">
        <v>428</v>
      </c>
      <c r="M97" s="95" t="s">
        <v>400</v>
      </c>
      <c r="N97" s="95" t="s">
        <v>413</v>
      </c>
      <c r="O97" s="96" t="s">
        <v>206</v>
      </c>
      <c r="P97" s="96" t="s">
        <v>434</v>
      </c>
    </row>
    <row r="98" spans="1:16" ht="12.75" customHeight="1" x14ac:dyDescent="0.2">
      <c r="A98" s="52" t="str">
        <f t="shared" si="12"/>
        <v> JAAVSO 40;975 </v>
      </c>
      <c r="B98" s="18" t="str">
        <f t="shared" si="13"/>
        <v>I</v>
      </c>
      <c r="C98" s="52">
        <f t="shared" si="14"/>
        <v>55914.644999999997</v>
      </c>
      <c r="D98" s="4" t="str">
        <f t="shared" si="15"/>
        <v>vis</v>
      </c>
      <c r="E98" s="4">
        <f>VLOOKUP(C98,Active!C$21:E$969,3,FALSE)</f>
        <v>7026.9956928138445</v>
      </c>
      <c r="F98" s="18" t="s">
        <v>128</v>
      </c>
      <c r="G98" s="4" t="str">
        <f t="shared" si="16"/>
        <v>55914.6450</v>
      </c>
      <c r="H98" s="52">
        <f t="shared" si="17"/>
        <v>7027</v>
      </c>
      <c r="I98" s="94" t="s">
        <v>435</v>
      </c>
      <c r="J98" s="95" t="s">
        <v>436</v>
      </c>
      <c r="K98" s="94" t="s">
        <v>437</v>
      </c>
      <c r="L98" s="94" t="s">
        <v>438</v>
      </c>
      <c r="M98" s="95" t="s">
        <v>400</v>
      </c>
      <c r="N98" s="95" t="s">
        <v>128</v>
      </c>
      <c r="O98" s="96" t="s">
        <v>206</v>
      </c>
      <c r="P98" s="96" t="s">
        <v>439</v>
      </c>
    </row>
    <row r="99" spans="1:16" ht="12.75" customHeight="1" x14ac:dyDescent="0.2">
      <c r="A99" s="52" t="str">
        <f t="shared" si="12"/>
        <v> JAAVSO 41;328 </v>
      </c>
      <c r="B99" s="18" t="str">
        <f t="shared" si="13"/>
        <v>I</v>
      </c>
      <c r="C99" s="52">
        <f t="shared" si="14"/>
        <v>56565.8969</v>
      </c>
      <c r="D99" s="4" t="str">
        <f t="shared" si="15"/>
        <v>vis</v>
      </c>
      <c r="E99" s="4">
        <f>VLOOKUP(C99,Active!C$21:E$969,3,FALSE)</f>
        <v>7356.9953593948103</v>
      </c>
      <c r="F99" s="18" t="s">
        <v>128</v>
      </c>
      <c r="G99" s="4" t="str">
        <f t="shared" si="16"/>
        <v>56565.8969</v>
      </c>
      <c r="H99" s="52">
        <f t="shared" si="17"/>
        <v>7357</v>
      </c>
      <c r="I99" s="94" t="s">
        <v>440</v>
      </c>
      <c r="J99" s="95" t="s">
        <v>441</v>
      </c>
      <c r="K99" s="94" t="s">
        <v>442</v>
      </c>
      <c r="L99" s="94" t="s">
        <v>443</v>
      </c>
      <c r="M99" s="95" t="s">
        <v>400</v>
      </c>
      <c r="N99" s="95" t="s">
        <v>128</v>
      </c>
      <c r="O99" s="96" t="s">
        <v>206</v>
      </c>
      <c r="P99" s="96" t="s">
        <v>444</v>
      </c>
    </row>
    <row r="100" spans="1:16" ht="12.75" customHeight="1" x14ac:dyDescent="0.2">
      <c r="A100" s="52" t="str">
        <f t="shared" si="12"/>
        <v> JAAVSO 42;426 </v>
      </c>
      <c r="B100" s="18" t="str">
        <f t="shared" si="13"/>
        <v>I</v>
      </c>
      <c r="C100" s="52">
        <f t="shared" si="14"/>
        <v>56573.790800000002</v>
      </c>
      <c r="D100" s="4" t="str">
        <f t="shared" si="15"/>
        <v>vis</v>
      </c>
      <c r="E100" s="4">
        <f>VLOOKUP(C100,Active!C$21:E$969,3,FALSE)</f>
        <v>7360.9953237220152</v>
      </c>
      <c r="F100" s="18" t="s">
        <v>128</v>
      </c>
      <c r="G100" s="4" t="str">
        <f t="shared" si="16"/>
        <v>56573.7908</v>
      </c>
      <c r="H100" s="52">
        <f t="shared" si="17"/>
        <v>7361</v>
      </c>
      <c r="I100" s="94" t="s">
        <v>445</v>
      </c>
      <c r="J100" s="95" t="s">
        <v>446</v>
      </c>
      <c r="K100" s="94" t="s">
        <v>447</v>
      </c>
      <c r="L100" s="94" t="s">
        <v>443</v>
      </c>
      <c r="M100" s="95" t="s">
        <v>400</v>
      </c>
      <c r="N100" s="95" t="s">
        <v>128</v>
      </c>
      <c r="O100" s="96" t="s">
        <v>206</v>
      </c>
      <c r="P100" s="96" t="s">
        <v>448</v>
      </c>
    </row>
    <row r="101" spans="1:16" ht="12.75" customHeight="1" x14ac:dyDescent="0.2">
      <c r="A101" s="52" t="str">
        <f t="shared" si="12"/>
        <v>BAVM 239 </v>
      </c>
      <c r="B101" s="18" t="str">
        <f t="shared" si="13"/>
        <v>I</v>
      </c>
      <c r="C101" s="52">
        <f t="shared" si="14"/>
        <v>56978.359799999998</v>
      </c>
      <c r="D101" s="4" t="str">
        <f t="shared" si="15"/>
        <v>vis</v>
      </c>
      <c r="E101" s="4">
        <f>VLOOKUP(C101,Active!C$21:E$969,3,FALSE)</f>
        <v>7565.9968524837623</v>
      </c>
      <c r="F101" s="18" t="s">
        <v>128</v>
      </c>
      <c r="G101" s="4" t="str">
        <f t="shared" si="16"/>
        <v>56978.3598</v>
      </c>
      <c r="H101" s="52">
        <f t="shared" si="17"/>
        <v>7566</v>
      </c>
      <c r="I101" s="94" t="s">
        <v>449</v>
      </c>
      <c r="J101" s="95" t="s">
        <v>450</v>
      </c>
      <c r="K101" s="94" t="s">
        <v>451</v>
      </c>
      <c r="L101" s="94" t="s">
        <v>452</v>
      </c>
      <c r="M101" s="95" t="s">
        <v>400</v>
      </c>
      <c r="N101" s="95" t="s">
        <v>393</v>
      </c>
      <c r="O101" s="96" t="s">
        <v>407</v>
      </c>
      <c r="P101" s="97" t="s">
        <v>453</v>
      </c>
    </row>
    <row r="102" spans="1:16" ht="12.75" customHeight="1" x14ac:dyDescent="0.2">
      <c r="A102" s="52" t="str">
        <f t="shared" si="12"/>
        <v> VB 1.11 </v>
      </c>
      <c r="B102" s="18" t="str">
        <f t="shared" si="13"/>
        <v>I</v>
      </c>
      <c r="C102" s="52">
        <f t="shared" si="14"/>
        <v>17678.337</v>
      </c>
      <c r="D102" s="4" t="str">
        <f t="shared" si="15"/>
        <v>vis</v>
      </c>
      <c r="E102" s="4">
        <f>VLOOKUP(C102,Active!C$21:E$969,3,FALSE)</f>
        <v>-12347.947998386213</v>
      </c>
      <c r="F102" s="18" t="s">
        <v>128</v>
      </c>
      <c r="G102" s="4" t="str">
        <f t="shared" si="16"/>
        <v>17678.337</v>
      </c>
      <c r="H102" s="52">
        <f t="shared" si="17"/>
        <v>-12348</v>
      </c>
      <c r="I102" s="94" t="s">
        <v>454</v>
      </c>
      <c r="J102" s="95" t="s">
        <v>455</v>
      </c>
      <c r="K102" s="94">
        <v>-12348</v>
      </c>
      <c r="L102" s="94" t="s">
        <v>456</v>
      </c>
      <c r="M102" s="95" t="s">
        <v>146</v>
      </c>
      <c r="N102" s="95"/>
      <c r="O102" s="96" t="s">
        <v>457</v>
      </c>
      <c r="P102" s="96" t="s">
        <v>42</v>
      </c>
    </row>
    <row r="103" spans="1:16" ht="12.75" customHeight="1" x14ac:dyDescent="0.2">
      <c r="A103" s="52" t="str">
        <f t="shared" si="12"/>
        <v> AN 184.254 </v>
      </c>
      <c r="B103" s="18" t="str">
        <f t="shared" si="13"/>
        <v>I</v>
      </c>
      <c r="C103" s="52">
        <f t="shared" si="14"/>
        <v>17972.346000000001</v>
      </c>
      <c r="D103" s="4" t="str">
        <f t="shared" si="15"/>
        <v>vis</v>
      </c>
      <c r="E103" s="4">
        <f>VLOOKUP(C103,Active!C$21:E$969,3,FALSE)</f>
        <v>-12198.968975105354</v>
      </c>
      <c r="F103" s="18" t="s">
        <v>128</v>
      </c>
      <c r="G103" s="4" t="str">
        <f t="shared" si="16"/>
        <v>17972.346</v>
      </c>
      <c r="H103" s="52">
        <f t="shared" si="17"/>
        <v>-12199</v>
      </c>
      <c r="I103" s="94" t="s">
        <v>458</v>
      </c>
      <c r="J103" s="95" t="s">
        <v>459</v>
      </c>
      <c r="K103" s="94">
        <v>-12199</v>
      </c>
      <c r="L103" s="94" t="s">
        <v>460</v>
      </c>
      <c r="M103" s="95" t="s">
        <v>146</v>
      </c>
      <c r="N103" s="95"/>
      <c r="O103" s="96" t="s">
        <v>461</v>
      </c>
      <c r="P103" s="96" t="s">
        <v>44</v>
      </c>
    </row>
    <row r="104" spans="1:16" ht="12.75" customHeight="1" x14ac:dyDescent="0.2">
      <c r="A104" s="52" t="str">
        <f t="shared" si="12"/>
        <v> AN 184.254 </v>
      </c>
      <c r="B104" s="18" t="str">
        <f t="shared" si="13"/>
        <v>I</v>
      </c>
      <c r="C104" s="52">
        <f t="shared" si="14"/>
        <v>18278.238000000001</v>
      </c>
      <c r="D104" s="4" t="str">
        <f t="shared" si="15"/>
        <v>vis</v>
      </c>
      <c r="E104" s="4">
        <f>VLOOKUP(C104,Active!C$21:E$969,3,FALSE)</f>
        <v>-12043.968647260193</v>
      </c>
      <c r="F104" s="18" t="s">
        <v>128</v>
      </c>
      <c r="G104" s="4" t="str">
        <f t="shared" si="16"/>
        <v>18278.238</v>
      </c>
      <c r="H104" s="52">
        <f t="shared" si="17"/>
        <v>-12044</v>
      </c>
      <c r="I104" s="94" t="s">
        <v>462</v>
      </c>
      <c r="J104" s="95" t="s">
        <v>463</v>
      </c>
      <c r="K104" s="94">
        <v>-12044</v>
      </c>
      <c r="L104" s="94" t="s">
        <v>464</v>
      </c>
      <c r="M104" s="95" t="s">
        <v>146</v>
      </c>
      <c r="N104" s="95"/>
      <c r="O104" s="96" t="s">
        <v>461</v>
      </c>
      <c r="P104" s="96" t="s">
        <v>44</v>
      </c>
    </row>
    <row r="105" spans="1:16" ht="12.75" customHeight="1" x14ac:dyDescent="0.2">
      <c r="A105" s="52" t="str">
        <f t="shared" si="12"/>
        <v> BAN 2.130 </v>
      </c>
      <c r="B105" s="18" t="str">
        <f t="shared" si="13"/>
        <v>I</v>
      </c>
      <c r="C105" s="52">
        <f t="shared" si="14"/>
        <v>18548.597000000002</v>
      </c>
      <c r="D105" s="4" t="str">
        <f t="shared" si="15"/>
        <v>vis</v>
      </c>
      <c r="E105" s="4">
        <f>VLOOKUP(C105,Active!C$21:E$969,3,FALSE)</f>
        <v>-11906.973454068184</v>
      </c>
      <c r="F105" s="18" t="s">
        <v>128</v>
      </c>
      <c r="G105" s="4" t="str">
        <f t="shared" si="16"/>
        <v>18548.597</v>
      </c>
      <c r="H105" s="52">
        <f t="shared" si="17"/>
        <v>-11907</v>
      </c>
      <c r="I105" s="94" t="s">
        <v>465</v>
      </c>
      <c r="J105" s="95" t="s">
        <v>466</v>
      </c>
      <c r="K105" s="94">
        <v>-11907</v>
      </c>
      <c r="L105" s="94" t="s">
        <v>467</v>
      </c>
      <c r="M105" s="95" t="s">
        <v>146</v>
      </c>
      <c r="N105" s="95"/>
      <c r="O105" s="96" t="s">
        <v>468</v>
      </c>
      <c r="P105" s="96" t="s">
        <v>45</v>
      </c>
    </row>
    <row r="106" spans="1:16" ht="12.75" customHeight="1" x14ac:dyDescent="0.2">
      <c r="A106" s="52" t="str">
        <f t="shared" si="12"/>
        <v> BAN 2.130 </v>
      </c>
      <c r="B106" s="18" t="str">
        <f t="shared" si="13"/>
        <v>I</v>
      </c>
      <c r="C106" s="52">
        <f t="shared" si="14"/>
        <v>18560.445</v>
      </c>
      <c r="D106" s="4" t="str">
        <f t="shared" si="15"/>
        <v>vis</v>
      </c>
      <c r="E106" s="4">
        <f>VLOOKUP(C106,Active!C$21:E$969,3,FALSE)</f>
        <v>-11900.969884558981</v>
      </c>
      <c r="F106" s="18" t="s">
        <v>128</v>
      </c>
      <c r="G106" s="4" t="str">
        <f t="shared" si="16"/>
        <v>18560.445</v>
      </c>
      <c r="H106" s="52">
        <f t="shared" si="17"/>
        <v>-11901</v>
      </c>
      <c r="I106" s="94" t="s">
        <v>469</v>
      </c>
      <c r="J106" s="95" t="s">
        <v>470</v>
      </c>
      <c r="K106" s="94">
        <v>-11901</v>
      </c>
      <c r="L106" s="94" t="s">
        <v>471</v>
      </c>
      <c r="M106" s="95" t="s">
        <v>146</v>
      </c>
      <c r="N106" s="95"/>
      <c r="O106" s="96" t="s">
        <v>468</v>
      </c>
      <c r="P106" s="96" t="s">
        <v>45</v>
      </c>
    </row>
    <row r="107" spans="1:16" ht="12.75" customHeight="1" x14ac:dyDescent="0.2">
      <c r="A107" s="52" t="str">
        <f t="shared" ref="A107:A138" si="18">P107</f>
        <v> BAN 2.130 </v>
      </c>
      <c r="B107" s="18" t="str">
        <f t="shared" ref="B107:B138" si="19">IF(H107=INT(H107),"I","II")</f>
        <v>I</v>
      </c>
      <c r="C107" s="52">
        <f t="shared" ref="C107:C138" si="20">1*G107</f>
        <v>18629.510999999999</v>
      </c>
      <c r="D107" s="4" t="str">
        <f t="shared" ref="D107:D138" si="21">VLOOKUP(F107,I$1:J$5,2,FALSE)</f>
        <v>vis</v>
      </c>
      <c r="E107" s="4">
        <f>VLOOKUP(C107,Active!C$21:E$969,3,FALSE)</f>
        <v>-11865.973046972664</v>
      </c>
      <c r="F107" s="18" t="s">
        <v>128</v>
      </c>
      <c r="G107" s="4" t="str">
        <f t="shared" ref="G107:G138" si="22">MID(I107,3,LEN(I107)-3)</f>
        <v>18629.511</v>
      </c>
      <c r="H107" s="52">
        <f t="shared" ref="H107:H138" si="23">1*K107</f>
        <v>-11866</v>
      </c>
      <c r="I107" s="94" t="s">
        <v>472</v>
      </c>
      <c r="J107" s="95" t="s">
        <v>473</v>
      </c>
      <c r="K107" s="94">
        <v>-11866</v>
      </c>
      <c r="L107" s="94" t="s">
        <v>474</v>
      </c>
      <c r="M107" s="95" t="s">
        <v>146</v>
      </c>
      <c r="N107" s="95"/>
      <c r="O107" s="96" t="s">
        <v>468</v>
      </c>
      <c r="P107" s="96" t="s">
        <v>45</v>
      </c>
    </row>
    <row r="108" spans="1:16" ht="12.75" customHeight="1" x14ac:dyDescent="0.2">
      <c r="A108" s="52" t="str">
        <f t="shared" si="18"/>
        <v> BAN 2.130 </v>
      </c>
      <c r="B108" s="18" t="str">
        <f t="shared" si="19"/>
        <v>I</v>
      </c>
      <c r="C108" s="52">
        <f t="shared" si="20"/>
        <v>18633.466</v>
      </c>
      <c r="D108" s="4" t="str">
        <f t="shared" si="21"/>
        <v>vis</v>
      </c>
      <c r="E108" s="4">
        <f>VLOOKUP(C108,Active!C$21:E$969,3,FALSE)</f>
        <v>-11863.968985746389</v>
      </c>
      <c r="F108" s="18" t="s">
        <v>128</v>
      </c>
      <c r="G108" s="4" t="str">
        <f t="shared" si="22"/>
        <v>18633.466</v>
      </c>
      <c r="H108" s="52">
        <f t="shared" si="23"/>
        <v>-11864</v>
      </c>
      <c r="I108" s="94" t="s">
        <v>475</v>
      </c>
      <c r="J108" s="95" t="s">
        <v>476</v>
      </c>
      <c r="K108" s="94">
        <v>-11864</v>
      </c>
      <c r="L108" s="94" t="s">
        <v>460</v>
      </c>
      <c r="M108" s="95" t="s">
        <v>146</v>
      </c>
      <c r="N108" s="95"/>
      <c r="O108" s="96" t="s">
        <v>468</v>
      </c>
      <c r="P108" s="96" t="s">
        <v>45</v>
      </c>
    </row>
    <row r="109" spans="1:16" ht="12.75" customHeight="1" x14ac:dyDescent="0.2">
      <c r="A109" s="52" t="str">
        <f t="shared" si="18"/>
        <v> BAN 2.130 </v>
      </c>
      <c r="B109" s="18" t="str">
        <f t="shared" si="19"/>
        <v>I</v>
      </c>
      <c r="C109" s="52">
        <f t="shared" si="20"/>
        <v>18649.249</v>
      </c>
      <c r="D109" s="4" t="str">
        <f t="shared" si="21"/>
        <v>vis</v>
      </c>
      <c r="E109" s="4">
        <f>VLOOKUP(C109,Active!C$21:E$969,3,FALSE)</f>
        <v>-11855.971489328109</v>
      </c>
      <c r="F109" s="18" t="s">
        <v>128</v>
      </c>
      <c r="G109" s="4" t="str">
        <f t="shared" si="22"/>
        <v>18649.249</v>
      </c>
      <c r="H109" s="52">
        <f t="shared" si="23"/>
        <v>-11856</v>
      </c>
      <c r="I109" s="94" t="s">
        <v>477</v>
      </c>
      <c r="J109" s="95" t="s">
        <v>478</v>
      </c>
      <c r="K109" s="94">
        <v>-11856</v>
      </c>
      <c r="L109" s="94" t="s">
        <v>479</v>
      </c>
      <c r="M109" s="95" t="s">
        <v>146</v>
      </c>
      <c r="N109" s="95"/>
      <c r="O109" s="96" t="s">
        <v>468</v>
      </c>
      <c r="P109" s="96" t="s">
        <v>45</v>
      </c>
    </row>
    <row r="110" spans="1:16" ht="12.75" customHeight="1" x14ac:dyDescent="0.2">
      <c r="A110" s="52" t="str">
        <f t="shared" si="18"/>
        <v> BAN 2.130 </v>
      </c>
      <c r="B110" s="18" t="str">
        <f t="shared" si="19"/>
        <v>I</v>
      </c>
      <c r="C110" s="52">
        <f t="shared" si="20"/>
        <v>18712.413</v>
      </c>
      <c r="D110" s="4" t="str">
        <f t="shared" si="21"/>
        <v>vis</v>
      </c>
      <c r="E110" s="4">
        <f>VLOOKUP(C110,Active!C$21:E$969,3,FALSE)</f>
        <v>-11823.965288747473</v>
      </c>
      <c r="F110" s="18" t="s">
        <v>128</v>
      </c>
      <c r="G110" s="4" t="str">
        <f t="shared" si="22"/>
        <v>18712.413</v>
      </c>
      <c r="H110" s="52">
        <f t="shared" si="23"/>
        <v>-11824</v>
      </c>
      <c r="I110" s="94" t="s">
        <v>480</v>
      </c>
      <c r="J110" s="95" t="s">
        <v>481</v>
      </c>
      <c r="K110" s="94">
        <v>-11824</v>
      </c>
      <c r="L110" s="94" t="s">
        <v>482</v>
      </c>
      <c r="M110" s="95" t="s">
        <v>146</v>
      </c>
      <c r="N110" s="95"/>
      <c r="O110" s="96" t="s">
        <v>468</v>
      </c>
      <c r="P110" s="96" t="s">
        <v>45</v>
      </c>
    </row>
    <row r="111" spans="1:16" ht="12.75" customHeight="1" x14ac:dyDescent="0.2">
      <c r="A111" s="52" t="str">
        <f t="shared" si="18"/>
        <v> AN 184.254 </v>
      </c>
      <c r="B111" s="18" t="str">
        <f t="shared" si="19"/>
        <v>I</v>
      </c>
      <c r="C111" s="52">
        <f t="shared" si="20"/>
        <v>18714.383000000002</v>
      </c>
      <c r="D111" s="4" t="str">
        <f t="shared" si="21"/>
        <v>vis</v>
      </c>
      <c r="E111" s="4">
        <f>VLOOKUP(C111,Active!C$21:E$969,3,FALSE)</f>
        <v>-11822.967058503285</v>
      </c>
      <c r="F111" s="18" t="s">
        <v>128</v>
      </c>
      <c r="G111" s="4" t="str">
        <f t="shared" si="22"/>
        <v>18714.383</v>
      </c>
      <c r="H111" s="52">
        <f t="shared" si="23"/>
        <v>-11823</v>
      </c>
      <c r="I111" s="94" t="s">
        <v>483</v>
      </c>
      <c r="J111" s="95" t="s">
        <v>484</v>
      </c>
      <c r="K111" s="94">
        <v>-11823</v>
      </c>
      <c r="L111" s="94" t="s">
        <v>485</v>
      </c>
      <c r="M111" s="95" t="s">
        <v>146</v>
      </c>
      <c r="N111" s="95"/>
      <c r="O111" s="96" t="s">
        <v>461</v>
      </c>
      <c r="P111" s="96" t="s">
        <v>44</v>
      </c>
    </row>
    <row r="112" spans="1:16" ht="12.75" customHeight="1" x14ac:dyDescent="0.2">
      <c r="A112" s="52" t="str">
        <f t="shared" si="18"/>
        <v> BAN 2.130 </v>
      </c>
      <c r="B112" s="18" t="str">
        <f t="shared" si="19"/>
        <v>I</v>
      </c>
      <c r="C112" s="52">
        <f t="shared" si="20"/>
        <v>18716.348999999998</v>
      </c>
      <c r="D112" s="4" t="str">
        <f t="shared" si="21"/>
        <v>vis</v>
      </c>
      <c r="E112" s="4">
        <f>VLOOKUP(C112,Active!C$21:E$969,3,FALSE)</f>
        <v>-11821.970855122539</v>
      </c>
      <c r="F112" s="18" t="s">
        <v>128</v>
      </c>
      <c r="G112" s="4" t="str">
        <f t="shared" si="22"/>
        <v>18716.349</v>
      </c>
      <c r="H112" s="52">
        <f t="shared" si="23"/>
        <v>-11822</v>
      </c>
      <c r="I112" s="94" t="s">
        <v>486</v>
      </c>
      <c r="J112" s="95" t="s">
        <v>487</v>
      </c>
      <c r="K112" s="94">
        <v>-11822</v>
      </c>
      <c r="L112" s="94" t="s">
        <v>488</v>
      </c>
      <c r="M112" s="95" t="s">
        <v>146</v>
      </c>
      <c r="N112" s="95"/>
      <c r="O112" s="96" t="s">
        <v>468</v>
      </c>
      <c r="P112" s="96" t="s">
        <v>45</v>
      </c>
    </row>
    <row r="113" spans="1:16" ht="12.75" customHeight="1" x14ac:dyDescent="0.2">
      <c r="A113" s="52" t="str">
        <f t="shared" si="18"/>
        <v> BAN 2.130 </v>
      </c>
      <c r="B113" s="18" t="str">
        <f t="shared" si="19"/>
        <v>I</v>
      </c>
      <c r="C113" s="52">
        <f t="shared" si="20"/>
        <v>18945.274000000001</v>
      </c>
      <c r="D113" s="4" t="str">
        <f t="shared" si="21"/>
        <v>vis</v>
      </c>
      <c r="E113" s="4">
        <f>VLOOKUP(C113,Active!C$21:E$969,3,FALSE)</f>
        <v>-11705.970926873504</v>
      </c>
      <c r="F113" s="18" t="s">
        <v>128</v>
      </c>
      <c r="G113" s="4" t="str">
        <f t="shared" si="22"/>
        <v>18945.274</v>
      </c>
      <c r="H113" s="52">
        <f t="shared" si="23"/>
        <v>-11706</v>
      </c>
      <c r="I113" s="94" t="s">
        <v>489</v>
      </c>
      <c r="J113" s="95" t="s">
        <v>490</v>
      </c>
      <c r="K113" s="94">
        <v>-11706</v>
      </c>
      <c r="L113" s="94" t="s">
        <v>491</v>
      </c>
      <c r="M113" s="95" t="s">
        <v>146</v>
      </c>
      <c r="N113" s="95"/>
      <c r="O113" s="96" t="s">
        <v>468</v>
      </c>
      <c r="P113" s="96" t="s">
        <v>45</v>
      </c>
    </row>
    <row r="114" spans="1:16" ht="12.75" customHeight="1" x14ac:dyDescent="0.2">
      <c r="A114" s="52" t="str">
        <f t="shared" si="18"/>
        <v> BAN 2.130 </v>
      </c>
      <c r="B114" s="18" t="str">
        <f t="shared" si="19"/>
        <v>I</v>
      </c>
      <c r="C114" s="52">
        <f t="shared" si="20"/>
        <v>18947.255000000001</v>
      </c>
      <c r="D114" s="4" t="str">
        <f t="shared" si="21"/>
        <v>vis</v>
      </c>
      <c r="E114" s="4">
        <f>VLOOKUP(C114,Active!C$21:E$969,3,FALSE)</f>
        <v>-11704.967122754857</v>
      </c>
      <c r="F114" s="18" t="s">
        <v>128</v>
      </c>
      <c r="G114" s="4" t="str">
        <f t="shared" si="22"/>
        <v>18947.255</v>
      </c>
      <c r="H114" s="52">
        <f t="shared" si="23"/>
        <v>-11705</v>
      </c>
      <c r="I114" s="94" t="s">
        <v>492</v>
      </c>
      <c r="J114" s="95" t="s">
        <v>493</v>
      </c>
      <c r="K114" s="94">
        <v>-11705</v>
      </c>
      <c r="L114" s="94" t="s">
        <v>485</v>
      </c>
      <c r="M114" s="95" t="s">
        <v>146</v>
      </c>
      <c r="N114" s="95"/>
      <c r="O114" s="96" t="s">
        <v>468</v>
      </c>
      <c r="P114" s="96" t="s">
        <v>45</v>
      </c>
    </row>
    <row r="115" spans="1:16" ht="12.75" customHeight="1" x14ac:dyDescent="0.2">
      <c r="A115" s="52" t="str">
        <f t="shared" si="18"/>
        <v> BAN 2.130 </v>
      </c>
      <c r="B115" s="18" t="str">
        <f t="shared" si="19"/>
        <v>I</v>
      </c>
      <c r="C115" s="52">
        <f t="shared" si="20"/>
        <v>18996.583999999999</v>
      </c>
      <c r="D115" s="4" t="str">
        <f t="shared" si="21"/>
        <v>vis</v>
      </c>
      <c r="E115" s="4">
        <f>VLOOKUP(C115,Active!C$21:E$969,3,FALSE)</f>
        <v>-11679.971336097235</v>
      </c>
      <c r="F115" s="18" t="s">
        <v>128</v>
      </c>
      <c r="G115" s="4" t="str">
        <f t="shared" si="22"/>
        <v>18996.584</v>
      </c>
      <c r="H115" s="52">
        <f t="shared" si="23"/>
        <v>-11680</v>
      </c>
      <c r="I115" s="94" t="s">
        <v>494</v>
      </c>
      <c r="J115" s="95" t="s">
        <v>495</v>
      </c>
      <c r="K115" s="94">
        <v>-11680</v>
      </c>
      <c r="L115" s="94" t="s">
        <v>491</v>
      </c>
      <c r="M115" s="95" t="s">
        <v>146</v>
      </c>
      <c r="N115" s="95"/>
      <c r="O115" s="96" t="s">
        <v>468</v>
      </c>
      <c r="P115" s="96" t="s">
        <v>45</v>
      </c>
    </row>
    <row r="116" spans="1:16" ht="12.75" customHeight="1" x14ac:dyDescent="0.2">
      <c r="A116" s="52" t="str">
        <f t="shared" si="18"/>
        <v> BAN 2.130 </v>
      </c>
      <c r="B116" s="18" t="str">
        <f t="shared" si="19"/>
        <v>I</v>
      </c>
      <c r="C116" s="52">
        <f t="shared" si="20"/>
        <v>18998.562000000002</v>
      </c>
      <c r="D116" s="4" t="str">
        <f t="shared" si="21"/>
        <v>vis</v>
      </c>
      <c r="E116" s="4">
        <f>VLOOKUP(C116,Active!C$21:E$969,3,FALSE)</f>
        <v>-11678.969052126165</v>
      </c>
      <c r="F116" s="18" t="s">
        <v>128</v>
      </c>
      <c r="G116" s="4" t="str">
        <f t="shared" si="22"/>
        <v>18998.562</v>
      </c>
      <c r="H116" s="52">
        <f t="shared" si="23"/>
        <v>-11679</v>
      </c>
      <c r="I116" s="94" t="s">
        <v>496</v>
      </c>
      <c r="J116" s="95" t="s">
        <v>497</v>
      </c>
      <c r="K116" s="94">
        <v>-11679</v>
      </c>
      <c r="L116" s="94" t="s">
        <v>460</v>
      </c>
      <c r="M116" s="95" t="s">
        <v>146</v>
      </c>
      <c r="N116" s="95"/>
      <c r="O116" s="96" t="s">
        <v>468</v>
      </c>
      <c r="P116" s="96" t="s">
        <v>45</v>
      </c>
    </row>
    <row r="117" spans="1:16" ht="12.75" customHeight="1" x14ac:dyDescent="0.2">
      <c r="A117" s="52" t="str">
        <f t="shared" si="18"/>
        <v> BAN 2.130 </v>
      </c>
      <c r="B117" s="18" t="str">
        <f t="shared" si="19"/>
        <v>I</v>
      </c>
      <c r="C117" s="52">
        <f t="shared" si="20"/>
        <v>19024.225999999999</v>
      </c>
      <c r="D117" s="4" t="str">
        <f t="shared" si="21"/>
        <v>vis</v>
      </c>
      <c r="E117" s="4">
        <f>VLOOKUP(C117,Active!C$21:E$969,3,FALSE)</f>
        <v>-11665.96469629529</v>
      </c>
      <c r="F117" s="18" t="s">
        <v>128</v>
      </c>
      <c r="G117" s="4" t="str">
        <f t="shared" si="22"/>
        <v>19024.226</v>
      </c>
      <c r="H117" s="52">
        <f t="shared" si="23"/>
        <v>-11666</v>
      </c>
      <c r="I117" s="94" t="s">
        <v>498</v>
      </c>
      <c r="J117" s="95" t="s">
        <v>499</v>
      </c>
      <c r="K117" s="94">
        <v>-11666</v>
      </c>
      <c r="L117" s="94" t="s">
        <v>500</v>
      </c>
      <c r="M117" s="95" t="s">
        <v>146</v>
      </c>
      <c r="N117" s="95"/>
      <c r="O117" s="96" t="s">
        <v>468</v>
      </c>
      <c r="P117" s="96" t="s">
        <v>45</v>
      </c>
    </row>
    <row r="118" spans="1:16" ht="12.75" customHeight="1" x14ac:dyDescent="0.2">
      <c r="A118" s="52" t="str">
        <f t="shared" si="18"/>
        <v> BAN 2.130 </v>
      </c>
      <c r="B118" s="18" t="str">
        <f t="shared" si="19"/>
        <v>I</v>
      </c>
      <c r="C118" s="52">
        <f t="shared" si="20"/>
        <v>19067.62</v>
      </c>
      <c r="D118" s="4" t="str">
        <f t="shared" si="21"/>
        <v>vis</v>
      </c>
      <c r="E118" s="4">
        <f>VLOOKUP(C118,Active!C$21:E$969,3,FALSE)</f>
        <v>-11643.976268266728</v>
      </c>
      <c r="F118" s="18" t="s">
        <v>128</v>
      </c>
      <c r="G118" s="4" t="str">
        <f t="shared" si="22"/>
        <v>19067.620</v>
      </c>
      <c r="H118" s="52">
        <f t="shared" si="23"/>
        <v>-11644</v>
      </c>
      <c r="I118" s="94" t="s">
        <v>501</v>
      </c>
      <c r="J118" s="95" t="s">
        <v>502</v>
      </c>
      <c r="K118" s="94">
        <v>-11644</v>
      </c>
      <c r="L118" s="94" t="s">
        <v>503</v>
      </c>
      <c r="M118" s="95" t="s">
        <v>146</v>
      </c>
      <c r="N118" s="95"/>
      <c r="O118" s="96" t="s">
        <v>468</v>
      </c>
      <c r="P118" s="96" t="s">
        <v>45</v>
      </c>
    </row>
    <row r="119" spans="1:16" ht="12.75" customHeight="1" x14ac:dyDescent="0.2">
      <c r="A119" s="52" t="str">
        <f t="shared" si="18"/>
        <v> BAN 2.130 </v>
      </c>
      <c r="B119" s="18" t="str">
        <f t="shared" si="19"/>
        <v>I</v>
      </c>
      <c r="C119" s="52">
        <f t="shared" si="20"/>
        <v>19087.366999999998</v>
      </c>
      <c r="D119" s="4" t="str">
        <f t="shared" si="21"/>
        <v>vis</v>
      </c>
      <c r="E119" s="4">
        <f>VLOOKUP(C119,Active!C$21:E$969,3,FALSE)</f>
        <v>-11633.970150179435</v>
      </c>
      <c r="F119" s="18" t="s">
        <v>128</v>
      </c>
      <c r="G119" s="4" t="str">
        <f t="shared" si="22"/>
        <v>19087.367</v>
      </c>
      <c r="H119" s="52">
        <f t="shared" si="23"/>
        <v>-11634</v>
      </c>
      <c r="I119" s="94" t="s">
        <v>504</v>
      </c>
      <c r="J119" s="95" t="s">
        <v>505</v>
      </c>
      <c r="K119" s="94">
        <v>-11634</v>
      </c>
      <c r="L119" s="94" t="s">
        <v>471</v>
      </c>
      <c r="M119" s="95" t="s">
        <v>146</v>
      </c>
      <c r="N119" s="95"/>
      <c r="O119" s="96" t="s">
        <v>468</v>
      </c>
      <c r="P119" s="96" t="s">
        <v>45</v>
      </c>
    </row>
    <row r="120" spans="1:16" ht="12.75" customHeight="1" x14ac:dyDescent="0.2">
      <c r="A120" s="52" t="str">
        <f t="shared" si="18"/>
        <v> BAN 2.130 </v>
      </c>
      <c r="B120" s="18" t="str">
        <f t="shared" si="19"/>
        <v>I</v>
      </c>
      <c r="C120" s="52">
        <f t="shared" si="20"/>
        <v>19097.23</v>
      </c>
      <c r="D120" s="4" t="str">
        <f t="shared" si="21"/>
        <v>vis</v>
      </c>
      <c r="E120" s="4">
        <f>VLOOKUP(C120,Active!C$21:E$969,3,FALSE)</f>
        <v>-11628.972411652318</v>
      </c>
      <c r="F120" s="18" t="s">
        <v>128</v>
      </c>
      <c r="G120" s="4" t="str">
        <f t="shared" si="22"/>
        <v>19097.230</v>
      </c>
      <c r="H120" s="52">
        <f t="shared" si="23"/>
        <v>-11629</v>
      </c>
      <c r="I120" s="94" t="s">
        <v>506</v>
      </c>
      <c r="J120" s="95" t="s">
        <v>507</v>
      </c>
      <c r="K120" s="94">
        <v>-11629</v>
      </c>
      <c r="L120" s="94" t="s">
        <v>508</v>
      </c>
      <c r="M120" s="95" t="s">
        <v>146</v>
      </c>
      <c r="N120" s="95"/>
      <c r="O120" s="96" t="s">
        <v>468</v>
      </c>
      <c r="P120" s="96" t="s">
        <v>45</v>
      </c>
    </row>
    <row r="121" spans="1:16" ht="12.75" customHeight="1" x14ac:dyDescent="0.2">
      <c r="A121" s="52" t="str">
        <f t="shared" si="18"/>
        <v> BAN 2.130 </v>
      </c>
      <c r="B121" s="18" t="str">
        <f t="shared" si="19"/>
        <v>I</v>
      </c>
      <c r="C121" s="52">
        <f t="shared" si="20"/>
        <v>19302.476999999999</v>
      </c>
      <c r="D121" s="4" t="str">
        <f t="shared" si="21"/>
        <v>vis</v>
      </c>
      <c r="E121" s="4">
        <f>VLOOKUP(C121,Active!C$21:E$969,3,FALSE)</f>
        <v>-11524.970501536212</v>
      </c>
      <c r="F121" s="18" t="s">
        <v>128</v>
      </c>
      <c r="G121" s="4" t="str">
        <f t="shared" si="22"/>
        <v>19302.477</v>
      </c>
      <c r="H121" s="52">
        <f t="shared" si="23"/>
        <v>-11525</v>
      </c>
      <c r="I121" s="94" t="s">
        <v>509</v>
      </c>
      <c r="J121" s="95" t="s">
        <v>510</v>
      </c>
      <c r="K121" s="94">
        <v>-11525</v>
      </c>
      <c r="L121" s="94" t="s">
        <v>488</v>
      </c>
      <c r="M121" s="95" t="s">
        <v>146</v>
      </c>
      <c r="N121" s="95"/>
      <c r="O121" s="96" t="s">
        <v>468</v>
      </c>
      <c r="P121" s="96" t="s">
        <v>45</v>
      </c>
    </row>
    <row r="122" spans="1:16" ht="12.75" customHeight="1" x14ac:dyDescent="0.2">
      <c r="A122" s="52" t="str">
        <f t="shared" si="18"/>
        <v> AC 195.16 </v>
      </c>
      <c r="B122" s="18" t="str">
        <f t="shared" si="19"/>
        <v>I</v>
      </c>
      <c r="C122" s="52">
        <f t="shared" si="20"/>
        <v>19302.485000000001</v>
      </c>
      <c r="D122" s="4" t="str">
        <f t="shared" si="21"/>
        <v>vis</v>
      </c>
      <c r="E122" s="4">
        <f>VLOOKUP(C122,Active!C$21:E$969,3,FALSE)</f>
        <v>-11524.966447809331</v>
      </c>
      <c r="F122" s="18" t="s">
        <v>128</v>
      </c>
      <c r="G122" s="4" t="str">
        <f t="shared" si="22"/>
        <v>19302.485</v>
      </c>
      <c r="H122" s="52">
        <f t="shared" si="23"/>
        <v>-11525</v>
      </c>
      <c r="I122" s="94" t="s">
        <v>511</v>
      </c>
      <c r="J122" s="95" t="s">
        <v>512</v>
      </c>
      <c r="K122" s="94">
        <v>-11525</v>
      </c>
      <c r="L122" s="94" t="s">
        <v>513</v>
      </c>
      <c r="M122" s="95" t="s">
        <v>514</v>
      </c>
      <c r="N122" s="95"/>
      <c r="O122" s="96" t="s">
        <v>515</v>
      </c>
      <c r="P122" s="96" t="s">
        <v>46</v>
      </c>
    </row>
    <row r="123" spans="1:16" ht="12.75" customHeight="1" x14ac:dyDescent="0.2">
      <c r="A123" s="52" t="str">
        <f t="shared" si="18"/>
        <v> BAN 2.130 </v>
      </c>
      <c r="B123" s="18" t="str">
        <f t="shared" si="19"/>
        <v>I</v>
      </c>
      <c r="C123" s="52">
        <f t="shared" si="20"/>
        <v>19304.45</v>
      </c>
      <c r="D123" s="4" t="str">
        <f t="shared" si="21"/>
        <v>vis</v>
      </c>
      <c r="E123" s="4">
        <f>VLOOKUP(C123,Active!C$21:E$969,3,FALSE)</f>
        <v>-11523.970751144445</v>
      </c>
      <c r="F123" s="18" t="s">
        <v>128</v>
      </c>
      <c r="G123" s="4" t="str">
        <f t="shared" si="22"/>
        <v>19304.450</v>
      </c>
      <c r="H123" s="52">
        <f t="shared" si="23"/>
        <v>-11524</v>
      </c>
      <c r="I123" s="94" t="s">
        <v>516</v>
      </c>
      <c r="J123" s="95" t="s">
        <v>517</v>
      </c>
      <c r="K123" s="94">
        <v>-11524</v>
      </c>
      <c r="L123" s="94" t="s">
        <v>488</v>
      </c>
      <c r="M123" s="95" t="s">
        <v>146</v>
      </c>
      <c r="N123" s="95"/>
      <c r="O123" s="96" t="s">
        <v>468</v>
      </c>
      <c r="P123" s="96" t="s">
        <v>45</v>
      </c>
    </row>
    <row r="124" spans="1:16" ht="12.75" customHeight="1" x14ac:dyDescent="0.2">
      <c r="A124" s="52" t="str">
        <f t="shared" si="18"/>
        <v> BAN 2.130 </v>
      </c>
      <c r="B124" s="18" t="str">
        <f t="shared" si="19"/>
        <v>I</v>
      </c>
      <c r="C124" s="52">
        <f t="shared" si="20"/>
        <v>19306.419999999998</v>
      </c>
      <c r="D124" s="4" t="str">
        <f t="shared" si="21"/>
        <v>vis</v>
      </c>
      <c r="E124" s="4">
        <f>VLOOKUP(C124,Active!C$21:E$969,3,FALSE)</f>
        <v>-11522.972520900257</v>
      </c>
      <c r="F124" s="18" t="s">
        <v>128</v>
      </c>
      <c r="G124" s="4" t="str">
        <f t="shared" si="22"/>
        <v>19306.420</v>
      </c>
      <c r="H124" s="52">
        <f t="shared" si="23"/>
        <v>-11523</v>
      </c>
      <c r="I124" s="94" t="s">
        <v>518</v>
      </c>
      <c r="J124" s="95" t="s">
        <v>519</v>
      </c>
      <c r="K124" s="94">
        <v>-11523</v>
      </c>
      <c r="L124" s="94" t="s">
        <v>508</v>
      </c>
      <c r="M124" s="95" t="s">
        <v>146</v>
      </c>
      <c r="N124" s="95"/>
      <c r="O124" s="96" t="s">
        <v>468</v>
      </c>
      <c r="P124" s="96" t="s">
        <v>45</v>
      </c>
    </row>
    <row r="125" spans="1:16" ht="12.75" customHeight="1" x14ac:dyDescent="0.2">
      <c r="A125" s="52" t="str">
        <f t="shared" si="18"/>
        <v> BAN 2.130 </v>
      </c>
      <c r="B125" s="18" t="str">
        <f t="shared" si="19"/>
        <v>I</v>
      </c>
      <c r="C125" s="52">
        <f t="shared" si="20"/>
        <v>19308.403999999999</v>
      </c>
      <c r="D125" s="4" t="str">
        <f t="shared" si="21"/>
        <v>vis</v>
      </c>
      <c r="E125" s="4">
        <f>VLOOKUP(C125,Active!C$21:E$969,3,FALSE)</f>
        <v>-11521.96719663403</v>
      </c>
      <c r="F125" s="18" t="s">
        <v>128</v>
      </c>
      <c r="G125" s="4" t="str">
        <f t="shared" si="22"/>
        <v>19308.404</v>
      </c>
      <c r="H125" s="52">
        <f t="shared" si="23"/>
        <v>-11522</v>
      </c>
      <c r="I125" s="94" t="s">
        <v>520</v>
      </c>
      <c r="J125" s="95" t="s">
        <v>521</v>
      </c>
      <c r="K125" s="94">
        <v>-11522</v>
      </c>
      <c r="L125" s="94" t="s">
        <v>485</v>
      </c>
      <c r="M125" s="95" t="s">
        <v>146</v>
      </c>
      <c r="N125" s="95"/>
      <c r="O125" s="96" t="s">
        <v>468</v>
      </c>
      <c r="P125" s="96" t="s">
        <v>45</v>
      </c>
    </row>
    <row r="126" spans="1:16" ht="12.75" customHeight="1" x14ac:dyDescent="0.2">
      <c r="A126" s="52" t="str">
        <f t="shared" si="18"/>
        <v> BAN 2.130 </v>
      </c>
      <c r="B126" s="18" t="str">
        <f t="shared" si="19"/>
        <v>I</v>
      </c>
      <c r="C126" s="52">
        <f t="shared" si="20"/>
        <v>19365.634999999998</v>
      </c>
      <c r="D126" s="4" t="str">
        <f t="shared" si="21"/>
        <v>vis</v>
      </c>
      <c r="E126" s="4">
        <f>VLOOKUP(C126,Active!C$21:E$969,3,FALSE)</f>
        <v>-11492.967341250736</v>
      </c>
      <c r="F126" s="18" t="s">
        <v>128</v>
      </c>
      <c r="G126" s="4" t="str">
        <f t="shared" si="22"/>
        <v>19365.635</v>
      </c>
      <c r="H126" s="52">
        <f t="shared" si="23"/>
        <v>-11493</v>
      </c>
      <c r="I126" s="94" t="s">
        <v>522</v>
      </c>
      <c r="J126" s="95" t="s">
        <v>523</v>
      </c>
      <c r="K126" s="94">
        <v>-11493</v>
      </c>
      <c r="L126" s="94" t="s">
        <v>524</v>
      </c>
      <c r="M126" s="95" t="s">
        <v>146</v>
      </c>
      <c r="N126" s="95"/>
      <c r="O126" s="96" t="s">
        <v>468</v>
      </c>
      <c r="P126" s="96" t="s">
        <v>45</v>
      </c>
    </row>
    <row r="127" spans="1:16" ht="12.75" customHeight="1" x14ac:dyDescent="0.2">
      <c r="A127" s="52" t="str">
        <f t="shared" si="18"/>
        <v> BAN 2.130 </v>
      </c>
      <c r="B127" s="18" t="str">
        <f t="shared" si="19"/>
        <v>I</v>
      </c>
      <c r="C127" s="52">
        <f t="shared" si="20"/>
        <v>19385.367999999999</v>
      </c>
      <c r="D127" s="4" t="str">
        <f t="shared" si="21"/>
        <v>vis</v>
      </c>
      <c r="E127" s="4">
        <f>VLOOKUP(C127,Active!C$21:E$969,3,FALSE)</f>
        <v>-11482.968317185483</v>
      </c>
      <c r="F127" s="18" t="s">
        <v>128</v>
      </c>
      <c r="G127" s="4" t="str">
        <f t="shared" si="22"/>
        <v>19385.368</v>
      </c>
      <c r="H127" s="52">
        <f t="shared" si="23"/>
        <v>-11483</v>
      </c>
      <c r="I127" s="94" t="s">
        <v>525</v>
      </c>
      <c r="J127" s="95" t="s">
        <v>526</v>
      </c>
      <c r="K127" s="94">
        <v>-11483</v>
      </c>
      <c r="L127" s="94" t="s">
        <v>527</v>
      </c>
      <c r="M127" s="95" t="s">
        <v>146</v>
      </c>
      <c r="N127" s="95"/>
      <c r="O127" s="96" t="s">
        <v>468</v>
      </c>
      <c r="P127" s="96" t="s">
        <v>45</v>
      </c>
    </row>
    <row r="128" spans="1:16" ht="12.75" customHeight="1" x14ac:dyDescent="0.2">
      <c r="A128" s="52" t="str">
        <f t="shared" si="18"/>
        <v> BAN 2.130 </v>
      </c>
      <c r="B128" s="18" t="str">
        <f t="shared" si="19"/>
        <v>I</v>
      </c>
      <c r="C128" s="52">
        <f t="shared" si="20"/>
        <v>19444.562000000002</v>
      </c>
      <c r="D128" s="4" t="str">
        <f t="shared" si="21"/>
        <v>vis</v>
      </c>
      <c r="E128" s="4">
        <f>VLOOKUP(C128,Active!C$21:E$969,3,FALSE)</f>
        <v>-11452.973778569021</v>
      </c>
      <c r="F128" s="18" t="s">
        <v>128</v>
      </c>
      <c r="G128" s="4" t="str">
        <f t="shared" si="22"/>
        <v>19444.562</v>
      </c>
      <c r="H128" s="52">
        <f t="shared" si="23"/>
        <v>-11453</v>
      </c>
      <c r="I128" s="94" t="s">
        <v>528</v>
      </c>
      <c r="J128" s="95" t="s">
        <v>529</v>
      </c>
      <c r="K128" s="94">
        <v>-11453</v>
      </c>
      <c r="L128" s="94" t="s">
        <v>467</v>
      </c>
      <c r="M128" s="95" t="s">
        <v>146</v>
      </c>
      <c r="N128" s="95"/>
      <c r="O128" s="96" t="s">
        <v>468</v>
      </c>
      <c r="P128" s="96" t="s">
        <v>45</v>
      </c>
    </row>
    <row r="129" spans="1:16" ht="12.75" customHeight="1" x14ac:dyDescent="0.2">
      <c r="A129" s="52" t="str">
        <f t="shared" si="18"/>
        <v> BAN 2.130 </v>
      </c>
      <c r="B129" s="18" t="str">
        <f t="shared" si="19"/>
        <v>I</v>
      </c>
      <c r="C129" s="52">
        <f t="shared" si="20"/>
        <v>19468.242999999999</v>
      </c>
      <c r="D129" s="4" t="str">
        <f t="shared" si="21"/>
        <v>vis</v>
      </c>
      <c r="E129" s="4">
        <f>VLOOKUP(C129,Active!C$21:E$969,3,FALSE)</f>
        <v>-11440.974240288515</v>
      </c>
      <c r="F129" s="18" t="s">
        <v>128</v>
      </c>
      <c r="G129" s="4" t="str">
        <f t="shared" si="22"/>
        <v>19468.243</v>
      </c>
      <c r="H129" s="52">
        <f t="shared" si="23"/>
        <v>-11441</v>
      </c>
      <c r="I129" s="94" t="s">
        <v>530</v>
      </c>
      <c r="J129" s="95" t="s">
        <v>531</v>
      </c>
      <c r="K129" s="94">
        <v>-11441</v>
      </c>
      <c r="L129" s="94" t="s">
        <v>532</v>
      </c>
      <c r="M129" s="95" t="s">
        <v>146</v>
      </c>
      <c r="N129" s="95"/>
      <c r="O129" s="96" t="s">
        <v>468</v>
      </c>
      <c r="P129" s="96" t="s">
        <v>45</v>
      </c>
    </row>
    <row r="130" spans="1:16" ht="12.75" customHeight="1" x14ac:dyDescent="0.2">
      <c r="A130" s="52" t="str">
        <f t="shared" si="18"/>
        <v> BAN 2.130 </v>
      </c>
      <c r="B130" s="18" t="str">
        <f t="shared" si="19"/>
        <v>I</v>
      </c>
      <c r="C130" s="52">
        <f t="shared" si="20"/>
        <v>19661.654999999999</v>
      </c>
      <c r="D130" s="4" t="str">
        <f t="shared" si="21"/>
        <v>vis</v>
      </c>
      <c r="E130" s="4">
        <f>VLOOKUP(C130,Active!C$21:E$969,3,FALSE)</f>
        <v>-11342.969312375431</v>
      </c>
      <c r="F130" s="18" t="s">
        <v>128</v>
      </c>
      <c r="G130" s="4" t="str">
        <f t="shared" si="22"/>
        <v>19661.655</v>
      </c>
      <c r="H130" s="52">
        <f t="shared" si="23"/>
        <v>-11343</v>
      </c>
      <c r="I130" s="94" t="s">
        <v>533</v>
      </c>
      <c r="J130" s="95" t="s">
        <v>534</v>
      </c>
      <c r="K130" s="94">
        <v>-11343</v>
      </c>
      <c r="L130" s="94" t="s">
        <v>460</v>
      </c>
      <c r="M130" s="95" t="s">
        <v>146</v>
      </c>
      <c r="N130" s="95"/>
      <c r="O130" s="96" t="s">
        <v>468</v>
      </c>
      <c r="P130" s="96" t="s">
        <v>45</v>
      </c>
    </row>
    <row r="131" spans="1:16" ht="12.75" customHeight="1" x14ac:dyDescent="0.2">
      <c r="A131" s="52" t="str">
        <f t="shared" si="18"/>
        <v> BAN 2.130 </v>
      </c>
      <c r="B131" s="18" t="str">
        <f t="shared" si="19"/>
        <v>I</v>
      </c>
      <c r="C131" s="52">
        <f t="shared" si="20"/>
        <v>19665.61</v>
      </c>
      <c r="D131" s="4" t="str">
        <f t="shared" si="21"/>
        <v>vis</v>
      </c>
      <c r="E131" s="4">
        <f>VLOOKUP(C131,Active!C$21:E$969,3,FALSE)</f>
        <v>-11340.965251149157</v>
      </c>
      <c r="F131" s="18" t="s">
        <v>128</v>
      </c>
      <c r="G131" s="4" t="str">
        <f t="shared" si="22"/>
        <v>19665.610</v>
      </c>
      <c r="H131" s="52">
        <f t="shared" si="23"/>
        <v>-11341</v>
      </c>
      <c r="I131" s="94" t="s">
        <v>535</v>
      </c>
      <c r="J131" s="95" t="s">
        <v>536</v>
      </c>
      <c r="K131" s="94">
        <v>-11341</v>
      </c>
      <c r="L131" s="94" t="s">
        <v>482</v>
      </c>
      <c r="M131" s="95" t="s">
        <v>146</v>
      </c>
      <c r="N131" s="95"/>
      <c r="O131" s="96" t="s">
        <v>468</v>
      </c>
      <c r="P131" s="96" t="s">
        <v>45</v>
      </c>
    </row>
    <row r="132" spans="1:16" ht="12.75" customHeight="1" x14ac:dyDescent="0.2">
      <c r="A132" s="52" t="str">
        <f t="shared" si="18"/>
        <v> BAN 2.130 </v>
      </c>
      <c r="B132" s="18" t="str">
        <f t="shared" si="19"/>
        <v>I</v>
      </c>
      <c r="C132" s="52">
        <f t="shared" si="20"/>
        <v>19667.573</v>
      </c>
      <c r="D132" s="4" t="str">
        <f t="shared" si="21"/>
        <v>vis</v>
      </c>
      <c r="E132" s="4">
        <f>VLOOKUP(C132,Active!C$21:E$969,3,FALSE)</f>
        <v>-11339.970567915989</v>
      </c>
      <c r="F132" s="18" t="s">
        <v>128</v>
      </c>
      <c r="G132" s="4" t="str">
        <f t="shared" si="22"/>
        <v>19667.573</v>
      </c>
      <c r="H132" s="52">
        <f t="shared" si="23"/>
        <v>-11340</v>
      </c>
      <c r="I132" s="94" t="s">
        <v>537</v>
      </c>
      <c r="J132" s="95" t="s">
        <v>538</v>
      </c>
      <c r="K132" s="94">
        <v>-11340</v>
      </c>
      <c r="L132" s="94" t="s">
        <v>488</v>
      </c>
      <c r="M132" s="95" t="s">
        <v>146</v>
      </c>
      <c r="N132" s="95"/>
      <c r="O132" s="96" t="s">
        <v>468</v>
      </c>
      <c r="P132" s="96" t="s">
        <v>45</v>
      </c>
    </row>
    <row r="133" spans="1:16" ht="12.75" customHeight="1" x14ac:dyDescent="0.2">
      <c r="A133" s="52" t="str">
        <f t="shared" si="18"/>
        <v> BAN 2.130 </v>
      </c>
      <c r="B133" s="18" t="str">
        <f t="shared" si="19"/>
        <v>I</v>
      </c>
      <c r="C133" s="52">
        <f t="shared" si="20"/>
        <v>19679.411</v>
      </c>
      <c r="D133" s="4" t="str">
        <f t="shared" si="21"/>
        <v>vis</v>
      </c>
      <c r="E133" s="4">
        <f>VLOOKUP(C133,Active!C$21:E$969,3,FALSE)</f>
        <v>-11333.972065565385</v>
      </c>
      <c r="F133" s="18" t="s">
        <v>128</v>
      </c>
      <c r="G133" s="4" t="str">
        <f t="shared" si="22"/>
        <v>19679.411</v>
      </c>
      <c r="H133" s="52">
        <f t="shared" si="23"/>
        <v>-11334</v>
      </c>
      <c r="I133" s="94" t="s">
        <v>539</v>
      </c>
      <c r="J133" s="95" t="s">
        <v>540</v>
      </c>
      <c r="K133" s="94">
        <v>-11334</v>
      </c>
      <c r="L133" s="94" t="s">
        <v>541</v>
      </c>
      <c r="M133" s="95" t="s">
        <v>146</v>
      </c>
      <c r="N133" s="95"/>
      <c r="O133" s="96" t="s">
        <v>468</v>
      </c>
      <c r="P133" s="96" t="s">
        <v>45</v>
      </c>
    </row>
    <row r="134" spans="1:16" ht="12.75" customHeight="1" x14ac:dyDescent="0.2">
      <c r="A134" s="52" t="str">
        <f t="shared" si="18"/>
        <v> BAN 2.130 </v>
      </c>
      <c r="B134" s="18" t="str">
        <f t="shared" si="19"/>
        <v>I</v>
      </c>
      <c r="C134" s="52">
        <f t="shared" si="20"/>
        <v>19681.370999999999</v>
      </c>
      <c r="D134" s="4" t="str">
        <f t="shared" si="21"/>
        <v>vis</v>
      </c>
      <c r="E134" s="4">
        <f>VLOOKUP(C134,Active!C$21:E$969,3,FALSE)</f>
        <v>-11332.978902479799</v>
      </c>
      <c r="F134" s="18" t="s">
        <v>128</v>
      </c>
      <c r="G134" s="4" t="str">
        <f t="shared" si="22"/>
        <v>19681.371</v>
      </c>
      <c r="H134" s="52">
        <f t="shared" si="23"/>
        <v>-11333</v>
      </c>
      <c r="I134" s="94" t="s">
        <v>542</v>
      </c>
      <c r="J134" s="95" t="s">
        <v>543</v>
      </c>
      <c r="K134" s="94">
        <v>-11333</v>
      </c>
      <c r="L134" s="94" t="s">
        <v>544</v>
      </c>
      <c r="M134" s="95" t="s">
        <v>146</v>
      </c>
      <c r="N134" s="95"/>
      <c r="O134" s="96" t="s">
        <v>468</v>
      </c>
      <c r="P134" s="96" t="s">
        <v>45</v>
      </c>
    </row>
    <row r="135" spans="1:16" ht="12.75" customHeight="1" x14ac:dyDescent="0.2">
      <c r="A135" s="52" t="str">
        <f t="shared" si="18"/>
        <v> BAN 2.130 </v>
      </c>
      <c r="B135" s="18" t="str">
        <f t="shared" si="19"/>
        <v>I</v>
      </c>
      <c r="C135" s="52">
        <f t="shared" si="20"/>
        <v>19683.365000000002</v>
      </c>
      <c r="D135" s="4" t="str">
        <f t="shared" si="21"/>
        <v>vis</v>
      </c>
      <c r="E135" s="4">
        <f>VLOOKUP(C135,Active!C$21:E$969,3,FALSE)</f>
        <v>-11331.968511054971</v>
      </c>
      <c r="F135" s="18" t="s">
        <v>128</v>
      </c>
      <c r="G135" s="4" t="str">
        <f t="shared" si="22"/>
        <v>19683.365</v>
      </c>
      <c r="H135" s="52">
        <f t="shared" si="23"/>
        <v>-11332</v>
      </c>
      <c r="I135" s="94" t="s">
        <v>545</v>
      </c>
      <c r="J135" s="95" t="s">
        <v>546</v>
      </c>
      <c r="K135" s="94">
        <v>-11332</v>
      </c>
      <c r="L135" s="94" t="s">
        <v>464</v>
      </c>
      <c r="M135" s="95" t="s">
        <v>146</v>
      </c>
      <c r="N135" s="95"/>
      <c r="O135" s="96" t="s">
        <v>468</v>
      </c>
      <c r="P135" s="96" t="s">
        <v>45</v>
      </c>
    </row>
    <row r="136" spans="1:16" ht="12.75" customHeight="1" x14ac:dyDescent="0.2">
      <c r="A136" s="52" t="str">
        <f t="shared" si="18"/>
        <v> BAN 2.130 </v>
      </c>
      <c r="B136" s="18" t="str">
        <f t="shared" si="19"/>
        <v>I</v>
      </c>
      <c r="C136" s="52">
        <f t="shared" si="20"/>
        <v>19685.322</v>
      </c>
      <c r="D136" s="4" t="str">
        <f t="shared" si="21"/>
        <v>vis</v>
      </c>
      <c r="E136" s="4">
        <f>VLOOKUP(C136,Active!C$21:E$969,3,FALSE)</f>
        <v>-11330.976868116963</v>
      </c>
      <c r="F136" s="18" t="s">
        <v>128</v>
      </c>
      <c r="G136" s="4" t="str">
        <f t="shared" si="22"/>
        <v>19685.322</v>
      </c>
      <c r="H136" s="52">
        <f t="shared" si="23"/>
        <v>-11331</v>
      </c>
      <c r="I136" s="94" t="s">
        <v>547</v>
      </c>
      <c r="J136" s="95" t="s">
        <v>548</v>
      </c>
      <c r="K136" s="94">
        <v>-11331</v>
      </c>
      <c r="L136" s="94" t="s">
        <v>549</v>
      </c>
      <c r="M136" s="95" t="s">
        <v>146</v>
      </c>
      <c r="N136" s="95"/>
      <c r="O136" s="96" t="s">
        <v>468</v>
      </c>
      <c r="P136" s="96" t="s">
        <v>45</v>
      </c>
    </row>
    <row r="137" spans="1:16" ht="12.75" customHeight="1" x14ac:dyDescent="0.2">
      <c r="A137" s="52" t="str">
        <f t="shared" si="18"/>
        <v> BAN 2.130 </v>
      </c>
      <c r="B137" s="18" t="str">
        <f t="shared" si="19"/>
        <v>I</v>
      </c>
      <c r="C137" s="52">
        <f t="shared" si="20"/>
        <v>19742.567999999999</v>
      </c>
      <c r="D137" s="4" t="str">
        <f t="shared" si="21"/>
        <v>vis</v>
      </c>
      <c r="E137" s="4">
        <f>VLOOKUP(C137,Active!C$21:E$969,3,FALSE)</f>
        <v>-11301.969411995769</v>
      </c>
      <c r="F137" s="18" t="s">
        <v>128</v>
      </c>
      <c r="G137" s="4" t="str">
        <f t="shared" si="22"/>
        <v>19742.568</v>
      </c>
      <c r="H137" s="52">
        <f t="shared" si="23"/>
        <v>-11302</v>
      </c>
      <c r="I137" s="94" t="s">
        <v>550</v>
      </c>
      <c r="J137" s="95" t="s">
        <v>551</v>
      </c>
      <c r="K137" s="94">
        <v>-11302</v>
      </c>
      <c r="L137" s="94" t="s">
        <v>552</v>
      </c>
      <c r="M137" s="95" t="s">
        <v>146</v>
      </c>
      <c r="N137" s="95"/>
      <c r="O137" s="96" t="s">
        <v>468</v>
      </c>
      <c r="P137" s="96" t="s">
        <v>45</v>
      </c>
    </row>
    <row r="138" spans="1:16" ht="12.75" customHeight="1" x14ac:dyDescent="0.2">
      <c r="A138" s="52" t="str">
        <f t="shared" si="18"/>
        <v> BAN 2.130 </v>
      </c>
      <c r="B138" s="18" t="str">
        <f t="shared" si="19"/>
        <v>I</v>
      </c>
      <c r="C138" s="52">
        <f t="shared" si="20"/>
        <v>19754.409</v>
      </c>
      <c r="D138" s="4" t="str">
        <f t="shared" si="21"/>
        <v>vis</v>
      </c>
      <c r="E138" s="4">
        <f>VLOOKUP(C138,Active!C$21:E$969,3,FALSE)</f>
        <v>-11295.969389497586</v>
      </c>
      <c r="F138" s="18" t="s">
        <v>128</v>
      </c>
      <c r="G138" s="4" t="str">
        <f t="shared" si="22"/>
        <v>19754.409</v>
      </c>
      <c r="H138" s="52">
        <f t="shared" si="23"/>
        <v>-11296</v>
      </c>
      <c r="I138" s="94" t="s">
        <v>553</v>
      </c>
      <c r="J138" s="95" t="s">
        <v>554</v>
      </c>
      <c r="K138" s="94">
        <v>-11296</v>
      </c>
      <c r="L138" s="94" t="s">
        <v>552</v>
      </c>
      <c r="M138" s="95" t="s">
        <v>146</v>
      </c>
      <c r="N138" s="95"/>
      <c r="O138" s="96" t="s">
        <v>468</v>
      </c>
      <c r="P138" s="96" t="s">
        <v>45</v>
      </c>
    </row>
    <row r="139" spans="1:16" ht="12.75" customHeight="1" x14ac:dyDescent="0.2">
      <c r="A139" s="52" t="str">
        <f t="shared" ref="A139:A170" si="24">P139</f>
        <v> BAN 2.130 </v>
      </c>
      <c r="B139" s="18" t="str">
        <f t="shared" ref="B139:B170" si="25">IF(H139=INT(H139),"I","II")</f>
        <v>I</v>
      </c>
      <c r="C139" s="52">
        <f t="shared" ref="C139:C170" si="26">1*G139</f>
        <v>19766.244999999999</v>
      </c>
      <c r="D139" s="4" t="str">
        <f t="shared" ref="D139:D170" si="27">VLOOKUP(F139,I$1:J$5,2,FALSE)</f>
        <v>vis</v>
      </c>
      <c r="E139" s="4">
        <f>VLOOKUP(C139,Active!C$21:E$969,3,FALSE)</f>
        <v>-11289.971900578701</v>
      </c>
      <c r="F139" s="18" t="s">
        <v>128</v>
      </c>
      <c r="G139" s="4" t="str">
        <f t="shared" ref="G139:G170" si="28">MID(I139,3,LEN(I139)-3)</f>
        <v>19766.245</v>
      </c>
      <c r="H139" s="52">
        <f t="shared" ref="H139:H170" si="29">1*K139</f>
        <v>-11290</v>
      </c>
      <c r="I139" s="94" t="s">
        <v>555</v>
      </c>
      <c r="J139" s="95" t="s">
        <v>556</v>
      </c>
      <c r="K139" s="94">
        <v>-11290</v>
      </c>
      <c r="L139" s="94" t="s">
        <v>541</v>
      </c>
      <c r="M139" s="95" t="s">
        <v>146</v>
      </c>
      <c r="N139" s="95"/>
      <c r="O139" s="96" t="s">
        <v>468</v>
      </c>
      <c r="P139" s="96" t="s">
        <v>45</v>
      </c>
    </row>
    <row r="140" spans="1:16" ht="12.75" customHeight="1" x14ac:dyDescent="0.2">
      <c r="A140" s="52" t="str">
        <f t="shared" si="24"/>
        <v> BAN 2.130 </v>
      </c>
      <c r="B140" s="18" t="str">
        <f t="shared" si="25"/>
        <v>I</v>
      </c>
      <c r="C140" s="52">
        <f t="shared" si="26"/>
        <v>19772.169000000002</v>
      </c>
      <c r="D140" s="4" t="str">
        <f t="shared" si="27"/>
        <v>vis</v>
      </c>
      <c r="E140" s="4">
        <f>VLOOKUP(C140,Active!C$21:E$969,3,FALSE)</f>
        <v>-11286.970115824099</v>
      </c>
      <c r="F140" s="18" t="s">
        <v>128</v>
      </c>
      <c r="G140" s="4" t="str">
        <f t="shared" si="28"/>
        <v>19772.169</v>
      </c>
      <c r="H140" s="52">
        <f t="shared" si="29"/>
        <v>-11287</v>
      </c>
      <c r="I140" s="94" t="s">
        <v>557</v>
      </c>
      <c r="J140" s="95" t="s">
        <v>558</v>
      </c>
      <c r="K140" s="94">
        <v>-11287</v>
      </c>
      <c r="L140" s="94" t="s">
        <v>471</v>
      </c>
      <c r="M140" s="95" t="s">
        <v>146</v>
      </c>
      <c r="N140" s="95"/>
      <c r="O140" s="96" t="s">
        <v>468</v>
      </c>
      <c r="P140" s="96" t="s">
        <v>45</v>
      </c>
    </row>
    <row r="141" spans="1:16" ht="12.75" customHeight="1" x14ac:dyDescent="0.2">
      <c r="A141" s="52" t="str">
        <f t="shared" si="24"/>
        <v> BAN 2.130 </v>
      </c>
      <c r="B141" s="18" t="str">
        <f t="shared" si="25"/>
        <v>I</v>
      </c>
      <c r="C141" s="52">
        <f t="shared" si="26"/>
        <v>19776.106</v>
      </c>
      <c r="D141" s="4" t="str">
        <f t="shared" si="27"/>
        <v>vis</v>
      </c>
      <c r="E141" s="4">
        <f>VLOOKUP(C141,Active!C$21:E$969,3,FALSE)</f>
        <v>-11284.975175483305</v>
      </c>
      <c r="F141" s="18" t="s">
        <v>128</v>
      </c>
      <c r="G141" s="4" t="str">
        <f t="shared" si="28"/>
        <v>19776.106</v>
      </c>
      <c r="H141" s="52">
        <f t="shared" si="29"/>
        <v>-11285</v>
      </c>
      <c r="I141" s="94" t="s">
        <v>559</v>
      </c>
      <c r="J141" s="95" t="s">
        <v>560</v>
      </c>
      <c r="K141" s="94">
        <v>-11285</v>
      </c>
      <c r="L141" s="94" t="s">
        <v>561</v>
      </c>
      <c r="M141" s="95" t="s">
        <v>146</v>
      </c>
      <c r="N141" s="95"/>
      <c r="O141" s="96" t="s">
        <v>468</v>
      </c>
      <c r="P141" s="96" t="s">
        <v>45</v>
      </c>
    </row>
    <row r="142" spans="1:16" ht="12.75" customHeight="1" x14ac:dyDescent="0.2">
      <c r="A142" s="52" t="str">
        <f t="shared" si="24"/>
        <v> BAN 2.130 </v>
      </c>
      <c r="B142" s="18" t="str">
        <f t="shared" si="25"/>
        <v>I</v>
      </c>
      <c r="C142" s="52">
        <f t="shared" si="26"/>
        <v>19821.508000000002</v>
      </c>
      <c r="D142" s="4" t="str">
        <f t="shared" si="27"/>
        <v>vis</v>
      </c>
      <c r="E142" s="4">
        <f>VLOOKUP(C142,Active!C$21:E$969,3,FALSE)</f>
        <v>-11261.969262007875</v>
      </c>
      <c r="F142" s="18" t="s">
        <v>128</v>
      </c>
      <c r="G142" s="4" t="str">
        <f t="shared" si="28"/>
        <v>19821.508</v>
      </c>
      <c r="H142" s="52">
        <f t="shared" si="29"/>
        <v>-11262</v>
      </c>
      <c r="I142" s="94" t="s">
        <v>562</v>
      </c>
      <c r="J142" s="95" t="s">
        <v>563</v>
      </c>
      <c r="K142" s="94">
        <v>-11262</v>
      </c>
      <c r="L142" s="94" t="s">
        <v>460</v>
      </c>
      <c r="M142" s="95" t="s">
        <v>146</v>
      </c>
      <c r="N142" s="95"/>
      <c r="O142" s="96" t="s">
        <v>468</v>
      </c>
      <c r="P142" s="96" t="s">
        <v>45</v>
      </c>
    </row>
    <row r="143" spans="1:16" ht="12.75" customHeight="1" x14ac:dyDescent="0.2">
      <c r="A143" s="52" t="str">
        <f t="shared" si="24"/>
        <v> VB 1.11 </v>
      </c>
      <c r="B143" s="18" t="str">
        <f t="shared" si="25"/>
        <v>I</v>
      </c>
      <c r="C143" s="52">
        <f t="shared" si="26"/>
        <v>19979.396000000001</v>
      </c>
      <c r="D143" s="4" t="str">
        <f t="shared" si="27"/>
        <v>vis</v>
      </c>
      <c r="E143" s="4">
        <f>VLOOKUP(C143,Active!C$21:E$969,3,FALSE)</f>
        <v>-11181.964908305206</v>
      </c>
      <c r="F143" s="18" t="s">
        <v>128</v>
      </c>
      <c r="G143" s="4" t="str">
        <f t="shared" si="28"/>
        <v>19979.396</v>
      </c>
      <c r="H143" s="52">
        <f t="shared" si="29"/>
        <v>-11182</v>
      </c>
      <c r="I143" s="94" t="s">
        <v>564</v>
      </c>
      <c r="J143" s="95" t="s">
        <v>565</v>
      </c>
      <c r="K143" s="94">
        <v>-11182</v>
      </c>
      <c r="L143" s="94" t="s">
        <v>482</v>
      </c>
      <c r="M143" s="95" t="s">
        <v>146</v>
      </c>
      <c r="N143" s="95"/>
      <c r="O143" s="96" t="s">
        <v>457</v>
      </c>
      <c r="P143" s="96" t="s">
        <v>42</v>
      </c>
    </row>
    <row r="144" spans="1:16" ht="12.75" customHeight="1" x14ac:dyDescent="0.2">
      <c r="A144" s="52" t="str">
        <f t="shared" si="24"/>
        <v> AA 27.159 </v>
      </c>
      <c r="B144" s="18" t="str">
        <f t="shared" si="25"/>
        <v>I</v>
      </c>
      <c r="C144" s="52">
        <f t="shared" si="26"/>
        <v>25181.502</v>
      </c>
      <c r="D144" s="4" t="str">
        <f t="shared" si="27"/>
        <v>vis</v>
      </c>
      <c r="E144" s="4">
        <f>VLOOKUP(C144,Active!C$21:E$969,3,FALSE)</f>
        <v>-8545.9752927373538</v>
      </c>
      <c r="F144" s="18" t="s">
        <v>128</v>
      </c>
      <c r="G144" s="4" t="str">
        <f t="shared" si="28"/>
        <v>25181.502</v>
      </c>
      <c r="H144" s="52">
        <f t="shared" si="29"/>
        <v>-8546</v>
      </c>
      <c r="I144" s="94" t="s">
        <v>566</v>
      </c>
      <c r="J144" s="95" t="s">
        <v>567</v>
      </c>
      <c r="K144" s="94">
        <v>-8546</v>
      </c>
      <c r="L144" s="94" t="s">
        <v>561</v>
      </c>
      <c r="M144" s="95" t="s">
        <v>146</v>
      </c>
      <c r="N144" s="95"/>
      <c r="O144" s="96" t="s">
        <v>568</v>
      </c>
      <c r="P144" s="96" t="s">
        <v>47</v>
      </c>
    </row>
    <row r="145" spans="1:16" ht="12.75" customHeight="1" x14ac:dyDescent="0.2">
      <c r="A145" s="52" t="str">
        <f t="shared" si="24"/>
        <v> AA 27.159 </v>
      </c>
      <c r="B145" s="18" t="str">
        <f t="shared" si="25"/>
        <v>I</v>
      </c>
      <c r="C145" s="52">
        <f t="shared" si="26"/>
        <v>25185.445</v>
      </c>
      <c r="D145" s="4" t="str">
        <f t="shared" si="27"/>
        <v>vis</v>
      </c>
      <c r="E145" s="4">
        <f>VLOOKUP(C145,Active!C$21:E$969,3,FALSE)</f>
        <v>-8543.9773121014005</v>
      </c>
      <c r="F145" s="18" t="s">
        <v>128</v>
      </c>
      <c r="G145" s="4" t="str">
        <f t="shared" si="28"/>
        <v>25185.445</v>
      </c>
      <c r="H145" s="52">
        <f t="shared" si="29"/>
        <v>-8544</v>
      </c>
      <c r="I145" s="94" t="s">
        <v>569</v>
      </c>
      <c r="J145" s="95" t="s">
        <v>570</v>
      </c>
      <c r="K145" s="94">
        <v>-8544</v>
      </c>
      <c r="L145" s="94" t="s">
        <v>571</v>
      </c>
      <c r="M145" s="95" t="s">
        <v>146</v>
      </c>
      <c r="N145" s="95"/>
      <c r="O145" s="96" t="s">
        <v>568</v>
      </c>
      <c r="P145" s="96" t="s">
        <v>47</v>
      </c>
    </row>
    <row r="146" spans="1:16" ht="12.75" customHeight="1" x14ac:dyDescent="0.2">
      <c r="A146" s="52" t="str">
        <f t="shared" si="24"/>
        <v> AAC 4.113 </v>
      </c>
      <c r="B146" s="18" t="str">
        <f t="shared" si="25"/>
        <v>I</v>
      </c>
      <c r="C146" s="52">
        <f t="shared" si="26"/>
        <v>32850.446000000004</v>
      </c>
      <c r="D146" s="4" t="str">
        <f t="shared" si="27"/>
        <v>vis</v>
      </c>
      <c r="E146" s="4">
        <f>VLOOKUP(C146,Active!C$21:E$969,3,FALSE)</f>
        <v>-4659.999738534616</v>
      </c>
      <c r="F146" s="18" t="s">
        <v>128</v>
      </c>
      <c r="G146" s="4" t="str">
        <f t="shared" si="28"/>
        <v>32850.446</v>
      </c>
      <c r="H146" s="52">
        <f t="shared" si="29"/>
        <v>-4660</v>
      </c>
      <c r="I146" s="94" t="s">
        <v>572</v>
      </c>
      <c r="J146" s="95" t="s">
        <v>573</v>
      </c>
      <c r="K146" s="94">
        <v>-4660</v>
      </c>
      <c r="L146" s="94" t="s">
        <v>145</v>
      </c>
      <c r="M146" s="95" t="s">
        <v>146</v>
      </c>
      <c r="N146" s="95"/>
      <c r="O146" s="96" t="s">
        <v>574</v>
      </c>
      <c r="P146" s="96" t="s">
        <v>48</v>
      </c>
    </row>
    <row r="147" spans="1:16" ht="12.75" customHeight="1" x14ac:dyDescent="0.2">
      <c r="A147" s="52" t="str">
        <f t="shared" si="24"/>
        <v> AAC 5.7 </v>
      </c>
      <c r="B147" s="18" t="str">
        <f t="shared" si="25"/>
        <v>I</v>
      </c>
      <c r="C147" s="52">
        <f t="shared" si="26"/>
        <v>33515.5046</v>
      </c>
      <c r="D147" s="4" t="str">
        <f t="shared" si="27"/>
        <v>vis</v>
      </c>
      <c r="E147" s="4">
        <f>VLOOKUP(C147,Active!C$21:E$969,3,FALSE)</f>
        <v>-4323.0039980894799</v>
      </c>
      <c r="F147" s="18" t="s">
        <v>128</v>
      </c>
      <c r="G147" s="4" t="str">
        <f t="shared" si="28"/>
        <v>33515.5046</v>
      </c>
      <c r="H147" s="52">
        <f t="shared" si="29"/>
        <v>-4323</v>
      </c>
      <c r="I147" s="94" t="s">
        <v>575</v>
      </c>
      <c r="J147" s="95" t="s">
        <v>576</v>
      </c>
      <c r="K147" s="94">
        <v>-4323</v>
      </c>
      <c r="L147" s="94" t="s">
        <v>399</v>
      </c>
      <c r="M147" s="95" t="s">
        <v>146</v>
      </c>
      <c r="N147" s="95"/>
      <c r="O147" s="96" t="s">
        <v>574</v>
      </c>
      <c r="P147" s="96" t="s">
        <v>49</v>
      </c>
    </row>
    <row r="148" spans="1:16" ht="12.75" customHeight="1" x14ac:dyDescent="0.2">
      <c r="A148" s="52" t="str">
        <f t="shared" si="24"/>
        <v> AAC 5.12 </v>
      </c>
      <c r="B148" s="18" t="str">
        <f t="shared" si="25"/>
        <v>I</v>
      </c>
      <c r="C148" s="52">
        <f t="shared" si="26"/>
        <v>33657.595999999998</v>
      </c>
      <c r="D148" s="4" t="str">
        <f t="shared" si="27"/>
        <v>vis</v>
      </c>
      <c r="E148" s="4">
        <f>VLOOKUP(C148,Active!C$21:E$969,3,FALSE)</f>
        <v>-4251.0040321407869</v>
      </c>
      <c r="F148" s="18" t="s">
        <v>128</v>
      </c>
      <c r="G148" s="4" t="str">
        <f t="shared" si="28"/>
        <v>33657.596</v>
      </c>
      <c r="H148" s="52">
        <f t="shared" si="29"/>
        <v>-4251</v>
      </c>
      <c r="I148" s="94" t="s">
        <v>577</v>
      </c>
      <c r="J148" s="95" t="s">
        <v>578</v>
      </c>
      <c r="K148" s="94">
        <v>-4251</v>
      </c>
      <c r="L148" s="94" t="s">
        <v>210</v>
      </c>
      <c r="M148" s="95" t="s">
        <v>146</v>
      </c>
      <c r="N148" s="95"/>
      <c r="O148" s="96" t="s">
        <v>574</v>
      </c>
      <c r="P148" s="96" t="s">
        <v>50</v>
      </c>
    </row>
    <row r="149" spans="1:16" ht="12.75" customHeight="1" x14ac:dyDescent="0.2">
      <c r="A149" s="52" t="str">
        <f t="shared" si="24"/>
        <v> AAC 5.12 </v>
      </c>
      <c r="B149" s="18" t="str">
        <f t="shared" si="25"/>
        <v>I</v>
      </c>
      <c r="C149" s="52">
        <f t="shared" si="26"/>
        <v>33890.476000000002</v>
      </c>
      <c r="D149" s="4" t="str">
        <f t="shared" si="27"/>
        <v>vis</v>
      </c>
      <c r="E149" s="4">
        <f>VLOOKUP(C149,Active!C$21:E$969,3,FALSE)</f>
        <v>-4133.0000426654751</v>
      </c>
      <c r="F149" s="18" t="s">
        <v>128</v>
      </c>
      <c r="G149" s="4" t="str">
        <f t="shared" si="28"/>
        <v>33890.476</v>
      </c>
      <c r="H149" s="52">
        <f t="shared" si="29"/>
        <v>-4133</v>
      </c>
      <c r="I149" s="94" t="s">
        <v>579</v>
      </c>
      <c r="J149" s="95" t="s">
        <v>580</v>
      </c>
      <c r="K149" s="94">
        <v>-4133</v>
      </c>
      <c r="L149" s="94" t="s">
        <v>285</v>
      </c>
      <c r="M149" s="95" t="s">
        <v>146</v>
      </c>
      <c r="N149" s="95"/>
      <c r="O149" s="96" t="s">
        <v>574</v>
      </c>
      <c r="P149" s="96" t="s">
        <v>50</v>
      </c>
    </row>
    <row r="150" spans="1:16" ht="12.75" customHeight="1" x14ac:dyDescent="0.2">
      <c r="A150" s="52" t="str">
        <f t="shared" si="24"/>
        <v> AAC 5.53 </v>
      </c>
      <c r="B150" s="18" t="str">
        <f t="shared" si="25"/>
        <v>I</v>
      </c>
      <c r="C150" s="52">
        <f t="shared" si="26"/>
        <v>34271.356</v>
      </c>
      <c r="D150" s="4" t="str">
        <f t="shared" si="27"/>
        <v>vis</v>
      </c>
      <c r="E150" s="4">
        <f>VLOOKUP(C150,Active!C$21:E$969,3,FALSE)</f>
        <v>-3940.0021059111154</v>
      </c>
      <c r="F150" s="18" t="s">
        <v>128</v>
      </c>
      <c r="G150" s="4" t="str">
        <f t="shared" si="28"/>
        <v>34271.356</v>
      </c>
      <c r="H150" s="52">
        <f t="shared" si="29"/>
        <v>-3940</v>
      </c>
      <c r="I150" s="94" t="s">
        <v>581</v>
      </c>
      <c r="J150" s="95" t="s">
        <v>582</v>
      </c>
      <c r="K150" s="94">
        <v>-3940</v>
      </c>
      <c r="L150" s="94" t="s">
        <v>258</v>
      </c>
      <c r="M150" s="95" t="s">
        <v>146</v>
      </c>
      <c r="N150" s="95"/>
      <c r="O150" s="96" t="s">
        <v>574</v>
      </c>
      <c r="P150" s="96" t="s">
        <v>51</v>
      </c>
    </row>
    <row r="151" spans="1:16" ht="12.75" customHeight="1" x14ac:dyDescent="0.2">
      <c r="A151" s="52" t="str">
        <f t="shared" si="24"/>
        <v> AAC 5.192 </v>
      </c>
      <c r="B151" s="18" t="str">
        <f t="shared" si="25"/>
        <v>I</v>
      </c>
      <c r="C151" s="52">
        <f t="shared" si="26"/>
        <v>34628.569000000003</v>
      </c>
      <c r="D151" s="4" t="str">
        <f t="shared" si="27"/>
        <v>vis</v>
      </c>
      <c r="E151" s="4">
        <f>VLOOKUP(C151,Active!C$21:E$969,3,FALSE)</f>
        <v>-3758.996613415221</v>
      </c>
      <c r="F151" s="18" t="s">
        <v>128</v>
      </c>
      <c r="G151" s="4" t="str">
        <f t="shared" si="28"/>
        <v>34628.569</v>
      </c>
      <c r="H151" s="52">
        <f t="shared" si="29"/>
        <v>-3759</v>
      </c>
      <c r="I151" s="94" t="s">
        <v>583</v>
      </c>
      <c r="J151" s="95" t="s">
        <v>584</v>
      </c>
      <c r="K151" s="94">
        <v>-3759</v>
      </c>
      <c r="L151" s="94" t="s">
        <v>156</v>
      </c>
      <c r="M151" s="95" t="s">
        <v>146</v>
      </c>
      <c r="N151" s="95"/>
      <c r="O151" s="96" t="s">
        <v>574</v>
      </c>
      <c r="P151" s="96" t="s">
        <v>52</v>
      </c>
    </row>
    <row r="152" spans="1:16" ht="12.75" customHeight="1" x14ac:dyDescent="0.2">
      <c r="A152" s="52" t="str">
        <f t="shared" si="24"/>
        <v> AAC 5.194 </v>
      </c>
      <c r="B152" s="18" t="str">
        <f t="shared" si="25"/>
        <v>I</v>
      </c>
      <c r="C152" s="52">
        <f t="shared" si="26"/>
        <v>35017.339</v>
      </c>
      <c r="D152" s="4" t="str">
        <f t="shared" si="27"/>
        <v>vis</v>
      </c>
      <c r="E152" s="4">
        <f>VLOOKUP(C152,Active!C$21:E$969,3,FALSE)</f>
        <v>-3562.0006885255116</v>
      </c>
      <c r="F152" s="18" t="s">
        <v>128</v>
      </c>
      <c r="G152" s="4" t="str">
        <f t="shared" si="28"/>
        <v>35017.339</v>
      </c>
      <c r="H152" s="52">
        <f t="shared" si="29"/>
        <v>-3562</v>
      </c>
      <c r="I152" s="94" t="s">
        <v>585</v>
      </c>
      <c r="J152" s="95" t="s">
        <v>586</v>
      </c>
      <c r="K152" s="94">
        <v>-3562</v>
      </c>
      <c r="L152" s="94" t="s">
        <v>196</v>
      </c>
      <c r="M152" s="95" t="s">
        <v>146</v>
      </c>
      <c r="N152" s="95"/>
      <c r="O152" s="96" t="s">
        <v>574</v>
      </c>
      <c r="P152" s="96" t="s">
        <v>53</v>
      </c>
    </row>
    <row r="153" spans="1:16" ht="12.75" customHeight="1" x14ac:dyDescent="0.2">
      <c r="A153" s="52" t="str">
        <f t="shared" si="24"/>
        <v> STBB 1961.1 </v>
      </c>
      <c r="B153" s="18" t="str">
        <f t="shared" si="25"/>
        <v>I</v>
      </c>
      <c r="C153" s="52">
        <f t="shared" si="26"/>
        <v>35171.277000000002</v>
      </c>
      <c r="D153" s="4" t="str">
        <f t="shared" si="27"/>
        <v>vis</v>
      </c>
      <c r="E153" s="4">
        <f>VLOOKUP(C153,Active!C$21:E$969,3,FALSE)</f>
        <v>-3483.9978624698165</v>
      </c>
      <c r="F153" s="18" t="s">
        <v>128</v>
      </c>
      <c r="G153" s="4" t="str">
        <f t="shared" si="28"/>
        <v>35171.277</v>
      </c>
      <c r="H153" s="52">
        <f t="shared" si="29"/>
        <v>-3484</v>
      </c>
      <c r="I153" s="94" t="s">
        <v>587</v>
      </c>
      <c r="J153" s="95" t="s">
        <v>588</v>
      </c>
      <c r="K153" s="94">
        <v>-3484</v>
      </c>
      <c r="L153" s="94" t="s">
        <v>184</v>
      </c>
      <c r="M153" s="95" t="s">
        <v>514</v>
      </c>
      <c r="N153" s="95"/>
      <c r="O153" s="96" t="s">
        <v>589</v>
      </c>
      <c r="P153" s="96" t="s">
        <v>54</v>
      </c>
    </row>
    <row r="154" spans="1:16" ht="12.75" customHeight="1" x14ac:dyDescent="0.2">
      <c r="A154" s="52" t="str">
        <f t="shared" si="24"/>
        <v> AA 6.143 </v>
      </c>
      <c r="B154" s="18" t="str">
        <f t="shared" si="25"/>
        <v>I</v>
      </c>
      <c r="C154" s="52">
        <f t="shared" si="26"/>
        <v>35376.517999999996</v>
      </c>
      <c r="D154" s="4" t="str">
        <f t="shared" si="27"/>
        <v>vis</v>
      </c>
      <c r="E154" s="4">
        <f>VLOOKUP(C154,Active!C$21:E$969,3,FALSE)</f>
        <v>-3379.9989926488734</v>
      </c>
      <c r="F154" s="18" t="s">
        <v>128</v>
      </c>
      <c r="G154" s="4" t="str">
        <f t="shared" si="28"/>
        <v>35376.518</v>
      </c>
      <c r="H154" s="52">
        <f t="shared" si="29"/>
        <v>-3380</v>
      </c>
      <c r="I154" s="94" t="s">
        <v>590</v>
      </c>
      <c r="J154" s="95" t="s">
        <v>591</v>
      </c>
      <c r="K154" s="94">
        <v>-3380</v>
      </c>
      <c r="L154" s="94" t="s">
        <v>167</v>
      </c>
      <c r="M154" s="95" t="s">
        <v>146</v>
      </c>
      <c r="N154" s="95"/>
      <c r="O154" s="96" t="s">
        <v>574</v>
      </c>
      <c r="P154" s="96" t="s">
        <v>55</v>
      </c>
    </row>
    <row r="155" spans="1:16" ht="12.75" customHeight="1" x14ac:dyDescent="0.2">
      <c r="A155" s="52" t="str">
        <f t="shared" si="24"/>
        <v> STBB 1961.1 </v>
      </c>
      <c r="B155" s="18" t="str">
        <f t="shared" si="25"/>
        <v>I</v>
      </c>
      <c r="C155" s="52">
        <f t="shared" si="26"/>
        <v>36118.552000000003</v>
      </c>
      <c r="D155" s="4" t="str">
        <f t="shared" si="27"/>
        <v>vis</v>
      </c>
      <c r="E155" s="4">
        <f>VLOOKUP(C155,Active!C$21:E$969,3,FALSE)</f>
        <v>-3003.9985961943808</v>
      </c>
      <c r="F155" s="18" t="s">
        <v>128</v>
      </c>
      <c r="G155" s="4" t="str">
        <f t="shared" si="28"/>
        <v>36118.552</v>
      </c>
      <c r="H155" s="52">
        <f t="shared" si="29"/>
        <v>-3004</v>
      </c>
      <c r="I155" s="94" t="s">
        <v>592</v>
      </c>
      <c r="J155" s="95" t="s">
        <v>593</v>
      </c>
      <c r="K155" s="94">
        <v>-3004</v>
      </c>
      <c r="L155" s="94" t="s">
        <v>231</v>
      </c>
      <c r="M155" s="95" t="s">
        <v>514</v>
      </c>
      <c r="N155" s="95"/>
      <c r="O155" s="96" t="s">
        <v>589</v>
      </c>
      <c r="P155" s="96" t="s">
        <v>54</v>
      </c>
    </row>
    <row r="156" spans="1:16" ht="12.75" customHeight="1" x14ac:dyDescent="0.2">
      <c r="A156" s="52" t="str">
        <f t="shared" si="24"/>
        <v> STBB 1961.1 </v>
      </c>
      <c r="B156" s="18" t="str">
        <f t="shared" si="25"/>
        <v>I</v>
      </c>
      <c r="C156" s="52">
        <f t="shared" si="26"/>
        <v>36122.487000000001</v>
      </c>
      <c r="D156" s="4" t="str">
        <f t="shared" si="27"/>
        <v>vis</v>
      </c>
      <c r="E156" s="4">
        <f>VLOOKUP(C156,Active!C$21:E$969,3,FALSE)</f>
        <v>-3002.0046692853075</v>
      </c>
      <c r="F156" s="18" t="s">
        <v>128</v>
      </c>
      <c r="G156" s="4" t="str">
        <f t="shared" si="28"/>
        <v>36122.487</v>
      </c>
      <c r="H156" s="52">
        <f t="shared" si="29"/>
        <v>-3002</v>
      </c>
      <c r="I156" s="94" t="s">
        <v>594</v>
      </c>
      <c r="J156" s="95" t="s">
        <v>595</v>
      </c>
      <c r="K156" s="94">
        <v>-3002</v>
      </c>
      <c r="L156" s="94" t="s">
        <v>298</v>
      </c>
      <c r="M156" s="95" t="s">
        <v>514</v>
      </c>
      <c r="N156" s="95"/>
      <c r="O156" s="96" t="s">
        <v>589</v>
      </c>
      <c r="P156" s="96" t="s">
        <v>54</v>
      </c>
    </row>
    <row r="157" spans="1:16" ht="12.75" customHeight="1" x14ac:dyDescent="0.2">
      <c r="A157" s="52" t="str">
        <f t="shared" si="24"/>
        <v> STBB 1961.1 </v>
      </c>
      <c r="B157" s="18" t="str">
        <f t="shared" si="25"/>
        <v>I</v>
      </c>
      <c r="C157" s="52">
        <f t="shared" si="26"/>
        <v>36124.470999999998</v>
      </c>
      <c r="D157" s="4" t="str">
        <f t="shared" si="27"/>
        <v>vis</v>
      </c>
      <c r="E157" s="4">
        <f>VLOOKUP(C157,Active!C$21:E$969,3,FALSE)</f>
        <v>-3000.9993450190818</v>
      </c>
      <c r="F157" s="18" t="s">
        <v>128</v>
      </c>
      <c r="G157" s="4" t="str">
        <f t="shared" si="28"/>
        <v>36124.471</v>
      </c>
      <c r="H157" s="52">
        <f t="shared" si="29"/>
        <v>-3001</v>
      </c>
      <c r="I157" s="94" t="s">
        <v>596</v>
      </c>
      <c r="J157" s="95" t="s">
        <v>597</v>
      </c>
      <c r="K157" s="94">
        <v>-3001</v>
      </c>
      <c r="L157" s="94" t="s">
        <v>145</v>
      </c>
      <c r="M157" s="95" t="s">
        <v>514</v>
      </c>
      <c r="N157" s="95"/>
      <c r="O157" s="96" t="s">
        <v>589</v>
      </c>
      <c r="P157" s="96" t="s">
        <v>54</v>
      </c>
    </row>
    <row r="158" spans="1:16" ht="12.75" customHeight="1" x14ac:dyDescent="0.2">
      <c r="A158" s="52" t="str">
        <f t="shared" si="24"/>
        <v> AA 8.191 </v>
      </c>
      <c r="B158" s="18" t="str">
        <f t="shared" si="25"/>
        <v>I</v>
      </c>
      <c r="C158" s="52">
        <f t="shared" si="26"/>
        <v>36128.415000000001</v>
      </c>
      <c r="D158" s="4" t="str">
        <f t="shared" si="27"/>
        <v>vis</v>
      </c>
      <c r="E158" s="4">
        <f>VLOOKUP(C158,Active!C$21:E$969,3,FALSE)</f>
        <v>-2999.0008576672653</v>
      </c>
      <c r="F158" s="18" t="s">
        <v>128</v>
      </c>
      <c r="G158" s="4" t="str">
        <f t="shared" si="28"/>
        <v>36128.415</v>
      </c>
      <c r="H158" s="52">
        <f t="shared" si="29"/>
        <v>-2999</v>
      </c>
      <c r="I158" s="94" t="s">
        <v>598</v>
      </c>
      <c r="J158" s="95" t="s">
        <v>599</v>
      </c>
      <c r="K158" s="94">
        <v>-2999</v>
      </c>
      <c r="L158" s="94" t="s">
        <v>159</v>
      </c>
      <c r="M158" s="95" t="s">
        <v>146</v>
      </c>
      <c r="N158" s="95"/>
      <c r="O158" s="96" t="s">
        <v>574</v>
      </c>
      <c r="P158" s="96" t="s">
        <v>56</v>
      </c>
    </row>
    <row r="159" spans="1:16" ht="12.75" customHeight="1" x14ac:dyDescent="0.2">
      <c r="A159" s="52" t="str">
        <f t="shared" si="24"/>
        <v> STBB 1961.1 </v>
      </c>
      <c r="B159" s="18" t="str">
        <f t="shared" si="25"/>
        <v>I</v>
      </c>
      <c r="C159" s="52">
        <f t="shared" si="26"/>
        <v>36128.421000000002</v>
      </c>
      <c r="D159" s="4" t="str">
        <f t="shared" si="27"/>
        <v>vis</v>
      </c>
      <c r="E159" s="4">
        <f>VLOOKUP(C159,Active!C$21:E$969,3,FALSE)</f>
        <v>-2998.9978173721047</v>
      </c>
      <c r="F159" s="18" t="s">
        <v>128</v>
      </c>
      <c r="G159" s="4" t="str">
        <f t="shared" si="28"/>
        <v>36128.421</v>
      </c>
      <c r="H159" s="52">
        <f t="shared" si="29"/>
        <v>-2999</v>
      </c>
      <c r="I159" s="94" t="s">
        <v>600</v>
      </c>
      <c r="J159" s="95" t="s">
        <v>601</v>
      </c>
      <c r="K159" s="94">
        <v>-2999</v>
      </c>
      <c r="L159" s="94" t="s">
        <v>184</v>
      </c>
      <c r="M159" s="95" t="s">
        <v>514</v>
      </c>
      <c r="N159" s="95"/>
      <c r="O159" s="96" t="s">
        <v>589</v>
      </c>
      <c r="P159" s="96" t="s">
        <v>54</v>
      </c>
    </row>
    <row r="160" spans="1:16" ht="12.75" customHeight="1" x14ac:dyDescent="0.2">
      <c r="A160" s="52" t="str">
        <f t="shared" si="24"/>
        <v> STBB 1961.1 </v>
      </c>
      <c r="B160" s="18" t="str">
        <f t="shared" si="25"/>
        <v>I</v>
      </c>
      <c r="C160" s="52">
        <f t="shared" si="26"/>
        <v>36132.353999999999</v>
      </c>
      <c r="D160" s="4" t="str">
        <f t="shared" si="27"/>
        <v>vis</v>
      </c>
      <c r="E160" s="4">
        <f>VLOOKUP(C160,Active!C$21:E$969,3,FALSE)</f>
        <v>-2997.0049038947514</v>
      </c>
      <c r="F160" s="18" t="s">
        <v>128</v>
      </c>
      <c r="G160" s="4" t="str">
        <f t="shared" si="28"/>
        <v>36132.354</v>
      </c>
      <c r="H160" s="52">
        <f t="shared" si="29"/>
        <v>-2997</v>
      </c>
      <c r="I160" s="94" t="s">
        <v>602</v>
      </c>
      <c r="J160" s="95" t="s">
        <v>603</v>
      </c>
      <c r="K160" s="94">
        <v>-2997</v>
      </c>
      <c r="L160" s="94" t="s">
        <v>192</v>
      </c>
      <c r="M160" s="95" t="s">
        <v>514</v>
      </c>
      <c r="N160" s="95"/>
      <c r="O160" s="96" t="s">
        <v>589</v>
      </c>
      <c r="P160" s="96" t="s">
        <v>54</v>
      </c>
    </row>
    <row r="161" spans="1:16" ht="12.75" customHeight="1" x14ac:dyDescent="0.2">
      <c r="A161" s="52" t="str">
        <f t="shared" si="24"/>
        <v> STBB 1961.1 </v>
      </c>
      <c r="B161" s="18" t="str">
        <f t="shared" si="25"/>
        <v>I</v>
      </c>
      <c r="C161" s="52">
        <f t="shared" si="26"/>
        <v>36213.275999999998</v>
      </c>
      <c r="D161" s="4" t="str">
        <f t="shared" si="27"/>
        <v>vis</v>
      </c>
      <c r="E161" s="4">
        <f>VLOOKUP(C161,Active!C$21:E$969,3,FALSE)</f>
        <v>-2956.0004430723502</v>
      </c>
      <c r="F161" s="18" t="s">
        <v>128</v>
      </c>
      <c r="G161" s="4" t="str">
        <f t="shared" si="28"/>
        <v>36213.276</v>
      </c>
      <c r="H161" s="52">
        <f t="shared" si="29"/>
        <v>-2956</v>
      </c>
      <c r="I161" s="94" t="s">
        <v>604</v>
      </c>
      <c r="J161" s="95" t="s">
        <v>605</v>
      </c>
      <c r="K161" s="94">
        <v>-2956</v>
      </c>
      <c r="L161" s="94" t="s">
        <v>196</v>
      </c>
      <c r="M161" s="95" t="s">
        <v>514</v>
      </c>
      <c r="N161" s="95"/>
      <c r="O161" s="96" t="s">
        <v>589</v>
      </c>
      <c r="P161" s="96" t="s">
        <v>54</v>
      </c>
    </row>
    <row r="162" spans="1:16" ht="12.75" customHeight="1" x14ac:dyDescent="0.2">
      <c r="A162" s="52" t="str">
        <f t="shared" si="24"/>
        <v> STBB 1961.1 </v>
      </c>
      <c r="B162" s="18" t="str">
        <f t="shared" si="25"/>
        <v>I</v>
      </c>
      <c r="C162" s="52">
        <f t="shared" si="26"/>
        <v>36860.582000000002</v>
      </c>
      <c r="D162" s="4" t="str">
        <f t="shared" si="27"/>
        <v>vis</v>
      </c>
      <c r="E162" s="4">
        <f>VLOOKUP(C162,Active!C$21:E$969,3,FALSE)</f>
        <v>-2628.0002266033325</v>
      </c>
      <c r="F162" s="18" t="s">
        <v>128</v>
      </c>
      <c r="G162" s="4" t="str">
        <f t="shared" si="28"/>
        <v>36860.582</v>
      </c>
      <c r="H162" s="52">
        <f t="shared" si="29"/>
        <v>-2628</v>
      </c>
      <c r="I162" s="94" t="s">
        <v>606</v>
      </c>
      <c r="J162" s="95" t="s">
        <v>607</v>
      </c>
      <c r="K162" s="94">
        <v>-2628</v>
      </c>
      <c r="L162" s="94" t="s">
        <v>285</v>
      </c>
      <c r="M162" s="95" t="s">
        <v>514</v>
      </c>
      <c r="N162" s="95"/>
      <c r="O162" s="96" t="s">
        <v>589</v>
      </c>
      <c r="P162" s="96" t="s">
        <v>54</v>
      </c>
    </row>
    <row r="163" spans="1:16" ht="12.75" customHeight="1" x14ac:dyDescent="0.2">
      <c r="A163" s="52" t="str">
        <f t="shared" si="24"/>
        <v> STBB 1961.1 </v>
      </c>
      <c r="B163" s="18" t="str">
        <f t="shared" si="25"/>
        <v>I</v>
      </c>
      <c r="C163" s="52">
        <f t="shared" si="26"/>
        <v>36868.468999999997</v>
      </c>
      <c r="D163" s="4" t="str">
        <f t="shared" si="27"/>
        <v>vis</v>
      </c>
      <c r="E163" s="4">
        <f>VLOOKUP(C163,Active!C$21:E$969,3,FALSE)</f>
        <v>-2624.0037586155654</v>
      </c>
      <c r="F163" s="18" t="s">
        <v>128</v>
      </c>
      <c r="G163" s="4" t="str">
        <f t="shared" si="28"/>
        <v>36868.469</v>
      </c>
      <c r="H163" s="52">
        <f t="shared" si="29"/>
        <v>-2624</v>
      </c>
      <c r="I163" s="94" t="s">
        <v>608</v>
      </c>
      <c r="J163" s="95" t="s">
        <v>609</v>
      </c>
      <c r="K163" s="94">
        <v>-2624</v>
      </c>
      <c r="L163" s="94" t="s">
        <v>205</v>
      </c>
      <c r="M163" s="95" t="s">
        <v>514</v>
      </c>
      <c r="N163" s="95"/>
      <c r="O163" s="96" t="s">
        <v>589</v>
      </c>
      <c r="P163" s="96" t="s">
        <v>54</v>
      </c>
    </row>
    <row r="164" spans="1:16" ht="12.75" customHeight="1" x14ac:dyDescent="0.2">
      <c r="A164" s="52" t="str">
        <f t="shared" si="24"/>
        <v> STBB 1961.1 </v>
      </c>
      <c r="B164" s="18" t="str">
        <f t="shared" si="25"/>
        <v>I</v>
      </c>
      <c r="C164" s="52">
        <f t="shared" si="26"/>
        <v>36953.328999999998</v>
      </c>
      <c r="D164" s="4" t="str">
        <f t="shared" si="27"/>
        <v>vis</v>
      </c>
      <c r="E164" s="4">
        <f>VLOOKUP(C164,Active!C$21:E$969,3,FALSE)</f>
        <v>-2581.0038507365089</v>
      </c>
      <c r="F164" s="18" t="s">
        <v>128</v>
      </c>
      <c r="G164" s="4" t="str">
        <f t="shared" si="28"/>
        <v>36953.329</v>
      </c>
      <c r="H164" s="52">
        <f t="shared" si="29"/>
        <v>-2581</v>
      </c>
      <c r="I164" s="94" t="s">
        <v>610</v>
      </c>
      <c r="J164" s="95" t="s">
        <v>611</v>
      </c>
      <c r="K164" s="94">
        <v>-2581</v>
      </c>
      <c r="L164" s="94" t="s">
        <v>210</v>
      </c>
      <c r="M164" s="95" t="s">
        <v>514</v>
      </c>
      <c r="N164" s="95"/>
      <c r="O164" s="96" t="s">
        <v>589</v>
      </c>
      <c r="P164" s="96" t="s">
        <v>54</v>
      </c>
    </row>
    <row r="165" spans="1:16" ht="12.75" customHeight="1" x14ac:dyDescent="0.2">
      <c r="A165" s="52" t="str">
        <f t="shared" si="24"/>
        <v> STBB 1961.1 </v>
      </c>
      <c r="B165" s="18" t="str">
        <f t="shared" si="25"/>
        <v>I</v>
      </c>
      <c r="C165" s="52">
        <f t="shared" si="26"/>
        <v>36957.279000000002</v>
      </c>
      <c r="D165" s="4" t="str">
        <f t="shared" si="27"/>
        <v>vis</v>
      </c>
      <c r="E165" s="4">
        <f>VLOOKUP(C165,Active!C$21:E$969,3,FALSE)</f>
        <v>-2579.0023230895317</v>
      </c>
      <c r="F165" s="18" t="s">
        <v>128</v>
      </c>
      <c r="G165" s="4" t="str">
        <f t="shared" si="28"/>
        <v>36957.279</v>
      </c>
      <c r="H165" s="52">
        <f t="shared" si="29"/>
        <v>-2579</v>
      </c>
      <c r="I165" s="94" t="s">
        <v>612</v>
      </c>
      <c r="J165" s="95" t="s">
        <v>613</v>
      </c>
      <c r="K165" s="94">
        <v>-2579</v>
      </c>
      <c r="L165" s="94" t="s">
        <v>222</v>
      </c>
      <c r="M165" s="95" t="s">
        <v>514</v>
      </c>
      <c r="N165" s="95"/>
      <c r="O165" s="96" t="s">
        <v>589</v>
      </c>
      <c r="P165" s="96" t="s">
        <v>54</v>
      </c>
    </row>
    <row r="166" spans="1:16" ht="12.75" customHeight="1" x14ac:dyDescent="0.2">
      <c r="A166" s="52" t="str">
        <f t="shared" si="24"/>
        <v> BRNO 26 </v>
      </c>
      <c r="B166" s="18" t="str">
        <f t="shared" si="25"/>
        <v>I</v>
      </c>
      <c r="C166" s="52">
        <f t="shared" si="26"/>
        <v>44912.434000000001</v>
      </c>
      <c r="D166" s="4" t="str">
        <f t="shared" si="27"/>
        <v>vis</v>
      </c>
      <c r="E166" s="4">
        <f>VLOOKUP(C166,Active!C$21:E$969,3,FALSE)</f>
        <v>1452.0008841178321</v>
      </c>
      <c r="F166" s="18" t="s">
        <v>128</v>
      </c>
      <c r="G166" s="4" t="str">
        <f t="shared" si="28"/>
        <v>44912.434</v>
      </c>
      <c r="H166" s="52">
        <f t="shared" si="29"/>
        <v>1452</v>
      </c>
      <c r="I166" s="94" t="s">
        <v>614</v>
      </c>
      <c r="J166" s="95" t="s">
        <v>615</v>
      </c>
      <c r="K166" s="94">
        <v>1452</v>
      </c>
      <c r="L166" s="94" t="s">
        <v>167</v>
      </c>
      <c r="M166" s="95" t="s">
        <v>146</v>
      </c>
      <c r="N166" s="95"/>
      <c r="O166" s="96" t="s">
        <v>288</v>
      </c>
      <c r="P166" s="96" t="s">
        <v>79</v>
      </c>
    </row>
    <row r="167" spans="1:16" ht="12.75" customHeight="1" x14ac:dyDescent="0.2">
      <c r="A167" s="52" t="str">
        <f t="shared" si="24"/>
        <v> AOEB 12 </v>
      </c>
      <c r="B167" s="18" t="str">
        <f t="shared" si="25"/>
        <v>I</v>
      </c>
      <c r="C167" s="52">
        <f t="shared" si="26"/>
        <v>50033.633000000002</v>
      </c>
      <c r="D167" s="4" t="str">
        <f t="shared" si="27"/>
        <v>vis</v>
      </c>
      <c r="E167" s="4">
        <f>VLOOKUP(C167,Active!C$21:E$969,3,FALSE)</f>
        <v>4046.9936396011822</v>
      </c>
      <c r="F167" s="18" t="s">
        <v>128</v>
      </c>
      <c r="G167" s="4" t="str">
        <f t="shared" si="28"/>
        <v>50033.633</v>
      </c>
      <c r="H167" s="52">
        <f t="shared" si="29"/>
        <v>4047</v>
      </c>
      <c r="I167" s="94" t="s">
        <v>616</v>
      </c>
      <c r="J167" s="95" t="s">
        <v>617</v>
      </c>
      <c r="K167" s="94">
        <v>4047</v>
      </c>
      <c r="L167" s="94" t="s">
        <v>618</v>
      </c>
      <c r="M167" s="95" t="s">
        <v>400</v>
      </c>
      <c r="N167" s="95" t="s">
        <v>413</v>
      </c>
      <c r="O167" s="96" t="s">
        <v>619</v>
      </c>
      <c r="P167" s="96" t="s">
        <v>95</v>
      </c>
    </row>
    <row r="168" spans="1:16" ht="12.75" customHeight="1" x14ac:dyDescent="0.2">
      <c r="A168" s="52" t="str">
        <f t="shared" si="24"/>
        <v> AOEB 12 </v>
      </c>
      <c r="B168" s="18" t="str">
        <f t="shared" si="25"/>
        <v>I</v>
      </c>
      <c r="C168" s="52">
        <f t="shared" si="26"/>
        <v>50779.618000000002</v>
      </c>
      <c r="D168" s="4" t="str">
        <f t="shared" si="27"/>
        <v>vis</v>
      </c>
      <c r="E168" s="4">
        <f>VLOOKUP(C168,Active!C$21:E$969,3,FALSE)</f>
        <v>4424.996070418506</v>
      </c>
      <c r="F168" s="18" t="s">
        <v>128</v>
      </c>
      <c r="G168" s="4" t="str">
        <f t="shared" si="28"/>
        <v>50779.618</v>
      </c>
      <c r="H168" s="52">
        <f t="shared" si="29"/>
        <v>4425</v>
      </c>
      <c r="I168" s="94" t="s">
        <v>620</v>
      </c>
      <c r="J168" s="95" t="s">
        <v>621</v>
      </c>
      <c r="K168" s="94">
        <v>4425</v>
      </c>
      <c r="L168" s="94" t="s">
        <v>210</v>
      </c>
      <c r="M168" s="95" t="s">
        <v>146</v>
      </c>
      <c r="N168" s="95"/>
      <c r="O168" s="96" t="s">
        <v>206</v>
      </c>
      <c r="P168" s="96" t="s">
        <v>95</v>
      </c>
    </row>
    <row r="169" spans="1:16" ht="12.75" customHeight="1" x14ac:dyDescent="0.2">
      <c r="A169" s="52" t="str">
        <f t="shared" si="24"/>
        <v>BAVM 128 </v>
      </c>
      <c r="B169" s="18" t="str">
        <f t="shared" si="25"/>
        <v>I</v>
      </c>
      <c r="C169" s="52">
        <f t="shared" si="26"/>
        <v>51178.266100000001</v>
      </c>
      <c r="D169" s="4" t="str">
        <f t="shared" si="27"/>
        <v>vis</v>
      </c>
      <c r="E169" s="4">
        <f>VLOOKUP(C169,Active!C$21:E$969,3,FALSE)</f>
        <v>4626.9973852448184</v>
      </c>
      <c r="F169" s="18" t="s">
        <v>128</v>
      </c>
      <c r="G169" s="4" t="str">
        <f t="shared" si="28"/>
        <v>51178.2661</v>
      </c>
      <c r="H169" s="52">
        <f t="shared" si="29"/>
        <v>4627</v>
      </c>
      <c r="I169" s="94" t="s">
        <v>622</v>
      </c>
      <c r="J169" s="95" t="s">
        <v>623</v>
      </c>
      <c r="K169" s="94">
        <v>4627</v>
      </c>
      <c r="L169" s="94" t="s">
        <v>624</v>
      </c>
      <c r="M169" s="95" t="s">
        <v>370</v>
      </c>
      <c r="N169" s="95" t="s">
        <v>377</v>
      </c>
      <c r="O169" s="96" t="s">
        <v>625</v>
      </c>
      <c r="P169" s="97" t="s">
        <v>98</v>
      </c>
    </row>
    <row r="170" spans="1:16" ht="12.75" customHeight="1" x14ac:dyDescent="0.2">
      <c r="A170" s="52" t="str">
        <f t="shared" si="24"/>
        <v> AOEB 12 </v>
      </c>
      <c r="B170" s="18" t="str">
        <f t="shared" si="25"/>
        <v>I</v>
      </c>
      <c r="C170" s="52">
        <f t="shared" si="26"/>
        <v>51223.661999999997</v>
      </c>
      <c r="D170" s="4" t="str">
        <f t="shared" si="27"/>
        <v>vis</v>
      </c>
      <c r="E170" s="4">
        <f>VLOOKUP(C170,Active!C$21:E$969,3,FALSE)</f>
        <v>4650.0002077535</v>
      </c>
      <c r="F170" s="18" t="s">
        <v>128</v>
      </c>
      <c r="G170" s="4" t="str">
        <f t="shared" si="28"/>
        <v>51223.662</v>
      </c>
      <c r="H170" s="52">
        <f t="shared" si="29"/>
        <v>4650</v>
      </c>
      <c r="I170" s="94" t="s">
        <v>626</v>
      </c>
      <c r="J170" s="95" t="s">
        <v>627</v>
      </c>
      <c r="K170" s="94">
        <v>4650</v>
      </c>
      <c r="L170" s="94" t="s">
        <v>628</v>
      </c>
      <c r="M170" s="95" t="s">
        <v>146</v>
      </c>
      <c r="N170" s="95"/>
      <c r="O170" s="96" t="s">
        <v>206</v>
      </c>
      <c r="P170" s="96" t="s">
        <v>95</v>
      </c>
    </row>
    <row r="171" spans="1:16" ht="12.75" customHeight="1" x14ac:dyDescent="0.2">
      <c r="A171" s="52" t="str">
        <f t="shared" ref="A171:A180" si="30">P171</f>
        <v> BBS 121 </v>
      </c>
      <c r="B171" s="18" t="str">
        <f t="shared" ref="B171:B180" si="31">IF(H171=INT(H171),"I","II")</f>
        <v>I</v>
      </c>
      <c r="C171" s="52">
        <f t="shared" ref="C171:C180" si="32">1*G171</f>
        <v>51448.622000000003</v>
      </c>
      <c r="D171" s="4" t="str">
        <f t="shared" ref="D171:D180" si="33">VLOOKUP(F171,I$1:J$5,2,FALSE)</f>
        <v>vis</v>
      </c>
      <c r="E171" s="4">
        <f>VLOOKUP(C171,Active!C$21:E$969,3,FALSE)</f>
        <v>4763.9910076176629</v>
      </c>
      <c r="F171" s="18" t="s">
        <v>128</v>
      </c>
      <c r="G171" s="4" t="str">
        <f t="shared" ref="G171:G180" si="34">MID(I171,3,LEN(I171)-3)</f>
        <v>51448.622</v>
      </c>
      <c r="H171" s="52">
        <f t="shared" ref="H171:H180" si="35">1*K171</f>
        <v>4764</v>
      </c>
      <c r="I171" s="94" t="s">
        <v>629</v>
      </c>
      <c r="J171" s="95" t="s">
        <v>630</v>
      </c>
      <c r="K171" s="94">
        <v>4764</v>
      </c>
      <c r="L171" s="94" t="s">
        <v>406</v>
      </c>
      <c r="M171" s="95" t="s">
        <v>146</v>
      </c>
      <c r="N171" s="95"/>
      <c r="O171" s="96" t="s">
        <v>175</v>
      </c>
      <c r="P171" s="96" t="s">
        <v>99</v>
      </c>
    </row>
    <row r="172" spans="1:16" ht="12.75" customHeight="1" x14ac:dyDescent="0.2">
      <c r="A172" s="52" t="str">
        <f t="shared" si="30"/>
        <v> BBS 122 </v>
      </c>
      <c r="B172" s="18" t="str">
        <f t="shared" si="31"/>
        <v>I</v>
      </c>
      <c r="C172" s="52">
        <f t="shared" si="32"/>
        <v>51547.307999999997</v>
      </c>
      <c r="D172" s="4" t="str">
        <f t="shared" si="33"/>
        <v>vis</v>
      </c>
      <c r="E172" s="4">
        <f>VLOOKUP(C172,Active!C$21:E$969,3,FALSE)</f>
        <v>4813.9967689769883</v>
      </c>
      <c r="F172" s="18" t="s">
        <v>128</v>
      </c>
      <c r="G172" s="4" t="str">
        <f t="shared" si="34"/>
        <v>51547.3080</v>
      </c>
      <c r="H172" s="52">
        <f t="shared" si="35"/>
        <v>4814</v>
      </c>
      <c r="I172" s="94" t="s">
        <v>631</v>
      </c>
      <c r="J172" s="95" t="s">
        <v>632</v>
      </c>
      <c r="K172" s="94">
        <v>4814</v>
      </c>
      <c r="L172" s="94" t="s">
        <v>633</v>
      </c>
      <c r="M172" s="95" t="s">
        <v>370</v>
      </c>
      <c r="N172" s="95" t="s">
        <v>371</v>
      </c>
      <c r="O172" s="96" t="s">
        <v>168</v>
      </c>
      <c r="P172" s="96" t="s">
        <v>101</v>
      </c>
    </row>
    <row r="173" spans="1:16" ht="12.75" customHeight="1" x14ac:dyDescent="0.2">
      <c r="A173" s="52" t="str">
        <f t="shared" si="30"/>
        <v> AOEB 12 </v>
      </c>
      <c r="B173" s="18" t="str">
        <f t="shared" si="31"/>
        <v>I</v>
      </c>
      <c r="C173" s="52">
        <f t="shared" si="32"/>
        <v>51888.724000000002</v>
      </c>
      <c r="D173" s="4" t="str">
        <f t="shared" si="33"/>
        <v>vis</v>
      </c>
      <c r="E173" s="4">
        <f>VLOOKUP(C173,Active!C$21:E$969,3,FALSE)</f>
        <v>4986.9976710325645</v>
      </c>
      <c r="F173" s="18" t="s">
        <v>128</v>
      </c>
      <c r="G173" s="4" t="str">
        <f t="shared" si="34"/>
        <v>51888.7240</v>
      </c>
      <c r="H173" s="52">
        <f t="shared" si="35"/>
        <v>4987</v>
      </c>
      <c r="I173" s="94" t="s">
        <v>634</v>
      </c>
      <c r="J173" s="95" t="s">
        <v>635</v>
      </c>
      <c r="K173" s="94">
        <v>4987</v>
      </c>
      <c r="L173" s="94" t="s">
        <v>636</v>
      </c>
      <c r="M173" s="95" t="s">
        <v>400</v>
      </c>
      <c r="N173" s="95" t="s">
        <v>413</v>
      </c>
      <c r="O173" s="96" t="s">
        <v>429</v>
      </c>
      <c r="P173" s="96" t="s">
        <v>95</v>
      </c>
    </row>
    <row r="174" spans="1:16" ht="12.75" customHeight="1" x14ac:dyDescent="0.2">
      <c r="A174" s="52" t="str">
        <f t="shared" si="30"/>
        <v> BBS 126 </v>
      </c>
      <c r="B174" s="18" t="str">
        <f t="shared" si="31"/>
        <v>I</v>
      </c>
      <c r="C174" s="52">
        <f t="shared" si="32"/>
        <v>52194.61</v>
      </c>
      <c r="D174" s="4" t="str">
        <f t="shared" si="33"/>
        <v>vis</v>
      </c>
      <c r="E174" s="4">
        <f>VLOOKUP(C174,Active!C$21:E$969,3,FALSE)</f>
        <v>5141.9949585825652</v>
      </c>
      <c r="F174" s="18" t="s">
        <v>128</v>
      </c>
      <c r="G174" s="4" t="str">
        <f t="shared" si="34"/>
        <v>52194.610</v>
      </c>
      <c r="H174" s="52">
        <f t="shared" si="35"/>
        <v>5142</v>
      </c>
      <c r="I174" s="94" t="s">
        <v>637</v>
      </c>
      <c r="J174" s="95" t="s">
        <v>638</v>
      </c>
      <c r="K174" s="94">
        <v>5142</v>
      </c>
      <c r="L174" s="94" t="s">
        <v>192</v>
      </c>
      <c r="M174" s="95" t="s">
        <v>146</v>
      </c>
      <c r="N174" s="95"/>
      <c r="O174" s="96" t="s">
        <v>175</v>
      </c>
      <c r="P174" s="96" t="s">
        <v>103</v>
      </c>
    </row>
    <row r="175" spans="1:16" ht="12.75" customHeight="1" x14ac:dyDescent="0.2">
      <c r="A175" s="52" t="str">
        <f t="shared" si="30"/>
        <v> BBS 127 </v>
      </c>
      <c r="B175" s="18" t="str">
        <f t="shared" si="31"/>
        <v>I</v>
      </c>
      <c r="C175" s="52">
        <f t="shared" si="32"/>
        <v>52360.358</v>
      </c>
      <c r="D175" s="4" t="str">
        <f t="shared" si="33"/>
        <v>vis</v>
      </c>
      <c r="E175" s="4">
        <f>VLOOKUP(C175,Active!C$21:E$969,3,FALSE)</f>
        <v>5225.9820989447835</v>
      </c>
      <c r="F175" s="18" t="s">
        <v>128</v>
      </c>
      <c r="G175" s="4" t="str">
        <f t="shared" si="34"/>
        <v>52360.358</v>
      </c>
      <c r="H175" s="52">
        <f t="shared" si="35"/>
        <v>5226</v>
      </c>
      <c r="I175" s="94" t="s">
        <v>639</v>
      </c>
      <c r="J175" s="95" t="s">
        <v>640</v>
      </c>
      <c r="K175" s="94">
        <v>5226</v>
      </c>
      <c r="L175" s="94" t="s">
        <v>641</v>
      </c>
      <c r="M175" s="95" t="s">
        <v>146</v>
      </c>
      <c r="N175" s="95"/>
      <c r="O175" s="96" t="s">
        <v>175</v>
      </c>
      <c r="P175" s="96" t="s">
        <v>104</v>
      </c>
    </row>
    <row r="176" spans="1:16" ht="12.75" customHeight="1" x14ac:dyDescent="0.2">
      <c r="A176" s="52" t="str">
        <f t="shared" si="30"/>
        <v>IBVS 5371 </v>
      </c>
      <c r="B176" s="18" t="str">
        <f t="shared" si="31"/>
        <v>I</v>
      </c>
      <c r="C176" s="52">
        <f t="shared" si="32"/>
        <v>52547.8658</v>
      </c>
      <c r="D176" s="4" t="str">
        <f t="shared" si="33"/>
        <v>vis</v>
      </c>
      <c r="E176" s="4">
        <f>VLOOKUP(C176,Active!C$21:E$969,3,FALSE)</f>
        <v>5320.9952750772909</v>
      </c>
      <c r="F176" s="18" t="s">
        <v>128</v>
      </c>
      <c r="G176" s="4" t="str">
        <f t="shared" si="34"/>
        <v>52547.8658</v>
      </c>
      <c r="H176" s="52">
        <f t="shared" si="35"/>
        <v>5321</v>
      </c>
      <c r="I176" s="94" t="s">
        <v>642</v>
      </c>
      <c r="J176" s="95" t="s">
        <v>643</v>
      </c>
      <c r="K176" s="94">
        <v>5321</v>
      </c>
      <c r="L176" s="94" t="s">
        <v>644</v>
      </c>
      <c r="M176" s="95" t="s">
        <v>370</v>
      </c>
      <c r="N176" s="95" t="s">
        <v>371</v>
      </c>
      <c r="O176" s="96" t="s">
        <v>645</v>
      </c>
      <c r="P176" s="97" t="s">
        <v>106</v>
      </c>
    </row>
    <row r="177" spans="1:16" ht="12.75" customHeight="1" x14ac:dyDescent="0.2">
      <c r="A177" s="52" t="str">
        <f t="shared" si="30"/>
        <v> AOEB 12 </v>
      </c>
      <c r="B177" s="18" t="str">
        <f t="shared" si="31"/>
        <v>I</v>
      </c>
      <c r="C177" s="52">
        <f t="shared" si="32"/>
        <v>53305.682999999997</v>
      </c>
      <c r="D177" s="4" t="str">
        <f t="shared" si="33"/>
        <v>vis</v>
      </c>
      <c r="E177" s="4">
        <f>VLOOKUP(C177,Active!C$21:E$969,3,FALSE)</f>
        <v>5704.9932692932298</v>
      </c>
      <c r="F177" s="18" t="s">
        <v>128</v>
      </c>
      <c r="G177" s="4" t="str">
        <f t="shared" si="34"/>
        <v>53305.683</v>
      </c>
      <c r="H177" s="52">
        <f t="shared" si="35"/>
        <v>5705</v>
      </c>
      <c r="I177" s="94" t="s">
        <v>646</v>
      </c>
      <c r="J177" s="95" t="s">
        <v>647</v>
      </c>
      <c r="K177" s="94">
        <v>5705</v>
      </c>
      <c r="L177" s="94" t="s">
        <v>618</v>
      </c>
      <c r="M177" s="95" t="s">
        <v>400</v>
      </c>
      <c r="N177" s="95" t="s">
        <v>413</v>
      </c>
      <c r="O177" s="96" t="s">
        <v>619</v>
      </c>
      <c r="P177" s="96" t="s">
        <v>95</v>
      </c>
    </row>
    <row r="178" spans="1:16" ht="12.75" customHeight="1" x14ac:dyDescent="0.2">
      <c r="A178" s="52" t="str">
        <f t="shared" si="30"/>
        <v> AOEB 12 </v>
      </c>
      <c r="B178" s="18" t="str">
        <f t="shared" si="31"/>
        <v>I</v>
      </c>
      <c r="C178" s="52">
        <f t="shared" si="32"/>
        <v>53672.758300000001</v>
      </c>
      <c r="D178" s="4" t="str">
        <f t="shared" si="33"/>
        <v>vis</v>
      </c>
      <c r="E178" s="4">
        <f>VLOOKUP(C178,Active!C$21:E$969,3,FALSE)</f>
        <v>5890.9961456151395</v>
      </c>
      <c r="F178" s="18" t="s">
        <v>128</v>
      </c>
      <c r="G178" s="4" t="str">
        <f t="shared" si="34"/>
        <v>53672.7583</v>
      </c>
      <c r="H178" s="52">
        <f t="shared" si="35"/>
        <v>5891</v>
      </c>
      <c r="I178" s="94" t="s">
        <v>648</v>
      </c>
      <c r="J178" s="95" t="s">
        <v>649</v>
      </c>
      <c r="K178" s="94" t="s">
        <v>650</v>
      </c>
      <c r="L178" s="94" t="s">
        <v>651</v>
      </c>
      <c r="M178" s="95" t="s">
        <v>400</v>
      </c>
      <c r="N178" s="95" t="s">
        <v>413</v>
      </c>
      <c r="O178" s="96" t="s">
        <v>206</v>
      </c>
      <c r="P178" s="96" t="s">
        <v>95</v>
      </c>
    </row>
    <row r="179" spans="1:16" ht="12.75" customHeight="1" x14ac:dyDescent="0.2">
      <c r="A179" s="52" t="str">
        <f t="shared" si="30"/>
        <v>VSB 44 </v>
      </c>
      <c r="B179" s="18" t="str">
        <f t="shared" si="31"/>
        <v>I</v>
      </c>
      <c r="C179" s="52">
        <f t="shared" si="32"/>
        <v>53733.938999999998</v>
      </c>
      <c r="D179" s="4" t="str">
        <f t="shared" si="33"/>
        <v>vis</v>
      </c>
      <c r="E179" s="4">
        <f>VLOOKUP(C179,Active!C$21:E$969,3,FALSE)</f>
        <v>5921.9973766306484</v>
      </c>
      <c r="F179" s="18" t="s">
        <v>128</v>
      </c>
      <c r="G179" s="4" t="str">
        <f t="shared" si="34"/>
        <v>53733.939</v>
      </c>
      <c r="H179" s="52">
        <f t="shared" si="35"/>
        <v>5922</v>
      </c>
      <c r="I179" s="94" t="s">
        <v>652</v>
      </c>
      <c r="J179" s="95" t="s">
        <v>653</v>
      </c>
      <c r="K179" s="94" t="s">
        <v>654</v>
      </c>
      <c r="L179" s="94" t="s">
        <v>222</v>
      </c>
      <c r="M179" s="95" t="s">
        <v>146</v>
      </c>
      <c r="N179" s="95"/>
      <c r="O179" s="96" t="s">
        <v>655</v>
      </c>
      <c r="P179" s="97" t="s">
        <v>111</v>
      </c>
    </row>
    <row r="180" spans="1:16" ht="12.75" customHeight="1" x14ac:dyDescent="0.2">
      <c r="A180" s="52" t="str">
        <f t="shared" si="30"/>
        <v> JAAVSO 41;122 </v>
      </c>
      <c r="B180" s="18" t="str">
        <f t="shared" si="31"/>
        <v>I</v>
      </c>
      <c r="C180" s="52">
        <f t="shared" si="32"/>
        <v>56194.880100000002</v>
      </c>
      <c r="D180" s="4" t="str">
        <f t="shared" si="33"/>
        <v>vis</v>
      </c>
      <c r="E180" s="4">
        <f>VLOOKUP(C180,Active!C$21:E$969,3,FALSE)</f>
        <v>7168.9952625107389</v>
      </c>
      <c r="F180" s="18" t="s">
        <v>128</v>
      </c>
      <c r="G180" s="4" t="str">
        <f t="shared" si="34"/>
        <v>56194.8801</v>
      </c>
      <c r="H180" s="52">
        <f t="shared" si="35"/>
        <v>7169</v>
      </c>
      <c r="I180" s="94" t="s">
        <v>656</v>
      </c>
      <c r="J180" s="95" t="s">
        <v>657</v>
      </c>
      <c r="K180" s="94" t="s">
        <v>658</v>
      </c>
      <c r="L180" s="94" t="s">
        <v>644</v>
      </c>
      <c r="M180" s="95" t="s">
        <v>400</v>
      </c>
      <c r="N180" s="95" t="s">
        <v>128</v>
      </c>
      <c r="O180" s="96" t="s">
        <v>206</v>
      </c>
      <c r="P180" s="96" t="s">
        <v>121</v>
      </c>
    </row>
  </sheetData>
  <sheetProtection selectLockedCells="1" selectUnlockedCells="1"/>
  <phoneticPr fontId="0" type="noConversion"/>
  <hyperlinks>
    <hyperlink ref="P11" r:id="rId1"/>
    <hyperlink ref="P12" r:id="rId2"/>
    <hyperlink ref="P13" r:id="rId3"/>
    <hyperlink ref="P83" r:id="rId4"/>
    <hyperlink ref="P85" r:id="rId5"/>
    <hyperlink ref="P86" r:id="rId6"/>
    <hyperlink ref="P89" r:id="rId7"/>
    <hyperlink ref="P90" r:id="rId8"/>
    <hyperlink ref="P91" r:id="rId9"/>
    <hyperlink ref="P92" r:id="rId10"/>
    <hyperlink ref="P93" r:id="rId11"/>
    <hyperlink ref="P94" r:id="rId12"/>
    <hyperlink ref="P95" r:id="rId13"/>
    <hyperlink ref="P96" r:id="rId14"/>
    <hyperlink ref="P101" r:id="rId15"/>
    <hyperlink ref="P169" r:id="rId16"/>
    <hyperlink ref="P176" r:id="rId17"/>
    <hyperlink ref="P179" r:id="rId1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2022-03-30T06:13:42Z</dcterms:created>
  <dcterms:modified xsi:type="dcterms:W3CDTF">2023-01-21T06:46:05Z</dcterms:modified>
</cp:coreProperties>
</file>