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DD9B4066-3539-4502-BF53-1BF0AED57FB4}" xr6:coauthVersionLast="47" xr6:coauthVersionMax="47" xr10:uidLastSave="{00000000-0000-0000-0000-000000000000}"/>
  <bookViews>
    <workbookView xWindow="14100" yWindow="1500" windowWidth="12735" windowHeight="14580" xr2:uid="{00000000-000D-0000-FFFF-FFFF00000000}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E61" i="2" l="1"/>
  <c r="F61" i="2" s="1"/>
  <c r="G61" i="2" s="1"/>
  <c r="L61" i="2" s="1"/>
  <c r="Q61" i="2"/>
  <c r="E63" i="2"/>
  <c r="F63" i="2" s="1"/>
  <c r="G63" i="2" s="1"/>
  <c r="L63" i="2" s="1"/>
  <c r="Q63" i="2"/>
  <c r="E62" i="2"/>
  <c r="F62" i="2" s="1"/>
  <c r="G62" i="2" s="1"/>
  <c r="L62" i="2" s="1"/>
  <c r="Q62" i="2"/>
  <c r="E58" i="2"/>
  <c r="F58" i="2" s="1"/>
  <c r="G58" i="2" s="1"/>
  <c r="L58" i="2" s="1"/>
  <c r="Q58" i="2"/>
  <c r="E60" i="2"/>
  <c r="F60" i="2" s="1"/>
  <c r="G60" i="2" s="1"/>
  <c r="L60" i="2" s="1"/>
  <c r="Q60" i="2"/>
  <c r="E45" i="2"/>
  <c r="F45" i="2" s="1"/>
  <c r="G45" i="2" s="1"/>
  <c r="K45" i="2" s="1"/>
  <c r="E48" i="2"/>
  <c r="F48" i="2" s="1"/>
  <c r="G48" i="2" s="1"/>
  <c r="K48" i="2" s="1"/>
  <c r="E50" i="2"/>
  <c r="F50" i="2" s="1"/>
  <c r="G50" i="2" s="1"/>
  <c r="K50" i="2" s="1"/>
  <c r="E51" i="2"/>
  <c r="F51" i="2" s="1"/>
  <c r="G51" i="2" s="1"/>
  <c r="K51" i="2" s="1"/>
  <c r="E56" i="2"/>
  <c r="F56" i="2" s="1"/>
  <c r="G56" i="2" s="1"/>
  <c r="K56" i="2" s="1"/>
  <c r="E44" i="2"/>
  <c r="F44" i="2" s="1"/>
  <c r="G44" i="2" s="1"/>
  <c r="L44" i="2" s="1"/>
  <c r="E46" i="2"/>
  <c r="F46" i="2" s="1"/>
  <c r="G46" i="2" s="1"/>
  <c r="J46" i="2" s="1"/>
  <c r="E47" i="2"/>
  <c r="F47" i="2" s="1"/>
  <c r="G47" i="2" s="1"/>
  <c r="K47" i="2" s="1"/>
  <c r="E49" i="2"/>
  <c r="F49" i="2" s="1"/>
  <c r="G49" i="2" s="1"/>
  <c r="K49" i="2" s="1"/>
  <c r="E52" i="2"/>
  <c r="F52" i="2" s="1"/>
  <c r="G52" i="2" s="1"/>
  <c r="K52" i="2" s="1"/>
  <c r="E53" i="2"/>
  <c r="F53" i="2" s="1"/>
  <c r="G53" i="2" s="1"/>
  <c r="K53" i="2" s="1"/>
  <c r="E54" i="2"/>
  <c r="F54" i="2" s="1"/>
  <c r="G54" i="2" s="1"/>
  <c r="K54" i="2" s="1"/>
  <c r="E55" i="2"/>
  <c r="F55" i="2" s="1"/>
  <c r="G55" i="2" s="1"/>
  <c r="L55" i="2" s="1"/>
  <c r="E57" i="2"/>
  <c r="F57" i="2" s="1"/>
  <c r="G57" i="2" s="1"/>
  <c r="L57" i="2" s="1"/>
  <c r="E59" i="2"/>
  <c r="F59" i="2" s="1"/>
  <c r="G59" i="2" s="1"/>
  <c r="L59" i="2" s="1"/>
  <c r="Q45" i="2"/>
  <c r="Q48" i="2"/>
  <c r="Q50" i="2"/>
  <c r="Q51" i="2"/>
  <c r="Q56" i="2"/>
  <c r="Q59" i="2"/>
  <c r="E22" i="2"/>
  <c r="F22" i="2" s="1"/>
  <c r="G22" i="2" s="1"/>
  <c r="L22" i="2" s="1"/>
  <c r="E23" i="2"/>
  <c r="F23" i="2" s="1"/>
  <c r="G23" i="2" s="1"/>
  <c r="L23" i="2" s="1"/>
  <c r="E24" i="2"/>
  <c r="F24" i="2" s="1"/>
  <c r="G24" i="2" s="1"/>
  <c r="L24" i="2" s="1"/>
  <c r="E25" i="2"/>
  <c r="F25" i="2" s="1"/>
  <c r="G25" i="2" s="1"/>
  <c r="L25" i="2" s="1"/>
  <c r="E26" i="2"/>
  <c r="F26" i="2" s="1"/>
  <c r="G26" i="2" s="1"/>
  <c r="J26" i="2" s="1"/>
  <c r="E27" i="2"/>
  <c r="F27" i="2" s="1"/>
  <c r="G27" i="2" s="1"/>
  <c r="K27" i="2" s="1"/>
  <c r="E28" i="2"/>
  <c r="F28" i="2" s="1"/>
  <c r="G28" i="2" s="1"/>
  <c r="K28" i="2" s="1"/>
  <c r="E29" i="2"/>
  <c r="F29" i="2" s="1"/>
  <c r="G29" i="2" s="1"/>
  <c r="K29" i="2" s="1"/>
  <c r="E30" i="2"/>
  <c r="F30" i="2" s="1"/>
  <c r="G30" i="2" s="1"/>
  <c r="K30" i="2" s="1"/>
  <c r="E31" i="2"/>
  <c r="F31" i="2" s="1"/>
  <c r="G31" i="2" s="1"/>
  <c r="K31" i="2" s="1"/>
  <c r="E32" i="2"/>
  <c r="F32" i="2" s="1"/>
  <c r="G32" i="2" s="1"/>
  <c r="K32" i="2" s="1"/>
  <c r="E33" i="2"/>
  <c r="F33" i="2" s="1"/>
  <c r="G33" i="2" s="1"/>
  <c r="K33" i="2" s="1"/>
  <c r="E34" i="2"/>
  <c r="F34" i="2" s="1"/>
  <c r="G34" i="2" s="1"/>
  <c r="K34" i="2" s="1"/>
  <c r="E35" i="2"/>
  <c r="F35" i="2" s="1"/>
  <c r="G35" i="2" s="1"/>
  <c r="K35" i="2" s="1"/>
  <c r="E36" i="2"/>
  <c r="F36" i="2" s="1"/>
  <c r="G36" i="2" s="1"/>
  <c r="K36" i="2" s="1"/>
  <c r="E37" i="2"/>
  <c r="F37" i="2" s="1"/>
  <c r="G37" i="2" s="1"/>
  <c r="K37" i="2" s="1"/>
  <c r="E38" i="2"/>
  <c r="F38" i="2" s="1"/>
  <c r="G38" i="2" s="1"/>
  <c r="K38" i="2" s="1"/>
  <c r="E39" i="2"/>
  <c r="F39" i="2" s="1"/>
  <c r="G39" i="2" s="1"/>
  <c r="K39" i="2" s="1"/>
  <c r="E40" i="2"/>
  <c r="F40" i="2" s="1"/>
  <c r="G40" i="2" s="1"/>
  <c r="K40" i="2" s="1"/>
  <c r="E41" i="2"/>
  <c r="F41" i="2" s="1"/>
  <c r="G41" i="2" s="1"/>
  <c r="L41" i="2" s="1"/>
  <c r="E42" i="2"/>
  <c r="F42" i="2" s="1"/>
  <c r="G42" i="2" s="1"/>
  <c r="L42" i="2" s="1"/>
  <c r="E43" i="2"/>
  <c r="F43" i="2" s="1"/>
  <c r="G43" i="2" s="1"/>
  <c r="K43" i="2" s="1"/>
  <c r="Q57" i="2"/>
  <c r="Q54" i="2"/>
  <c r="Q52" i="2"/>
  <c r="Q53" i="2"/>
  <c r="Q49" i="2"/>
  <c r="Q47" i="2"/>
  <c r="Q55" i="2"/>
  <c r="D9" i="2"/>
  <c r="C9" i="2"/>
  <c r="Q46" i="2"/>
  <c r="Q43" i="2"/>
  <c r="Q32" i="2"/>
  <c r="Q31" i="2"/>
  <c r="Q30" i="2"/>
  <c r="Q29" i="2"/>
  <c r="Q28" i="2"/>
  <c r="Q27" i="2"/>
  <c r="Q26" i="2"/>
  <c r="Q44" i="2"/>
  <c r="E21" i="2"/>
  <c r="F21" i="2" s="1"/>
  <c r="G21" i="2" s="1"/>
  <c r="I21" i="2" s="1"/>
  <c r="F16" i="2"/>
  <c r="F17" i="2" s="1"/>
  <c r="C17" i="2"/>
  <c r="Q40" i="2"/>
  <c r="Q39" i="2"/>
  <c r="Q38" i="2"/>
  <c r="Q37" i="2"/>
  <c r="Q36" i="2"/>
  <c r="Q35" i="2"/>
  <c r="Q34" i="2"/>
  <c r="Q33" i="2"/>
  <c r="Q42" i="2"/>
  <c r="Q41" i="2"/>
  <c r="Q25" i="2"/>
  <c r="Q24" i="2"/>
  <c r="Q21" i="2"/>
  <c r="Q22" i="2"/>
  <c r="U22" i="2"/>
  <c r="Q23" i="2"/>
  <c r="C11" i="2"/>
  <c r="C12" i="2"/>
  <c r="O61" i="2" l="1"/>
  <c r="O63" i="2"/>
  <c r="C16" i="2"/>
  <c r="D18" i="2" s="1"/>
  <c r="C15" i="2"/>
  <c r="F18" i="2" s="1"/>
  <c r="O49" i="2"/>
  <c r="O29" i="2"/>
  <c r="O26" i="2"/>
  <c r="O21" i="2"/>
  <c r="O45" i="2"/>
  <c r="O42" i="2"/>
  <c r="O37" i="2"/>
  <c r="O46" i="2"/>
  <c r="O41" i="2"/>
  <c r="O54" i="2"/>
  <c r="O59" i="2"/>
  <c r="O47" i="2"/>
  <c r="O57" i="2"/>
  <c r="O32" i="2"/>
  <c r="O60" i="2"/>
  <c r="O33" i="2"/>
  <c r="O31" i="2"/>
  <c r="O39" i="2"/>
  <c r="O48" i="2"/>
  <c r="O24" i="2"/>
  <c r="O51" i="2"/>
  <c r="O23" i="2"/>
  <c r="O36" i="2"/>
  <c r="O56" i="2"/>
  <c r="O28" i="2"/>
  <c r="O58" i="2"/>
  <c r="O40" i="2"/>
  <c r="O53" i="2"/>
  <c r="O25" i="2"/>
  <c r="O44" i="2"/>
  <c r="O30" i="2"/>
  <c r="O35" i="2"/>
  <c r="O38" i="2"/>
  <c r="O34" i="2"/>
  <c r="O52" i="2"/>
  <c r="O22" i="2"/>
  <c r="O55" i="2"/>
  <c r="O27" i="2"/>
  <c r="O43" i="2"/>
  <c r="O62" i="2"/>
  <c r="O50" i="2"/>
  <c r="C18" i="2" l="1"/>
  <c r="F19" i="2"/>
</calcChain>
</file>

<file path=xl/sharedStrings.xml><?xml version="1.0" encoding="utf-8"?>
<sst xmlns="http://schemas.openxmlformats.org/spreadsheetml/2006/main" count="124" uniqueCount="68">
  <si>
    <t>JAVSO..45..121</t>
  </si>
  <si>
    <t>JAVSO..44..164</t>
  </si>
  <si>
    <t>VSB-059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</si>
  <si>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</si>
  <si>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</si>
  <si>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</si>
  <si>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</si>
  <si>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</si>
  <si>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</si>
  <si>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</si>
  <si>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</si>
  <si>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</si>
  <si>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</si>
  <si>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</si>
  <si>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</si>
  <si>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</si>
  <si>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</si>
  <si>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</si>
  <si>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</si>
  <si>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</si>
  <si>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</si>
  <si>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</si>
  <si>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</si>
  <si>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</si>
  <si>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</si>
  <si>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</si>
  <si>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</si>
  <si>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</si>
  <si>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</si>
  <si>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</si>
  <si>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</si>
  <si>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</si>
  <si>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</si>
  <si>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</si>
  <si>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</si>
  <si>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</si>
  <si>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EW/KW</t>
  </si>
  <si>
    <t>Per</t>
  </si>
  <si>
    <t>IBVS 5570</t>
  </si>
  <si>
    <t>not avail.</t>
  </si>
  <si>
    <t>V0881 Per / GSC 2848-0404</t>
  </si>
  <si>
    <t>IBVS 5966</t>
  </si>
  <si>
    <t>IBVS 6018</t>
  </si>
  <si>
    <t>IBVS 6005</t>
  </si>
  <si>
    <t>I</t>
  </si>
  <si>
    <t>II</t>
  </si>
  <si>
    <t>BAD</t>
  </si>
  <si>
    <t>Add cycle</t>
  </si>
  <si>
    <t>Old Cycle</t>
  </si>
  <si>
    <t>IBVS 6070</t>
  </si>
  <si>
    <t>OEJV 0160</t>
  </si>
  <si>
    <t>IBVS 6092</t>
  </si>
  <si>
    <t>IBVS 6152</t>
  </si>
  <si>
    <t>pg</t>
  </si>
  <si>
    <t>vis</t>
  </si>
  <si>
    <t>PE</t>
  </si>
  <si>
    <t>CCD</t>
  </si>
  <si>
    <t>IBVS 6195</t>
  </si>
  <si>
    <t>IBVS 6196</t>
  </si>
  <si>
    <t>V</t>
  </si>
  <si>
    <t>VSB 060</t>
  </si>
  <si>
    <t>Nelson</t>
  </si>
  <si>
    <t>RHN 2020</t>
  </si>
  <si>
    <t>IBVS 6262</t>
  </si>
  <si>
    <t>OEJV 0203</t>
  </si>
  <si>
    <t>RHN 2021</t>
  </si>
  <si>
    <t>JBAV, 63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</si>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</sst>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6" fillId="0" borderId="0"/>
    <xf numFmtId="0" fontId="35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6" fillId="0" borderId="8" xfId="0" applyFont="1" applyBorder="1" applyAlignment="1">
      <alignment horizontal="center"/>
    </xf>
    <xf numFmtId="0" fontId="17" fillId="0" borderId="0" xfId="41" applyFont="1" applyAlignment="1">
      <alignment wrapText="1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/>
    <xf numFmtId="0" fontId="33" fillId="0" borderId="0" xfId="0" applyFont="1" applyAlignment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left"/>
    </xf>
    <xf numFmtId="0" fontId="33" fillId="0" borderId="0" xfId="0" applyFont="1" applyAlignment="1">
      <alignment horizontal="left" wrapText="1"/>
    </xf>
    <xf numFmtId="0" fontId="33" fillId="0" borderId="0" xfId="41" applyFont="1" applyAlignment="1">
      <alignment horizontal="left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2" fillId="0" borderId="0" xfId="43" applyFont="1" applyAlignment="1">
      <alignment horizontal="left"/>
    </xf>
    <xf numFmtId="0" fontId="32" fillId="0" borderId="0" xfId="43" applyFont="1" applyAlignment="1">
      <alignment horizontal="center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8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41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165" fontId="39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CECFF"/>
      <rgbColor rgb="00FFCCCC"/>
      <rgbColor rgb="00CCCC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CC339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B0-49C2-8970-78586EF4E2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B0-49C2-8970-78586EF4E2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B0-49C2-8970-78586EF4E2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5">
                  <c:v>5.1912000002630521E-2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B0-49C2-8970-78586EF4E2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  <c:pt idx="34">
                  <c:v>5.356700000265846E-2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5.1882000007026363E-2</c:v>
                </c:pt>
                <c:pt idx="41">
                  <c:v>6.2254000004031695E-2</c:v>
                </c:pt>
                <c:pt idx="42">
                  <c:v>5.9373000003688503E-2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B0-49C2-8970-78586EF4E2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B0-49C2-8970-78586EF4E2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B0-49C2-8970-78586EF4E24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2.131008740486932E-2</c:v>
                </c:pt>
                <c:pt idx="1">
                  <c:v>4.103280130001706E-2</c:v>
                </c:pt>
                <c:pt idx="2">
                  <c:v>4.1273869705208147E-2</c:v>
                </c:pt>
                <c:pt idx="3">
                  <c:v>4.1278749632438737E-2</c:v>
                </c:pt>
                <c:pt idx="4">
                  <c:v>4.1279725617884858E-2</c:v>
                </c:pt>
                <c:pt idx="5">
                  <c:v>4.2108337261638831E-2</c:v>
                </c:pt>
                <c:pt idx="6">
                  <c:v>4.3006243872067182E-2</c:v>
                </c:pt>
                <c:pt idx="7">
                  <c:v>4.3016003726528355E-2</c:v>
                </c:pt>
                <c:pt idx="8">
                  <c:v>4.30404033626813E-2</c:v>
                </c:pt>
                <c:pt idx="9">
                  <c:v>4.304137934812742E-2</c:v>
                </c:pt>
                <c:pt idx="10">
                  <c:v>4.304528328991189E-2</c:v>
                </c:pt>
                <c:pt idx="11">
                  <c:v>4.3046259275358004E-2</c:v>
                </c:pt>
                <c:pt idx="12">
                  <c:v>4.3096034533110013E-2</c:v>
                </c:pt>
                <c:pt idx="13">
                  <c:v>4.3097010518556134E-2</c:v>
                </c:pt>
                <c:pt idx="14">
                  <c:v>4.3101890445786717E-2</c:v>
                </c:pt>
                <c:pt idx="15">
                  <c:v>4.3106770373017307E-2</c:v>
                </c:pt>
                <c:pt idx="16">
                  <c:v>4.3111650300247897E-2</c:v>
                </c:pt>
                <c:pt idx="17">
                  <c:v>4.3172161397907194E-2</c:v>
                </c:pt>
                <c:pt idx="18">
                  <c:v>4.3177041325137791E-2</c:v>
                </c:pt>
                <c:pt idx="19">
                  <c:v>4.3181921252368374E-2</c:v>
                </c:pt>
                <c:pt idx="20">
                  <c:v>4.3183873223260609E-2</c:v>
                </c:pt>
                <c:pt idx="21">
                  <c:v>4.3249264248150496E-2</c:v>
                </c:pt>
                <c:pt idx="22">
                  <c:v>4.4794249209354917E-2</c:v>
                </c:pt>
                <c:pt idx="23">
                  <c:v>4.5510622526805357E-2</c:v>
                </c:pt>
                <c:pt idx="24">
                  <c:v>4.878895764031492E-2</c:v>
                </c:pt>
                <c:pt idx="25">
                  <c:v>4.8941211369909289E-2</c:v>
                </c:pt>
                <c:pt idx="26">
                  <c:v>4.9181303789654261E-2</c:v>
                </c:pt>
                <c:pt idx="27">
                  <c:v>4.9209607367591675E-2</c:v>
                </c:pt>
                <c:pt idx="28">
                  <c:v>4.9326725621125805E-2</c:v>
                </c:pt>
                <c:pt idx="29">
                  <c:v>5.061600239544737E-2</c:v>
                </c:pt>
                <c:pt idx="30">
                  <c:v>5.061697838089349E-2</c:v>
                </c:pt>
                <c:pt idx="31">
                  <c:v>5.0704817071044087E-2</c:v>
                </c:pt>
                <c:pt idx="32">
                  <c:v>5.07057930564902E-2</c:v>
                </c:pt>
                <c:pt idx="33">
                  <c:v>5.0981996937741532E-2</c:v>
                </c:pt>
                <c:pt idx="34">
                  <c:v>5.2208810643511558E-2</c:v>
                </c:pt>
                <c:pt idx="35">
                  <c:v>5.285784096517987E-2</c:v>
                </c:pt>
                <c:pt idx="36">
                  <c:v>5.6008321985248008E-2</c:v>
                </c:pt>
                <c:pt idx="37">
                  <c:v>5.6272814041145924E-2</c:v>
                </c:pt>
                <c:pt idx="38">
                  <c:v>5.6480698941169E-2</c:v>
                </c:pt>
                <c:pt idx="39">
                  <c:v>5.9993270561746831E-2</c:v>
                </c:pt>
                <c:pt idx="40">
                  <c:v>6.1729548670390336E-2</c:v>
                </c:pt>
                <c:pt idx="41">
                  <c:v>6.1772492030019513E-2</c:v>
                </c:pt>
                <c:pt idx="42">
                  <c:v>6.1931577657736714E-2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B0-49C2-8970-78586EF4E24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B0-49C2-8970-78586EF4E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56800"/>
        <c:axId val="1"/>
      </c:scatterChart>
      <c:valAx>
        <c:axId val="769456800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56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97937099967764"/>
          <c:w val="0.744360902255639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4332865063531226"/>
          <c:y val="1.86335403726708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42439870718843"/>
          <c:y val="0.13664616994336232"/>
          <c:w val="0.79010552592760697"/>
          <c:h val="0.63975252291665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8-466B-998F-2A0F709EE2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8-466B-998F-2A0F709EE2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CC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98-466B-998F-2A0F709EE2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5">
                  <c:v>5.1912000002630521E-2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98-466B-998F-2A0F709EE2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  <c:pt idx="34">
                  <c:v>5.356700000265846E-2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5.1882000007026363E-2</c:v>
                </c:pt>
                <c:pt idx="41">
                  <c:v>6.2254000004031695E-2</c:v>
                </c:pt>
                <c:pt idx="42">
                  <c:v>5.9373000003688503E-2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98-466B-998F-2A0F709EE2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98-466B-998F-2A0F709EE2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98-466B-998F-2A0F709EE2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2.131008740486932E-2</c:v>
                </c:pt>
                <c:pt idx="1">
                  <c:v>4.103280130001706E-2</c:v>
                </c:pt>
                <c:pt idx="2">
                  <c:v>4.1273869705208147E-2</c:v>
                </c:pt>
                <c:pt idx="3">
                  <c:v>4.1278749632438737E-2</c:v>
                </c:pt>
                <c:pt idx="4">
                  <c:v>4.1279725617884858E-2</c:v>
                </c:pt>
                <c:pt idx="5">
                  <c:v>4.2108337261638831E-2</c:v>
                </c:pt>
                <c:pt idx="6">
                  <c:v>4.3006243872067182E-2</c:v>
                </c:pt>
                <c:pt idx="7">
                  <c:v>4.3016003726528355E-2</c:v>
                </c:pt>
                <c:pt idx="8">
                  <c:v>4.30404033626813E-2</c:v>
                </c:pt>
                <c:pt idx="9">
                  <c:v>4.304137934812742E-2</c:v>
                </c:pt>
                <c:pt idx="10">
                  <c:v>4.304528328991189E-2</c:v>
                </c:pt>
                <c:pt idx="11">
                  <c:v>4.3046259275358004E-2</c:v>
                </c:pt>
                <c:pt idx="12">
                  <c:v>4.3096034533110013E-2</c:v>
                </c:pt>
                <c:pt idx="13">
                  <c:v>4.3097010518556134E-2</c:v>
                </c:pt>
                <c:pt idx="14">
                  <c:v>4.3101890445786717E-2</c:v>
                </c:pt>
                <c:pt idx="15">
                  <c:v>4.3106770373017307E-2</c:v>
                </c:pt>
                <c:pt idx="16">
                  <c:v>4.3111650300247897E-2</c:v>
                </c:pt>
                <c:pt idx="17">
                  <c:v>4.3172161397907194E-2</c:v>
                </c:pt>
                <c:pt idx="18">
                  <c:v>4.3177041325137791E-2</c:v>
                </c:pt>
                <c:pt idx="19">
                  <c:v>4.3181921252368374E-2</c:v>
                </c:pt>
                <c:pt idx="20">
                  <c:v>4.3183873223260609E-2</c:v>
                </c:pt>
                <c:pt idx="21">
                  <c:v>4.3249264248150496E-2</c:v>
                </c:pt>
                <c:pt idx="22">
                  <c:v>4.4794249209354917E-2</c:v>
                </c:pt>
                <c:pt idx="23">
                  <c:v>4.5510622526805357E-2</c:v>
                </c:pt>
                <c:pt idx="24">
                  <c:v>4.878895764031492E-2</c:v>
                </c:pt>
                <c:pt idx="25">
                  <c:v>4.8941211369909289E-2</c:v>
                </c:pt>
                <c:pt idx="26">
                  <c:v>4.9181303789654261E-2</c:v>
                </c:pt>
                <c:pt idx="27">
                  <c:v>4.9209607367591675E-2</c:v>
                </c:pt>
                <c:pt idx="28">
                  <c:v>4.9326725621125805E-2</c:v>
                </c:pt>
                <c:pt idx="29">
                  <c:v>5.061600239544737E-2</c:v>
                </c:pt>
                <c:pt idx="30">
                  <c:v>5.061697838089349E-2</c:v>
                </c:pt>
                <c:pt idx="31">
                  <c:v>5.0704817071044087E-2</c:v>
                </c:pt>
                <c:pt idx="32">
                  <c:v>5.07057930564902E-2</c:v>
                </c:pt>
                <c:pt idx="33">
                  <c:v>5.0981996937741532E-2</c:v>
                </c:pt>
                <c:pt idx="34">
                  <c:v>5.2208810643511558E-2</c:v>
                </c:pt>
                <c:pt idx="35">
                  <c:v>5.285784096517987E-2</c:v>
                </c:pt>
                <c:pt idx="36">
                  <c:v>5.6008321985248008E-2</c:v>
                </c:pt>
                <c:pt idx="37">
                  <c:v>5.6272814041145924E-2</c:v>
                </c:pt>
                <c:pt idx="38">
                  <c:v>5.6480698941169E-2</c:v>
                </c:pt>
                <c:pt idx="39">
                  <c:v>5.9993270561746831E-2</c:v>
                </c:pt>
                <c:pt idx="40">
                  <c:v>6.1729548670390336E-2</c:v>
                </c:pt>
                <c:pt idx="41">
                  <c:v>6.1772492030019513E-2</c:v>
                </c:pt>
                <c:pt idx="42">
                  <c:v>6.1931577657736714E-2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398-466B-998F-2A0F709EE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45976"/>
        <c:axId val="1"/>
      </c:scatterChart>
      <c:valAx>
        <c:axId val="76944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70764664911638675"/>
              <c:y val="0.8975168321351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7481259370314844E-2"/>
              <c:y val="0.316770512381604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4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V0881 Per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5-400F-9646-A40F97D33F7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A5-400F-9646-A40F97D33F7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5">
                  <c:v>3.5730000003241003E-2</c:v>
                </c:pt>
                <c:pt idx="25">
                  <c:v>5.4043000003730413E-2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A5-400F-9646-A40F97D33F7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6">
                  <c:v>4.2370000002847519E-2</c:v>
                </c:pt>
                <c:pt idx="7">
                  <c:v>4.1820000005827751E-2</c:v>
                </c:pt>
                <c:pt idx="8">
                  <c:v>4.0614999998069834E-2</c:v>
                </c:pt>
                <c:pt idx="9">
                  <c:v>4.2258000001311302E-2</c:v>
                </c:pt>
                <c:pt idx="10">
                  <c:v>4.3960000002698507E-2</c:v>
                </c:pt>
                <c:pt idx="11">
                  <c:v>4.1793000003963243E-2</c:v>
                </c:pt>
                <c:pt idx="12">
                  <c:v>4.2386000000988133E-2</c:v>
                </c:pt>
                <c:pt idx="13">
                  <c:v>4.1499000006297138E-2</c:v>
                </c:pt>
                <c:pt idx="14">
                  <c:v>4.2763999997987412E-2</c:v>
                </c:pt>
                <c:pt idx="15">
                  <c:v>4.1529000009177253E-2</c:v>
                </c:pt>
                <c:pt idx="16">
                  <c:v>4.2694000003393739E-2</c:v>
                </c:pt>
                <c:pt idx="17">
                  <c:v>4.2800000002898742E-2</c:v>
                </c:pt>
                <c:pt idx="18">
                  <c:v>4.2164999998931307E-2</c:v>
                </c:pt>
                <c:pt idx="19">
                  <c:v>4.2430000001331791E-2</c:v>
                </c:pt>
                <c:pt idx="22">
                  <c:v>4.6476000003167428E-2</c:v>
                </c:pt>
                <c:pt idx="24">
                  <c:v>5.1114999856508803E-2</c:v>
                </c:pt>
                <c:pt idx="26">
                  <c:v>5.654099999810569E-2</c:v>
                </c:pt>
                <c:pt idx="27">
                  <c:v>4.8918000007688534E-2</c:v>
                </c:pt>
                <c:pt idx="28">
                  <c:v>4.8478000004251953E-2</c:v>
                </c:pt>
                <c:pt idx="29">
                  <c:v>5.3051000002596993E-2</c:v>
                </c:pt>
                <c:pt idx="30">
                  <c:v>5.0263999997696374E-2</c:v>
                </c:pt>
                <c:pt idx="31">
                  <c:v>4.8934000005829148E-2</c:v>
                </c:pt>
                <c:pt idx="32">
                  <c:v>6.1847000004490837E-2</c:v>
                </c:pt>
                <c:pt idx="33">
                  <c:v>5.0126000001910143E-2</c:v>
                </c:pt>
                <c:pt idx="35">
                  <c:v>5.1912000002630521E-2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A5-400F-9646-A40F97D33F7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  <c:pt idx="1">
                  <c:v>3.912304162804503E-2</c:v>
                </c:pt>
                <c:pt idx="2">
                  <c:v>4.3921100084844511E-2</c:v>
                </c:pt>
                <c:pt idx="3">
                  <c:v>4.0870173208531924E-2</c:v>
                </c:pt>
                <c:pt idx="4">
                  <c:v>4.4292999999015592E-2</c:v>
                </c:pt>
                <c:pt idx="20">
                  <c:v>4.2556000000331551E-2</c:v>
                </c:pt>
                <c:pt idx="21">
                  <c:v>4.2027000003145076E-2</c:v>
                </c:pt>
                <c:pt idx="23">
                  <c:v>4.4448000000556931E-2</c:v>
                </c:pt>
                <c:pt idx="34">
                  <c:v>5.356700000265846E-2</c:v>
                </c:pt>
                <c:pt idx="36">
                  <c:v>5.3476000000955537E-2</c:v>
                </c:pt>
                <c:pt idx="37">
                  <c:v>6.0549000001628883E-2</c:v>
                </c:pt>
                <c:pt idx="38">
                  <c:v>5.616800000279909E-2</c:v>
                </c:pt>
                <c:pt idx="39">
                  <c:v>6.2254999997094274E-2</c:v>
                </c:pt>
                <c:pt idx="40">
                  <c:v>5.1882000007026363E-2</c:v>
                </c:pt>
                <c:pt idx="41">
                  <c:v>6.2254000004031695E-2</c:v>
                </c:pt>
                <c:pt idx="42">
                  <c:v>5.9373000003688503E-2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A5-400F-9646-A40F97D33F7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A5-400F-9646-A40F97D33F7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  <c:pt idx="28">
                    <c:v>0</c:v>
                  </c:pt>
                  <c:pt idx="29">
                    <c:v>1.2999999999999999E-3</c:v>
                  </c:pt>
                  <c:pt idx="30">
                    <c:v>2.0000000000000001E-4</c:v>
                  </c:pt>
                  <c:pt idx="31">
                    <c:v>1.6999999999999999E-3</c:v>
                  </c:pt>
                  <c:pt idx="32">
                    <c:v>2E-3</c:v>
                  </c:pt>
                  <c:pt idx="33">
                    <c:v>5.0000000000000001E-4</c:v>
                  </c:pt>
                  <c:pt idx="34">
                    <c:v>2.0000000000000001E-4</c:v>
                  </c:pt>
                  <c:pt idx="35">
                    <c:v>1E-4</c:v>
                  </c:pt>
                  <c:pt idx="36">
                    <c:v>6.9999999999999999E-4</c:v>
                  </c:pt>
                  <c:pt idx="37">
                    <c:v>1.8000000000000001E-4</c:v>
                  </c:pt>
                  <c:pt idx="38">
                    <c:v>2.9999999999999997E-4</c:v>
                  </c:pt>
                  <c:pt idx="39">
                    <c:v>2.9999999999999997E-4</c:v>
                  </c:pt>
                  <c:pt idx="40">
                    <c:v>2.9999999999999997E-4</c:v>
                  </c:pt>
                  <c:pt idx="41">
                    <c:v>2.9999999999999997E-4</c:v>
                  </c:pt>
                  <c:pt idx="42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A5-400F-9646-A40F97D33F7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2.131008740486932E-2</c:v>
                </c:pt>
                <c:pt idx="1">
                  <c:v>4.103280130001706E-2</c:v>
                </c:pt>
                <c:pt idx="2">
                  <c:v>4.1273869705208147E-2</c:v>
                </c:pt>
                <c:pt idx="3">
                  <c:v>4.1278749632438737E-2</c:v>
                </c:pt>
                <c:pt idx="4">
                  <c:v>4.1279725617884858E-2</c:v>
                </c:pt>
                <c:pt idx="5">
                  <c:v>4.2108337261638831E-2</c:v>
                </c:pt>
                <c:pt idx="6">
                  <c:v>4.3006243872067182E-2</c:v>
                </c:pt>
                <c:pt idx="7">
                  <c:v>4.3016003726528355E-2</c:v>
                </c:pt>
                <c:pt idx="8">
                  <c:v>4.30404033626813E-2</c:v>
                </c:pt>
                <c:pt idx="9">
                  <c:v>4.304137934812742E-2</c:v>
                </c:pt>
                <c:pt idx="10">
                  <c:v>4.304528328991189E-2</c:v>
                </c:pt>
                <c:pt idx="11">
                  <c:v>4.3046259275358004E-2</c:v>
                </c:pt>
                <c:pt idx="12">
                  <c:v>4.3096034533110013E-2</c:v>
                </c:pt>
                <c:pt idx="13">
                  <c:v>4.3097010518556134E-2</c:v>
                </c:pt>
                <c:pt idx="14">
                  <c:v>4.3101890445786717E-2</c:v>
                </c:pt>
                <c:pt idx="15">
                  <c:v>4.3106770373017307E-2</c:v>
                </c:pt>
                <c:pt idx="16">
                  <c:v>4.3111650300247897E-2</c:v>
                </c:pt>
                <c:pt idx="17">
                  <c:v>4.3172161397907194E-2</c:v>
                </c:pt>
                <c:pt idx="18">
                  <c:v>4.3177041325137791E-2</c:v>
                </c:pt>
                <c:pt idx="19">
                  <c:v>4.3181921252368374E-2</c:v>
                </c:pt>
                <c:pt idx="20">
                  <c:v>4.3183873223260609E-2</c:v>
                </c:pt>
                <c:pt idx="21">
                  <c:v>4.3249264248150496E-2</c:v>
                </c:pt>
                <c:pt idx="22">
                  <c:v>4.4794249209354917E-2</c:v>
                </c:pt>
                <c:pt idx="23">
                  <c:v>4.5510622526805357E-2</c:v>
                </c:pt>
                <c:pt idx="24">
                  <c:v>4.878895764031492E-2</c:v>
                </c:pt>
                <c:pt idx="25">
                  <c:v>4.8941211369909289E-2</c:v>
                </c:pt>
                <c:pt idx="26">
                  <c:v>4.9181303789654261E-2</c:v>
                </c:pt>
                <c:pt idx="27">
                  <c:v>4.9209607367591675E-2</c:v>
                </c:pt>
                <c:pt idx="28">
                  <c:v>4.9326725621125805E-2</c:v>
                </c:pt>
                <c:pt idx="29">
                  <c:v>5.061600239544737E-2</c:v>
                </c:pt>
                <c:pt idx="30">
                  <c:v>5.061697838089349E-2</c:v>
                </c:pt>
                <c:pt idx="31">
                  <c:v>5.0704817071044087E-2</c:v>
                </c:pt>
                <c:pt idx="32">
                  <c:v>5.07057930564902E-2</c:v>
                </c:pt>
                <c:pt idx="33">
                  <c:v>5.0981996937741532E-2</c:v>
                </c:pt>
                <c:pt idx="34">
                  <c:v>5.2208810643511558E-2</c:v>
                </c:pt>
                <c:pt idx="35">
                  <c:v>5.285784096517987E-2</c:v>
                </c:pt>
                <c:pt idx="36">
                  <c:v>5.6008321985248008E-2</c:v>
                </c:pt>
                <c:pt idx="37">
                  <c:v>5.6272814041145924E-2</c:v>
                </c:pt>
                <c:pt idx="38">
                  <c:v>5.6480698941169E-2</c:v>
                </c:pt>
                <c:pt idx="39">
                  <c:v>5.9993270561746831E-2</c:v>
                </c:pt>
                <c:pt idx="40">
                  <c:v>6.1729548670390336E-2</c:v>
                </c:pt>
                <c:pt idx="41">
                  <c:v>6.1772492030019513E-2</c:v>
                </c:pt>
                <c:pt idx="42">
                  <c:v>6.1931577657736714E-2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A5-400F-9646-A40F97D33F7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plus>
            <c:minus>
              <c:numRef>
                <c:f>Active!$D$21:$D$48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2.0000000000000001E-4</c:v>
                  </c:pt>
                  <c:pt idx="2">
                    <c:v>6.9999999999999999E-4</c:v>
                  </c:pt>
                  <c:pt idx="3">
                    <c:v>1E-3</c:v>
                  </c:pt>
                  <c:pt idx="4">
                    <c:v>2E-3</c:v>
                  </c:pt>
                  <c:pt idx="5">
                    <c:v>4.0000000000000002E-4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0</c:v>
                  </c:pt>
                  <c:pt idx="25">
                    <c:v>3.0000000000000001E-3</c:v>
                  </c:pt>
                  <c:pt idx="26">
                    <c:v>0</c:v>
                  </c:pt>
                  <c:pt idx="2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10104</c:v>
                </c:pt>
                <c:pt idx="2">
                  <c:v>10227.5</c:v>
                </c:pt>
                <c:pt idx="3">
                  <c:v>10230</c:v>
                </c:pt>
                <c:pt idx="4">
                  <c:v>10230.5</c:v>
                </c:pt>
                <c:pt idx="5">
                  <c:v>10655</c:v>
                </c:pt>
                <c:pt idx="6">
                  <c:v>11115</c:v>
                </c:pt>
                <c:pt idx="7">
                  <c:v>11120</c:v>
                </c:pt>
                <c:pt idx="8">
                  <c:v>11132.5</c:v>
                </c:pt>
                <c:pt idx="9">
                  <c:v>11133</c:v>
                </c:pt>
                <c:pt idx="10">
                  <c:v>11135</c:v>
                </c:pt>
                <c:pt idx="11">
                  <c:v>11135.5</c:v>
                </c:pt>
                <c:pt idx="12">
                  <c:v>11161</c:v>
                </c:pt>
                <c:pt idx="13">
                  <c:v>11161.5</c:v>
                </c:pt>
                <c:pt idx="14">
                  <c:v>11164</c:v>
                </c:pt>
                <c:pt idx="15">
                  <c:v>11166.5</c:v>
                </c:pt>
                <c:pt idx="16">
                  <c:v>11169</c:v>
                </c:pt>
                <c:pt idx="17">
                  <c:v>11200</c:v>
                </c:pt>
                <c:pt idx="18">
                  <c:v>11202.5</c:v>
                </c:pt>
                <c:pt idx="19">
                  <c:v>11205</c:v>
                </c:pt>
                <c:pt idx="20">
                  <c:v>11206</c:v>
                </c:pt>
                <c:pt idx="21">
                  <c:v>11239.5</c:v>
                </c:pt>
                <c:pt idx="22">
                  <c:v>12031</c:v>
                </c:pt>
                <c:pt idx="23">
                  <c:v>12398</c:v>
                </c:pt>
                <c:pt idx="24">
                  <c:v>14077.5</c:v>
                </c:pt>
                <c:pt idx="25">
                  <c:v>14155.5</c:v>
                </c:pt>
                <c:pt idx="26">
                  <c:v>14278.5</c:v>
                </c:pt>
                <c:pt idx="27">
                  <c:v>14293</c:v>
                </c:pt>
                <c:pt idx="28">
                  <c:v>14353</c:v>
                </c:pt>
                <c:pt idx="29">
                  <c:v>15013.5</c:v>
                </c:pt>
                <c:pt idx="30">
                  <c:v>15014</c:v>
                </c:pt>
                <c:pt idx="31">
                  <c:v>15059</c:v>
                </c:pt>
                <c:pt idx="32">
                  <c:v>15059.5</c:v>
                </c:pt>
                <c:pt idx="33">
                  <c:v>15201</c:v>
                </c:pt>
                <c:pt idx="34">
                  <c:v>15829.5</c:v>
                </c:pt>
                <c:pt idx="35">
                  <c:v>16162</c:v>
                </c:pt>
                <c:pt idx="36">
                  <c:v>17776</c:v>
                </c:pt>
                <c:pt idx="37">
                  <c:v>17911.5</c:v>
                </c:pt>
                <c:pt idx="38">
                  <c:v>18018</c:v>
                </c:pt>
                <c:pt idx="39">
                  <c:v>19817.5</c:v>
                </c:pt>
                <c:pt idx="40">
                  <c:v>20707</c:v>
                </c:pt>
                <c:pt idx="41">
                  <c:v>20729</c:v>
                </c:pt>
                <c:pt idx="42">
                  <c:v>20810.5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A5-400F-9646-A40F97D33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443352"/>
        <c:axId val="1"/>
      </c:scatterChart>
      <c:valAx>
        <c:axId val="76944335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9443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6970119726025"/>
          <c:y val="0.92419947506561673"/>
          <c:w val="0.74324434670891359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AD0B8A4B-46EA-5E42-55AD-B5921C0FB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66675</xdr:colOff>
      <xdr:row>27</xdr:row>
      <xdr:rowOff>28575</xdr:rowOff>
    </xdr:from>
    <xdr:to>
      <xdr:col>30</xdr:col>
      <xdr:colOff>247650</xdr:colOff>
      <xdr:row>46</xdr:row>
      <xdr:rowOff>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9435C49F-535E-B467-F080-BB456A355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9525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312020E0-1D95-8872-1501-E0D869E6D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3"/>
  <sheetViews>
    <sheetView tabSelected="1" workbookViewId="0">
      <pane xSplit="14" ySplit="21" topLeftCell="O53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0.8554687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 x14ac:dyDescent="0.3">
      <c r="A1" s="1" t="s">
        <v>40</v>
      </c>
    </row>
    <row r="2" spans="1:6" x14ac:dyDescent="0.2">
      <c r="A2" t="s">
        <v>26</v>
      </c>
      <c r="B2" t="s">
        <v>36</v>
      </c>
      <c r="C2" s="3"/>
      <c r="D2" s="3" t="s">
        <v>37</v>
      </c>
    </row>
    <row r="3" spans="1:6" ht="13.5" thickBot="1" x14ac:dyDescent="0.25"/>
    <row r="4" spans="1:6" ht="14.25" thickTop="1" thickBot="1" x14ac:dyDescent="0.25">
      <c r="A4" s="5" t="s">
        <v>3</v>
      </c>
      <c r="C4" s="8" t="s">
        <v>39</v>
      </c>
      <c r="D4" s="9" t="s">
        <v>39</v>
      </c>
    </row>
    <row r="5" spans="1:6" ht="13.5" thickTop="1" x14ac:dyDescent="0.2">
      <c r="A5" s="11" t="s">
        <v>30</v>
      </c>
      <c r="B5" s="12"/>
      <c r="C5" s="13">
        <v>-9.5</v>
      </c>
      <c r="D5" s="12" t="s">
        <v>31</v>
      </c>
    </row>
    <row r="6" spans="1:6" x14ac:dyDescent="0.2">
      <c r="A6" s="5" t="s">
        <v>4</v>
      </c>
    </row>
    <row r="7" spans="1:6" x14ac:dyDescent="0.2">
      <c r="A7" t="s">
        <v>5</v>
      </c>
      <c r="C7">
        <v>51494.881999999998</v>
      </c>
      <c r="D7" s="28" t="s">
        <v>38</v>
      </c>
    </row>
    <row r="8" spans="1:6" x14ac:dyDescent="0.2">
      <c r="A8" t="s">
        <v>6</v>
      </c>
      <c r="C8">
        <v>0.387374</v>
      </c>
      <c r="D8" s="28" t="s">
        <v>38</v>
      </c>
    </row>
    <row r="9" spans="1:6" x14ac:dyDescent="0.2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6" x14ac:dyDescent="0.2">
      <c r="A11" s="12" t="s">
        <v>18</v>
      </c>
      <c r="B11" s="12"/>
      <c r="C11" s="23">
        <f ca="1">INTERCEPT(INDIRECT($D$9):G985,INDIRECT($C$9):F985)</f>
        <v>2.131008740486932E-2</v>
      </c>
      <c r="D11" s="3"/>
      <c r="E11" s="12"/>
    </row>
    <row r="12" spans="1:6" x14ac:dyDescent="0.2">
      <c r="A12" s="12" t="s">
        <v>19</v>
      </c>
      <c r="B12" s="12"/>
      <c r="C12" s="23">
        <f ca="1">SLOPE(INDIRECT($D$9):G985,INDIRECT($C$9):F985)</f>
        <v>1.9519708922355247E-6</v>
      </c>
      <c r="D12" s="3"/>
      <c r="E12" s="12"/>
    </row>
    <row r="13" spans="1:6" x14ac:dyDescent="0.2">
      <c r="A13" s="12" t="s">
        <v>21</v>
      </c>
      <c r="B13" s="12"/>
      <c r="C13" s="3" t="s">
        <v>16</v>
      </c>
    </row>
    <row r="14" spans="1:6" x14ac:dyDescent="0.2">
      <c r="A14" s="12"/>
      <c r="B14" s="12"/>
      <c r="C14" s="12"/>
    </row>
    <row r="15" spans="1:6" x14ac:dyDescent="0.2">
      <c r="A15" s="14" t="s">
        <v>20</v>
      </c>
      <c r="B15" s="12"/>
      <c r="C15" s="15">
        <f ca="1">(C7+C11)+(C8+C12)*INT(MAX(F21:F3526))</f>
        <v>59556.196870601671</v>
      </c>
      <c r="E15" s="16" t="s">
        <v>47</v>
      </c>
      <c r="F15" s="13">
        <v>0</v>
      </c>
    </row>
    <row r="16" spans="1:6" x14ac:dyDescent="0.2">
      <c r="A16" s="18" t="s">
        <v>7</v>
      </c>
      <c r="B16" s="12"/>
      <c r="C16" s="19">
        <f ca="1">+C8+C12</f>
        <v>0.38737595197089225</v>
      </c>
      <c r="E16" s="16" t="s">
        <v>32</v>
      </c>
      <c r="F16" s="17">
        <f ca="1">NOW()+15018.5+$C$5/24</f>
        <v>59965.841254398147</v>
      </c>
    </row>
    <row r="17" spans="1:21" ht="13.5" thickBot="1" x14ac:dyDescent="0.25">
      <c r="A17" s="16" t="s">
        <v>29</v>
      </c>
      <c r="B17" s="12"/>
      <c r="C17" s="12">
        <f>COUNT(C21:C2184)</f>
        <v>43</v>
      </c>
      <c r="E17" s="16" t="s">
        <v>48</v>
      </c>
      <c r="F17" s="17">
        <f ca="1">ROUND(2*(F16-$C$7)/$C$8,0)/2+F15</f>
        <v>21867.5</v>
      </c>
    </row>
    <row r="18" spans="1:21" ht="14.25" thickTop="1" thickBot="1" x14ac:dyDescent="0.25">
      <c r="A18" s="18" t="s">
        <v>8</v>
      </c>
      <c r="B18" s="12"/>
      <c r="C18" s="21">
        <f ca="1">+C15</f>
        <v>59556.196870601671</v>
      </c>
      <c r="D18" s="22">
        <f ca="1">+C16</f>
        <v>0.38737595197089225</v>
      </c>
      <c r="E18" s="16" t="s">
        <v>33</v>
      </c>
      <c r="F18" s="25">
        <f ca="1">ROUND(2*(F16-$C$15)/$C$16,0)/2+F15</f>
        <v>1057.5</v>
      </c>
    </row>
    <row r="19" spans="1:21" ht="13.5" thickTop="1" x14ac:dyDescent="0.2">
      <c r="E19" s="16" t="s">
        <v>34</v>
      </c>
      <c r="F19" s="20">
        <f ca="1">+$C$15+$C$16*F18-15018.5-$C$5/24</f>
        <v>44947.742773144222</v>
      </c>
    </row>
    <row r="20" spans="1:21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61</v>
      </c>
      <c r="M20" s="7" t="s">
        <v>27</v>
      </c>
      <c r="N20" s="7" t="s">
        <v>28</v>
      </c>
      <c r="O20" s="7" t="s">
        <v>25</v>
      </c>
      <c r="P20" s="6" t="s">
        <v>24</v>
      </c>
      <c r="Q20" s="4" t="s">
        <v>17</v>
      </c>
      <c r="R20" s="4"/>
      <c r="S20" s="4"/>
      <c r="T20" s="4"/>
      <c r="U20" s="29" t="s">
        <v>46</v>
      </c>
    </row>
    <row r="21" spans="1:21" x14ac:dyDescent="0.2">
      <c r="A21" t="s">
        <v>38</v>
      </c>
      <c r="C21" s="10">
        <v>51494.881999999998</v>
      </c>
      <c r="D21" s="10" t="s">
        <v>16</v>
      </c>
      <c r="E21">
        <f>+(C21-C$7)/C$8</f>
        <v>0</v>
      </c>
      <c r="F21">
        <f t="shared" ref="F21:F63" si="0">ROUND(2*E21,0)/2</f>
        <v>0</v>
      </c>
      <c r="G21">
        <f>+C21-(C$7+F21*C$8)</f>
        <v>0</v>
      </c>
      <c r="I21">
        <f>+G21</f>
        <v>0</v>
      </c>
      <c r="O21">
        <f ca="1">+C$11+C$12*$F21</f>
        <v>2.131008740486932E-2</v>
      </c>
      <c r="Q21" s="2">
        <f>+C21-15018.5</f>
        <v>36476.381999999998</v>
      </c>
      <c r="R21" s="2"/>
      <c r="S21" s="2"/>
      <c r="T21" s="2"/>
    </row>
    <row r="22" spans="1:21" x14ac:dyDescent="0.2">
      <c r="A22" s="5" t="s">
        <v>41</v>
      </c>
      <c r="C22" s="10">
        <v>55408.948019041629</v>
      </c>
      <c r="D22" s="10">
        <v>2.0000000000000001E-4</v>
      </c>
      <c r="E22">
        <f>+(C22-C$7)/C$8</f>
        <v>10104.100995527917</v>
      </c>
      <c r="F22">
        <f t="shared" si="0"/>
        <v>10104</v>
      </c>
      <c r="G22">
        <f>+C22-(C$7+F22*C$8)</f>
        <v>3.912304162804503E-2</v>
      </c>
      <c r="L22">
        <f>+G22</f>
        <v>3.912304162804503E-2</v>
      </c>
      <c r="O22">
        <f ca="1">+C$11+C$12*$F22</f>
        <v>4.103280130001706E-2</v>
      </c>
      <c r="Q22" s="2">
        <f>+C22-15018.5</f>
        <v>40390.448019041629</v>
      </c>
      <c r="R22" s="2"/>
      <c r="S22" s="2"/>
      <c r="T22" s="2"/>
      <c r="U22" t="str">
        <f>IF(ABS(C22-C21)&lt;0.00001,1,"")</f>
        <v/>
      </c>
    </row>
    <row r="23" spans="1:21" x14ac:dyDescent="0.2">
      <c r="A23" s="5" t="s">
        <v>41</v>
      </c>
      <c r="C23" s="10">
        <v>55456.793506100083</v>
      </c>
      <c r="D23" s="10">
        <v>6.9999999999999999E-4</v>
      </c>
      <c r="E23">
        <f>+(C23-C$7)/C$8</f>
        <v>10227.613381641733</v>
      </c>
      <c r="F23">
        <f t="shared" si="0"/>
        <v>10227.5</v>
      </c>
      <c r="G23">
        <f>+C23-(C$7+F23*C$8)</f>
        <v>4.3921100084844511E-2</v>
      </c>
      <c r="L23">
        <f>+G23</f>
        <v>4.3921100084844511E-2</v>
      </c>
      <c r="O23">
        <f ca="1">+C$11+C$12*$F23</f>
        <v>4.1273869705208147E-2</v>
      </c>
      <c r="Q23" s="2">
        <f>+C23-15018.5</f>
        <v>40438.293506100083</v>
      </c>
      <c r="R23" s="2"/>
      <c r="S23" s="2"/>
      <c r="T23" s="2"/>
      <c r="U23" s="25"/>
    </row>
    <row r="24" spans="1:21" x14ac:dyDescent="0.2">
      <c r="A24" s="5" t="s">
        <v>41</v>
      </c>
      <c r="C24" s="10">
        <v>55457.758890173209</v>
      </c>
      <c r="D24" s="10">
        <v>1E-3</v>
      </c>
      <c r="E24">
        <f>+(C24-C$7)/C$8</f>
        <v>10230.105505721114</v>
      </c>
      <c r="F24">
        <f t="shared" si="0"/>
        <v>10230</v>
      </c>
      <c r="G24">
        <f>+C24-(C$7+F24*C$8)</f>
        <v>4.0870173208531924E-2</v>
      </c>
      <c r="L24">
        <f>+G24</f>
        <v>4.0870173208531924E-2</v>
      </c>
      <c r="O24">
        <f ca="1">+C$11+C$12*$F24</f>
        <v>4.1278749632438737E-2</v>
      </c>
      <c r="Q24" s="2">
        <f>+C24-15018.5</f>
        <v>40439.258890173209</v>
      </c>
      <c r="R24" s="2"/>
      <c r="S24" s="2"/>
      <c r="T24" s="2"/>
      <c r="U24" s="25"/>
    </row>
    <row r="25" spans="1:21" x14ac:dyDescent="0.2">
      <c r="A25" s="5" t="s">
        <v>41</v>
      </c>
      <c r="C25" s="10">
        <v>55457.955999999998</v>
      </c>
      <c r="D25" s="10">
        <v>2E-3</v>
      </c>
      <c r="E25">
        <f>+(C25-C$7)/C$8</f>
        <v>10230.614341695624</v>
      </c>
      <c r="F25">
        <f t="shared" si="0"/>
        <v>10230.5</v>
      </c>
      <c r="G25">
        <f>+C25-(C$7+F25*C$8)</f>
        <v>4.4292999999015592E-2</v>
      </c>
      <c r="L25">
        <f>+G25</f>
        <v>4.4292999999015592E-2</v>
      </c>
      <c r="O25">
        <f ca="1">+C$11+C$12*$F25</f>
        <v>4.1279725617884858E-2</v>
      </c>
      <c r="Q25" s="2">
        <f>+C25-15018.5</f>
        <v>40439.455999999998</v>
      </c>
      <c r="R25" s="2"/>
      <c r="S25" s="2"/>
      <c r="T25" s="2"/>
      <c r="U25" s="25"/>
    </row>
    <row r="26" spans="1:21" x14ac:dyDescent="0.2">
      <c r="A26" s="31" t="s">
        <v>49</v>
      </c>
      <c r="B26" s="32" t="s">
        <v>44</v>
      </c>
      <c r="C26" s="33">
        <v>55622.387699999999</v>
      </c>
      <c r="D26" s="33">
        <v>4.0000000000000002E-4</v>
      </c>
      <c r="E26">
        <f>+(C26-C$7)/C$8</f>
        <v>10655.092236443337</v>
      </c>
      <c r="F26">
        <f t="shared" si="0"/>
        <v>10655</v>
      </c>
      <c r="G26">
        <f>+C26-(C$7+F26*C$8)</f>
        <v>3.5730000003241003E-2</v>
      </c>
      <c r="J26">
        <f>+G26</f>
        <v>3.5730000003241003E-2</v>
      </c>
      <c r="O26">
        <f ca="1">+C$11+C$12*$F26</f>
        <v>4.2108337261638831E-2</v>
      </c>
      <c r="Q26" s="2">
        <f>+C26-15018.5</f>
        <v>40603.887699999999</v>
      </c>
      <c r="R26" s="2"/>
      <c r="S26" s="2"/>
      <c r="T26" s="2"/>
    </row>
    <row r="27" spans="1:21" x14ac:dyDescent="0.2">
      <c r="A27" s="31" t="s">
        <v>50</v>
      </c>
      <c r="B27" s="32" t="s">
        <v>44</v>
      </c>
      <c r="C27" s="33">
        <v>55800.586380000001</v>
      </c>
      <c r="D27" s="33">
        <v>2.0000000000000001E-4</v>
      </c>
      <c r="E27">
        <f>+(C27-C$7)/C$8</f>
        <v>11115.109377500821</v>
      </c>
      <c r="F27">
        <f t="shared" si="0"/>
        <v>11115</v>
      </c>
      <c r="G27">
        <f>+C27-(C$7+F27*C$8)</f>
        <v>4.2370000002847519E-2</v>
      </c>
      <c r="K27">
        <f t="shared" ref="K27:K40" si="1">+G27</f>
        <v>4.2370000002847519E-2</v>
      </c>
      <c r="O27">
        <f ca="1">+C$11+C$12*$F27</f>
        <v>4.3006243872067182E-2</v>
      </c>
      <c r="Q27" s="2">
        <f>+C27-15018.5</f>
        <v>40782.086380000001</v>
      </c>
      <c r="R27" s="2"/>
      <c r="S27" s="2"/>
      <c r="T27" s="2"/>
    </row>
    <row r="28" spans="1:21" x14ac:dyDescent="0.2">
      <c r="A28" s="31" t="s">
        <v>50</v>
      </c>
      <c r="B28" s="32" t="s">
        <v>44</v>
      </c>
      <c r="C28" s="33">
        <v>55802.522700000001</v>
      </c>
      <c r="D28" s="33">
        <v>2.0000000000000001E-4</v>
      </c>
      <c r="E28">
        <f>+(C28-C$7)/C$8</f>
        <v>11120.107957684315</v>
      </c>
      <c r="F28">
        <f t="shared" si="0"/>
        <v>11120</v>
      </c>
      <c r="G28">
        <f>+C28-(C$7+F28*C$8)</f>
        <v>4.1820000005827751E-2</v>
      </c>
      <c r="K28">
        <f t="shared" si="1"/>
        <v>4.1820000005827751E-2</v>
      </c>
      <c r="O28">
        <f ca="1">+C$11+C$12*$F28</f>
        <v>4.3016003726528355E-2</v>
      </c>
      <c r="Q28" s="2">
        <f>+C28-15018.5</f>
        <v>40784.022700000001</v>
      </c>
      <c r="R28" s="2"/>
      <c r="S28" s="2"/>
      <c r="T28" s="2"/>
    </row>
    <row r="29" spans="1:21" x14ac:dyDescent="0.2">
      <c r="A29" s="31" t="s">
        <v>50</v>
      </c>
      <c r="B29" s="32" t="s">
        <v>45</v>
      </c>
      <c r="C29" s="33">
        <v>55807.363669999999</v>
      </c>
      <c r="D29" s="33">
        <v>5.9999999999999995E-4</v>
      </c>
      <c r="E29">
        <f>+(C29-C$7)/C$8</f>
        <v>11132.604846995413</v>
      </c>
      <c r="F29">
        <f t="shared" si="0"/>
        <v>11132.5</v>
      </c>
      <c r="G29">
        <f>+C29-(C$7+F29*C$8)</f>
        <v>4.0614999998069834E-2</v>
      </c>
      <c r="K29">
        <f t="shared" si="1"/>
        <v>4.0614999998069834E-2</v>
      </c>
      <c r="O29">
        <f ca="1">+C$11+C$12*$F29</f>
        <v>4.30404033626813E-2</v>
      </c>
      <c r="Q29" s="2">
        <f>+C29-15018.5</f>
        <v>40788.863669999999</v>
      </c>
      <c r="R29" s="2"/>
      <c r="S29" s="2"/>
      <c r="T29" s="2"/>
    </row>
    <row r="30" spans="1:21" x14ac:dyDescent="0.2">
      <c r="A30" s="31" t="s">
        <v>50</v>
      </c>
      <c r="B30" s="32" t="s">
        <v>44</v>
      </c>
      <c r="C30" s="33">
        <v>55807.559000000001</v>
      </c>
      <c r="D30" s="33">
        <v>2.0000000000000001E-4</v>
      </c>
      <c r="E30">
        <f>+(C30-C$7)/C$8</f>
        <v>11133.109088374551</v>
      </c>
      <c r="F30">
        <f t="shared" si="0"/>
        <v>11133</v>
      </c>
      <c r="G30">
        <f>+C30-(C$7+F30*C$8)</f>
        <v>4.2258000001311302E-2</v>
      </c>
      <c r="K30">
        <f t="shared" si="1"/>
        <v>4.2258000001311302E-2</v>
      </c>
      <c r="O30">
        <f ca="1">+C$11+C$12*$F30</f>
        <v>4.304137934812742E-2</v>
      </c>
      <c r="Q30" s="2">
        <f>+C30-15018.5</f>
        <v>40789.059000000001</v>
      </c>
      <c r="R30" s="2"/>
      <c r="S30" s="2"/>
      <c r="T30" s="2"/>
    </row>
    <row r="31" spans="1:21" x14ac:dyDescent="0.2">
      <c r="A31" s="31" t="s">
        <v>50</v>
      </c>
      <c r="B31" s="32" t="s">
        <v>44</v>
      </c>
      <c r="C31" s="33">
        <v>55808.335449999999</v>
      </c>
      <c r="D31" s="33">
        <v>5.0000000000000001E-4</v>
      </c>
      <c r="E31">
        <f>+(C31-C$7)/C$8</f>
        <v>11135.113482061266</v>
      </c>
      <c r="F31">
        <f t="shared" si="0"/>
        <v>11135</v>
      </c>
      <c r="G31">
        <f>+C31-(C$7+F31*C$8)</f>
        <v>4.3960000002698507E-2</v>
      </c>
      <c r="K31">
        <f t="shared" si="1"/>
        <v>4.3960000002698507E-2</v>
      </c>
      <c r="O31">
        <f ca="1">+C$11+C$12*$F31</f>
        <v>4.304528328991189E-2</v>
      </c>
      <c r="Q31" s="2">
        <f>+C31-15018.5</f>
        <v>40789.835449999999</v>
      </c>
      <c r="R31" s="2"/>
      <c r="S31" s="2"/>
      <c r="T31" s="2"/>
    </row>
    <row r="32" spans="1:21" x14ac:dyDescent="0.2">
      <c r="A32" s="31" t="s">
        <v>50</v>
      </c>
      <c r="B32" s="32" t="s">
        <v>45</v>
      </c>
      <c r="C32" s="33">
        <v>55808.526969999999</v>
      </c>
      <c r="D32" s="33">
        <v>2.9999999999999997E-4</v>
      </c>
      <c r="E32">
        <f>+(C32-C$7)/C$8</f>
        <v>11135.607887984224</v>
      </c>
      <c r="F32">
        <f t="shared" si="0"/>
        <v>11135.5</v>
      </c>
      <c r="G32">
        <f>+C32-(C$7+F32*C$8)</f>
        <v>4.1793000003963243E-2</v>
      </c>
      <c r="K32">
        <f t="shared" si="1"/>
        <v>4.1793000003963243E-2</v>
      </c>
      <c r="O32">
        <f ca="1">+C$11+C$12*$F32</f>
        <v>4.3046259275358004E-2</v>
      </c>
      <c r="Q32" s="2">
        <f>+C32-15018.5</f>
        <v>40790.026969999999</v>
      </c>
      <c r="R32" s="2"/>
      <c r="S32" s="2"/>
      <c r="T32" s="2"/>
    </row>
    <row r="33" spans="1:20" x14ac:dyDescent="0.2">
      <c r="A33" s="34" t="s">
        <v>43</v>
      </c>
      <c r="B33" s="35" t="s">
        <v>44</v>
      </c>
      <c r="C33" s="34">
        <v>55818.405599999998</v>
      </c>
      <c r="D33" s="34">
        <v>5.0000000000000001E-4</v>
      </c>
      <c r="E33">
        <f>+(C33-C$7)/C$8</f>
        <v>11161.109418804568</v>
      </c>
      <c r="F33">
        <f t="shared" si="0"/>
        <v>11161</v>
      </c>
      <c r="G33">
        <f>+C33-(C$7+F33*C$8)</f>
        <v>4.2386000000988133E-2</v>
      </c>
      <c r="K33">
        <f t="shared" si="1"/>
        <v>4.2386000000988133E-2</v>
      </c>
      <c r="O33">
        <f ca="1">+C$11+C$12*$F33</f>
        <v>4.3096034533110013E-2</v>
      </c>
      <c r="Q33" s="2">
        <f>+C33-15018.5</f>
        <v>40799.905599999998</v>
      </c>
      <c r="R33" s="2"/>
      <c r="S33" s="2"/>
      <c r="T33" s="2"/>
    </row>
    <row r="34" spans="1:20" x14ac:dyDescent="0.2">
      <c r="A34" s="34" t="s">
        <v>43</v>
      </c>
      <c r="B34" s="35" t="s">
        <v>45</v>
      </c>
      <c r="C34" s="34">
        <v>55818.598400000003</v>
      </c>
      <c r="D34" s="34">
        <v>2.9999999999999997E-4</v>
      </c>
      <c r="E34">
        <f>+(C34-C$7)/C$8</f>
        <v>11161.607129027774</v>
      </c>
      <c r="F34">
        <f t="shared" si="0"/>
        <v>11161.5</v>
      </c>
      <c r="G34">
        <f>+C34-(C$7+F34*C$8)</f>
        <v>4.1499000006297138E-2</v>
      </c>
      <c r="K34">
        <f t="shared" si="1"/>
        <v>4.1499000006297138E-2</v>
      </c>
      <c r="O34">
        <f ca="1">+C$11+C$12*$F34</f>
        <v>4.3097010518556134E-2</v>
      </c>
      <c r="Q34" s="2">
        <f>+C34-15018.5</f>
        <v>40800.098400000003</v>
      </c>
      <c r="R34" s="2"/>
      <c r="S34" s="2"/>
      <c r="T34" s="2"/>
    </row>
    <row r="35" spans="1:20" x14ac:dyDescent="0.2">
      <c r="A35" s="34" t="s">
        <v>43</v>
      </c>
      <c r="B35" s="35" t="s">
        <v>44</v>
      </c>
      <c r="C35" s="34">
        <v>55819.568099999997</v>
      </c>
      <c r="D35" s="34">
        <v>2.9999999999999997E-4</v>
      </c>
      <c r="E35">
        <f>+(C35-C$7)/C$8</f>
        <v>11164.110394605726</v>
      </c>
      <c r="F35">
        <f t="shared" si="0"/>
        <v>11164</v>
      </c>
      <c r="G35">
        <f>+C35-(C$7+F35*C$8)</f>
        <v>4.2763999997987412E-2</v>
      </c>
      <c r="K35">
        <f t="shared" si="1"/>
        <v>4.2763999997987412E-2</v>
      </c>
      <c r="O35">
        <f ca="1">+C$11+C$12*$F35</f>
        <v>4.3101890445786717E-2</v>
      </c>
      <c r="Q35" s="2">
        <f>+C35-15018.5</f>
        <v>40801.068099999997</v>
      </c>
      <c r="R35" s="2"/>
      <c r="S35" s="2"/>
      <c r="T35" s="2"/>
    </row>
    <row r="36" spans="1:20" x14ac:dyDescent="0.2">
      <c r="A36" s="34" t="s">
        <v>43</v>
      </c>
      <c r="B36" s="35" t="s">
        <v>45</v>
      </c>
      <c r="C36" s="34">
        <v>55820.535300000003</v>
      </c>
      <c r="D36" s="34">
        <v>4.0000000000000002E-4</v>
      </c>
      <c r="E36">
        <f>+(C36-C$7)/C$8</f>
        <v>11166.607206472312</v>
      </c>
      <c r="F36">
        <f t="shared" si="0"/>
        <v>11166.5</v>
      </c>
      <c r="G36">
        <f>+C36-(C$7+F36*C$8)</f>
        <v>4.1529000009177253E-2</v>
      </c>
      <c r="K36">
        <f t="shared" si="1"/>
        <v>4.1529000009177253E-2</v>
      </c>
      <c r="O36">
        <f ca="1">+C$11+C$12*$F36</f>
        <v>4.3106770373017307E-2</v>
      </c>
      <c r="Q36" s="2">
        <f>+C36-15018.5</f>
        <v>40802.035300000003</v>
      </c>
      <c r="R36" s="2"/>
      <c r="S36" s="2"/>
      <c r="T36" s="2"/>
    </row>
    <row r="37" spans="1:20" x14ac:dyDescent="0.2">
      <c r="A37" s="34" t="s">
        <v>43</v>
      </c>
      <c r="B37" s="35" t="s">
        <v>44</v>
      </c>
      <c r="C37" s="34">
        <v>55821.5049</v>
      </c>
      <c r="D37" s="34">
        <v>4.0000000000000002E-4</v>
      </c>
      <c r="E37">
        <f>+(C37-C$7)/C$8</f>
        <v>11169.110213901817</v>
      </c>
      <c r="F37">
        <f t="shared" si="0"/>
        <v>11169</v>
      </c>
      <c r="G37">
        <f>+C37-(C$7+F37*C$8)</f>
        <v>4.2694000003393739E-2</v>
      </c>
      <c r="K37">
        <f t="shared" si="1"/>
        <v>4.2694000003393739E-2</v>
      </c>
      <c r="O37">
        <f ca="1">+C$11+C$12*$F37</f>
        <v>4.3111650300247897E-2</v>
      </c>
      <c r="Q37" s="2">
        <f>+C37-15018.5</f>
        <v>40803.0049</v>
      </c>
      <c r="R37" s="2"/>
      <c r="S37" s="2"/>
      <c r="T37" s="2"/>
    </row>
    <row r="38" spans="1:20" x14ac:dyDescent="0.2">
      <c r="A38" s="34" t="s">
        <v>43</v>
      </c>
      <c r="B38" s="35" t="s">
        <v>44</v>
      </c>
      <c r="C38" s="34">
        <v>55833.513599999998</v>
      </c>
      <c r="D38" s="34">
        <v>2.9999999999999997E-4</v>
      </c>
      <c r="E38">
        <f>+(C38-C$7)/C$8</f>
        <v>11200.110487539176</v>
      </c>
      <c r="F38">
        <f t="shared" si="0"/>
        <v>11200</v>
      </c>
      <c r="G38">
        <f>+C38-(C$7+F38*C$8)</f>
        <v>4.2800000002898742E-2</v>
      </c>
      <c r="K38">
        <f t="shared" si="1"/>
        <v>4.2800000002898742E-2</v>
      </c>
      <c r="O38">
        <f ca="1">+C$11+C$12*$F38</f>
        <v>4.3172161397907194E-2</v>
      </c>
      <c r="Q38" s="2">
        <f>+C38-15018.5</f>
        <v>40815.013599999998</v>
      </c>
      <c r="R38" s="2"/>
      <c r="S38" s="2"/>
      <c r="T38" s="2"/>
    </row>
    <row r="39" spans="1:20" x14ac:dyDescent="0.2">
      <c r="A39" s="34" t="s">
        <v>43</v>
      </c>
      <c r="B39" s="35" t="s">
        <v>45</v>
      </c>
      <c r="C39" s="34">
        <v>55834.481399999997</v>
      </c>
      <c r="D39" s="34">
        <v>2.9999999999999997E-4</v>
      </c>
      <c r="E39">
        <f>+(C39-C$7)/C$8</f>
        <v>11202.608848296477</v>
      </c>
      <c r="F39">
        <f t="shared" si="0"/>
        <v>11202.5</v>
      </c>
      <c r="G39">
        <f>+C39-(C$7+F39*C$8)</f>
        <v>4.2164999998931307E-2</v>
      </c>
      <c r="K39">
        <f t="shared" si="1"/>
        <v>4.2164999998931307E-2</v>
      </c>
      <c r="O39">
        <f ca="1">+C$11+C$12*$F39</f>
        <v>4.3177041325137791E-2</v>
      </c>
      <c r="Q39" s="2">
        <f>+C39-15018.5</f>
        <v>40815.981399999997</v>
      </c>
      <c r="R39" s="2"/>
      <c r="S39" s="2"/>
      <c r="T39" s="2"/>
    </row>
    <row r="40" spans="1:20" x14ac:dyDescent="0.2">
      <c r="A40" s="34" t="s">
        <v>43</v>
      </c>
      <c r="B40" s="35" t="s">
        <v>44</v>
      </c>
      <c r="C40" s="34">
        <v>55835.450100000002</v>
      </c>
      <c r="D40" s="34">
        <v>2.9999999999999997E-4</v>
      </c>
      <c r="E40">
        <f>+(C40-C$7)/C$8</f>
        <v>11205.109532389897</v>
      </c>
      <c r="F40">
        <f t="shared" si="0"/>
        <v>11205</v>
      </c>
      <c r="G40">
        <f>+C40-(C$7+F40*C$8)</f>
        <v>4.2430000001331791E-2</v>
      </c>
      <c r="K40">
        <f t="shared" si="1"/>
        <v>4.2430000001331791E-2</v>
      </c>
      <c r="O40">
        <f ca="1">+C$11+C$12*$F40</f>
        <v>4.3181921252368374E-2</v>
      </c>
      <c r="Q40" s="2">
        <f>+C40-15018.5</f>
        <v>40816.950100000002</v>
      </c>
      <c r="R40" s="2"/>
      <c r="S40" s="2"/>
      <c r="T40" s="2"/>
    </row>
    <row r="41" spans="1:20" x14ac:dyDescent="0.2">
      <c r="A41" s="36" t="s">
        <v>42</v>
      </c>
      <c r="B41" s="37"/>
      <c r="C41" s="33">
        <v>55835.837599999999</v>
      </c>
      <c r="D41" s="33">
        <v>2.9999999999999997E-4</v>
      </c>
      <c r="E41">
        <f>+(C41-C$7)/C$8</f>
        <v>11206.109857656944</v>
      </c>
      <c r="F41">
        <f t="shared" si="0"/>
        <v>11206</v>
      </c>
      <c r="G41">
        <f>+C41-(C$7+F41*C$8)</f>
        <v>4.2556000000331551E-2</v>
      </c>
      <c r="L41">
        <f>+G41</f>
        <v>4.2556000000331551E-2</v>
      </c>
      <c r="O41">
        <f ca="1">+C$11+C$12*$F41</f>
        <v>4.3183873223260609E-2</v>
      </c>
      <c r="Q41" s="2">
        <f>+C41-15018.5</f>
        <v>40817.337599999999</v>
      </c>
      <c r="R41" s="2"/>
      <c r="S41" s="2"/>
      <c r="T41" s="2"/>
    </row>
    <row r="42" spans="1:20" x14ac:dyDescent="0.2">
      <c r="A42" s="36" t="s">
        <v>42</v>
      </c>
      <c r="B42" s="37"/>
      <c r="C42" s="33">
        <v>55848.814100000003</v>
      </c>
      <c r="D42" s="33">
        <v>2.0000000000000001E-4</v>
      </c>
      <c r="E42">
        <f>+(C42-C$7)/C$8</f>
        <v>11239.608492051624</v>
      </c>
      <c r="F42">
        <f t="shared" si="0"/>
        <v>11239.5</v>
      </c>
      <c r="G42">
        <f>+C42-(C$7+F42*C$8)</f>
        <v>4.2027000003145076E-2</v>
      </c>
      <c r="L42">
        <f>+G42</f>
        <v>4.2027000003145076E-2</v>
      </c>
      <c r="O42">
        <f ca="1">+C$11+C$12*$F42</f>
        <v>4.3249264248150496E-2</v>
      </c>
      <c r="Q42" s="2">
        <f>+C42-15018.5</f>
        <v>40830.314100000003</v>
      </c>
      <c r="R42" s="2"/>
      <c r="S42" s="2"/>
      <c r="T42" s="2"/>
    </row>
    <row r="43" spans="1:20" x14ac:dyDescent="0.2">
      <c r="A43" s="31" t="s">
        <v>50</v>
      </c>
      <c r="B43" s="32" t="s">
        <v>44</v>
      </c>
      <c r="C43" s="33">
        <v>56155.425069999998</v>
      </c>
      <c r="D43" s="33">
        <v>4.0000000000000002E-4</v>
      </c>
      <c r="E43">
        <f>+(C43-C$7)/C$8</f>
        <v>12031.119977076416</v>
      </c>
      <c r="F43">
        <f t="shared" si="0"/>
        <v>12031</v>
      </c>
      <c r="G43">
        <f>+C43-(C$7+F43*C$8)</f>
        <v>4.6476000003167428E-2</v>
      </c>
      <c r="K43">
        <f>+G43</f>
        <v>4.6476000003167428E-2</v>
      </c>
      <c r="O43">
        <f ca="1">+C$11+C$12*$F43</f>
        <v>4.4794249209354917E-2</v>
      </c>
      <c r="Q43" s="2">
        <f>+C43-15018.5</f>
        <v>41136.925069999998</v>
      </c>
      <c r="R43" s="2"/>
      <c r="S43" s="2"/>
      <c r="T43" s="2"/>
    </row>
    <row r="44" spans="1:20" ht="14.25" customHeight="1" x14ac:dyDescent="0.2">
      <c r="A44" s="38" t="s">
        <v>51</v>
      </c>
      <c r="B44" s="36"/>
      <c r="C44" s="39">
        <v>56297.5893</v>
      </c>
      <c r="D44" s="39">
        <v>2.0000000000000001E-4</v>
      </c>
      <c r="E44">
        <f>+(C44-C$7)/C$8</f>
        <v>12398.114741825733</v>
      </c>
      <c r="F44">
        <f t="shared" si="0"/>
        <v>12398</v>
      </c>
      <c r="G44">
        <f>+C44-(C$7+F44*C$8)</f>
        <v>4.4448000000556931E-2</v>
      </c>
      <c r="L44">
        <f>+G44</f>
        <v>4.4448000000556931E-2</v>
      </c>
      <c r="O44">
        <f ca="1">+C$11+C$12*$F44</f>
        <v>4.5510622526805357E-2</v>
      </c>
      <c r="Q44" s="2">
        <f>+C44-15018.5</f>
        <v>41279.0893</v>
      </c>
      <c r="R44" s="2"/>
      <c r="S44" s="2"/>
      <c r="T44" s="2"/>
    </row>
    <row r="45" spans="1:20" x14ac:dyDescent="0.2">
      <c r="A45" s="46" t="s">
        <v>2</v>
      </c>
      <c r="B45" s="47" t="s">
        <v>45</v>
      </c>
      <c r="C45" s="46">
        <v>56948.190599999856</v>
      </c>
      <c r="D45" s="46" t="s">
        <v>59</v>
      </c>
      <c r="E45">
        <f>+(C45-C$7)/C$8</f>
        <v>14077.631952582926</v>
      </c>
      <c r="F45">
        <f t="shared" si="0"/>
        <v>14077.5</v>
      </c>
      <c r="G45">
        <f>+C45-(C$7+F45*C$8)</f>
        <v>5.1114999856508803E-2</v>
      </c>
      <c r="K45">
        <f>+G45</f>
        <v>5.1114999856508803E-2</v>
      </c>
      <c r="O45">
        <f ca="1">+C$11+C$12*$F45</f>
        <v>4.878895764031492E-2</v>
      </c>
      <c r="Q45" s="2">
        <f>+C45-15018.5</f>
        <v>41929.690599999856</v>
      </c>
    </row>
    <row r="46" spans="1:20" x14ac:dyDescent="0.2">
      <c r="A46" s="40" t="s">
        <v>52</v>
      </c>
      <c r="B46" s="32"/>
      <c r="C46" s="40">
        <v>56978.4087</v>
      </c>
      <c r="D46" s="40">
        <v>3.0000000000000001E-3</v>
      </c>
      <c r="E46">
        <f>+(C46-C$7)/C$8</f>
        <v>14155.639511170089</v>
      </c>
      <c r="F46">
        <f t="shared" si="0"/>
        <v>14155.5</v>
      </c>
      <c r="G46">
        <f>+C46-(C$7+F46*C$8)</f>
        <v>5.4043000003730413E-2</v>
      </c>
      <c r="J46">
        <f>+G46</f>
        <v>5.4043000003730413E-2</v>
      </c>
      <c r="O46">
        <f ca="1">+C$11+C$12*$F46</f>
        <v>4.8941211369909289E-2</v>
      </c>
      <c r="Q46" s="2">
        <f>+C46-15018.5</f>
        <v>41959.9087</v>
      </c>
      <c r="R46" s="2"/>
      <c r="S46" s="2"/>
      <c r="T46" s="2"/>
    </row>
    <row r="47" spans="1:20" x14ac:dyDescent="0.2">
      <c r="A47" s="41" t="s">
        <v>60</v>
      </c>
      <c r="B47" s="42" t="s">
        <v>45</v>
      </c>
      <c r="C47" s="41">
        <v>57026.058199999999</v>
      </c>
      <c r="D47" s="41" t="s">
        <v>59</v>
      </c>
      <c r="E47">
        <f>+(C47-C$7)/C$8</f>
        <v>14278.64595971852</v>
      </c>
      <c r="F47">
        <f t="shared" si="0"/>
        <v>14278.5</v>
      </c>
      <c r="G47">
        <f>+C47-(C$7+F47*C$8)</f>
        <v>5.654099999810569E-2</v>
      </c>
      <c r="K47">
        <f t="shared" ref="K47:K54" si="2">+G47</f>
        <v>5.654099999810569E-2</v>
      </c>
      <c r="O47">
        <f ca="1">+C$11+C$12*$F47</f>
        <v>4.9181303789654261E-2</v>
      </c>
      <c r="Q47" s="2">
        <f>+C47-15018.5</f>
        <v>42007.558199999999</v>
      </c>
    </row>
    <row r="48" spans="1:20" x14ac:dyDescent="0.2">
      <c r="A48" s="48" t="s">
        <v>1</v>
      </c>
      <c r="B48" s="49" t="s">
        <v>44</v>
      </c>
      <c r="C48" s="50">
        <v>57031.667500000003</v>
      </c>
      <c r="D48" s="50">
        <v>2.0000000000000001E-4</v>
      </c>
      <c r="E48">
        <f>+(C48-C$7)/C$8</f>
        <v>14293.126281061726</v>
      </c>
      <c r="F48">
        <f t="shared" si="0"/>
        <v>14293</v>
      </c>
      <c r="G48">
        <f>+C48-(C$7+F48*C$8)</f>
        <v>4.8918000007688534E-2</v>
      </c>
      <c r="K48">
        <f t="shared" si="2"/>
        <v>4.8918000007688534E-2</v>
      </c>
      <c r="O48">
        <f ca="1">+C$11+C$12*$F48</f>
        <v>4.9209607367591675E-2</v>
      </c>
      <c r="Q48" s="2">
        <f>+C48-15018.5</f>
        <v>42013.167500000003</v>
      </c>
    </row>
    <row r="49" spans="1:20" x14ac:dyDescent="0.2">
      <c r="A49" s="41" t="s">
        <v>60</v>
      </c>
      <c r="B49" s="42" t="s">
        <v>44</v>
      </c>
      <c r="C49" s="41">
        <v>57054.909500000002</v>
      </c>
      <c r="D49" s="41" t="s">
        <v>59</v>
      </c>
      <c r="E49">
        <f>+(C49-C$7)/C$8</f>
        <v>14353.125145208516</v>
      </c>
      <c r="F49">
        <f t="shared" si="0"/>
        <v>14353</v>
      </c>
      <c r="G49">
        <f>+C49-(C$7+F49*C$8)</f>
        <v>4.8478000004251953E-2</v>
      </c>
      <c r="K49">
        <f t="shared" si="2"/>
        <v>4.8478000004251953E-2</v>
      </c>
      <c r="O49">
        <f ca="1">+C$11+C$12*$F49</f>
        <v>4.9326725621125805E-2</v>
      </c>
      <c r="Q49" s="2">
        <f>+C49-15018.5</f>
        <v>42036.409500000002</v>
      </c>
    </row>
    <row r="50" spans="1:20" x14ac:dyDescent="0.2">
      <c r="A50" s="48" t="s">
        <v>1</v>
      </c>
      <c r="B50" s="49" t="s">
        <v>45</v>
      </c>
      <c r="C50" s="50">
        <v>57310.774599999997</v>
      </c>
      <c r="D50" s="50">
        <v>1.2999999999999999E-3</v>
      </c>
      <c r="E50">
        <f>+(C50-C$7)/C$8</f>
        <v>15013.636950337399</v>
      </c>
      <c r="F50">
        <f t="shared" si="0"/>
        <v>15013.5</v>
      </c>
      <c r="G50">
        <f>+C50-(C$7+F50*C$8)</f>
        <v>5.3051000002596993E-2</v>
      </c>
      <c r="K50">
        <f t="shared" si="2"/>
        <v>5.3051000002596993E-2</v>
      </c>
      <c r="O50">
        <f ca="1">+C$11+C$12*$F50</f>
        <v>5.061600239544737E-2</v>
      </c>
      <c r="Q50" s="2">
        <f>+C50-15018.5</f>
        <v>42292.274599999997</v>
      </c>
    </row>
    <row r="51" spans="1:20" x14ac:dyDescent="0.2">
      <c r="A51" s="48" t="s">
        <v>1</v>
      </c>
      <c r="B51" s="49" t="s">
        <v>44</v>
      </c>
      <c r="C51" s="50">
        <v>57310.965499999998</v>
      </c>
      <c r="D51" s="50">
        <v>2.0000000000000001E-4</v>
      </c>
      <c r="E51">
        <f>+(C51-C$7)/C$8</f>
        <v>15014.129755739932</v>
      </c>
      <c r="F51">
        <f t="shared" si="0"/>
        <v>15014</v>
      </c>
      <c r="G51">
        <f>+C51-(C$7+F51*C$8)</f>
        <v>5.0263999997696374E-2</v>
      </c>
      <c r="K51">
        <f t="shared" si="2"/>
        <v>5.0263999997696374E-2</v>
      </c>
      <c r="O51">
        <f ca="1">+C$11+C$12*$F51</f>
        <v>5.061697838089349E-2</v>
      </c>
      <c r="Q51" s="2">
        <f>+C51-15018.5</f>
        <v>42292.465499999998</v>
      </c>
    </row>
    <row r="52" spans="1:20" x14ac:dyDescent="0.2">
      <c r="A52" s="43" t="s">
        <v>58</v>
      </c>
      <c r="B52" s="44" t="s">
        <v>44</v>
      </c>
      <c r="C52" s="45">
        <v>57328.396000000001</v>
      </c>
      <c r="D52" s="45">
        <v>1.6999999999999999E-3</v>
      </c>
      <c r="E52">
        <f>+(C52-C$7)/C$8</f>
        <v>15059.126322365473</v>
      </c>
      <c r="F52">
        <f t="shared" si="0"/>
        <v>15059</v>
      </c>
      <c r="G52">
        <f>+C52-(C$7+F52*C$8)</f>
        <v>4.8934000005829148E-2</v>
      </c>
      <c r="K52">
        <f t="shared" si="2"/>
        <v>4.8934000005829148E-2</v>
      </c>
      <c r="O52">
        <f ca="1">+C$11+C$12*$F52</f>
        <v>5.0704817071044087E-2</v>
      </c>
      <c r="Q52" s="2">
        <f>+C52-15018.5</f>
        <v>42309.896000000001</v>
      </c>
    </row>
    <row r="53" spans="1:20" x14ac:dyDescent="0.2">
      <c r="A53" s="43" t="s">
        <v>58</v>
      </c>
      <c r="B53" s="44" t="s">
        <v>44</v>
      </c>
      <c r="C53" s="45">
        <v>57328.602599999998</v>
      </c>
      <c r="D53" s="45">
        <v>2E-3</v>
      </c>
      <c r="E53">
        <f>+(C53-C$7)/C$8</f>
        <v>15059.659657075592</v>
      </c>
      <c r="F53">
        <f t="shared" si="0"/>
        <v>15059.5</v>
      </c>
      <c r="G53">
        <f>+C53-(C$7+F53*C$8)</f>
        <v>6.1847000004490837E-2</v>
      </c>
      <c r="K53">
        <f t="shared" si="2"/>
        <v>6.1847000004490837E-2</v>
      </c>
      <c r="O53">
        <f ca="1">+C$11+C$12*$F53</f>
        <v>5.07057930564902E-2</v>
      </c>
      <c r="Q53" s="2">
        <f>+C53-15018.5</f>
        <v>42310.102599999998</v>
      </c>
    </row>
    <row r="54" spans="1:20" x14ac:dyDescent="0.2">
      <c r="A54" s="43" t="s">
        <v>58</v>
      </c>
      <c r="B54" s="44" t="s">
        <v>44</v>
      </c>
      <c r="C54" s="45">
        <v>57383.404300000002</v>
      </c>
      <c r="D54" s="45">
        <v>5.0000000000000001E-4</v>
      </c>
      <c r="E54">
        <f>+(C54-C$7)/C$8</f>
        <v>15201.129399495072</v>
      </c>
      <c r="F54">
        <f t="shared" si="0"/>
        <v>15201</v>
      </c>
      <c r="G54">
        <f>+C54-(C$7+F54*C$8)</f>
        <v>5.0126000001910143E-2</v>
      </c>
      <c r="K54">
        <f t="shared" si="2"/>
        <v>5.0126000001910143E-2</v>
      </c>
      <c r="O54">
        <f ca="1">+C$11+C$12*$F54</f>
        <v>5.0981996937741532E-2</v>
      </c>
      <c r="Q54" s="2">
        <f>+C54-15018.5</f>
        <v>42364.904300000002</v>
      </c>
    </row>
    <row r="55" spans="1:20" x14ac:dyDescent="0.2">
      <c r="A55" s="36" t="s">
        <v>57</v>
      </c>
      <c r="B55" s="37"/>
      <c r="C55" s="33">
        <v>57626.872300000003</v>
      </c>
      <c r="D55" s="33">
        <v>2.0000000000000001E-4</v>
      </c>
      <c r="E55">
        <f>+(C55-C$7)/C$8</f>
        <v>15829.638282383446</v>
      </c>
      <c r="F55">
        <f t="shared" si="0"/>
        <v>15829.5</v>
      </c>
      <c r="G55">
        <f>+C55-(C$7+F55*C$8)</f>
        <v>5.356700000265846E-2</v>
      </c>
      <c r="L55">
        <f>+G55</f>
        <v>5.356700000265846E-2</v>
      </c>
      <c r="O55">
        <f ca="1">+C$11+C$12*$F55</f>
        <v>5.2208810643511558E-2</v>
      </c>
      <c r="Q55" s="2">
        <f>+C55-15018.5</f>
        <v>42608.372300000003</v>
      </c>
      <c r="R55" s="2"/>
      <c r="S55" s="2"/>
      <c r="T55" s="2"/>
    </row>
    <row r="56" spans="1:20" x14ac:dyDescent="0.2">
      <c r="A56" s="48" t="s">
        <v>0</v>
      </c>
      <c r="B56" s="49" t="s">
        <v>44</v>
      </c>
      <c r="C56" s="50">
        <v>57755.672500000001</v>
      </c>
      <c r="D56" s="50">
        <v>1E-4</v>
      </c>
      <c r="E56">
        <f>+(C56-C$7)/C$8</f>
        <v>16162.134010026493</v>
      </c>
      <c r="F56">
        <f t="shared" si="0"/>
        <v>16162</v>
      </c>
      <c r="G56">
        <f>+C56-(C$7+F56*C$8)</f>
        <v>5.1912000002630521E-2</v>
      </c>
      <c r="K56">
        <f>+G56</f>
        <v>5.1912000002630521E-2</v>
      </c>
      <c r="O56">
        <f ca="1">+C$11+C$12*$F56</f>
        <v>5.285784096517987E-2</v>
      </c>
      <c r="Q56" s="2">
        <f>+C56-15018.5</f>
        <v>42737.172500000001</v>
      </c>
    </row>
    <row r="57" spans="1:20" x14ac:dyDescent="0.2">
      <c r="A57" s="30" t="s">
        <v>63</v>
      </c>
      <c r="C57" s="10">
        <v>58380.895700000001</v>
      </c>
      <c r="D57" s="10">
        <v>6.9999999999999999E-4</v>
      </c>
      <c r="E57">
        <f>+(C57-C$7)/C$8</f>
        <v>17776.138047468346</v>
      </c>
      <c r="F57">
        <f t="shared" si="0"/>
        <v>17776</v>
      </c>
      <c r="G57">
        <f>+C57-(C$7+F57*C$8)</f>
        <v>5.3476000000955537E-2</v>
      </c>
      <c r="L57">
        <f t="shared" ref="L57:L63" si="3">+G57</f>
        <v>5.3476000000955537E-2</v>
      </c>
      <c r="O57">
        <f ca="1">+C$11+C$12*$F57</f>
        <v>5.6008321985248008E-2</v>
      </c>
      <c r="Q57" s="2">
        <f>+C57-15018.5</f>
        <v>43362.395700000001</v>
      </c>
    </row>
    <row r="58" spans="1:20" x14ac:dyDescent="0.2">
      <c r="A58" s="51" t="s">
        <v>64</v>
      </c>
      <c r="B58" s="52" t="s">
        <v>45</v>
      </c>
      <c r="C58" s="53">
        <v>58433.391949999997</v>
      </c>
      <c r="D58" s="53">
        <v>1.8000000000000001E-4</v>
      </c>
      <c r="E58">
        <f>+(C58-C$7)/C$8</f>
        <v>17911.656306308632</v>
      </c>
      <c r="F58">
        <f t="shared" si="0"/>
        <v>17911.5</v>
      </c>
      <c r="G58">
        <f>+C58-(C$7+F58*C$8)</f>
        <v>6.0549000001628883E-2</v>
      </c>
      <c r="L58">
        <f t="shared" si="3"/>
        <v>6.0549000001628883E-2</v>
      </c>
      <c r="O58">
        <f ca="1">+C$11+C$12*$F58</f>
        <v>5.6272814041145924E-2</v>
      </c>
      <c r="Q58" s="2">
        <f>+C58-15018.5</f>
        <v>43414.891949999997</v>
      </c>
    </row>
    <row r="59" spans="1:20" x14ac:dyDescent="0.2">
      <c r="A59" s="30" t="s">
        <v>63</v>
      </c>
      <c r="C59" s="10">
        <v>58474.642899999999</v>
      </c>
      <c r="D59" s="10">
        <v>2.9999999999999997E-4</v>
      </c>
      <c r="E59">
        <f>+(C59-C$7)/C$8</f>
        <v>18018.144996824776</v>
      </c>
      <c r="F59">
        <f t="shared" si="0"/>
        <v>18018</v>
      </c>
      <c r="G59">
        <f>+C59-(C$7+F59*C$8)</f>
        <v>5.616800000279909E-2</v>
      </c>
      <c r="L59">
        <f t="shared" si="3"/>
        <v>5.616800000279909E-2</v>
      </c>
      <c r="O59">
        <f ca="1">+C$11+C$12*$F59</f>
        <v>5.6480698941169E-2</v>
      </c>
      <c r="Q59" s="2">
        <f>+C59-15018.5</f>
        <v>43456.142899999999</v>
      </c>
    </row>
    <row r="60" spans="1:20" x14ac:dyDescent="0.2">
      <c r="A60" s="5" t="s">
        <v>62</v>
      </c>
      <c r="C60" s="10">
        <v>59171.728499999997</v>
      </c>
      <c r="D60" s="10">
        <v>2.9999999999999997E-4</v>
      </c>
      <c r="E60">
        <f>+(C60-C$7)/C$8</f>
        <v>19817.660710321292</v>
      </c>
      <c r="F60">
        <f t="shared" si="0"/>
        <v>19817.5</v>
      </c>
      <c r="G60">
        <f>+C60-(C$7+F60*C$8)</f>
        <v>6.2254999997094274E-2</v>
      </c>
      <c r="L60">
        <f t="shared" si="3"/>
        <v>6.2254999997094274E-2</v>
      </c>
      <c r="O60">
        <f ca="1">+C$11+C$12*$F60</f>
        <v>5.9993270561746831E-2</v>
      </c>
      <c r="Q60" s="2">
        <f>+C60-15018.5</f>
        <v>44153.228499999997</v>
      </c>
    </row>
    <row r="61" spans="1:20" x14ac:dyDescent="0.2">
      <c r="A61" s="57" t="s">
        <v>66</v>
      </c>
      <c r="B61" s="58" t="s">
        <v>45</v>
      </c>
      <c r="C61" s="59">
        <v>59516.287300000004</v>
      </c>
      <c r="D61" s="57">
        <v>2.9999999999999997E-4</v>
      </c>
      <c r="E61">
        <f>+(C61-C$7)/C$8</f>
        <v>20707.133932581964</v>
      </c>
      <c r="F61">
        <f t="shared" si="0"/>
        <v>20707</v>
      </c>
      <c r="G61">
        <f>+C61-(C$7+F61*C$8)</f>
        <v>5.1882000007026363E-2</v>
      </c>
      <c r="L61">
        <f t="shared" si="3"/>
        <v>5.1882000007026363E-2</v>
      </c>
      <c r="O61">
        <f ca="1">+C$11+C$12*$F61</f>
        <v>6.1729548670390336E-2</v>
      </c>
      <c r="Q61" s="2">
        <f>+C61-15018.5</f>
        <v>44497.787300000004</v>
      </c>
    </row>
    <row r="62" spans="1:20" x14ac:dyDescent="0.2">
      <c r="A62" s="56" t="s">
        <v>65</v>
      </c>
      <c r="B62" s="54"/>
      <c r="C62" s="55">
        <v>59524.819900000002</v>
      </c>
      <c r="D62" s="55">
        <v>2.9999999999999997E-4</v>
      </c>
      <c r="E62">
        <f>+(C62-C$7)/C$8</f>
        <v>20729.160707739818</v>
      </c>
      <c r="F62">
        <f t="shared" si="0"/>
        <v>20729</v>
      </c>
      <c r="G62">
        <f>+C62-(C$7+F62*C$8)</f>
        <v>6.2254000004031695E-2</v>
      </c>
      <c r="L62">
        <f t="shared" si="3"/>
        <v>6.2254000004031695E-2</v>
      </c>
      <c r="O62">
        <f ca="1">+C$11+C$12*$F62</f>
        <v>6.1772492030019513E-2</v>
      </c>
      <c r="Q62" s="2">
        <f>+C62-15018.5</f>
        <v>44506.319900000002</v>
      </c>
    </row>
    <row r="63" spans="1:20" x14ac:dyDescent="0.2">
      <c r="A63" s="57" t="s">
        <v>67</v>
      </c>
      <c r="B63" s="58" t="s">
        <v>44</v>
      </c>
      <c r="C63" s="59">
        <v>59556.387999999999</v>
      </c>
      <c r="D63" s="57">
        <v>2.0999999999999999E-3</v>
      </c>
      <c r="E63">
        <f>+(C63-C$7)/C$8</f>
        <v>20810.653270482791</v>
      </c>
      <c r="F63">
        <f t="shared" si="0"/>
        <v>20810.5</v>
      </c>
      <c r="G63">
        <f>+C63-(C$7+F63*C$8)</f>
        <v>5.9373000003688503E-2</v>
      </c>
      <c r="L63">
        <f t="shared" si="3"/>
        <v>5.9373000003688503E-2</v>
      </c>
      <c r="O63">
        <f ca="1">+C$11+C$12*$F63</f>
        <v>6.1931577657736714E-2</v>
      </c>
      <c r="Q63" s="2">
        <f>+C63-15018.5</f>
        <v>44537.887999999999</v>
      </c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</sheetData>
  <protectedRanges>
    <protectedRange sqref="A59:D59" name="Range1"/>
  </protectedRanges>
  <sortState xmlns:xlrd2="http://schemas.microsoft.com/office/spreadsheetml/2017/richdata2" ref="A21:U63">
    <sortCondition ref="C21:C63"/>
  </sortState>
  <phoneticPr fontId="8" type="noConversion"/>
  <hyperlinks>
    <hyperlink ref="H63312" r:id="rId1" display="http://vsolj.cetus-net.org/bulletin.html" xr:uid="{00000000-0004-0000-0000-000000000000}"/>
    <hyperlink ref="H63305" r:id="rId2" display="https://www.aavso.org/ejaavso" xr:uid="{00000000-0004-0000-0000-000001000000}"/>
    <hyperlink ref="I63312" r:id="rId3" display="http://vsolj.cetus-net.org/bulletin.html" xr:uid="{00000000-0004-0000-0000-000002000000}"/>
    <hyperlink ref="AQ56963" r:id="rId4" display="http://cdsbib.u-strasbg.fr/cgi-bin/cdsbib?1990RMxAA..21..381G" xr:uid="{00000000-0004-0000-0000-000003000000}"/>
    <hyperlink ref="H63309" r:id="rId5" display="https://www.aavso.org/ejaavso" xr:uid="{00000000-0004-0000-0000-000004000000}"/>
    <hyperlink ref="AP4327" r:id="rId6" display="http://cdsbib.u-strasbg.fr/cgi-bin/cdsbib?1990RMxAA..21..381G" xr:uid="{00000000-0004-0000-0000-000005000000}"/>
    <hyperlink ref="AP4330" r:id="rId7" display="http://cdsbib.u-strasbg.fr/cgi-bin/cdsbib?1990RMxAA..21..381G" xr:uid="{00000000-0004-0000-0000-000006000000}"/>
    <hyperlink ref="AP4328" r:id="rId8" display="http://cdsbib.u-strasbg.fr/cgi-bin/cdsbib?1990RMxAA..21..381G" xr:uid="{00000000-0004-0000-0000-000007000000}"/>
    <hyperlink ref="AP4312" r:id="rId9" display="http://cdsbib.u-strasbg.fr/cgi-bin/cdsbib?1990RMxAA..21..381G" xr:uid="{00000000-0004-0000-0000-000008000000}"/>
    <hyperlink ref="AQ4541" r:id="rId10" display="http://cdsbib.u-strasbg.fr/cgi-bin/cdsbib?1990RMxAA..21..381G" xr:uid="{00000000-0004-0000-0000-000009000000}"/>
    <hyperlink ref="AQ4545" r:id="rId11" display="http://cdsbib.u-strasbg.fr/cgi-bin/cdsbib?1990RMxAA..21..381G" xr:uid="{00000000-0004-0000-0000-00000A000000}"/>
    <hyperlink ref="AQ64225" r:id="rId12" display="http://cdsbib.u-strasbg.fr/cgi-bin/cdsbib?1990RMxAA..21..381G" xr:uid="{00000000-0004-0000-0000-00000B000000}"/>
    <hyperlink ref="I1433" r:id="rId13" display="http://vsolj.cetus-net.org/bulletin.html" xr:uid="{00000000-0004-0000-0000-00000C000000}"/>
    <hyperlink ref="H1433" r:id="rId14" display="http://vsolj.cetus-net.org/bulletin.html" xr:uid="{00000000-0004-0000-0000-00000D000000}"/>
    <hyperlink ref="AQ64886" r:id="rId15" display="http://cdsbib.u-strasbg.fr/cgi-bin/cdsbib?1990RMxAA..21..381G" xr:uid="{00000000-0004-0000-0000-00000E000000}"/>
    <hyperlink ref="AQ64885" r:id="rId16" display="http://cdsbib.u-strasbg.fr/cgi-bin/cdsbib?1990RMxAA..21..381G" xr:uid="{00000000-0004-0000-0000-00000F000000}"/>
    <hyperlink ref="AP2603" r:id="rId17" display="http://cdsbib.u-strasbg.fr/cgi-bin/cdsbib?1990RMxAA..21..381G" xr:uid="{00000000-0004-0000-0000-000010000000}"/>
    <hyperlink ref="AP2621" r:id="rId18" display="http://cdsbib.u-strasbg.fr/cgi-bin/cdsbib?1990RMxAA..21..381G" xr:uid="{00000000-0004-0000-0000-000011000000}"/>
    <hyperlink ref="AP2622" r:id="rId19" display="http://cdsbib.u-strasbg.fr/cgi-bin/cdsbib?1990RMxAA..21..381G" xr:uid="{00000000-0004-0000-0000-000012000000}"/>
    <hyperlink ref="AP2618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2023-01-21T07:11:24Z</dcterms:modified>
</cp:coreProperties>
</file>