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310CE0A-7295-4C4E-90B3-97B6FDDE1DE0}" xr6:coauthVersionLast="47" xr6:coauthVersionMax="47" xr10:uidLastSave="{00000000-0000-0000-0000-000000000000}"/>
  <bookViews>
    <workbookView xWindow="14115" yWindow="1140" windowWidth="12735" windowHeight="1458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C9" i="1"/>
  <c r="D9" i="1"/>
  <c r="E24" i="1"/>
  <c r="F24" i="1" s="1"/>
  <c r="G24" i="1" s="1"/>
  <c r="I24" i="1" s="1"/>
  <c r="E25" i="1"/>
  <c r="F25" i="1" s="1"/>
  <c r="G25" i="1" s="1"/>
  <c r="I25" i="1" s="1"/>
  <c r="E26" i="1"/>
  <c r="F26" i="1"/>
  <c r="G26" i="1" s="1"/>
  <c r="I26" i="1" s="1"/>
  <c r="E27" i="1"/>
  <c r="F27" i="1" s="1"/>
  <c r="G27" i="1" s="1"/>
  <c r="I27" i="1" s="1"/>
  <c r="E29" i="1"/>
  <c r="F29" i="1"/>
  <c r="G29" i="1" s="1"/>
  <c r="I29" i="1" s="1"/>
  <c r="E30" i="1"/>
  <c r="F30" i="1" s="1"/>
  <c r="G30" i="1" s="1"/>
  <c r="I30" i="1" s="1"/>
  <c r="E31" i="1"/>
  <c r="F31" i="1"/>
  <c r="G31" i="1" s="1"/>
  <c r="I31" i="1" s="1"/>
  <c r="E33" i="1"/>
  <c r="F33" i="1" s="1"/>
  <c r="G33" i="1" s="1"/>
  <c r="K33" i="1" s="1"/>
  <c r="E28" i="1"/>
  <c r="F28" i="1" s="1"/>
  <c r="G28" i="1" s="1"/>
  <c r="K28" i="1" s="1"/>
  <c r="E32" i="1"/>
  <c r="F32" i="1" s="1"/>
  <c r="G32" i="1" s="1"/>
  <c r="K32" i="1" s="1"/>
  <c r="E21" i="1"/>
  <c r="F21" i="1"/>
  <c r="G21" i="1" s="1"/>
  <c r="I21" i="1" s="1"/>
  <c r="E22" i="1"/>
  <c r="F22" i="1" s="1"/>
  <c r="U22" i="1" s="1"/>
  <c r="E23" i="1"/>
  <c r="F23" i="1" s="1"/>
  <c r="U23" i="1" s="1"/>
  <c r="F16" i="1"/>
  <c r="F17" i="1" s="1"/>
  <c r="C17" i="1"/>
  <c r="Q21" i="1"/>
  <c r="Q22" i="1"/>
  <c r="Q23" i="1"/>
  <c r="Q24" i="1"/>
  <c r="Q25" i="1"/>
  <c r="Q26" i="1"/>
  <c r="Q27" i="1"/>
  <c r="Q29" i="1"/>
  <c r="Q30" i="1"/>
  <c r="Q31" i="1"/>
  <c r="Q33" i="1"/>
  <c r="Q28" i="1"/>
  <c r="Q32" i="1"/>
  <c r="C11" i="1"/>
  <c r="C12" i="1"/>
  <c r="O35" i="1" l="1"/>
  <c r="O34" i="1"/>
  <c r="C16" i="1"/>
  <c r="D18" i="1" s="1"/>
  <c r="O27" i="1"/>
  <c r="O28" i="1"/>
  <c r="O31" i="1"/>
  <c r="O36" i="1"/>
  <c r="O30" i="1"/>
  <c r="O25" i="1"/>
  <c r="O26" i="1"/>
  <c r="O32" i="1"/>
  <c r="O22" i="1"/>
  <c r="O23" i="1"/>
  <c r="C15" i="1"/>
  <c r="F18" i="1" s="1"/>
  <c r="O33" i="1"/>
  <c r="O29" i="1"/>
  <c r="O24" i="1"/>
  <c r="C18" i="1" l="1"/>
  <c r="F19" i="1"/>
</calcChain>
</file>

<file path=xl/sharedStrings.xml><?xml version="1.0" encoding="utf-8"?>
<sst xmlns="http://schemas.openxmlformats.org/spreadsheetml/2006/main" count="84" uniqueCount="60">
  <si>
    <t>V1092 Per / GSC 2869-0639</t>
  </si>
  <si>
    <t>V1093 Per</t>
  </si>
  <si>
    <t>2019G</t>
  </si>
  <si>
    <t>G2869-0639</t>
  </si>
  <si>
    <t>EW</t>
  </si>
  <si>
    <t>pr_</t>
  </si>
  <si>
    <t>na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</si>
  <si>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</si>
  <si>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</si>
  <si>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</si>
  <si>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</si>
  <si>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</si>
  <si>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</si>
  <si>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</si>
  <si>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</si>
  <si>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</si>
  <si>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</si>
  <si>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</si>
  <si>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</si>
  <si>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</si>
  <si>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</si>
  <si>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</si>
  <si>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</si>
  <si>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</si>
  <si>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</si>
  <si>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</si>
  <si>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</si>
  <si>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</si>
  <si>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</si>
  <si>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</si>
  <si>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</si>
  <si>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</si>
  <si>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</si>
  <si>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</si>
  <si>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</si>
  <si>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</si>
  <si>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</si>
  <si>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</si>
  <si>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</si>
  <si>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</si>
  <si>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</si>
  <si>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</si>
  <si>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</si>
  <si>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</si>
  <si>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</si>
  <si>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</si>
  <si>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</si>
  <si>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</si>
  <si>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6070</t>
  </si>
  <si>
    <t>I</t>
  </si>
  <si>
    <t>OEJV 0181</t>
  </si>
  <si>
    <t>II</t>
  </si>
  <si>
    <t>OEJV 0191</t>
  </si>
  <si>
    <t>JAVSO..48…87</t>
  </si>
  <si>
    <t>VSB 069</t>
  </si>
  <si>
    <t>V</t>
  </si>
  <si>
    <t>RHN 2021</t>
  </si>
  <si>
    <t>OEJV 212</t>
  </si>
  <si>
    <t>VSB, 91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</si>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</sst>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\$#,##0_);&quot;($&quot;#,##0\)"/>
    <numFmt numFmtId="173" formatCode="m/d/yyyy\ h:mm"/>
    <numFmt numFmtId="175" formatCode="dd/mm/yyyy"/>
    <numFmt numFmtId="176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>
      <alignment vertical="top"/>
    </xf>
    <xf numFmtId="3" fontId="17" fillId="0" borderId="0" applyFill="0" applyBorder="0" applyProtection="0">
      <alignment vertical="top"/>
    </xf>
    <xf numFmtId="172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" fillId="0" borderId="0"/>
    <xf numFmtId="0" fontId="17" fillId="0" borderId="0"/>
  </cellStyleXfs>
  <cellXfs count="5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2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>
      <alignment vertical="top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5" xfId="0" applyFont="1" applyBorder="1" applyAlignment="1">
      <alignment horizontal="center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173" fontId="10" fillId="0" borderId="0" xfId="0" applyNumberFormat="1" applyFont="1">
      <alignment vertical="top"/>
    </xf>
    <xf numFmtId="0" fontId="7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0" xfId="5" applyFont="1" applyAlignment="1">
      <alignment horizontal="left"/>
    </xf>
    <xf numFmtId="0" fontId="12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14" fillId="0" borderId="0" xfId="5" applyFont="1" applyAlignment="1">
      <alignment horizontal="left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>
      <alignment vertical="top"/>
    </xf>
    <xf numFmtId="175" fontId="0" fillId="0" borderId="0" xfId="0" applyNumberFormat="1" applyAlignment="1"/>
    <xf numFmtId="0" fontId="18" fillId="0" borderId="0" xfId="0" applyFont="1" applyAlignment="1">
      <alignment horizontal="center" vertical="center" wrapText="1"/>
    </xf>
    <xf numFmtId="17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V1092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Active!$H$21:$H$32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3C-4D37-A68D-4C5BDB6F65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Active!$I$21:$I$32</c:f>
              <c:numCache>
                <c:formatCode>General</c:formatCode>
                <c:ptCount val="12"/>
                <c:pt idx="0">
                  <c:v>0</c:v>
                </c:pt>
                <c:pt idx="3">
                  <c:v>-2.0340000002761371E-2</c:v>
                </c:pt>
                <c:pt idx="4">
                  <c:v>-1.7904999993334059E-2</c:v>
                </c:pt>
                <c:pt idx="5">
                  <c:v>-1.8889999999373686E-2</c:v>
                </c:pt>
                <c:pt idx="6">
                  <c:v>-1.9744999997783452E-2</c:v>
                </c:pt>
                <c:pt idx="8">
                  <c:v>-2.3489999999583233E-2</c:v>
                </c:pt>
                <c:pt idx="9">
                  <c:v>-2.0344999997178093E-2</c:v>
                </c:pt>
                <c:pt idx="10">
                  <c:v>-2.0199999999022111E-2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C-4D37-A68D-4C5BDB6F65F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Active!$J$21:$J$32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3C-4D37-A68D-4C5BDB6F65F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Active!$F$21:$F$932</c:f>
              <c:numCache>
                <c:formatCode>General</c:formatCode>
                <c:ptCount val="9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  <c:pt idx="12">
                  <c:v>21793.5</c:v>
                </c:pt>
                <c:pt idx="13">
                  <c:v>21931</c:v>
                </c:pt>
                <c:pt idx="14">
                  <c:v>22458.5</c:v>
                </c:pt>
                <c:pt idx="15">
                  <c:v>22843</c:v>
                </c:pt>
              </c:numCache>
            </c:numRef>
          </c:xVal>
          <c:yVal>
            <c:numRef>
              <c:f>Active!$K$21:$K$932</c:f>
              <c:numCache>
                <c:formatCode>General</c:formatCode>
                <c:ptCount val="912"/>
                <c:pt idx="7">
                  <c:v>-1.9134999995003454E-2</c:v>
                </c:pt>
                <c:pt idx="11">
                  <c:v>-2.5759999996807892E-2</c:v>
                </c:pt>
                <c:pt idx="12">
                  <c:v>-2.478500000142958E-2</c:v>
                </c:pt>
                <c:pt idx="13">
                  <c:v>-2.8410000159055926E-2</c:v>
                </c:pt>
                <c:pt idx="14">
                  <c:v>-3.2334999996237457E-2</c:v>
                </c:pt>
                <c:pt idx="15">
                  <c:v>-3.162999999767635E-2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3C-4D37-A68D-4C5BDB6F65F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3C-4D37-A68D-4C5BDB6F65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3C-4D37-A68D-4C5BDB6F65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Active!$N$21:$N$32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3C-4D37-A68D-4C5BDB6F65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Active!$F$21:$F$932</c:f>
              <c:numCache>
                <c:formatCode>General</c:formatCode>
                <c:ptCount val="9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  <c:pt idx="12">
                  <c:v>21793.5</c:v>
                </c:pt>
                <c:pt idx="13">
                  <c:v>21931</c:v>
                </c:pt>
                <c:pt idx="14">
                  <c:v>22458.5</c:v>
                </c:pt>
                <c:pt idx="15">
                  <c:v>22843</c:v>
                </c:pt>
              </c:numCache>
            </c:numRef>
          </c:xVal>
          <c:yVal>
            <c:numRef>
              <c:f>Active!$O$21:$O$932</c:f>
              <c:numCache>
                <c:formatCode>General</c:formatCode>
                <c:ptCount val="912"/>
                <c:pt idx="1">
                  <c:v>-6.910995550835599E-3</c:v>
                </c:pt>
                <c:pt idx="2">
                  <c:v>-6.9121061602538635E-3</c:v>
                </c:pt>
                <c:pt idx="3">
                  <c:v>-1.8780078403828761E-2</c:v>
                </c:pt>
                <c:pt idx="4">
                  <c:v>-1.8783410232083554E-2</c:v>
                </c:pt>
                <c:pt idx="5">
                  <c:v>-1.8791184498011405E-2</c:v>
                </c:pt>
                <c:pt idx="6">
                  <c:v>-1.879229510742967E-2</c:v>
                </c:pt>
                <c:pt idx="7">
                  <c:v>-2.0789170841469314E-2</c:v>
                </c:pt>
                <c:pt idx="8">
                  <c:v>-2.1145676464732234E-2</c:v>
                </c:pt>
                <c:pt idx="9">
                  <c:v>-2.1146787074150498E-2</c:v>
                </c:pt>
                <c:pt idx="10">
                  <c:v>-2.1147897683568763E-2</c:v>
                </c:pt>
                <c:pt idx="11">
                  <c:v>-2.7580547434156992E-2</c:v>
                </c:pt>
                <c:pt idx="12">
                  <c:v>-2.7974813777640904E-2</c:v>
                </c:pt>
                <c:pt idx="13">
                  <c:v>-2.8280231367663652E-2</c:v>
                </c:pt>
                <c:pt idx="14">
                  <c:v>-2.9451924303932744E-2</c:v>
                </c:pt>
                <c:pt idx="15">
                  <c:v>-3.0305982946578179E-2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3C-4D37-A68D-4C5BDB6F65F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Active!$U$21:$U$32</c:f>
              <c:numCache>
                <c:formatCode>General</c:formatCode>
                <c:ptCount val="12"/>
                <c:pt idx="1">
                  <c:v>3.8449999992735684E-3</c:v>
                </c:pt>
                <c:pt idx="2">
                  <c:v>7.5900000010733493E-3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3C-4D37-A68D-4C5BDB6F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490168"/>
        <c:axId val="1"/>
      </c:scatterChart>
      <c:valAx>
        <c:axId val="869490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5000000000000003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490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48872180451127"/>
          <c:y val="0.91591875339906836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90F1E5-1756-4F39-4F17-60021FEA2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6384" width="10.28515625" style="1"/>
  </cols>
  <sheetData>
    <row r="1" spans="1:19" ht="20.25" x14ac:dyDescent="0.3">
      <c r="A1" s="2" t="s">
        <v>0</v>
      </c>
      <c r="F1" s="3" t="s">
        <v>1</v>
      </c>
      <c r="G1" s="4" t="s">
        <v>2</v>
      </c>
      <c r="H1" s="5"/>
      <c r="I1" s="6" t="s">
        <v>3</v>
      </c>
      <c r="J1" s="3" t="s">
        <v>1</v>
      </c>
      <c r="K1" s="7">
        <v>3.2637999999999998</v>
      </c>
      <c r="L1" s="8">
        <v>42.432499999999997</v>
      </c>
      <c r="M1" s="9">
        <v>51519.650999999998</v>
      </c>
      <c r="N1" s="10">
        <v>0.35171000000000002</v>
      </c>
      <c r="O1" s="11" t="s">
        <v>4</v>
      </c>
      <c r="P1" s="11">
        <v>9.9700000000000006</v>
      </c>
      <c r="Q1" s="11">
        <v>10.29</v>
      </c>
      <c r="R1" s="12" t="s">
        <v>5</v>
      </c>
      <c r="S1" s="13" t="s">
        <v>6</v>
      </c>
    </row>
    <row r="2" spans="1:19" x14ac:dyDescent="0.2">
      <c r="A2" s="1" t="s">
        <v>7</v>
      </c>
      <c r="B2" s="1" t="s">
        <v>4</v>
      </c>
      <c r="C2" s="14"/>
      <c r="D2" s="15"/>
    </row>
    <row r="4" spans="1:19" x14ac:dyDescent="0.2">
      <c r="A4" s="16" t="s">
        <v>8</v>
      </c>
      <c r="C4" s="17">
        <v>51519.650999999998</v>
      </c>
      <c r="D4" s="18">
        <v>0.35171000000000002</v>
      </c>
    </row>
    <row r="5" spans="1:19" x14ac:dyDescent="0.2">
      <c r="A5" s="19" t="s">
        <v>9</v>
      </c>
      <c r="B5"/>
      <c r="C5" s="20">
        <v>-9.5</v>
      </c>
      <c r="D5" t="s">
        <v>10</v>
      </c>
      <c r="E5"/>
    </row>
    <row r="6" spans="1:19" x14ac:dyDescent="0.2">
      <c r="A6" s="16" t="s">
        <v>11</v>
      </c>
    </row>
    <row r="7" spans="1:19" x14ac:dyDescent="0.2">
      <c r="A7" s="1" t="s">
        <v>12</v>
      </c>
      <c r="C7" s="21">
        <v>51519.650999999998</v>
      </c>
      <c r="D7" s="22" t="s">
        <v>13</v>
      </c>
    </row>
    <row r="8" spans="1:19" x14ac:dyDescent="0.2">
      <c r="A8" s="1" t="s">
        <v>14</v>
      </c>
      <c r="C8" s="21">
        <v>0.35171000000000002</v>
      </c>
      <c r="D8" s="22" t="s">
        <v>13</v>
      </c>
    </row>
    <row r="9" spans="1:19" x14ac:dyDescent="0.2">
      <c r="A9" s="23" t="s">
        <v>15</v>
      </c>
      <c r="B9" s="24">
        <v>24</v>
      </c>
      <c r="C9" s="25" t="str">
        <f>"F"&amp;B9</f>
        <v>F24</v>
      </c>
      <c r="D9" s="26" t="str">
        <f>"G"&amp;B9</f>
        <v>G24</v>
      </c>
    </row>
    <row r="10" spans="1:19" x14ac:dyDescent="0.2">
      <c r="A10"/>
      <c r="B10"/>
      <c r="C10" s="27" t="s">
        <v>16</v>
      </c>
      <c r="D10" s="27" t="s">
        <v>17</v>
      </c>
      <c r="E10"/>
    </row>
    <row r="11" spans="1:19" x14ac:dyDescent="0.2">
      <c r="A11" t="s">
        <v>18</v>
      </c>
      <c r="B11"/>
      <c r="C11" s="28">
        <f ca="1">INTERCEPT(INDIRECT($D$9):G991,INDIRECT($C$9):F991)</f>
        <v>2.043331893625569E-2</v>
      </c>
      <c r="D11" s="15"/>
      <c r="E11"/>
    </row>
    <row r="12" spans="1:19" x14ac:dyDescent="0.2">
      <c r="A12" t="s">
        <v>19</v>
      </c>
      <c r="B12"/>
      <c r="C12" s="28">
        <f ca="1">SLOPE(INDIRECT($D$9):G991,INDIRECT($C$9):F991)</f>
        <v>-2.221218836529084E-6</v>
      </c>
      <c r="D12" s="15"/>
      <c r="E12"/>
    </row>
    <row r="13" spans="1:19" x14ac:dyDescent="0.2">
      <c r="A13" t="s">
        <v>20</v>
      </c>
      <c r="B13"/>
      <c r="C13" s="15" t="s">
        <v>6</v>
      </c>
    </row>
    <row r="14" spans="1:19" x14ac:dyDescent="0.2">
      <c r="A14"/>
      <c r="B14"/>
      <c r="C14"/>
    </row>
    <row r="15" spans="1:19" x14ac:dyDescent="0.2">
      <c r="A15" s="29" t="s">
        <v>21</v>
      </c>
      <c r="B15"/>
      <c r="C15" s="30">
        <f ca="1">(C7+C11)+(C8+C12)*INT(MAX(F21:F3532))</f>
        <v>59553.732224017054</v>
      </c>
      <c r="E15" s="31" t="s">
        <v>22</v>
      </c>
      <c r="F15" s="32">
        <v>1</v>
      </c>
    </row>
    <row r="16" spans="1:19" x14ac:dyDescent="0.2">
      <c r="A16" s="29" t="s">
        <v>23</v>
      </c>
      <c r="B16"/>
      <c r="C16" s="30">
        <f ca="1">+C8+C12</f>
        <v>0.35170777878116349</v>
      </c>
      <c r="E16" s="31" t="s">
        <v>24</v>
      </c>
      <c r="F16" s="33">
        <f ca="1">NOW()+15018.5+$C$5/24</f>
        <v>59965.85887280092</v>
      </c>
    </row>
    <row r="17" spans="1:21" x14ac:dyDescent="0.2">
      <c r="A17" s="31" t="s">
        <v>25</v>
      </c>
      <c r="B17"/>
      <c r="C17">
        <f>COUNT(C21:C2190)</f>
        <v>16</v>
      </c>
      <c r="E17" s="31" t="s">
        <v>26</v>
      </c>
      <c r="F17" s="28">
        <f ca="1">ROUND(2*(F16-$C$7)/$C$8,0)/2+F15</f>
        <v>24015.5</v>
      </c>
    </row>
    <row r="18" spans="1:21" x14ac:dyDescent="0.2">
      <c r="A18" s="29" t="s">
        <v>27</v>
      </c>
      <c r="B18"/>
      <c r="C18" s="34">
        <f ca="1">+C15</f>
        <v>59553.732224017054</v>
      </c>
      <c r="D18" s="35">
        <f ca="1">+C16</f>
        <v>0.35170777878116349</v>
      </c>
      <c r="E18" s="31" t="s">
        <v>28</v>
      </c>
      <c r="F18" s="26">
        <f ca="1">ROUND(2*(F16-$C$15)/$C$16,0)/2+F15</f>
        <v>1173</v>
      </c>
    </row>
    <row r="19" spans="1:21" x14ac:dyDescent="0.2">
      <c r="E19" s="31" t="s">
        <v>29</v>
      </c>
      <c r="F19" s="36">
        <f ca="1">+$C$15+$C$16*F18-15018.5-$C$5/24</f>
        <v>44948.181281860692</v>
      </c>
    </row>
    <row r="20" spans="1:21" x14ac:dyDescent="0.2">
      <c r="A20" s="27" t="s">
        <v>30</v>
      </c>
      <c r="B20" s="27" t="s">
        <v>31</v>
      </c>
      <c r="C20" s="27" t="s">
        <v>32</v>
      </c>
      <c r="D20" s="27" t="s">
        <v>33</v>
      </c>
      <c r="E20" s="27" t="s">
        <v>34</v>
      </c>
      <c r="F20" s="27" t="s">
        <v>35</v>
      </c>
      <c r="G20" s="27" t="s">
        <v>36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41</v>
      </c>
      <c r="M20" s="37" t="s">
        <v>42</v>
      </c>
      <c r="N20" s="37" t="s">
        <v>43</v>
      </c>
      <c r="O20" s="37" t="s">
        <v>44</v>
      </c>
      <c r="P20" s="37" t="s">
        <v>45</v>
      </c>
      <c r="Q20" s="27" t="s">
        <v>46</v>
      </c>
      <c r="U20" s="38" t="s">
        <v>47</v>
      </c>
    </row>
    <row r="21" spans="1:21" x14ac:dyDescent="0.2">
      <c r="A21" s="1" t="s">
        <v>13</v>
      </c>
      <c r="C21" s="21">
        <v>51519.650999999998</v>
      </c>
      <c r="D21" s="21" t="s">
        <v>6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I21" s="1">
        <f>+G21</f>
        <v>0</v>
      </c>
      <c r="Q21" s="53">
        <f>+C21-15018.5</f>
        <v>36501.150999999998</v>
      </c>
    </row>
    <row r="22" spans="1:21" x14ac:dyDescent="0.2">
      <c r="A22" s="39" t="s">
        <v>48</v>
      </c>
      <c r="B22" s="40" t="s">
        <v>49</v>
      </c>
      <c r="C22" s="39">
        <v>55849.380799999999</v>
      </c>
      <c r="D22" s="39">
        <v>1.6000000000000001E-3</v>
      </c>
      <c r="E22" s="1">
        <f>+(C22-C$7)/C$8</f>
        <v>12310.510932302182</v>
      </c>
      <c r="F22" s="1">
        <f>ROUND(2*E22,0)/2</f>
        <v>12310.5</v>
      </c>
      <c r="O22" s="1">
        <f ca="1">+C$11+C$12*$F22</f>
        <v>-6.910995550835599E-3</v>
      </c>
      <c r="Q22" s="53">
        <f>+C22-15018.5</f>
        <v>40830.880799999999</v>
      </c>
      <c r="U22" s="1">
        <f>+C22-(C$7+F22*C$8)</f>
        <v>3.8449999992735684E-3</v>
      </c>
    </row>
    <row r="23" spans="1:21" x14ac:dyDescent="0.2">
      <c r="A23" s="39" t="s">
        <v>48</v>
      </c>
      <c r="B23" s="40" t="s">
        <v>49</v>
      </c>
      <c r="C23" s="39">
        <v>55849.560400000002</v>
      </c>
      <c r="D23" s="39">
        <v>2.5999999999999999E-3</v>
      </c>
      <c r="E23" s="1">
        <f>+(C23-C$7)/C$8</f>
        <v>12311.021580279219</v>
      </c>
      <c r="F23" s="1">
        <f>ROUND(2*E23,0)/2</f>
        <v>12311</v>
      </c>
      <c r="O23" s="1">
        <f ca="1">+C$11+C$12*$F23</f>
        <v>-6.9121061602538635E-3</v>
      </c>
      <c r="Q23" s="53">
        <f>+C23-15018.5</f>
        <v>40831.060400000002</v>
      </c>
      <c r="U23" s="1">
        <f>+C23-(C$7+F23*C$8)</f>
        <v>7.5900000010733493E-3</v>
      </c>
    </row>
    <row r="24" spans="1:21" x14ac:dyDescent="0.2">
      <c r="A24" s="41" t="s">
        <v>50</v>
      </c>
      <c r="B24" s="42" t="s">
        <v>49</v>
      </c>
      <c r="C24" s="43">
        <v>57728.718999999997</v>
      </c>
      <c r="D24" s="44">
        <v>5.0000000000000001E-3</v>
      </c>
      <c r="E24" s="1">
        <f>+(C24-C$7)/C$8</f>
        <v>17653.942168263624</v>
      </c>
      <c r="F24" s="1">
        <f>ROUND(2*E24,0)/2</f>
        <v>17654</v>
      </c>
      <c r="G24" s="1">
        <f>+C24-(C$7+F24*C$8)</f>
        <v>-2.0340000002761371E-2</v>
      </c>
      <c r="I24" s="1">
        <f>+G24</f>
        <v>-2.0340000002761371E-2</v>
      </c>
      <c r="O24" s="1">
        <f ca="1">+C$11+C$12*$F24</f>
        <v>-1.8780078403828761E-2</v>
      </c>
      <c r="Q24" s="53">
        <f>+C24-15018.5</f>
        <v>42710.218999999997</v>
      </c>
    </row>
    <row r="25" spans="1:21" x14ac:dyDescent="0.2">
      <c r="A25" s="41" t="s">
        <v>50</v>
      </c>
      <c r="B25" s="42" t="s">
        <v>51</v>
      </c>
      <c r="C25" s="43">
        <v>57729.249000000003</v>
      </c>
      <c r="D25" s="44">
        <v>4.0000000000000001E-3</v>
      </c>
      <c r="E25" s="1">
        <f>+(C25-C$7)/C$8</f>
        <v>17655.449091581148</v>
      </c>
      <c r="F25" s="1">
        <f>ROUND(2*E25,0)/2</f>
        <v>17655.5</v>
      </c>
      <c r="G25" s="1">
        <f>+C25-(C$7+F25*C$8)</f>
        <v>-1.7904999993334059E-2</v>
      </c>
      <c r="I25" s="1">
        <f>+G25</f>
        <v>-1.7904999993334059E-2</v>
      </c>
      <c r="O25" s="1">
        <f ca="1">+C$11+C$12*$F25</f>
        <v>-1.8783410232083554E-2</v>
      </c>
      <c r="Q25" s="53">
        <f>+C25-15018.5</f>
        <v>42710.749000000003</v>
      </c>
    </row>
    <row r="26" spans="1:21" x14ac:dyDescent="0.2">
      <c r="A26" s="41" t="s">
        <v>50</v>
      </c>
      <c r="B26" s="42" t="s">
        <v>49</v>
      </c>
      <c r="C26" s="43">
        <v>57730.478999999999</v>
      </c>
      <c r="D26" s="44">
        <v>4.0000000000000001E-3</v>
      </c>
      <c r="E26" s="1">
        <f>+(C26-C$7)/C$8</f>
        <v>17658.946290978365</v>
      </c>
      <c r="F26" s="1">
        <f>ROUND(2*E26,0)/2</f>
        <v>17659</v>
      </c>
      <c r="G26" s="1">
        <f>+C26-(C$7+F26*C$8)</f>
        <v>-1.8889999999373686E-2</v>
      </c>
      <c r="I26" s="1">
        <f>+G26</f>
        <v>-1.8889999999373686E-2</v>
      </c>
      <c r="O26" s="1">
        <f ca="1">+C$11+C$12*$F26</f>
        <v>-1.8791184498011405E-2</v>
      </c>
      <c r="Q26" s="53">
        <f>+C26-15018.5</f>
        <v>42711.978999999999</v>
      </c>
    </row>
    <row r="27" spans="1:21" x14ac:dyDescent="0.2">
      <c r="A27" s="41" t="s">
        <v>50</v>
      </c>
      <c r="B27" s="42" t="s">
        <v>51</v>
      </c>
      <c r="C27" s="43">
        <v>57730.654000000002</v>
      </c>
      <c r="D27" s="44">
        <v>4.0000000000000001E-3</v>
      </c>
      <c r="E27" s="1">
        <f>+(C27-C$7)/C$8</f>
        <v>17659.443859998304</v>
      </c>
      <c r="F27" s="1">
        <f>ROUND(2*E27,0)/2</f>
        <v>17659.5</v>
      </c>
      <c r="G27" s="1">
        <f>+C27-(C$7+F27*C$8)</f>
        <v>-1.9744999997783452E-2</v>
      </c>
      <c r="I27" s="1">
        <f>+G27</f>
        <v>-1.9744999997783452E-2</v>
      </c>
      <c r="O27" s="1">
        <f ca="1">+C$11+C$12*$F27</f>
        <v>-1.879229510742967E-2</v>
      </c>
      <c r="Q27" s="53">
        <f>+C27-15018.5</f>
        <v>42712.154000000002</v>
      </c>
    </row>
    <row r="28" spans="1:21" x14ac:dyDescent="0.2">
      <c r="A28" s="48" t="s">
        <v>53</v>
      </c>
      <c r="B28" s="49" t="s">
        <v>49</v>
      </c>
      <c r="C28" s="50">
        <v>58046.841899999999</v>
      </c>
      <c r="D28" s="50">
        <v>2.9999999999999997E-4</v>
      </c>
      <c r="E28" s="1">
        <f>+(C28-C$7)/C$8</f>
        <v>18558.445594381737</v>
      </c>
      <c r="F28" s="1">
        <f>ROUND(2*E28,0)/2</f>
        <v>18558.5</v>
      </c>
      <c r="G28" s="1">
        <f>+C28-(C$7+F28*C$8)</f>
        <v>-1.9134999995003454E-2</v>
      </c>
      <c r="K28" s="1">
        <f>+G28</f>
        <v>-1.9134999995003454E-2</v>
      </c>
      <c r="O28" s="1">
        <f ca="1">+C$11+C$12*$F28</f>
        <v>-2.0789170841469314E-2</v>
      </c>
      <c r="Q28" s="53">
        <f>+C28-15018.5</f>
        <v>43028.341899999999</v>
      </c>
    </row>
    <row r="29" spans="1:21" x14ac:dyDescent="0.2">
      <c r="A29" s="45" t="s">
        <v>52</v>
      </c>
      <c r="B29" s="46" t="s">
        <v>51</v>
      </c>
      <c r="C29" s="47">
        <v>58103.286999999997</v>
      </c>
      <c r="D29" s="47">
        <v>1E-3</v>
      </c>
      <c r="E29" s="1">
        <f>+(C29-C$7)/C$8</f>
        <v>18718.933212021264</v>
      </c>
      <c r="F29" s="1">
        <f>ROUND(2*E29,0)/2</f>
        <v>18719</v>
      </c>
      <c r="G29" s="1">
        <f>+C29-(C$7+F29*C$8)</f>
        <v>-2.3489999999583233E-2</v>
      </c>
      <c r="I29" s="1">
        <f>+G29</f>
        <v>-2.3489999999583233E-2</v>
      </c>
      <c r="O29" s="1">
        <f ca="1">+C$11+C$12*$F29</f>
        <v>-2.1145676464732234E-2</v>
      </c>
      <c r="Q29" s="53">
        <f>+C29-15018.5</f>
        <v>43084.786999999997</v>
      </c>
    </row>
    <row r="30" spans="1:21" x14ac:dyDescent="0.2">
      <c r="A30" s="45" t="s">
        <v>52</v>
      </c>
      <c r="B30" s="46" t="s">
        <v>49</v>
      </c>
      <c r="C30" s="47">
        <v>58103.466</v>
      </c>
      <c r="D30" s="47">
        <v>1E-3</v>
      </c>
      <c r="E30" s="1">
        <f>+(C30-C$7)/C$8</f>
        <v>18719.442154047374</v>
      </c>
      <c r="F30" s="1">
        <f>ROUND(2*E30,0)/2</f>
        <v>18719.5</v>
      </c>
      <c r="G30" s="1">
        <f>+C30-(C$7+F30*C$8)</f>
        <v>-2.0344999997178093E-2</v>
      </c>
      <c r="I30" s="1">
        <f>+G30</f>
        <v>-2.0344999997178093E-2</v>
      </c>
      <c r="O30" s="1">
        <f ca="1">+C$11+C$12*$F30</f>
        <v>-2.1146787074150498E-2</v>
      </c>
      <c r="Q30" s="53">
        <f>+C30-15018.5</f>
        <v>43084.966</v>
      </c>
    </row>
    <row r="31" spans="1:21" x14ac:dyDescent="0.2">
      <c r="A31" s="45" t="s">
        <v>52</v>
      </c>
      <c r="B31" s="46" t="s">
        <v>51</v>
      </c>
      <c r="C31" s="47">
        <v>58103.642</v>
      </c>
      <c r="D31" s="47">
        <v>1E-3</v>
      </c>
      <c r="E31" s="1">
        <f>+(C31-C$7)/C$8</f>
        <v>18719.942566318845</v>
      </c>
      <c r="F31" s="1">
        <f>ROUND(2*E31,0)/2</f>
        <v>18720</v>
      </c>
      <c r="G31" s="1">
        <f>+C31-(C$7+F31*C$8)</f>
        <v>-2.0199999999022111E-2</v>
      </c>
      <c r="I31" s="1">
        <f>+G31</f>
        <v>-2.0199999999022111E-2</v>
      </c>
      <c r="O31" s="1">
        <f ca="1">+C$11+C$12*$F31</f>
        <v>-2.1147897683568763E-2</v>
      </c>
      <c r="Q31" s="53">
        <f>+C31-15018.5</f>
        <v>43085.142</v>
      </c>
    </row>
    <row r="32" spans="1:21" x14ac:dyDescent="0.2">
      <c r="A32" s="48" t="s">
        <v>54</v>
      </c>
      <c r="B32" s="49" t="s">
        <v>49</v>
      </c>
      <c r="C32" s="50">
        <v>59122.188600000001</v>
      </c>
      <c r="D32" s="50" t="s">
        <v>55</v>
      </c>
      <c r="E32" s="1">
        <f>+(C32-C$7)/C$8</f>
        <v>21615.926757840272</v>
      </c>
      <c r="F32" s="1">
        <f>ROUND(2*E32,0)/2</f>
        <v>21616</v>
      </c>
      <c r="G32" s="1">
        <f>+C32-(C$7+F32*C$8)</f>
        <v>-2.5759999996807892E-2</v>
      </c>
      <c r="K32" s="1">
        <f>+G32</f>
        <v>-2.5759999996807892E-2</v>
      </c>
      <c r="O32" s="1">
        <f ca="1">+C$11+C$12*$F32</f>
        <v>-2.7580547434156992E-2</v>
      </c>
      <c r="Q32" s="53">
        <f>+C32-15018.5</f>
        <v>44103.688600000001</v>
      </c>
    </row>
    <row r="33" spans="1:17" x14ac:dyDescent="0.2">
      <c r="A33" s="52" t="s">
        <v>57</v>
      </c>
      <c r="C33" s="21">
        <v>59184.6181</v>
      </c>
      <c r="D33" s="21">
        <v>2.0000000000000001E-4</v>
      </c>
      <c r="E33" s="1">
        <f>+(C33-C$7)/C$8</f>
        <v>21793.429530010522</v>
      </c>
      <c r="F33" s="1">
        <f>ROUND(2*E33,0)/2</f>
        <v>21793.5</v>
      </c>
      <c r="G33" s="1">
        <f>+C33-(C$7+F33*C$8)</f>
        <v>-2.478500000142958E-2</v>
      </c>
      <c r="K33" s="1">
        <f>+G33</f>
        <v>-2.478500000142958E-2</v>
      </c>
      <c r="O33" s="1">
        <f ca="1">+C$11+C$12*$F33</f>
        <v>-2.7974813777640904E-2</v>
      </c>
      <c r="Q33" s="53">
        <f>+C33-15018.5</f>
        <v>44166.1181</v>
      </c>
    </row>
    <row r="34" spans="1:17" x14ac:dyDescent="0.2">
      <c r="A34" s="56" t="s">
        <v>58</v>
      </c>
      <c r="B34" s="54" t="s">
        <v>49</v>
      </c>
      <c r="C34" s="55">
        <v>59232.974599999841</v>
      </c>
      <c r="D34" s="56" t="s">
        <v>55</v>
      </c>
      <c r="E34" s="1">
        <f>+(C34-C$7)/C$8</f>
        <v>21930.919223223231</v>
      </c>
      <c r="F34" s="1">
        <f>ROUND(2*E34,0)/2</f>
        <v>21931</v>
      </c>
      <c r="G34" s="1">
        <f>+C34-(C$7+F34*C$8)</f>
        <v>-2.8410000159055926E-2</v>
      </c>
      <c r="K34" s="1">
        <f>+G34</f>
        <v>-2.8410000159055926E-2</v>
      </c>
      <c r="O34" s="1">
        <f ca="1">+C$11+C$12*$F34</f>
        <v>-2.8280231367663652E-2</v>
      </c>
      <c r="Q34" s="53">
        <f>+C34-15018.5</f>
        <v>44214.474599999841</v>
      </c>
    </row>
    <row r="35" spans="1:17" x14ac:dyDescent="0.2">
      <c r="A35" s="56" t="s">
        <v>59</v>
      </c>
      <c r="B35" s="54" t="s">
        <v>51</v>
      </c>
      <c r="C35" s="55">
        <v>59418.4977</v>
      </c>
      <c r="D35" s="56">
        <v>5.9999999999999995E-4</v>
      </c>
      <c r="E35" s="1">
        <f>+(C35-C$7)/C$8</f>
        <v>22458.408063461378</v>
      </c>
      <c r="F35" s="1">
        <f>ROUND(2*E35,0)/2</f>
        <v>22458.5</v>
      </c>
      <c r="G35" s="1">
        <f>+C35-(C$7+F35*C$8)</f>
        <v>-3.2334999996237457E-2</v>
      </c>
      <c r="K35" s="1">
        <f>+G35</f>
        <v>-3.2334999996237457E-2</v>
      </c>
      <c r="O35" s="1">
        <f ca="1">+C$11+C$12*$F35</f>
        <v>-2.9451924303932744E-2</v>
      </c>
      <c r="Q35" s="53">
        <f>+C35-15018.5</f>
        <v>44399.9977</v>
      </c>
    </row>
    <row r="36" spans="1:17" x14ac:dyDescent="0.2">
      <c r="A36" s="16" t="s">
        <v>56</v>
      </c>
      <c r="C36" s="51">
        <v>59553.730900000002</v>
      </c>
      <c r="D36" s="51">
        <v>2.9999999999999997E-4</v>
      </c>
      <c r="E36" s="1">
        <f>+(C36-C$7)/C$8</f>
        <v>22842.910067953722</v>
      </c>
      <c r="F36" s="1">
        <f>ROUND(2*E36,0)/2</f>
        <v>22843</v>
      </c>
      <c r="G36" s="1">
        <f>+C36-(C$7+F36*C$8)</f>
        <v>-3.162999999767635E-2</v>
      </c>
      <c r="K36" s="1">
        <f>+G36</f>
        <v>-3.162999999767635E-2</v>
      </c>
      <c r="O36" s="1">
        <f ca="1">+C$11+C$12*$F36</f>
        <v>-3.0305982946578179E-2</v>
      </c>
      <c r="Q36" s="53">
        <f>+C36-15018.5</f>
        <v>44535.230900000002</v>
      </c>
    </row>
  </sheetData>
  <sheetProtection selectLockedCells="1" selectUnlockedCells="1"/>
  <sortState xmlns:xlrd2="http://schemas.microsoft.com/office/spreadsheetml/2017/richdata2" ref="A21:U36">
    <sortCondition ref="C21:C36"/>
  </sortState>
  <phoneticPr fontId="16" type="noConversion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2023-01-21T07:36:26Z</dcterms:created>
  <dcterms:modified xsi:type="dcterms:W3CDTF">2023-01-21T07:36:46Z</dcterms:modified>
</cp:coreProperties>
</file>