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Completed constellations duplicates removed\"/>
    </mc:Choice>
  </mc:AlternateContent>
  <xr:revisionPtr revIDLastSave="0" documentId="13_ncr:1_{06009727-188F-4466-AB6E-C9923E851D6E}" xr6:coauthVersionLast="47" xr6:coauthVersionMax="47" xr10:uidLastSave="{00000000-0000-0000-0000-000000000000}"/>
  <bookViews>
    <workbookView xWindow="14160" yWindow="765" windowWidth="13320" windowHeight="14505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C7" i="1"/>
  <c r="C8" i="1"/>
  <c r="F11" i="1"/>
  <c r="G11" i="1"/>
  <c r="E15" i="1"/>
  <c r="C17" i="1"/>
  <c r="E21" i="1"/>
  <c r="F21" i="1"/>
  <c r="G21" i="1"/>
  <c r="H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C11" i="1"/>
  <c r="C12" i="1" l="1"/>
  <c r="O29" i="1" l="1"/>
  <c r="O28" i="1"/>
  <c r="C15" i="1"/>
  <c r="O40" i="1"/>
  <c r="O34" i="1"/>
  <c r="O32" i="1"/>
  <c r="O36" i="1"/>
  <c r="O25" i="1"/>
  <c r="O38" i="1"/>
  <c r="O23" i="1"/>
  <c r="O21" i="1"/>
  <c r="O26" i="1"/>
  <c r="O35" i="1"/>
  <c r="O22" i="1"/>
  <c r="O31" i="1"/>
  <c r="O30" i="1"/>
  <c r="O33" i="1"/>
  <c r="O24" i="1"/>
  <c r="O39" i="1"/>
  <c r="C16" i="1"/>
  <c r="D18" i="1" s="1"/>
  <c r="O27" i="1"/>
  <c r="O37" i="1"/>
  <c r="E16" i="1" l="1"/>
  <c r="E17" i="1" s="1"/>
  <c r="C18" i="1"/>
</calcChain>
</file>

<file path=xl/sharedStrings.xml><?xml version="1.0" encoding="utf-8"?>
<sst xmlns="http://schemas.openxmlformats.org/spreadsheetml/2006/main" count="79" uniqueCount="51">
  <si>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</si>
  <si>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</si>
  <si>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</si>
  <si>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</si>
  <si>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</si>
  <si>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</si>
  <si>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</si>
  <si>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</si>
  <si>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</si>
  <si>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</si>
  <si>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</si>
  <si>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</si>
  <si>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</si>
  <si>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</si>
  <si>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</si>
  <si>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</si>
  <si>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</si>
  <si>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</si>
  <si>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</si>
  <si>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</si>
  <si>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</si>
  <si>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</si>
  <si>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</si>
  <si>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</si>
  <si>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</si>
  <si>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</si>
  <si>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</si>
  <si>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</si>
  <si>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</si>
  <si>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Bull.86</t>
  </si>
  <si>
    <t>B</t>
  </si>
  <si>
    <t>II</t>
  </si>
  <si>
    <t>BBSAG</t>
  </si>
  <si>
    <t>Macroni 1994</t>
  </si>
  <si>
    <t>Macroni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</si>
  <si>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</si>
  <si>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</si>
  <si>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</si>
  <si>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</si>
  <si>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</si>
  <si>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</si>
  <si>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</si>
  <si>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</si>
  <si>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IBVS 5843</t>
  </si>
  <si>
    <t>I</t>
  </si>
  <si>
    <t>IBVS</t>
  </si>
  <si>
    <t>AE Phe / G8043-0440</t>
  </si>
  <si>
    <t>EW/KW</t>
  </si>
  <si>
    <t>JAVSO..39...94</t>
  </si>
  <si>
    <t>JAVSO..37...44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</si>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</sst>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3" fillId="0" borderId="0" xfId="0" applyFo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14" fontId="14" fillId="0" borderId="0" xfId="0" applyNumberFormat="1" applyFont="1" applyAlignment="1"/>
    <xf numFmtId="0" fontId="14" fillId="0" borderId="0" xfId="0" applyFont="1" applyAlignment="1">
      <alignment horizontal="center"/>
    </xf>
    <xf numFmtId="0" fontId="13" fillId="2" borderId="0" xfId="0" applyFont="1" applyFill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Phe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8-4FEA-87A7-4E1A6E6741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-7.2626000001037028E-2</c:v>
                </c:pt>
                <c:pt idx="2">
                  <c:v>-5.2846500002488028E-2</c:v>
                </c:pt>
                <c:pt idx="3">
                  <c:v>-5.791999999928521E-2</c:v>
                </c:pt>
                <c:pt idx="4">
                  <c:v>-7.4067000001377892E-2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8-4FEA-87A7-4E1A6E6741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Macroni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-5.2514999995764811E-2</c:v>
                </c:pt>
                <c:pt idx="6">
                  <c:v>-5.1315999997314066E-2</c:v>
                </c:pt>
                <c:pt idx="7">
                  <c:v>-5.1108500003465451E-2</c:v>
                </c:pt>
                <c:pt idx="8">
                  <c:v>-5.139950000011595E-2</c:v>
                </c:pt>
                <c:pt idx="9">
                  <c:v>-5.2702000000863336E-2</c:v>
                </c:pt>
                <c:pt idx="10">
                  <c:v>-5.2743000000191387E-2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88-4FEA-87A7-4E1A6E6741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">
                  <c:v>-5.1275499994517304E-2</c:v>
                </c:pt>
                <c:pt idx="12">
                  <c:v>-9.0166499998304062E-2</c:v>
                </c:pt>
                <c:pt idx="13">
                  <c:v>-9.4222000006993767E-2</c:v>
                </c:pt>
                <c:pt idx="14">
                  <c:v>-9.4660999995539896E-2</c:v>
                </c:pt>
                <c:pt idx="15">
                  <c:v>-9.5007500000065193E-2</c:v>
                </c:pt>
                <c:pt idx="16">
                  <c:v>-9.8480500004370697E-2</c:v>
                </c:pt>
                <c:pt idx="17">
                  <c:v>-9.8448000004282221E-2</c:v>
                </c:pt>
                <c:pt idx="18">
                  <c:v>-9.850449999794364E-2</c:v>
                </c:pt>
                <c:pt idx="19">
                  <c:v>-0.10107999996398576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88-4FEA-87A7-4E1A6E6741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88-4FEA-87A7-4E1A6E6741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88-4FEA-87A7-4E1A6E6741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88-4FEA-87A7-4E1A6E6741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-2.6380099090830791E-2</c:v>
                </c:pt>
                <c:pt idx="1">
                  <c:v>-4.682121410401216E-2</c:v>
                </c:pt>
                <c:pt idx="2">
                  <c:v>-4.6857723997681511E-2</c:v>
                </c:pt>
                <c:pt idx="3">
                  <c:v>-4.6869893962237966E-2</c:v>
                </c:pt>
                <c:pt idx="4">
                  <c:v>-4.6894233891350862E-2</c:v>
                </c:pt>
                <c:pt idx="5">
                  <c:v>-5.374039213456186E-2</c:v>
                </c:pt>
                <c:pt idx="6">
                  <c:v>-5.3747030297047194E-2</c:v>
                </c:pt>
                <c:pt idx="7">
                  <c:v>-5.3752562099118308E-2</c:v>
                </c:pt>
                <c:pt idx="8">
                  <c:v>-5.3759200261603649E-2</c:v>
                </c:pt>
                <c:pt idx="9">
                  <c:v>-5.3764732063674756E-2</c:v>
                </c:pt>
                <c:pt idx="10">
                  <c:v>-5.3771370226160096E-2</c:v>
                </c:pt>
                <c:pt idx="11">
                  <c:v>-5.377690202823121E-2</c:v>
                </c:pt>
                <c:pt idx="12">
                  <c:v>-8.4828013413809703E-2</c:v>
                </c:pt>
                <c:pt idx="13">
                  <c:v>-8.874784836140126E-2</c:v>
                </c:pt>
                <c:pt idx="14">
                  <c:v>-8.9205881572889514E-2</c:v>
                </c:pt>
                <c:pt idx="15">
                  <c:v>-8.9547746940884382E-2</c:v>
                </c:pt>
                <c:pt idx="16">
                  <c:v>-9.6294332746815314E-2</c:v>
                </c:pt>
                <c:pt idx="17">
                  <c:v>-9.6355182569597575E-2</c:v>
                </c:pt>
                <c:pt idx="18">
                  <c:v>-9.4108164568310962E-2</c:v>
                </c:pt>
                <c:pt idx="19">
                  <c:v>-0.11823014067961175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88-4FEA-87A7-4E1A6E67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7984"/>
        <c:axId val="1"/>
      </c:scatterChart>
      <c:valAx>
        <c:axId val="710667984"/>
        <c:scaling>
          <c:orientation val="minMax"/>
          <c:max val="36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  <c:min val="-0.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88451443569553"/>
          <c:y val="0.859375"/>
          <c:w val="0.76446367757749289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Phe - O-C Diagr.</a:t>
            </a:r>
          </a:p>
        </c:rich>
      </c:tx>
      <c:layout>
        <c:manualLayout>
          <c:xMode val="edge"/>
          <c:yMode val="edge"/>
          <c:x val="0.3443298969072164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953316519776211"/>
          <c:w val="0.76288659793814428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1-4C32-A659-5AB9F675B0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-7.2626000001037028E-2</c:v>
                </c:pt>
                <c:pt idx="2">
                  <c:v>-5.2846500002488028E-2</c:v>
                </c:pt>
                <c:pt idx="3">
                  <c:v>-5.791999999928521E-2</c:v>
                </c:pt>
                <c:pt idx="4">
                  <c:v>-7.4067000001377892E-2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A1-4C32-A659-5AB9F675B0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Macroni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-5.2514999995764811E-2</c:v>
                </c:pt>
                <c:pt idx="6">
                  <c:v>-5.1315999997314066E-2</c:v>
                </c:pt>
                <c:pt idx="7">
                  <c:v>-5.1108500003465451E-2</c:v>
                </c:pt>
                <c:pt idx="8">
                  <c:v>-5.139950000011595E-2</c:v>
                </c:pt>
                <c:pt idx="9">
                  <c:v>-5.2702000000863336E-2</c:v>
                </c:pt>
                <c:pt idx="10">
                  <c:v>-5.2743000000191387E-2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A1-4C32-A659-5AB9F675B0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">
                  <c:v>-5.1275499994517304E-2</c:v>
                </c:pt>
                <c:pt idx="12">
                  <c:v>-9.0166499998304062E-2</c:v>
                </c:pt>
                <c:pt idx="13">
                  <c:v>-9.4222000006993767E-2</c:v>
                </c:pt>
                <c:pt idx="14">
                  <c:v>-9.4660999995539896E-2</c:v>
                </c:pt>
                <c:pt idx="15">
                  <c:v>-9.5007500000065193E-2</c:v>
                </c:pt>
                <c:pt idx="16">
                  <c:v>-9.8480500004370697E-2</c:v>
                </c:pt>
                <c:pt idx="17">
                  <c:v>-9.8448000004282221E-2</c:v>
                </c:pt>
                <c:pt idx="18">
                  <c:v>-9.850449999794364E-2</c:v>
                </c:pt>
                <c:pt idx="19">
                  <c:v>-0.10107999996398576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A1-4C32-A659-5AB9F675B0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A1-4C32-A659-5AB9F675B0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A1-4C32-A659-5AB9F675B0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5.0000000000000002E-5</c:v>
                  </c:pt>
                  <c:pt idx="7">
                    <c:v>8.0000000000000007E-5</c:v>
                  </c:pt>
                  <c:pt idx="8">
                    <c:v>1.2999999999999999E-4</c:v>
                  </c:pt>
                  <c:pt idx="9">
                    <c:v>3.0000000000000001E-5</c:v>
                  </c:pt>
                  <c:pt idx="10">
                    <c:v>3.0000000000000001E-5</c:v>
                  </c:pt>
                  <c:pt idx="11">
                    <c:v>1.2E-4</c:v>
                  </c:pt>
                  <c:pt idx="12">
                    <c:v>5.9999999999999995E-4</c:v>
                  </c:pt>
                  <c:pt idx="13">
                    <c:v>2.9999999999999997E-4</c:v>
                  </c:pt>
                  <c:pt idx="14">
                    <c:v>1E-4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1.23E-3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A1-4C32-A659-5AB9F675B0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9238</c:v>
                </c:pt>
                <c:pt idx="2">
                  <c:v>9254.5</c:v>
                </c:pt>
                <c:pt idx="3">
                  <c:v>9260</c:v>
                </c:pt>
                <c:pt idx="4">
                  <c:v>9271</c:v>
                </c:pt>
                <c:pt idx="5">
                  <c:v>12365</c:v>
                </c:pt>
                <c:pt idx="6">
                  <c:v>12368</c:v>
                </c:pt>
                <c:pt idx="7">
                  <c:v>12370.5</c:v>
                </c:pt>
                <c:pt idx="8">
                  <c:v>12373.5</c:v>
                </c:pt>
                <c:pt idx="9">
                  <c:v>12376</c:v>
                </c:pt>
                <c:pt idx="10">
                  <c:v>12379</c:v>
                </c:pt>
                <c:pt idx="11">
                  <c:v>12381.5</c:v>
                </c:pt>
                <c:pt idx="12">
                  <c:v>26414.5</c:v>
                </c:pt>
                <c:pt idx="13">
                  <c:v>28186</c:v>
                </c:pt>
                <c:pt idx="14">
                  <c:v>28393</c:v>
                </c:pt>
                <c:pt idx="15">
                  <c:v>28547.5</c:v>
                </c:pt>
                <c:pt idx="16">
                  <c:v>31596.5</c:v>
                </c:pt>
                <c:pt idx="17">
                  <c:v>31624</c:v>
                </c:pt>
                <c:pt idx="18">
                  <c:v>30608.5</c:v>
                </c:pt>
                <c:pt idx="19">
                  <c:v>41510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-2.6380099090830791E-2</c:v>
                </c:pt>
                <c:pt idx="1">
                  <c:v>-4.682121410401216E-2</c:v>
                </c:pt>
                <c:pt idx="2">
                  <c:v>-4.6857723997681511E-2</c:v>
                </c:pt>
                <c:pt idx="3">
                  <c:v>-4.6869893962237966E-2</c:v>
                </c:pt>
                <c:pt idx="4">
                  <c:v>-4.6894233891350862E-2</c:v>
                </c:pt>
                <c:pt idx="5">
                  <c:v>-5.374039213456186E-2</c:v>
                </c:pt>
                <c:pt idx="6">
                  <c:v>-5.3747030297047194E-2</c:v>
                </c:pt>
                <c:pt idx="7">
                  <c:v>-5.3752562099118308E-2</c:v>
                </c:pt>
                <c:pt idx="8">
                  <c:v>-5.3759200261603649E-2</c:v>
                </c:pt>
                <c:pt idx="9">
                  <c:v>-5.3764732063674756E-2</c:v>
                </c:pt>
                <c:pt idx="10">
                  <c:v>-5.3771370226160096E-2</c:v>
                </c:pt>
                <c:pt idx="11">
                  <c:v>-5.377690202823121E-2</c:v>
                </c:pt>
                <c:pt idx="12">
                  <c:v>-8.4828013413809703E-2</c:v>
                </c:pt>
                <c:pt idx="13">
                  <c:v>-8.874784836140126E-2</c:v>
                </c:pt>
                <c:pt idx="14">
                  <c:v>-8.9205881572889514E-2</c:v>
                </c:pt>
                <c:pt idx="15">
                  <c:v>-8.9547746940884382E-2</c:v>
                </c:pt>
                <c:pt idx="16">
                  <c:v>-9.6294332746815314E-2</c:v>
                </c:pt>
                <c:pt idx="17">
                  <c:v>-9.6355182569597575E-2</c:v>
                </c:pt>
                <c:pt idx="18">
                  <c:v>-9.4108164568310962E-2</c:v>
                </c:pt>
                <c:pt idx="19">
                  <c:v>-0.11823014067961175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A1-4C32-A659-5AB9F675B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69952"/>
        <c:axId val="1"/>
      </c:scatterChart>
      <c:valAx>
        <c:axId val="710669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69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38144329896907"/>
          <c:y val="0.85981570060751755"/>
          <c:w val="0.76288659793814428"/>
          <c:h val="0.121495654164724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19050</xdr:rowOff>
    </xdr:from>
    <xdr:to>
      <xdr:col>13</xdr:col>
      <xdr:colOff>47625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EE5631D-CA5C-53D6-5C8F-337543FAB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171450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FC3A088-F128-1C50-9938-70DA399B0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4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24</v>
      </c>
      <c r="B2" s="28" t="s">
        <v>47</v>
      </c>
    </row>
    <row r="4" spans="1:7" x14ac:dyDescent="0.2">
      <c r="A4" s="6" t="s">
        <v>0</v>
      </c>
      <c r="C4" s="2">
        <v>43732.8819</v>
      </c>
      <c r="D4" s="3">
        <v>0.362377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43732.8819</v>
      </c>
    </row>
    <row r="8" spans="1:7" x14ac:dyDescent="0.2">
      <c r="A8" t="s">
        <v>3</v>
      </c>
      <c r="C8">
        <f>+D4</f>
        <v>0.362377</v>
      </c>
    </row>
    <row r="9" spans="1:7" x14ac:dyDescent="0.2">
      <c r="A9" s="9" t="s">
        <v>35</v>
      </c>
      <c r="B9" s="10"/>
      <c r="C9" s="11">
        <v>-9.5</v>
      </c>
      <c r="D9" s="10" t="s">
        <v>36</v>
      </c>
      <c r="E9" s="10"/>
    </row>
    <row r="10" spans="1:7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7" x14ac:dyDescent="0.2">
      <c r="A11" s="10" t="s">
        <v>16</v>
      </c>
      <c r="B11" s="10"/>
      <c r="C11" s="12">
        <f ca="1">INTERCEPT(INDIRECT($G$11):G975,INDIRECT($F$11):F975)</f>
        <v>-2.6380099090830791E-2</v>
      </c>
      <c r="D11" s="4"/>
      <c r="E11" s="10"/>
      <c r="F11" s="13" t="str">
        <f>"F"&amp;E19</f>
        <v>F26</v>
      </c>
      <c r="G11" s="14" t="str">
        <f>"G"&amp;E19</f>
        <v>G26</v>
      </c>
    </row>
    <row r="12" spans="1:7" x14ac:dyDescent="0.2">
      <c r="A12" s="10" t="s">
        <v>17</v>
      </c>
      <c r="B12" s="10"/>
      <c r="C12" s="12">
        <f ca="1">SLOPE(INDIRECT($G$11):G975,INDIRECT($F$11):F975)</f>
        <v>-2.2127208284456987E-6</v>
      </c>
      <c r="D12" s="4"/>
      <c r="E12" s="10"/>
    </row>
    <row r="13" spans="1:7" x14ac:dyDescent="0.2">
      <c r="A13" s="10" t="s">
        <v>19</v>
      </c>
      <c r="B13" s="10"/>
      <c r="C13" s="4" t="s">
        <v>14</v>
      </c>
      <c r="D13" s="4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15" t="s">
        <v>18</v>
      </c>
      <c r="B15" s="10"/>
      <c r="C15" s="16">
        <f ca="1">(C7+C11)+(C8+C12)*INT(MAX(F21:F3516))</f>
        <v>58775.032939859317</v>
      </c>
      <c r="D15" s="17" t="s">
        <v>37</v>
      </c>
      <c r="E15" s="18">
        <f ca="1">TODAY()+15018.5-B9/24</f>
        <v>59968.5</v>
      </c>
    </row>
    <row r="16" spans="1:7" x14ac:dyDescent="0.2">
      <c r="A16" s="19" t="s">
        <v>4</v>
      </c>
      <c r="B16" s="10"/>
      <c r="C16" s="20">
        <f ca="1">+C8+C12</f>
        <v>0.36237478727917155</v>
      </c>
      <c r="D16" s="17" t="s">
        <v>38</v>
      </c>
      <c r="E16" s="18">
        <f ca="1">ROUND(2*(E15-C15)/C16,0)/2+1</f>
        <v>3294.5</v>
      </c>
    </row>
    <row r="17" spans="1:30" ht="13.5" thickBot="1" x14ac:dyDescent="0.25">
      <c r="A17" s="17" t="s">
        <v>39</v>
      </c>
      <c r="B17" s="10"/>
      <c r="C17" s="10">
        <f>COUNT(C21:C2174)</f>
        <v>20</v>
      </c>
      <c r="D17" s="17" t="s">
        <v>40</v>
      </c>
      <c r="E17" s="21">
        <f ca="1">+C15+C16*E16-15018.5-C9/24</f>
        <v>44950.772509883886</v>
      </c>
    </row>
    <row r="18" spans="1:30" x14ac:dyDescent="0.2">
      <c r="A18" s="19" t="s">
        <v>5</v>
      </c>
      <c r="B18" s="10"/>
      <c r="C18" s="22">
        <f ca="1">+C15</f>
        <v>58775.032939859317</v>
      </c>
      <c r="D18" s="23">
        <f ca="1">+C16</f>
        <v>0.36237478727917155</v>
      </c>
      <c r="E18" s="24" t="s">
        <v>41</v>
      </c>
    </row>
    <row r="19" spans="1:30" ht="13.5" thickTop="1" x14ac:dyDescent="0.2">
      <c r="A19" s="25" t="s">
        <v>42</v>
      </c>
      <c r="E19" s="26">
        <v>26</v>
      </c>
    </row>
    <row r="20" spans="1:30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32</v>
      </c>
      <c r="J20" s="8" t="s">
        <v>34</v>
      </c>
      <c r="K20" s="8" t="s">
        <v>45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0" x14ac:dyDescent="0.2">
      <c r="A21" s="29" t="s">
        <v>12</v>
      </c>
      <c r="B21" s="29"/>
      <c r="C21" s="30">
        <v>43732.8819</v>
      </c>
      <c r="D21" s="30" t="s">
        <v>14</v>
      </c>
      <c r="E21" s="29">
        <f t="shared" ref="E21:E32" si="0">+(C21-C$7)/C$8</f>
        <v>0</v>
      </c>
      <c r="F21" s="29">
        <f t="shared" ref="F21:F33" si="1">ROUND(2*E21,0)/2</f>
        <v>0</v>
      </c>
      <c r="G21" s="29">
        <f t="shared" ref="G21:G32" si="2">+C21-(C$7+F21*C$8)</f>
        <v>0</v>
      </c>
      <c r="H21" s="29">
        <f>+G21</f>
        <v>0</v>
      </c>
      <c r="I21" s="29"/>
      <c r="J21" s="29"/>
      <c r="K21" s="29"/>
      <c r="L21" s="29"/>
      <c r="M21" s="29"/>
      <c r="N21" s="29"/>
      <c r="O21" s="29">
        <f t="shared" ref="O21:O32" ca="1" si="3">+C$11+C$12*$F21</f>
        <v>-2.6380099090830791E-2</v>
      </c>
      <c r="P21" s="29"/>
      <c r="Q21" s="31">
        <f t="shared" ref="Q21:Q32" si="4">+C21-15018.5</f>
        <v>28714.3819</v>
      </c>
      <c r="R21" s="29"/>
      <c r="S21" s="29"/>
      <c r="T21" s="29"/>
    </row>
    <row r="22" spans="1:30" x14ac:dyDescent="0.2">
      <c r="A22" s="29" t="s">
        <v>29</v>
      </c>
      <c r="B22" s="29"/>
      <c r="C22" s="30">
        <v>47080.447999999997</v>
      </c>
      <c r="D22" s="30"/>
      <c r="E22" s="29">
        <f t="shared" si="0"/>
        <v>9237.7995844107008</v>
      </c>
      <c r="F22" s="29">
        <f t="shared" si="1"/>
        <v>9238</v>
      </c>
      <c r="G22" s="29">
        <f t="shared" si="2"/>
        <v>-7.2626000001037028E-2</v>
      </c>
      <c r="H22" s="29"/>
      <c r="I22" s="29">
        <f>+G22</f>
        <v>-7.2626000001037028E-2</v>
      </c>
      <c r="J22" s="29"/>
      <c r="K22" s="29"/>
      <c r="L22" s="29"/>
      <c r="M22" s="29"/>
      <c r="N22" s="29"/>
      <c r="O22" s="29">
        <f t="shared" ca="1" si="3"/>
        <v>-4.682121410401216E-2</v>
      </c>
      <c r="P22" s="29"/>
      <c r="Q22" s="31">
        <f t="shared" si="4"/>
        <v>32061.947999999997</v>
      </c>
      <c r="R22" s="29"/>
      <c r="S22" s="29"/>
      <c r="T22" s="29"/>
      <c r="AA22">
        <v>5</v>
      </c>
      <c r="AB22" t="s">
        <v>28</v>
      </c>
      <c r="AD22" t="s">
        <v>30</v>
      </c>
    </row>
    <row r="23" spans="1:30" x14ac:dyDescent="0.2">
      <c r="A23" s="29" t="s">
        <v>29</v>
      </c>
      <c r="B23" s="32" t="s">
        <v>31</v>
      </c>
      <c r="C23" s="30">
        <v>47086.447</v>
      </c>
      <c r="D23" s="30"/>
      <c r="E23" s="29">
        <f t="shared" si="0"/>
        <v>9254.3541670691011</v>
      </c>
      <c r="F23" s="29">
        <f t="shared" si="1"/>
        <v>9254.5</v>
      </c>
      <c r="G23" s="29">
        <f t="shared" si="2"/>
        <v>-5.2846500002488028E-2</v>
      </c>
      <c r="H23" s="29"/>
      <c r="I23" s="29">
        <f>+G23</f>
        <v>-5.2846500002488028E-2</v>
      </c>
      <c r="J23" s="29"/>
      <c r="K23" s="29"/>
      <c r="L23" s="29"/>
      <c r="M23" s="29"/>
      <c r="N23" s="29"/>
      <c r="O23" s="29">
        <f t="shared" ca="1" si="3"/>
        <v>-4.6857723997681511E-2</v>
      </c>
      <c r="P23" s="29"/>
      <c r="Q23" s="31">
        <f t="shared" si="4"/>
        <v>32067.947</v>
      </c>
      <c r="R23" s="29"/>
      <c r="S23" s="29"/>
      <c r="T23" s="29"/>
      <c r="AA23">
        <v>6</v>
      </c>
      <c r="AB23" t="s">
        <v>28</v>
      </c>
      <c r="AD23" t="s">
        <v>30</v>
      </c>
    </row>
    <row r="24" spans="1:30" x14ac:dyDescent="0.2">
      <c r="A24" s="29" t="s">
        <v>29</v>
      </c>
      <c r="B24" s="29"/>
      <c r="C24" s="30">
        <v>47088.434999999998</v>
      </c>
      <c r="D24" s="30"/>
      <c r="E24" s="29">
        <f t="shared" si="0"/>
        <v>9259.8401664564735</v>
      </c>
      <c r="F24" s="29">
        <f t="shared" si="1"/>
        <v>9260</v>
      </c>
      <c r="G24" s="29">
        <f t="shared" si="2"/>
        <v>-5.791999999928521E-2</v>
      </c>
      <c r="H24" s="29"/>
      <c r="I24" s="29">
        <f>+G24</f>
        <v>-5.791999999928521E-2</v>
      </c>
      <c r="J24" s="29"/>
      <c r="K24" s="29"/>
      <c r="L24" s="29"/>
      <c r="M24" s="29"/>
      <c r="N24" s="29"/>
      <c r="O24" s="29">
        <f t="shared" ca="1" si="3"/>
        <v>-4.6869893962237966E-2</v>
      </c>
      <c r="P24" s="29"/>
      <c r="Q24" s="31">
        <f t="shared" si="4"/>
        <v>32069.934999999998</v>
      </c>
      <c r="R24" s="29"/>
      <c r="S24" s="29"/>
      <c r="T24" s="29"/>
      <c r="AA24">
        <v>5</v>
      </c>
      <c r="AB24" t="s">
        <v>28</v>
      </c>
      <c r="AD24" t="s">
        <v>30</v>
      </c>
    </row>
    <row r="25" spans="1:30" x14ac:dyDescent="0.2">
      <c r="A25" s="29" t="s">
        <v>29</v>
      </c>
      <c r="B25" s="29"/>
      <c r="C25" s="30">
        <v>47092.404999999999</v>
      </c>
      <c r="D25" s="30"/>
      <c r="E25" s="29">
        <f t="shared" si="0"/>
        <v>9270.7956078890184</v>
      </c>
      <c r="F25" s="29">
        <f t="shared" si="1"/>
        <v>9271</v>
      </c>
      <c r="G25" s="29">
        <f t="shared" si="2"/>
        <v>-7.4067000001377892E-2</v>
      </c>
      <c r="H25" s="29"/>
      <c r="I25" s="29">
        <f>+G25</f>
        <v>-7.4067000001377892E-2</v>
      </c>
      <c r="J25" s="29"/>
      <c r="K25" s="29"/>
      <c r="L25" s="29"/>
      <c r="M25" s="29"/>
      <c r="N25" s="29"/>
      <c r="O25" s="29">
        <f t="shared" ca="1" si="3"/>
        <v>-4.6894233891350862E-2</v>
      </c>
      <c r="P25" s="29"/>
      <c r="Q25" s="31">
        <f t="shared" si="4"/>
        <v>32073.904999999999</v>
      </c>
      <c r="R25" s="29"/>
      <c r="S25" s="29"/>
      <c r="T25" s="29"/>
      <c r="AA25">
        <v>7</v>
      </c>
      <c r="AB25" t="s">
        <v>28</v>
      </c>
      <c r="AD25" t="s">
        <v>30</v>
      </c>
    </row>
    <row r="26" spans="1:30" x14ac:dyDescent="0.2">
      <c r="A26" s="29" t="s">
        <v>33</v>
      </c>
      <c r="B26" s="29"/>
      <c r="C26" s="30">
        <v>48213.620990000003</v>
      </c>
      <c r="D26" s="30">
        <v>5.0000000000000002E-5</v>
      </c>
      <c r="E26" s="29">
        <f t="shared" si="0"/>
        <v>12364.855081862266</v>
      </c>
      <c r="F26" s="29">
        <f t="shared" si="1"/>
        <v>12365</v>
      </c>
      <c r="G26" s="29">
        <f t="shared" si="2"/>
        <v>-5.2514999995764811E-2</v>
      </c>
      <c r="H26" s="29"/>
      <c r="I26" s="29"/>
      <c r="J26" s="29">
        <f t="shared" ref="J26:J31" si="5">+G26</f>
        <v>-5.2514999995764811E-2</v>
      </c>
      <c r="K26" s="29"/>
      <c r="L26" s="29"/>
      <c r="M26" s="29"/>
      <c r="N26" s="29"/>
      <c r="O26" s="29">
        <f t="shared" ca="1" si="3"/>
        <v>-5.374039213456186E-2</v>
      </c>
      <c r="P26" s="29"/>
      <c r="Q26" s="31">
        <f t="shared" si="4"/>
        <v>33195.120990000003</v>
      </c>
      <c r="R26" s="29"/>
      <c r="S26" s="29"/>
      <c r="T26" s="29"/>
    </row>
    <row r="27" spans="1:30" x14ac:dyDescent="0.2">
      <c r="A27" s="29" t="s">
        <v>33</v>
      </c>
      <c r="B27" s="29"/>
      <c r="C27" s="30">
        <v>48214.709320000002</v>
      </c>
      <c r="D27" s="30"/>
      <c r="E27" s="29">
        <f t="shared" si="0"/>
        <v>12367.858390571149</v>
      </c>
      <c r="F27" s="29">
        <f t="shared" si="1"/>
        <v>12368</v>
      </c>
      <c r="G27" s="29">
        <f t="shared" si="2"/>
        <v>-5.1315999997314066E-2</v>
      </c>
      <c r="H27" s="29"/>
      <c r="I27" s="29"/>
      <c r="J27" s="29">
        <f t="shared" si="5"/>
        <v>-5.1315999997314066E-2</v>
      </c>
      <c r="K27" s="29"/>
      <c r="L27" s="29"/>
      <c r="M27" s="29"/>
      <c r="N27" s="29"/>
      <c r="O27" s="29">
        <f t="shared" ca="1" si="3"/>
        <v>-5.3747030297047194E-2</v>
      </c>
      <c r="P27" s="29"/>
      <c r="Q27" s="31">
        <f t="shared" si="4"/>
        <v>33196.209320000002</v>
      </c>
      <c r="R27" s="29"/>
      <c r="S27" s="29"/>
      <c r="T27" s="29"/>
    </row>
    <row r="28" spans="1:30" x14ac:dyDescent="0.2">
      <c r="A28" s="29" t="s">
        <v>33</v>
      </c>
      <c r="B28" s="29"/>
      <c r="C28" s="30">
        <v>48215.615469999997</v>
      </c>
      <c r="D28" s="30">
        <v>8.0000000000000007E-5</v>
      </c>
      <c r="E28" s="29">
        <f t="shared" si="0"/>
        <v>12370.358963179222</v>
      </c>
      <c r="F28" s="29">
        <f t="shared" si="1"/>
        <v>12370.5</v>
      </c>
      <c r="G28" s="29">
        <f t="shared" si="2"/>
        <v>-5.1108500003465451E-2</v>
      </c>
      <c r="H28" s="29"/>
      <c r="I28" s="29"/>
      <c r="J28" s="29">
        <f t="shared" si="5"/>
        <v>-5.1108500003465451E-2</v>
      </c>
      <c r="K28" s="29"/>
      <c r="L28" s="29"/>
      <c r="M28" s="29"/>
      <c r="N28" s="29"/>
      <c r="O28" s="29">
        <f t="shared" ca="1" si="3"/>
        <v>-5.3752562099118308E-2</v>
      </c>
      <c r="P28" s="29"/>
      <c r="Q28" s="31">
        <f t="shared" si="4"/>
        <v>33197.115469999997</v>
      </c>
      <c r="R28" s="29"/>
      <c r="S28" s="29"/>
      <c r="T28" s="29"/>
    </row>
    <row r="29" spans="1:30" x14ac:dyDescent="0.2">
      <c r="A29" s="29" t="s">
        <v>33</v>
      </c>
      <c r="B29" s="29"/>
      <c r="C29" s="30">
        <v>48216.702310000001</v>
      </c>
      <c r="D29" s="30">
        <v>1.2999999999999999E-4</v>
      </c>
      <c r="E29" s="29">
        <f t="shared" si="0"/>
        <v>12373.358160148133</v>
      </c>
      <c r="F29" s="29">
        <f t="shared" si="1"/>
        <v>12373.5</v>
      </c>
      <c r="G29" s="29">
        <f t="shared" si="2"/>
        <v>-5.139950000011595E-2</v>
      </c>
      <c r="H29" s="29"/>
      <c r="I29" s="29"/>
      <c r="J29" s="29">
        <f t="shared" si="5"/>
        <v>-5.139950000011595E-2</v>
      </c>
      <c r="K29" s="29"/>
      <c r="L29" s="29"/>
      <c r="M29" s="29"/>
      <c r="N29" s="29"/>
      <c r="O29" s="29">
        <f t="shared" ca="1" si="3"/>
        <v>-5.3759200261603649E-2</v>
      </c>
      <c r="P29" s="29"/>
      <c r="Q29" s="31">
        <f t="shared" si="4"/>
        <v>33198.202310000001</v>
      </c>
      <c r="R29" s="29"/>
      <c r="S29" s="29"/>
      <c r="T29" s="29"/>
    </row>
    <row r="30" spans="1:30" x14ac:dyDescent="0.2">
      <c r="A30" s="29" t="s">
        <v>33</v>
      </c>
      <c r="B30" s="29"/>
      <c r="C30" s="30">
        <v>48217.606950000001</v>
      </c>
      <c r="D30" s="30">
        <v>3.0000000000000001E-5</v>
      </c>
      <c r="E30" s="29">
        <f t="shared" si="0"/>
        <v>12375.854565825097</v>
      </c>
      <c r="F30" s="29">
        <f t="shared" si="1"/>
        <v>12376</v>
      </c>
      <c r="G30" s="29">
        <f t="shared" si="2"/>
        <v>-5.2702000000863336E-2</v>
      </c>
      <c r="H30" s="29"/>
      <c r="I30" s="29"/>
      <c r="J30" s="29">
        <f t="shared" si="5"/>
        <v>-5.2702000000863336E-2</v>
      </c>
      <c r="K30" s="29"/>
      <c r="L30" s="29"/>
      <c r="M30" s="29"/>
      <c r="N30" s="29"/>
      <c r="O30" s="29">
        <f t="shared" ca="1" si="3"/>
        <v>-5.3764732063674756E-2</v>
      </c>
      <c r="P30" s="29"/>
      <c r="Q30" s="31">
        <f t="shared" si="4"/>
        <v>33199.106950000001</v>
      </c>
      <c r="R30" s="29"/>
      <c r="S30" s="29"/>
      <c r="T30" s="29"/>
    </row>
    <row r="31" spans="1:30" x14ac:dyDescent="0.2">
      <c r="A31" s="29" t="s">
        <v>33</v>
      </c>
      <c r="B31" s="29"/>
      <c r="C31" s="30">
        <v>48218.694040000002</v>
      </c>
      <c r="D31" s="30">
        <v>3.0000000000000001E-5</v>
      </c>
      <c r="E31" s="29">
        <f t="shared" si="0"/>
        <v>12378.854452683259</v>
      </c>
      <c r="F31" s="29">
        <f t="shared" si="1"/>
        <v>12379</v>
      </c>
      <c r="G31" s="29">
        <f t="shared" si="2"/>
        <v>-5.2743000000191387E-2</v>
      </c>
      <c r="H31" s="29"/>
      <c r="I31" s="29"/>
      <c r="J31" s="29">
        <f t="shared" si="5"/>
        <v>-5.2743000000191387E-2</v>
      </c>
      <c r="K31" s="29"/>
      <c r="L31" s="29"/>
      <c r="M31" s="29"/>
      <c r="N31" s="29"/>
      <c r="O31" s="29">
        <f t="shared" ca="1" si="3"/>
        <v>-5.3771370226160096E-2</v>
      </c>
      <c r="P31" s="29"/>
      <c r="Q31" s="31">
        <f t="shared" si="4"/>
        <v>33200.194040000002</v>
      </c>
      <c r="R31" s="29"/>
      <c r="S31" s="29"/>
      <c r="T31" s="29"/>
    </row>
    <row r="32" spans="1:30" x14ac:dyDescent="0.2">
      <c r="A32" s="29" t="s">
        <v>33</v>
      </c>
      <c r="B32" s="29"/>
      <c r="C32" s="30">
        <v>48219.601450000002</v>
      </c>
      <c r="D32" s="30">
        <v>1.2E-4</v>
      </c>
      <c r="E32" s="29">
        <f t="shared" si="0"/>
        <v>12381.358502333209</v>
      </c>
      <c r="F32" s="29">
        <f t="shared" si="1"/>
        <v>12381.5</v>
      </c>
      <c r="G32" s="29">
        <f t="shared" si="2"/>
        <v>-5.1275499994517304E-2</v>
      </c>
      <c r="H32" s="29"/>
      <c r="I32" s="29"/>
      <c r="J32" s="29"/>
      <c r="K32" s="29">
        <f t="shared" ref="K32:K39" si="6">+G32</f>
        <v>-5.1275499994517304E-2</v>
      </c>
      <c r="L32" s="29"/>
      <c r="M32" s="29"/>
      <c r="N32" s="29"/>
      <c r="O32" s="29">
        <f t="shared" ca="1" si="3"/>
        <v>-5.377690202823121E-2</v>
      </c>
      <c r="P32" s="29"/>
      <c r="Q32" s="31">
        <f t="shared" si="4"/>
        <v>33201.101450000002</v>
      </c>
      <c r="R32" s="29"/>
      <c r="S32" s="29"/>
      <c r="T32" s="29"/>
    </row>
    <row r="33" spans="1:20" x14ac:dyDescent="0.2">
      <c r="A33" s="34" t="s">
        <v>43</v>
      </c>
      <c r="B33" s="27" t="s">
        <v>31</v>
      </c>
      <c r="C33" s="35">
        <v>53304.798999999999</v>
      </c>
      <c r="D33" s="35">
        <v>5.9999999999999995E-4</v>
      </c>
      <c r="E33" s="29">
        <f t="shared" ref="E33:E39" si="7">+(C33-C$7)/C$8</f>
        <v>26414.251180400519</v>
      </c>
      <c r="F33" s="29">
        <f t="shared" si="1"/>
        <v>26414.5</v>
      </c>
      <c r="G33" s="29">
        <f t="shared" ref="G33:G39" si="8">+C33-(C$7+F33*C$8)</f>
        <v>-9.0166499998304062E-2</v>
      </c>
      <c r="H33" s="29"/>
      <c r="I33" s="29"/>
      <c r="J33" s="29"/>
      <c r="K33" s="29">
        <f t="shared" si="6"/>
        <v>-9.0166499998304062E-2</v>
      </c>
      <c r="L33" s="29"/>
      <c r="M33" s="29"/>
      <c r="N33" s="29"/>
      <c r="O33" s="29">
        <f t="shared" ref="O33:O39" ca="1" si="9">+C$11+C$12*$F33</f>
        <v>-8.4828013413809703E-2</v>
      </c>
      <c r="P33" s="29"/>
      <c r="Q33" s="31">
        <f t="shared" ref="Q33:Q39" si="10">+C33-15018.5</f>
        <v>38286.298999999999</v>
      </c>
      <c r="R33" s="29"/>
      <c r="S33" s="29"/>
      <c r="T33" s="29"/>
    </row>
    <row r="34" spans="1:20" x14ac:dyDescent="0.2">
      <c r="A34" s="34" t="s">
        <v>43</v>
      </c>
      <c r="B34" s="27" t="s">
        <v>44</v>
      </c>
      <c r="C34" s="35">
        <v>53946.745799999997</v>
      </c>
      <c r="D34" s="35">
        <v>2.9999999999999997E-4</v>
      </c>
      <c r="E34" s="29">
        <f t="shared" si="7"/>
        <v>28185.739989016954</v>
      </c>
      <c r="F34" s="33">
        <f t="shared" ref="F34:F39" si="11">ROUND(2*E34,0)/2+0.5</f>
        <v>28186</v>
      </c>
      <c r="G34" s="29">
        <f t="shared" si="8"/>
        <v>-9.4222000006993767E-2</v>
      </c>
      <c r="H34" s="29"/>
      <c r="I34" s="29"/>
      <c r="J34" s="29"/>
      <c r="K34" s="29">
        <f t="shared" si="6"/>
        <v>-9.4222000006993767E-2</v>
      </c>
      <c r="L34" s="29"/>
      <c r="M34" s="29"/>
      <c r="N34" s="29"/>
      <c r="O34" s="29">
        <f t="shared" ca="1" si="9"/>
        <v>-8.874784836140126E-2</v>
      </c>
      <c r="P34" s="29"/>
      <c r="Q34" s="31">
        <f t="shared" si="10"/>
        <v>38928.245799999997</v>
      </c>
      <c r="R34" s="29"/>
      <c r="S34" s="29"/>
      <c r="T34" s="29"/>
    </row>
    <row r="35" spans="1:20" x14ac:dyDescent="0.2">
      <c r="A35" s="34" t="s">
        <v>43</v>
      </c>
      <c r="B35" s="27" t="s">
        <v>44</v>
      </c>
      <c r="C35" s="35">
        <v>54021.757400000002</v>
      </c>
      <c r="D35" s="35">
        <v>1E-4</v>
      </c>
      <c r="E35" s="29">
        <f t="shared" si="7"/>
        <v>28392.738777571431</v>
      </c>
      <c r="F35" s="33">
        <f t="shared" si="11"/>
        <v>28393</v>
      </c>
      <c r="G35" s="29">
        <f t="shared" si="8"/>
        <v>-9.4660999995539896E-2</v>
      </c>
      <c r="H35" s="29"/>
      <c r="I35" s="29"/>
      <c r="J35" s="29"/>
      <c r="K35" s="29">
        <f t="shared" si="6"/>
        <v>-9.4660999995539896E-2</v>
      </c>
      <c r="L35" s="29"/>
      <c r="M35" s="29"/>
      <c r="N35" s="29"/>
      <c r="O35" s="29">
        <f t="shared" ca="1" si="9"/>
        <v>-8.9205881572889514E-2</v>
      </c>
      <c r="P35" s="29"/>
      <c r="Q35" s="31">
        <f t="shared" si="10"/>
        <v>39003.257400000002</v>
      </c>
      <c r="R35" s="29"/>
      <c r="S35" s="29"/>
      <c r="T35" s="29"/>
    </row>
    <row r="36" spans="1:20" x14ac:dyDescent="0.2">
      <c r="A36" s="34" t="s">
        <v>43</v>
      </c>
      <c r="B36" s="27" t="s">
        <v>31</v>
      </c>
      <c r="C36" s="35">
        <v>54077.744299999998</v>
      </c>
      <c r="D36" s="35">
        <v>4.0000000000000002E-4</v>
      </c>
      <c r="E36" s="29">
        <f t="shared" si="7"/>
        <v>28547.237821384904</v>
      </c>
      <c r="F36" s="33">
        <f t="shared" si="11"/>
        <v>28547.5</v>
      </c>
      <c r="G36" s="29">
        <f t="shared" si="8"/>
        <v>-9.5007500000065193E-2</v>
      </c>
      <c r="H36" s="29"/>
      <c r="I36" s="29"/>
      <c r="J36" s="29"/>
      <c r="K36" s="29">
        <f t="shared" si="6"/>
        <v>-9.5007500000065193E-2</v>
      </c>
      <c r="L36" s="29"/>
      <c r="M36" s="29"/>
      <c r="N36" s="29"/>
      <c r="O36" s="29">
        <f t="shared" ca="1" si="9"/>
        <v>-8.9547746940884382E-2</v>
      </c>
      <c r="P36" s="29"/>
      <c r="Q36" s="31">
        <f t="shared" si="10"/>
        <v>39059.244299999998</v>
      </c>
      <c r="R36" s="29"/>
      <c r="S36" s="29"/>
      <c r="T36" s="29"/>
    </row>
    <row r="37" spans="1:20" x14ac:dyDescent="0.2">
      <c r="A37" s="36" t="s">
        <v>48</v>
      </c>
      <c r="B37" s="37" t="s">
        <v>31</v>
      </c>
      <c r="C37" s="38">
        <v>55182.628299999997</v>
      </c>
      <c r="D37" s="38">
        <v>2.0000000000000001E-4</v>
      </c>
      <c r="E37" s="29">
        <f t="shared" si="7"/>
        <v>31596.228237443316</v>
      </c>
      <c r="F37" s="33">
        <f t="shared" si="11"/>
        <v>31596.5</v>
      </c>
      <c r="G37" s="29">
        <f t="shared" si="8"/>
        <v>-9.8480500004370697E-2</v>
      </c>
      <c r="H37" s="29"/>
      <c r="I37" s="29"/>
      <c r="J37" s="29"/>
      <c r="K37" s="29">
        <f t="shared" si="6"/>
        <v>-9.8480500004370697E-2</v>
      </c>
      <c r="L37" s="29"/>
      <c r="M37" s="29"/>
      <c r="N37" s="29"/>
      <c r="O37" s="29">
        <f t="shared" ca="1" si="9"/>
        <v>-9.6294332746815314E-2</v>
      </c>
      <c r="P37" s="29"/>
      <c r="Q37" s="31">
        <f t="shared" si="10"/>
        <v>40164.128299999997</v>
      </c>
      <c r="R37" s="29"/>
      <c r="S37" s="29"/>
      <c r="T37" s="29"/>
    </row>
    <row r="38" spans="1:20" ht="12" customHeight="1" x14ac:dyDescent="0.2">
      <c r="A38" s="36" t="s">
        <v>48</v>
      </c>
      <c r="B38" s="37" t="s">
        <v>44</v>
      </c>
      <c r="C38" s="38">
        <v>55192.593699999998</v>
      </c>
      <c r="D38" s="38">
        <v>2.0000000000000001E-4</v>
      </c>
      <c r="E38" s="29">
        <f t="shared" si="7"/>
        <v>31623.72832712892</v>
      </c>
      <c r="F38" s="33">
        <f t="shared" si="11"/>
        <v>31624</v>
      </c>
      <c r="G38" s="29">
        <f t="shared" si="8"/>
        <v>-9.8448000004282221E-2</v>
      </c>
      <c r="H38" s="29"/>
      <c r="I38" s="29"/>
      <c r="J38" s="29"/>
      <c r="K38" s="29">
        <f t="shared" si="6"/>
        <v>-9.8448000004282221E-2</v>
      </c>
      <c r="L38" s="29"/>
      <c r="M38" s="29"/>
      <c r="N38" s="29"/>
      <c r="O38" s="29">
        <f t="shared" ca="1" si="9"/>
        <v>-9.6355182569597575E-2</v>
      </c>
      <c r="P38" s="29"/>
      <c r="Q38" s="31">
        <f t="shared" si="10"/>
        <v>40174.093699999998</v>
      </c>
      <c r="R38" s="29"/>
      <c r="S38" s="29"/>
      <c r="T38" s="29"/>
    </row>
    <row r="39" spans="1:20" ht="12" customHeight="1" x14ac:dyDescent="0.2">
      <c r="A39" s="36" t="s">
        <v>49</v>
      </c>
      <c r="B39" s="37" t="s">
        <v>31</v>
      </c>
      <c r="C39" s="38">
        <v>54824.599800000004</v>
      </c>
      <c r="D39" s="38">
        <v>4.0000000000000002E-4</v>
      </c>
      <c r="E39" s="29">
        <f t="shared" si="7"/>
        <v>30608.228171213967</v>
      </c>
      <c r="F39" s="33">
        <f t="shared" si="11"/>
        <v>30608.5</v>
      </c>
      <c r="G39" s="29">
        <f t="shared" si="8"/>
        <v>-9.850449999794364E-2</v>
      </c>
      <c r="H39" s="29"/>
      <c r="I39" s="29"/>
      <c r="J39" s="29"/>
      <c r="K39" s="29">
        <f t="shared" si="6"/>
        <v>-9.850449999794364E-2</v>
      </c>
      <c r="L39" s="29"/>
      <c r="M39" s="29"/>
      <c r="N39" s="29"/>
      <c r="O39" s="29">
        <f t="shared" ca="1" si="9"/>
        <v>-9.4108164568310962E-2</v>
      </c>
      <c r="P39" s="29"/>
      <c r="Q39" s="31">
        <f t="shared" si="10"/>
        <v>39806.099800000004</v>
      </c>
      <c r="R39" s="29"/>
      <c r="S39" s="29"/>
      <c r="T39" s="29"/>
    </row>
    <row r="40" spans="1:20" ht="12" customHeight="1" x14ac:dyDescent="0.2">
      <c r="A40" s="40" t="s">
        <v>50</v>
      </c>
      <c r="B40" s="41" t="s">
        <v>31</v>
      </c>
      <c r="C40" s="42">
        <v>58775.050090000033</v>
      </c>
      <c r="D40" s="40">
        <v>1.23E-3</v>
      </c>
      <c r="E40" s="29">
        <f t="shared" ref="E40" si="12">+(C40-C$7)/C$8</f>
        <v>41509.721063974903</v>
      </c>
      <c r="F40" s="33">
        <f t="shared" ref="F40" si="13">ROUND(2*E40,0)/2+0.5</f>
        <v>41510</v>
      </c>
      <c r="G40" s="29">
        <f t="shared" ref="G40" si="14">+C40-(C$7+F40*C$8)</f>
        <v>-0.10107999996398576</v>
      </c>
      <c r="H40" s="29"/>
      <c r="I40" s="29"/>
      <c r="J40" s="29"/>
      <c r="K40" s="29">
        <f t="shared" ref="K40" si="15">+G40</f>
        <v>-0.10107999996398576</v>
      </c>
      <c r="L40" s="29"/>
      <c r="M40" s="29"/>
      <c r="N40" s="29"/>
      <c r="O40" s="29">
        <f t="shared" ref="O40" ca="1" si="16">+C$11+C$12*$F40</f>
        <v>-0.11823014067961175</v>
      </c>
      <c r="P40" s="29"/>
      <c r="Q40" s="31">
        <f t="shared" ref="Q40" si="17">+C40-15018.5</f>
        <v>43756.550090000033</v>
      </c>
      <c r="R40" s="29"/>
      <c r="S40" s="29"/>
      <c r="T40" s="29"/>
    </row>
    <row r="41" spans="1:20" ht="12" customHeight="1" x14ac:dyDescent="0.2">
      <c r="A41" s="29"/>
      <c r="B41" s="29"/>
      <c r="C41" s="29"/>
      <c r="D41" s="3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12" customHeight="1" x14ac:dyDescent="0.2">
      <c r="D42" s="4"/>
    </row>
    <row r="43" spans="1:20" x14ac:dyDescent="0.2">
      <c r="D43" s="4"/>
    </row>
    <row r="44" spans="1:20" x14ac:dyDescent="0.2">
      <c r="D44" s="4"/>
    </row>
    <row r="45" spans="1:20" x14ac:dyDescent="0.2">
      <c r="D45" s="4"/>
    </row>
    <row r="46" spans="1:20" x14ac:dyDescent="0.2">
      <c r="D46" s="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D1"/>
  <sheetViews>
    <sheetView workbookViewId="0">
      <selection activeCell="A31" sqref="A31"/>
    </sheetView>
  </sheetViews>
  <sheetFormatPr defaultRowHeight="12.75" x14ac:dyDescent="0.2"/>
  <cols>
    <col min="3" max="4" width="9.140625" style="39"/>
  </cols>
  <sheetData/>
  <phoneticPr fontId="7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2023-01-23T23:13:43Z</dcterms:modified>
</cp:coreProperties>
</file>