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AE35922F-8630-46F1-AC55-104D91D6E067}" xr6:coauthVersionLast="47" xr6:coauthVersionMax="47" xr10:uidLastSave="{00000000-0000-0000-0000-000000000000}"/>
  <bookViews>
    <workbookView xWindow="13980" yWindow="630" windowWidth="13320" windowHeight="1450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69" i="1" l="1"/>
  <c r="F69" i="1" s="1"/>
  <c r="G69" i="1" s="1"/>
  <c r="K69" i="1" s="1"/>
  <c r="Q69" i="1"/>
  <c r="E73" i="1"/>
  <c r="F73" i="1" s="1"/>
  <c r="G73" i="1" s="1"/>
  <c r="K73" i="1" s="1"/>
  <c r="Q73" i="1"/>
  <c r="E74" i="1"/>
  <c r="F74" i="1"/>
  <c r="G74" i="1"/>
  <c r="K74" i="1" s="1"/>
  <c r="Q74" i="1"/>
  <c r="E75" i="1"/>
  <c r="F75" i="1"/>
  <c r="G75" i="1" s="1"/>
  <c r="K75" i="1" s="1"/>
  <c r="Q75" i="1"/>
  <c r="E76" i="1"/>
  <c r="F76" i="1" s="1"/>
  <c r="G76" i="1" s="1"/>
  <c r="K76" i="1" s="1"/>
  <c r="Q76" i="1"/>
  <c r="E77" i="1"/>
  <c r="F77" i="1" s="1"/>
  <c r="G77" i="1" s="1"/>
  <c r="K77" i="1" s="1"/>
  <c r="Q77" i="1"/>
  <c r="E78" i="1"/>
  <c r="F78" i="1"/>
  <c r="G78" i="1" s="1"/>
  <c r="K78" i="1" s="1"/>
  <c r="Q78" i="1"/>
  <c r="E79" i="1"/>
  <c r="F79" i="1" s="1"/>
  <c r="G79" i="1" s="1"/>
  <c r="K79" i="1" s="1"/>
  <c r="Q79" i="1"/>
  <c r="E68" i="1"/>
  <c r="F68" i="1"/>
  <c r="G68" i="1" s="1"/>
  <c r="K68" i="1" s="1"/>
  <c r="Q68" i="1"/>
  <c r="E70" i="1"/>
  <c r="F70" i="1" s="1"/>
  <c r="G70" i="1" s="1"/>
  <c r="K70" i="1" s="1"/>
  <c r="Q70" i="1"/>
  <c r="E71" i="1"/>
  <c r="F71" i="1"/>
  <c r="G71" i="1"/>
  <c r="K71" i="1"/>
  <c r="Q71" i="1"/>
  <c r="E72" i="1"/>
  <c r="F72" i="1" s="1"/>
  <c r="G72" i="1" s="1"/>
  <c r="K72" i="1" s="1"/>
  <c r="Q72" i="1"/>
  <c r="E58" i="1"/>
  <c r="F58" i="1"/>
  <c r="G58" i="1" s="1"/>
  <c r="K58" i="1" s="1"/>
  <c r="E61" i="1"/>
  <c r="F61" i="1"/>
  <c r="G61" i="1" s="1"/>
  <c r="K61" i="1" s="1"/>
  <c r="E62" i="1"/>
  <c r="F62" i="1"/>
  <c r="G62" i="1" s="1"/>
  <c r="K62" i="1" s="1"/>
  <c r="E63" i="1"/>
  <c r="F63" i="1"/>
  <c r="G63" i="1" s="1"/>
  <c r="K63" i="1" s="1"/>
  <c r="E64" i="1"/>
  <c r="F64" i="1"/>
  <c r="G64" i="1" s="1"/>
  <c r="K64" i="1" s="1"/>
  <c r="E65" i="1"/>
  <c r="F65" i="1"/>
  <c r="G65" i="1" s="1"/>
  <c r="K65" i="1" s="1"/>
  <c r="E66" i="1"/>
  <c r="F66" i="1"/>
  <c r="G66" i="1" s="1"/>
  <c r="K66" i="1" s="1"/>
  <c r="E67" i="1"/>
  <c r="F67" i="1" s="1"/>
  <c r="G67" i="1" s="1"/>
  <c r="K67" i="1" s="1"/>
  <c r="E50" i="1"/>
  <c r="F50" i="1"/>
  <c r="G50" i="1"/>
  <c r="J50" i="1" s="1"/>
  <c r="E51" i="1"/>
  <c r="F51" i="1" s="1"/>
  <c r="G51" i="1" s="1"/>
  <c r="J51" i="1" s="1"/>
  <c r="E52" i="1"/>
  <c r="F52" i="1"/>
  <c r="G52" i="1"/>
  <c r="J52" i="1" s="1"/>
  <c r="E53" i="1"/>
  <c r="F53" i="1" s="1"/>
  <c r="G53" i="1" s="1"/>
  <c r="K53" i="1" s="1"/>
  <c r="E54" i="1"/>
  <c r="F54" i="1"/>
  <c r="G54" i="1"/>
  <c r="K54" i="1" s="1"/>
  <c r="E55" i="1"/>
  <c r="F55" i="1" s="1"/>
  <c r="G55" i="1" s="1"/>
  <c r="K55" i="1" s="1"/>
  <c r="E56" i="1"/>
  <c r="F56" i="1"/>
  <c r="G56" i="1"/>
  <c r="K56" i="1" s="1"/>
  <c r="E57" i="1"/>
  <c r="F57" i="1" s="1"/>
  <c r="G57" i="1" s="1"/>
  <c r="K57" i="1" s="1"/>
  <c r="E59" i="1"/>
  <c r="F59" i="1"/>
  <c r="G59" i="1"/>
  <c r="K59" i="1"/>
  <c r="E60" i="1"/>
  <c r="F60" i="1" s="1"/>
  <c r="G60" i="1" s="1"/>
  <c r="K60" i="1" s="1"/>
  <c r="Q58" i="1"/>
  <c r="Q61" i="1"/>
  <c r="Q62" i="1"/>
  <c r="Q63" i="1"/>
  <c r="Q64" i="1"/>
  <c r="Q65" i="1"/>
  <c r="Q66" i="1"/>
  <c r="Q67" i="1"/>
  <c r="E30" i="1"/>
  <c r="F30" i="1"/>
  <c r="U30" i="1"/>
  <c r="E27" i="1"/>
  <c r="F27" i="1" s="1"/>
  <c r="G27" i="1" s="1"/>
  <c r="J27" i="1" s="1"/>
  <c r="E28" i="1"/>
  <c r="F28" i="1"/>
  <c r="G28" i="1"/>
  <c r="J28" i="1"/>
  <c r="E29" i="1"/>
  <c r="F29" i="1" s="1"/>
  <c r="G29" i="1" s="1"/>
  <c r="J29" i="1" s="1"/>
  <c r="E31" i="1"/>
  <c r="F31" i="1"/>
  <c r="G31" i="1"/>
  <c r="J31" i="1"/>
  <c r="E32" i="1"/>
  <c r="F32" i="1" s="1"/>
  <c r="G32" i="1" s="1"/>
  <c r="K32" i="1" s="1"/>
  <c r="E33" i="1"/>
  <c r="F33" i="1"/>
  <c r="G33" i="1"/>
  <c r="K33" i="1"/>
  <c r="E34" i="1"/>
  <c r="F34" i="1" s="1"/>
  <c r="G34" i="1" s="1"/>
  <c r="J34" i="1" s="1"/>
  <c r="E35" i="1"/>
  <c r="F35" i="1"/>
  <c r="G35" i="1"/>
  <c r="K35" i="1"/>
  <c r="E36" i="1"/>
  <c r="F36" i="1" s="1"/>
  <c r="G36" i="1" s="1"/>
  <c r="K36" i="1" s="1"/>
  <c r="E37" i="1"/>
  <c r="F37" i="1"/>
  <c r="G37" i="1"/>
  <c r="K37" i="1"/>
  <c r="E38" i="1"/>
  <c r="F38" i="1" s="1"/>
  <c r="G38" i="1" s="1"/>
  <c r="K38" i="1" s="1"/>
  <c r="E39" i="1"/>
  <c r="F39" i="1"/>
  <c r="G39" i="1"/>
  <c r="K39" i="1"/>
  <c r="E40" i="1"/>
  <c r="F40" i="1" s="1"/>
  <c r="G40" i="1" s="1"/>
  <c r="K40" i="1" s="1"/>
  <c r="E41" i="1"/>
  <c r="F41" i="1"/>
  <c r="G41" i="1"/>
  <c r="K41" i="1"/>
  <c r="E42" i="1"/>
  <c r="F42" i="1" s="1"/>
  <c r="G42" i="1" s="1"/>
  <c r="K42" i="1" s="1"/>
  <c r="E43" i="1"/>
  <c r="F43" i="1"/>
  <c r="G43" i="1"/>
  <c r="K43" i="1"/>
  <c r="E44" i="1"/>
  <c r="F44" i="1" s="1"/>
  <c r="G44" i="1" s="1"/>
  <c r="K44" i="1" s="1"/>
  <c r="E45" i="1"/>
  <c r="F45" i="1"/>
  <c r="G45" i="1"/>
  <c r="K45" i="1"/>
  <c r="E46" i="1"/>
  <c r="F46" i="1" s="1"/>
  <c r="G46" i="1" s="1"/>
  <c r="J46" i="1" s="1"/>
  <c r="E47" i="1"/>
  <c r="F47" i="1"/>
  <c r="U47" i="1"/>
  <c r="J47" i="1"/>
  <c r="E48" i="1"/>
  <c r="F48" i="1" s="1"/>
  <c r="G48" i="1" s="1"/>
  <c r="K48" i="1" s="1"/>
  <c r="E49" i="1"/>
  <c r="F49" i="1"/>
  <c r="G49" i="1"/>
  <c r="K49" i="1"/>
  <c r="Q60" i="1"/>
  <c r="Q59" i="1"/>
  <c r="E21" i="1"/>
  <c r="F21" i="1" s="1"/>
  <c r="G21" i="1" s="1"/>
  <c r="J21" i="1" s="1"/>
  <c r="E22" i="1"/>
  <c r="F22" i="1"/>
  <c r="G22" i="1" s="1"/>
  <c r="K22" i="1" s="1"/>
  <c r="E23" i="1"/>
  <c r="F23" i="1"/>
  <c r="G23" i="1" s="1"/>
  <c r="K23" i="1" s="1"/>
  <c r="E24" i="1"/>
  <c r="E36" i="2" s="1"/>
  <c r="F24" i="1"/>
  <c r="G24" i="1" s="1"/>
  <c r="K24" i="1" s="1"/>
  <c r="E25" i="1"/>
  <c r="F25" i="1"/>
  <c r="G25" i="1" s="1"/>
  <c r="K25" i="1" s="1"/>
  <c r="E26" i="1"/>
  <c r="E38" i="2" s="1"/>
  <c r="F26" i="1"/>
  <c r="G26" i="1" s="1"/>
  <c r="K26" i="1" s="1"/>
  <c r="D9" i="1"/>
  <c r="C9" i="1"/>
  <c r="Q56" i="1"/>
  <c r="Q55" i="1"/>
  <c r="Q54" i="1"/>
  <c r="Q53" i="1"/>
  <c r="Q49" i="1"/>
  <c r="Q47" i="1"/>
  <c r="Q46" i="1"/>
  <c r="Q32" i="1"/>
  <c r="Q26" i="1"/>
  <c r="Q25" i="1"/>
  <c r="Q24" i="1"/>
  <c r="Q23" i="1"/>
  <c r="Q22" i="1"/>
  <c r="Q21" i="1"/>
  <c r="G47" i="2"/>
  <c r="C47" i="2"/>
  <c r="E47" i="2"/>
  <c r="G46" i="2"/>
  <c r="C46" i="2"/>
  <c r="E46" i="2"/>
  <c r="G45" i="2"/>
  <c r="C45" i="2"/>
  <c r="E45" i="2"/>
  <c r="G44" i="2"/>
  <c r="C44" i="2"/>
  <c r="E44" i="2"/>
  <c r="G43" i="2"/>
  <c r="C43" i="2"/>
  <c r="E43" i="2"/>
  <c r="G32" i="2"/>
  <c r="C32" i="2"/>
  <c r="E32" i="2"/>
  <c r="G31" i="2"/>
  <c r="C31" i="2"/>
  <c r="E31" i="2"/>
  <c r="G30" i="2"/>
  <c r="C30" i="2"/>
  <c r="E30" i="2"/>
  <c r="G42" i="2"/>
  <c r="C42" i="2"/>
  <c r="E42" i="2"/>
  <c r="G29" i="2"/>
  <c r="C29" i="2"/>
  <c r="E29" i="2"/>
  <c r="G41" i="2"/>
  <c r="C41" i="2"/>
  <c r="E41" i="2"/>
  <c r="G40" i="2"/>
  <c r="C40" i="2"/>
  <c r="E40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39" i="2"/>
  <c r="C39" i="2"/>
  <c r="E39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G38" i="2"/>
  <c r="C38" i="2"/>
  <c r="G37" i="2"/>
  <c r="C37" i="2"/>
  <c r="E37" i="2"/>
  <c r="G36" i="2"/>
  <c r="C36" i="2"/>
  <c r="G35" i="2"/>
  <c r="C35" i="2"/>
  <c r="E35" i="2"/>
  <c r="G34" i="2"/>
  <c r="C34" i="2"/>
  <c r="E34" i="2"/>
  <c r="G33" i="2"/>
  <c r="C33" i="2"/>
  <c r="E33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32" i="2"/>
  <c r="B32" i="2"/>
  <c r="D32" i="2"/>
  <c r="A32" i="2"/>
  <c r="H31" i="2"/>
  <c r="B31" i="2"/>
  <c r="D31" i="2"/>
  <c r="A31" i="2"/>
  <c r="H30" i="2"/>
  <c r="B30" i="2"/>
  <c r="D30" i="2"/>
  <c r="A30" i="2"/>
  <c r="H42" i="2"/>
  <c r="B42" i="2"/>
  <c r="D42" i="2"/>
  <c r="A42" i="2"/>
  <c r="H29" i="2"/>
  <c r="B29" i="2"/>
  <c r="D29" i="2"/>
  <c r="A29" i="2"/>
  <c r="H41" i="2"/>
  <c r="B41" i="2"/>
  <c r="D41" i="2"/>
  <c r="A41" i="2"/>
  <c r="H40" i="2"/>
  <c r="B40" i="2"/>
  <c r="D40" i="2"/>
  <c r="A40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39" i="2"/>
  <c r="B39" i="2"/>
  <c r="D39" i="2"/>
  <c r="A39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Q57" i="1"/>
  <c r="Q35" i="1"/>
  <c r="F16" i="1"/>
  <c r="F17" i="1" s="1"/>
  <c r="C17" i="1"/>
  <c r="Q50" i="1"/>
  <c r="Q51" i="1"/>
  <c r="Q52" i="1"/>
  <c r="Q36" i="1"/>
  <c r="Q37" i="1"/>
  <c r="Q38" i="1"/>
  <c r="Q39" i="1"/>
  <c r="Q40" i="1"/>
  <c r="Q41" i="1"/>
  <c r="Q42" i="1"/>
  <c r="Q43" i="1"/>
  <c r="Q44" i="1"/>
  <c r="Q45" i="1"/>
  <c r="Q48" i="1"/>
  <c r="Q31" i="1"/>
  <c r="Q27" i="1"/>
  <c r="Q28" i="1"/>
  <c r="Q29" i="1"/>
  <c r="Q34" i="1"/>
  <c r="Q33" i="1"/>
  <c r="Q30" i="1"/>
  <c r="C12" i="1"/>
  <c r="C11" i="1"/>
  <c r="O74" i="1" l="1"/>
  <c r="O78" i="1"/>
  <c r="O73" i="1"/>
  <c r="O77" i="1"/>
  <c r="O75" i="1"/>
  <c r="O79" i="1"/>
  <c r="O69" i="1"/>
  <c r="O76" i="1"/>
  <c r="O67" i="1"/>
  <c r="O35" i="1"/>
  <c r="O39" i="1"/>
  <c r="O68" i="1"/>
  <c r="O59" i="1"/>
  <c r="O21" i="1"/>
  <c r="O49" i="1"/>
  <c r="O57" i="1"/>
  <c r="O37" i="1"/>
  <c r="O51" i="1"/>
  <c r="O25" i="1"/>
  <c r="O38" i="1"/>
  <c r="O30" i="1"/>
  <c r="O36" i="1"/>
  <c r="O58" i="1"/>
  <c r="O23" i="1"/>
  <c r="O55" i="1"/>
  <c r="O47" i="1"/>
  <c r="O46" i="1"/>
  <c r="O33" i="1"/>
  <c r="C15" i="1"/>
  <c r="O40" i="1"/>
  <c r="O32" i="1"/>
  <c r="O44" i="1"/>
  <c r="O71" i="1"/>
  <c r="O41" i="1"/>
  <c r="O56" i="1"/>
  <c r="O64" i="1"/>
  <c r="O63" i="1"/>
  <c r="O22" i="1"/>
  <c r="O42" i="1"/>
  <c r="O70" i="1"/>
  <c r="O31" i="1"/>
  <c r="O48" i="1"/>
  <c r="O66" i="1"/>
  <c r="O43" i="1"/>
  <c r="O72" i="1"/>
  <c r="O27" i="1"/>
  <c r="O60" i="1"/>
  <c r="O54" i="1"/>
  <c r="O50" i="1"/>
  <c r="O24" i="1"/>
  <c r="O29" i="1"/>
  <c r="O34" i="1"/>
  <c r="O65" i="1"/>
  <c r="O26" i="1"/>
  <c r="O61" i="1"/>
  <c r="O28" i="1"/>
  <c r="O45" i="1"/>
  <c r="O52" i="1"/>
  <c r="O53" i="1"/>
  <c r="O62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<sst xmlns="http://schemas.openxmlformats.org/spreadsheetml/2006/main" count="508" uniqueCount="241">
  <si>
    <t>JAVSO..45..121</t>
  </si>
  <si>
    <t>VSB-063</t>
  </si>
  <si>
    <t>VSB-059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</si>
  <si>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</si>
  <si>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</si>
  <si>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</si>
  <si>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</si>
  <si>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</si>
  <si>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</si>
  <si>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</si>
  <si>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</si>
  <si>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</si>
  <si>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</si>
  <si>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</si>
  <si>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</si>
  <si>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</si>
  <si>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</si>
  <si>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</si>
  <si>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</si>
  <si>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</si>
  <si>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</si>
  <si>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</si>
  <si>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</si>
  <si>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</si>
  <si>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</si>
  <si>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</si>
  <si>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</si>
  <si>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</si>
  <si>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</si>
  <si>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</si>
  <si>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not avail.</t>
  </si>
  <si>
    <t># of data points:</t>
  </si>
  <si>
    <t>AQ Psc / GSC 0613-0352</t>
  </si>
  <si>
    <t>IBVS 4126</t>
  </si>
  <si>
    <t>II</t>
  </si>
  <si>
    <t>IBVS 4380</t>
  </si>
  <si>
    <t>I</t>
  </si>
  <si>
    <t>IBVS 5439</t>
  </si>
  <si>
    <t>IBVS 5463</t>
  </si>
  <si>
    <t>EW/KW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</si>
  <si>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</si>
  <si>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</si>
  <si>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</si>
  <si>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</si>
  <si>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</si>
  <si>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</si>
  <si>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5843</t>
  </si>
  <si>
    <t>IBVS 5887</t>
  </si>
  <si>
    <t>Add cycle</t>
  </si>
  <si>
    <t>Old Cycle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</si>
  <si>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</si>
  <si>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</si>
  <si>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</si>
  <si>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</si>
  <si>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</si>
  <si>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</si>
  <si>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</si>
  <si>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</si>
  <si>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</si>
  <si>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</si>
  <si>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</si>
  <si>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</si>
  <si>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2444562.4691 </t>
  </si>
  <si>
    <t> 18.11.1980 23:15 </t>
  </si>
  <si>
    <t> -2.2327 </t>
  </si>
  <si>
    <t>E </t>
  </si>
  <si>
    <t>?</t>
  </si>
  <si>
    <t> Sarma&amp;Radhakrishn. </t>
  </si>
  <si>
    <t>IBVS 2073 </t>
  </si>
  <si>
    <t>2447804.431 </t>
  </si>
  <si>
    <t> 04.10.1989 22:20 </t>
  </si>
  <si>
    <t> -1.271 </t>
  </si>
  <si>
    <t>C </t>
  </si>
  <si>
    <t>o</t>
  </si>
  <si>
    <t> E.Wunder </t>
  </si>
  <si>
    <t>BAVM 225 </t>
  </si>
  <si>
    <t>2447985.360 </t>
  </si>
  <si>
    <t> 03.04.1990 20:38 </t>
  </si>
  <si>
    <t> -1.309 </t>
  </si>
  <si>
    <t>2448983.221 </t>
  </si>
  <si>
    <t> 26.12.1992 17:18 </t>
  </si>
  <si>
    <t> -1.264 </t>
  </si>
  <si>
    <t>2448987.260 </t>
  </si>
  <si>
    <t> 30.12.1992 18:14 </t>
  </si>
  <si>
    <t> -1.268 </t>
  </si>
  <si>
    <t>2448992.254 </t>
  </si>
  <si>
    <t> 04.01.1993 18:05 </t>
  </si>
  <si>
    <t>2449283.3250 </t>
  </si>
  <si>
    <t> 22.10.1993 19:48 </t>
  </si>
  <si>
    <t> -1.2659 </t>
  </si>
  <si>
    <t> H.Dündar </t>
  </si>
  <si>
    <t>IBVS 4380 </t>
  </si>
  <si>
    <t>2449326.3696 </t>
  </si>
  <si>
    <t> 04.12.1993 20:52 </t>
  </si>
  <si>
    <t> -1.2635 </t>
  </si>
  <si>
    <t> S.Özdemir </t>
  </si>
  <si>
    <t>2449327.3203 </t>
  </si>
  <si>
    <t> 05.12.1993 19:41 </t>
  </si>
  <si>
    <t> -1.2640 </t>
  </si>
  <si>
    <t>2449596.4629 </t>
  </si>
  <si>
    <t> 31.08.1994 23:06 </t>
  </si>
  <si>
    <t> -1.3129 </t>
  </si>
  <si>
    <t>B</t>
  </si>
  <si>
    <t> O.Demircan et al. </t>
  </si>
  <si>
    <t>IBVS 4126 </t>
  </si>
  <si>
    <t>2449596.5183 </t>
  </si>
  <si>
    <t> 01.09.1994 00:26 </t>
  </si>
  <si>
    <t> -1.2575 </t>
  </si>
  <si>
    <t>G</t>
  </si>
  <si>
    <t>2450333.4720 </t>
  </si>
  <si>
    <t> 06.09.1996 23:19 </t>
  </si>
  <si>
    <t> -1.2515 </t>
  </si>
  <si>
    <t> Lu &amp; Ricinski </t>
  </si>
  <si>
    <t> AJ 118, 515 </t>
  </si>
  <si>
    <t>2452189.5488 </t>
  </si>
  <si>
    <t> 07.10.2001 01:10 </t>
  </si>
  <si>
    <t> -0.0283 </t>
  </si>
  <si>
    <t> Z.Müyesseroglu et al. </t>
  </si>
  <si>
    <t>IBVS 5463 </t>
  </si>
  <si>
    <t>2452193.3573 </t>
  </si>
  <si>
    <t> 10.10.2001 20:34 </t>
  </si>
  <si>
    <t> -0.0246 </t>
  </si>
  <si>
    <t> Derman&amp;Kalci </t>
  </si>
  <si>
    <t>IBVS 5439 </t>
  </si>
  <si>
    <t>2452194.5459 </t>
  </si>
  <si>
    <t> 12.10.2001 01:06 </t>
  </si>
  <si>
    <t> -0.0250 </t>
  </si>
  <si>
    <t>2453271.8084 </t>
  </si>
  <si>
    <t> 23.09.2004 07:24 </t>
  </si>
  <si>
    <t> -0.0045 </t>
  </si>
  <si>
    <t>-I</t>
  </si>
  <si>
    <t> W.Ogloza et al. </t>
  </si>
  <si>
    <t>IBVS 5843 </t>
  </si>
  <si>
    <t>2453273.7106 </t>
  </si>
  <si>
    <t> 25.09.2004 05:03 </t>
  </si>
  <si>
    <t>1626</t>
  </si>
  <si>
    <t> -0.0047 </t>
  </si>
  <si>
    <t>2453274.6609 </t>
  </si>
  <si>
    <t> 26.09.2004 03:51 </t>
  </si>
  <si>
    <t>1628</t>
  </si>
  <si>
    <t> -0.0056 </t>
  </si>
  <si>
    <t>2453283.6975 </t>
  </si>
  <si>
    <t> 05.10.2004 04:44 </t>
  </si>
  <si>
    <t>1647</t>
  </si>
  <si>
    <t> -0.0055 </t>
  </si>
  <si>
    <t>2453286.7873 </t>
  </si>
  <si>
    <t> 08.10.2004 06:53 </t>
  </si>
  <si>
    <t>1653.5</t>
  </si>
  <si>
    <t> -0.0071 </t>
  </si>
  <si>
    <t>2453287.7417 </t>
  </si>
  <si>
    <t> 09.10.2004 05:48 </t>
  </si>
  <si>
    <t>1655.5</t>
  </si>
  <si>
    <t> -0.0039 </t>
  </si>
  <si>
    <t>2453288.6942 </t>
  </si>
  <si>
    <t> 10.10.2004 04:39 </t>
  </si>
  <si>
    <t>1657.5</t>
  </si>
  <si>
    <t> -0.0026 </t>
  </si>
  <si>
    <t>2453289.6437 </t>
  </si>
  <si>
    <t> 11.10.2004 03:26 </t>
  </si>
  <si>
    <t>1659.5</t>
  </si>
  <si>
    <t> -0.0043 </t>
  </si>
  <si>
    <t>2453302.7217 </t>
  </si>
  <si>
    <t> 24.10.2004 05:19 </t>
  </si>
  <si>
    <t>1687</t>
  </si>
  <si>
    <t> -0.0054 </t>
  </si>
  <si>
    <t>2453338.6295 </t>
  </si>
  <si>
    <t> 29.11.2004 03:06 </t>
  </si>
  <si>
    <t>1762.5</t>
  </si>
  <si>
    <t> -0.0057 </t>
  </si>
  <si>
    <t>2453642.5405 </t>
  </si>
  <si>
    <t> 29.09.2005 00:58 </t>
  </si>
  <si>
    <t>2401.5</t>
  </si>
  <si>
    <t> -0.0053 </t>
  </si>
  <si>
    <t> H.V.Senavci et al. </t>
  </si>
  <si>
    <t>IBVS 5754 </t>
  </si>
  <si>
    <t>2453709.3197 </t>
  </si>
  <si>
    <t> 04.12.2005 19:40 </t>
  </si>
  <si>
    <t>2542</t>
  </si>
  <si>
    <t> -0.0484 </t>
  </si>
  <si>
    <t>2453994.7293 </t>
  </si>
  <si>
    <t> 16.09.2006 05:30 </t>
  </si>
  <si>
    <t>3142</t>
  </si>
  <si>
    <t> -0.0009 </t>
  </si>
  <si>
    <t>2454006.1433 </t>
  </si>
  <si>
    <t> 27.09.2006 15:26 </t>
  </si>
  <si>
    <t>3166</t>
  </si>
  <si>
    <t> -0.0014 </t>
  </si>
  <si>
    <t> K.Nagai et al. </t>
  </si>
  <si>
    <t>VSB 45 </t>
  </si>
  <si>
    <t>2454417.3032 </t>
  </si>
  <si>
    <t> 12.11.2007 19:16 </t>
  </si>
  <si>
    <t>4030.5</t>
  </si>
  <si>
    <t> -0.0007 </t>
  </si>
  <si>
    <t>B;V</t>
  </si>
  <si>
    <t> T.Tanriverdi &amp; E.Civelek </t>
  </si>
  <si>
    <t>IBVS 5887 </t>
  </si>
  <si>
    <t>2454763.3041 </t>
  </si>
  <si>
    <t> 23.10.2008 19:17 </t>
  </si>
  <si>
    <t>4758</t>
  </si>
  <si>
    <t> C.Tezcan &amp; D.Öztürk </t>
  </si>
  <si>
    <t>2454764.4984 </t>
  </si>
  <si>
    <t> 24.10.2008 23:57 </t>
  </si>
  <si>
    <t>4760.5</t>
  </si>
  <si>
    <t> 0.0039 </t>
  </si>
  <si>
    <t> Z.Avci &amp; S.Saydam </t>
  </si>
  <si>
    <t>2454848.9155 </t>
  </si>
  <si>
    <t> 17.01.2009 09:58 </t>
  </si>
  <si>
    <t>4938</t>
  </si>
  <si>
    <t> 0.0014 </t>
  </si>
  <si>
    <t>Ic</t>
  </si>
  <si>
    <t> K.Nakajima </t>
  </si>
  <si>
    <t>VSB 50 </t>
  </si>
  <si>
    <t>2455510.9495 </t>
  </si>
  <si>
    <t> 10.11.2010 10:47 </t>
  </si>
  <si>
    <t>6330</t>
  </si>
  <si>
    <t>Rc</t>
  </si>
  <si>
    <t> K.Nagai </t>
  </si>
  <si>
    <t>VSB 51 </t>
  </si>
  <si>
    <t>2455891.9131 </t>
  </si>
  <si>
    <t> 26.11.2011 09:54 </t>
  </si>
  <si>
    <t>7131</t>
  </si>
  <si>
    <t> 0.0005 </t>
  </si>
  <si>
    <t>VSB 53 </t>
  </si>
  <si>
    <t>2456241.9568 </t>
  </si>
  <si>
    <t> 10.11.2012 10:57 </t>
  </si>
  <si>
    <t>7867</t>
  </si>
  <si>
    <t> 0.0001 </t>
  </si>
  <si>
    <t>VSB 55 </t>
  </si>
  <si>
    <t>2456917.0774 </t>
  </si>
  <si>
    <t> 16.09.2014 13:51 </t>
  </si>
  <si>
    <t>9286.5</t>
  </si>
  <si>
    <t> 0.0015 </t>
  </si>
  <si>
    <t>VSB 59 </t>
  </si>
  <si>
    <t>IBVS 5754</t>
  </si>
  <si>
    <t>BAD?</t>
  </si>
  <si>
    <t>IBVS 6196</t>
  </si>
  <si>
    <t>JAVSO..48…87</t>
  </si>
  <si>
    <t>VSB 069</t>
  </si>
  <si>
    <t>JAVSO, 48, 87</t>
  </si>
  <si>
    <t>JBAV, 60</t>
  </si>
  <si>
    <t>VSB, 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</si>
</sst>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9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0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22" fillId="0" borderId="0"/>
    <xf numFmtId="0" fontId="6" fillId="0" borderId="0"/>
    <xf numFmtId="0" fontId="11" fillId="0" borderId="0"/>
    <xf numFmtId="0" fontId="22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7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/>
    <xf numFmtId="0" fontId="9" fillId="0" borderId="0" xfId="0" applyFont="1" applyAlignment="1"/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5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NumberFormat="1" applyFont="1" applyAlignment="1">
      <alignment horizontal="left" vertical="center" wrapText="1"/>
    </xf>
    <xf numFmtId="0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8" xfId="0" applyFont="1" applyBorder="1" applyAlignment="1">
      <alignment horizontal="center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6" fillId="0" borderId="0" xfId="44" applyFont="1" applyAlignment="1">
      <alignment horizontal="left"/>
    </xf>
    <xf numFmtId="0" fontId="36" fillId="0" borderId="0" xfId="44" applyFont="1" applyAlignment="1">
      <alignment horizontal="center"/>
    </xf>
    <xf numFmtId="0" fontId="37" fillId="0" borderId="0" xfId="43" applyFont="1" applyAlignment="1">
      <alignment horizontal="left" vertical="center"/>
    </xf>
    <xf numFmtId="0" fontId="37" fillId="0" borderId="0" xfId="43" applyFont="1" applyAlignment="1">
      <alignment horizontal="center" vertical="center"/>
    </xf>
    <xf numFmtId="0" fontId="36" fillId="0" borderId="0" xfId="42" applyFont="1"/>
    <xf numFmtId="0" fontId="36" fillId="0" borderId="0" xfId="42" applyFont="1" applyAlignment="1">
      <alignment horizontal="center"/>
    </xf>
    <xf numFmtId="0" fontId="36" fillId="0" borderId="0" xfId="42" applyFont="1" applyAlignment="1">
      <alignment horizontal="left"/>
    </xf>
    <xf numFmtId="0" fontId="38" fillId="0" borderId="0" xfId="0" applyFont="1" applyAlignment="1">
      <alignment horizontal="left" vertical="center" wrapText="1"/>
    </xf>
    <xf numFmtId="0" fontId="38" fillId="0" borderId="0" xfId="0" applyFont="1" applyAlignment="1">
      <alignment horizontal="center" vertical="center" wrapText="1"/>
    </xf>
    <xf numFmtId="176" fontId="38" fillId="0" borderId="0" xfId="0" applyNumberFormat="1" applyFont="1" applyAlignment="1">
      <alignment vertical="center" wrapText="1"/>
    </xf>
    <xf numFmtId="0" fontId="38" fillId="0" borderId="0" xfId="0" applyFont="1" applyAlignment="1">
      <alignment vertical="center" wrapText="1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rmal_A_A" xfId="44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AQ Psc - O-C Diagr.</a:t>
            </a:r>
          </a:p>
        </c:rich>
      </c:tx>
      <c:layout>
        <c:manualLayout>
          <c:xMode val="edge"/>
          <c:yMode val="edge"/>
          <c:x val="0.37802941837439946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870774963694407"/>
          <c:y val="0.14634168126798494"/>
          <c:w val="0.74798120391792766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-10584.5</c:v>
                </c:pt>
                <c:pt idx="1">
                  <c:v>-3768</c:v>
                </c:pt>
                <c:pt idx="2">
                  <c:v>-3387.5</c:v>
                </c:pt>
                <c:pt idx="3">
                  <c:v>-1289.5</c:v>
                </c:pt>
                <c:pt idx="4">
                  <c:v>-1281</c:v>
                </c:pt>
                <c:pt idx="5">
                  <c:v>-1270.5</c:v>
                </c:pt>
                <c:pt idx="6">
                  <c:v>-658.5</c:v>
                </c:pt>
                <c:pt idx="7">
                  <c:v>-568</c:v>
                </c:pt>
                <c:pt idx="8">
                  <c:v>-566</c:v>
                </c:pt>
                <c:pt idx="9">
                  <c:v>0</c:v>
                </c:pt>
                <c:pt idx="10">
                  <c:v>0</c:v>
                </c:pt>
                <c:pt idx="11">
                  <c:v>1549.5</c:v>
                </c:pt>
                <c:pt idx="12">
                  <c:v>5452</c:v>
                </c:pt>
                <c:pt idx="13">
                  <c:v>5460</c:v>
                </c:pt>
                <c:pt idx="14">
                  <c:v>5462.5</c:v>
                </c:pt>
                <c:pt idx="15">
                  <c:v>7727.5</c:v>
                </c:pt>
                <c:pt idx="16">
                  <c:v>7731.5</c:v>
                </c:pt>
                <c:pt idx="17">
                  <c:v>7733.5</c:v>
                </c:pt>
                <c:pt idx="18">
                  <c:v>7752.5</c:v>
                </c:pt>
                <c:pt idx="19">
                  <c:v>7759</c:v>
                </c:pt>
                <c:pt idx="20">
                  <c:v>7761</c:v>
                </c:pt>
                <c:pt idx="21">
                  <c:v>7763</c:v>
                </c:pt>
                <c:pt idx="22">
                  <c:v>7765</c:v>
                </c:pt>
                <c:pt idx="23">
                  <c:v>7792.5</c:v>
                </c:pt>
                <c:pt idx="24">
                  <c:v>7868</c:v>
                </c:pt>
                <c:pt idx="25">
                  <c:v>8507</c:v>
                </c:pt>
                <c:pt idx="26">
                  <c:v>8647.5</c:v>
                </c:pt>
                <c:pt idx="27">
                  <c:v>9247.5</c:v>
                </c:pt>
                <c:pt idx="28">
                  <c:v>9271.5</c:v>
                </c:pt>
                <c:pt idx="29">
                  <c:v>10136</c:v>
                </c:pt>
                <c:pt idx="30">
                  <c:v>10863.5</c:v>
                </c:pt>
                <c:pt idx="31">
                  <c:v>10866</c:v>
                </c:pt>
                <c:pt idx="32">
                  <c:v>11043.5</c:v>
                </c:pt>
                <c:pt idx="33">
                  <c:v>12435.5</c:v>
                </c:pt>
                <c:pt idx="34">
                  <c:v>13236.5</c:v>
                </c:pt>
                <c:pt idx="35">
                  <c:v>13972.5</c:v>
                </c:pt>
                <c:pt idx="36">
                  <c:v>14648.5</c:v>
                </c:pt>
                <c:pt idx="37">
                  <c:v>15392</c:v>
                </c:pt>
                <c:pt idx="38">
                  <c:v>15392</c:v>
                </c:pt>
                <c:pt idx="39">
                  <c:v>16288.5</c:v>
                </c:pt>
                <c:pt idx="40">
                  <c:v>17000.5</c:v>
                </c:pt>
                <c:pt idx="41">
                  <c:v>17000.5</c:v>
                </c:pt>
                <c:pt idx="42">
                  <c:v>17000.5</c:v>
                </c:pt>
                <c:pt idx="43">
                  <c:v>17034</c:v>
                </c:pt>
                <c:pt idx="44">
                  <c:v>17034</c:v>
                </c:pt>
                <c:pt idx="45">
                  <c:v>17034</c:v>
                </c:pt>
                <c:pt idx="46">
                  <c:v>17125</c:v>
                </c:pt>
                <c:pt idx="47">
                  <c:v>19257.5</c:v>
                </c:pt>
                <c:pt idx="48">
                  <c:v>19257.5</c:v>
                </c:pt>
                <c:pt idx="49">
                  <c:v>19961</c:v>
                </c:pt>
                <c:pt idx="50">
                  <c:v>19961</c:v>
                </c:pt>
                <c:pt idx="51">
                  <c:v>19961</c:v>
                </c:pt>
                <c:pt idx="52">
                  <c:v>20140.5</c:v>
                </c:pt>
                <c:pt idx="53">
                  <c:v>20642.5</c:v>
                </c:pt>
                <c:pt idx="54">
                  <c:v>20642.5</c:v>
                </c:pt>
                <c:pt idx="55">
                  <c:v>20642.5</c:v>
                </c:pt>
                <c:pt idx="56">
                  <c:v>20672</c:v>
                </c:pt>
                <c:pt idx="57">
                  <c:v>20846</c:v>
                </c:pt>
                <c:pt idx="58">
                  <c:v>20846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B1-4731-A69F-5E8F0C52530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6">
                    <c:v>1E-3</c:v>
                  </c:pt>
                  <c:pt idx="7">
                    <c:v>1.1000000000000001E-3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5.9999999999999995E-4</c:v>
                  </c:pt>
                  <c:pt idx="12">
                    <c:v>1.6000000000000001E-3</c:v>
                  </c:pt>
                  <c:pt idx="13">
                    <c:v>4.0000000000000002E-4</c:v>
                  </c:pt>
                  <c:pt idx="14">
                    <c:v>1.1999999999999999E-3</c:v>
                  </c:pt>
                  <c:pt idx="15">
                    <c:v>6.9999999999999999E-4</c:v>
                  </c:pt>
                  <c:pt idx="16">
                    <c:v>8.9999999999999998E-4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6.9999999999999999E-4</c:v>
                  </c:pt>
                  <c:pt idx="20">
                    <c:v>8.9999999999999998E-4</c:v>
                  </c:pt>
                  <c:pt idx="21">
                    <c:v>1.1000000000000001E-3</c:v>
                  </c:pt>
                  <c:pt idx="22">
                    <c:v>5.0000000000000001E-4</c:v>
                  </c:pt>
                  <c:pt idx="23">
                    <c:v>1.1000000000000001E-3</c:v>
                  </c:pt>
                  <c:pt idx="24">
                    <c:v>5.9999999999999995E-4</c:v>
                  </c:pt>
                  <c:pt idx="27">
                    <c:v>5.9999999999999995E-4</c:v>
                  </c:pt>
                  <c:pt idx="29">
                    <c:v>5.0000000000000001E-4</c:v>
                  </c:pt>
                  <c:pt idx="30">
                    <c:v>5.9999999999999995E-4</c:v>
                  </c:pt>
                  <c:pt idx="31">
                    <c:v>6.9999999999999999E-4</c:v>
                  </c:pt>
                  <c:pt idx="36">
                    <c:v>1E-4</c:v>
                  </c:pt>
                  <c:pt idx="37">
                    <c:v>0</c:v>
                  </c:pt>
                  <c:pt idx="39">
                    <c:v>2.7000000000000001E-3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1.5E-3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6">
                    <c:v>1E-3</c:v>
                  </c:pt>
                  <c:pt idx="7">
                    <c:v>1.1000000000000001E-3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5.9999999999999995E-4</c:v>
                  </c:pt>
                  <c:pt idx="12">
                    <c:v>1.6000000000000001E-3</c:v>
                  </c:pt>
                  <c:pt idx="13">
                    <c:v>4.0000000000000002E-4</c:v>
                  </c:pt>
                  <c:pt idx="14">
                    <c:v>1.1999999999999999E-3</c:v>
                  </c:pt>
                  <c:pt idx="15">
                    <c:v>6.9999999999999999E-4</c:v>
                  </c:pt>
                  <c:pt idx="16">
                    <c:v>8.9999999999999998E-4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6.9999999999999999E-4</c:v>
                  </c:pt>
                  <c:pt idx="20">
                    <c:v>8.9999999999999998E-4</c:v>
                  </c:pt>
                  <c:pt idx="21">
                    <c:v>1.1000000000000001E-3</c:v>
                  </c:pt>
                  <c:pt idx="22">
                    <c:v>5.0000000000000001E-4</c:v>
                  </c:pt>
                  <c:pt idx="23">
                    <c:v>1.1000000000000001E-3</c:v>
                  </c:pt>
                  <c:pt idx="24">
                    <c:v>5.9999999999999995E-4</c:v>
                  </c:pt>
                  <c:pt idx="27">
                    <c:v>5.9999999999999995E-4</c:v>
                  </c:pt>
                  <c:pt idx="29">
                    <c:v>5.0000000000000001E-4</c:v>
                  </c:pt>
                  <c:pt idx="30">
                    <c:v>5.9999999999999995E-4</c:v>
                  </c:pt>
                  <c:pt idx="31">
                    <c:v>6.9999999999999999E-4</c:v>
                  </c:pt>
                  <c:pt idx="36">
                    <c:v>1E-4</c:v>
                  </c:pt>
                  <c:pt idx="37">
                    <c:v>0</c:v>
                  </c:pt>
                  <c:pt idx="39">
                    <c:v>2.7000000000000001E-3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1.5E-3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-10584.5</c:v>
                </c:pt>
                <c:pt idx="1">
                  <c:v>-3768</c:v>
                </c:pt>
                <c:pt idx="2">
                  <c:v>-3387.5</c:v>
                </c:pt>
                <c:pt idx="3">
                  <c:v>-1289.5</c:v>
                </c:pt>
                <c:pt idx="4">
                  <c:v>-1281</c:v>
                </c:pt>
                <c:pt idx="5">
                  <c:v>-1270.5</c:v>
                </c:pt>
                <c:pt idx="6">
                  <c:v>-658.5</c:v>
                </c:pt>
                <c:pt idx="7">
                  <c:v>-568</c:v>
                </c:pt>
                <c:pt idx="8">
                  <c:v>-566</c:v>
                </c:pt>
                <c:pt idx="9">
                  <c:v>0</c:v>
                </c:pt>
                <c:pt idx="10">
                  <c:v>0</c:v>
                </c:pt>
                <c:pt idx="11">
                  <c:v>1549.5</c:v>
                </c:pt>
                <c:pt idx="12">
                  <c:v>5452</c:v>
                </c:pt>
                <c:pt idx="13">
                  <c:v>5460</c:v>
                </c:pt>
                <c:pt idx="14">
                  <c:v>5462.5</c:v>
                </c:pt>
                <c:pt idx="15">
                  <c:v>7727.5</c:v>
                </c:pt>
                <c:pt idx="16">
                  <c:v>7731.5</c:v>
                </c:pt>
                <c:pt idx="17">
                  <c:v>7733.5</c:v>
                </c:pt>
                <c:pt idx="18">
                  <c:v>7752.5</c:v>
                </c:pt>
                <c:pt idx="19">
                  <c:v>7759</c:v>
                </c:pt>
                <c:pt idx="20">
                  <c:v>7761</c:v>
                </c:pt>
                <c:pt idx="21">
                  <c:v>7763</c:v>
                </c:pt>
                <c:pt idx="22">
                  <c:v>7765</c:v>
                </c:pt>
                <c:pt idx="23">
                  <c:v>7792.5</c:v>
                </c:pt>
                <c:pt idx="24">
                  <c:v>7868</c:v>
                </c:pt>
                <c:pt idx="25">
                  <c:v>8507</c:v>
                </c:pt>
                <c:pt idx="26">
                  <c:v>8647.5</c:v>
                </c:pt>
                <c:pt idx="27">
                  <c:v>9247.5</c:v>
                </c:pt>
                <c:pt idx="28">
                  <c:v>9271.5</c:v>
                </c:pt>
                <c:pt idx="29">
                  <c:v>10136</c:v>
                </c:pt>
                <c:pt idx="30">
                  <c:v>10863.5</c:v>
                </c:pt>
                <c:pt idx="31">
                  <c:v>10866</c:v>
                </c:pt>
                <c:pt idx="32">
                  <c:v>11043.5</c:v>
                </c:pt>
                <c:pt idx="33">
                  <c:v>12435.5</c:v>
                </c:pt>
                <c:pt idx="34">
                  <c:v>13236.5</c:v>
                </c:pt>
                <c:pt idx="35">
                  <c:v>13972.5</c:v>
                </c:pt>
                <c:pt idx="36">
                  <c:v>14648.5</c:v>
                </c:pt>
                <c:pt idx="37">
                  <c:v>15392</c:v>
                </c:pt>
                <c:pt idx="38">
                  <c:v>15392</c:v>
                </c:pt>
                <c:pt idx="39">
                  <c:v>16288.5</c:v>
                </c:pt>
                <c:pt idx="40">
                  <c:v>17000.5</c:v>
                </c:pt>
                <c:pt idx="41">
                  <c:v>17000.5</c:v>
                </c:pt>
                <c:pt idx="42">
                  <c:v>17000.5</c:v>
                </c:pt>
                <c:pt idx="43">
                  <c:v>17034</c:v>
                </c:pt>
                <c:pt idx="44">
                  <c:v>17034</c:v>
                </c:pt>
                <c:pt idx="45">
                  <c:v>17034</c:v>
                </c:pt>
                <c:pt idx="46">
                  <c:v>17125</c:v>
                </c:pt>
                <c:pt idx="47">
                  <c:v>19257.5</c:v>
                </c:pt>
                <c:pt idx="48">
                  <c:v>19257.5</c:v>
                </c:pt>
                <c:pt idx="49">
                  <c:v>19961</c:v>
                </c:pt>
                <c:pt idx="50">
                  <c:v>19961</c:v>
                </c:pt>
                <c:pt idx="51">
                  <c:v>19961</c:v>
                </c:pt>
                <c:pt idx="52">
                  <c:v>20140.5</c:v>
                </c:pt>
                <c:pt idx="53">
                  <c:v>20642.5</c:v>
                </c:pt>
                <c:pt idx="54">
                  <c:v>20642.5</c:v>
                </c:pt>
                <c:pt idx="55">
                  <c:v>20642.5</c:v>
                </c:pt>
                <c:pt idx="56">
                  <c:v>20672</c:v>
                </c:pt>
                <c:pt idx="57">
                  <c:v>20846</c:v>
                </c:pt>
                <c:pt idx="58">
                  <c:v>20846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EB1-4731-A69F-5E8F0C52530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6">
                    <c:v>1E-3</c:v>
                  </c:pt>
                  <c:pt idx="7">
                    <c:v>1.1000000000000001E-3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5.9999999999999995E-4</c:v>
                  </c:pt>
                  <c:pt idx="12">
                    <c:v>1.6000000000000001E-3</c:v>
                  </c:pt>
                  <c:pt idx="13">
                    <c:v>4.0000000000000002E-4</c:v>
                  </c:pt>
                  <c:pt idx="14">
                    <c:v>1.1999999999999999E-3</c:v>
                  </c:pt>
                  <c:pt idx="15">
                    <c:v>6.9999999999999999E-4</c:v>
                  </c:pt>
                  <c:pt idx="16">
                    <c:v>8.9999999999999998E-4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6.9999999999999999E-4</c:v>
                  </c:pt>
                  <c:pt idx="20">
                    <c:v>8.9999999999999998E-4</c:v>
                  </c:pt>
                  <c:pt idx="21">
                    <c:v>1.1000000000000001E-3</c:v>
                  </c:pt>
                  <c:pt idx="22">
                    <c:v>5.0000000000000001E-4</c:v>
                  </c:pt>
                  <c:pt idx="23">
                    <c:v>1.1000000000000001E-3</c:v>
                  </c:pt>
                  <c:pt idx="24">
                    <c:v>5.9999999999999995E-4</c:v>
                  </c:pt>
                  <c:pt idx="27">
                    <c:v>5.9999999999999995E-4</c:v>
                  </c:pt>
                  <c:pt idx="29">
                    <c:v>5.0000000000000001E-4</c:v>
                  </c:pt>
                  <c:pt idx="30">
                    <c:v>5.9999999999999995E-4</c:v>
                  </c:pt>
                  <c:pt idx="31">
                    <c:v>6.9999999999999999E-4</c:v>
                  </c:pt>
                  <c:pt idx="36">
                    <c:v>1E-4</c:v>
                  </c:pt>
                  <c:pt idx="37">
                    <c:v>0</c:v>
                  </c:pt>
                  <c:pt idx="39">
                    <c:v>2.7000000000000001E-3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1.5E-3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6">
                    <c:v>1E-3</c:v>
                  </c:pt>
                  <c:pt idx="7">
                    <c:v>1.1000000000000001E-3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5.9999999999999995E-4</c:v>
                  </c:pt>
                  <c:pt idx="12">
                    <c:v>1.6000000000000001E-3</c:v>
                  </c:pt>
                  <c:pt idx="13">
                    <c:v>4.0000000000000002E-4</c:v>
                  </c:pt>
                  <c:pt idx="14">
                    <c:v>1.1999999999999999E-3</c:v>
                  </c:pt>
                  <c:pt idx="15">
                    <c:v>6.9999999999999999E-4</c:v>
                  </c:pt>
                  <c:pt idx="16">
                    <c:v>8.9999999999999998E-4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6.9999999999999999E-4</c:v>
                  </c:pt>
                  <c:pt idx="20">
                    <c:v>8.9999999999999998E-4</c:v>
                  </c:pt>
                  <c:pt idx="21">
                    <c:v>1.1000000000000001E-3</c:v>
                  </c:pt>
                  <c:pt idx="22">
                    <c:v>5.0000000000000001E-4</c:v>
                  </c:pt>
                  <c:pt idx="23">
                    <c:v>1.1000000000000001E-3</c:v>
                  </c:pt>
                  <c:pt idx="24">
                    <c:v>5.9999999999999995E-4</c:v>
                  </c:pt>
                  <c:pt idx="27">
                    <c:v>5.9999999999999995E-4</c:v>
                  </c:pt>
                  <c:pt idx="29">
                    <c:v>5.0000000000000001E-4</c:v>
                  </c:pt>
                  <c:pt idx="30">
                    <c:v>5.9999999999999995E-4</c:v>
                  </c:pt>
                  <c:pt idx="31">
                    <c:v>6.9999999999999999E-4</c:v>
                  </c:pt>
                  <c:pt idx="36">
                    <c:v>1E-4</c:v>
                  </c:pt>
                  <c:pt idx="37">
                    <c:v>0</c:v>
                  </c:pt>
                  <c:pt idx="39">
                    <c:v>2.7000000000000001E-3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1.5E-3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-10584.5</c:v>
                </c:pt>
                <c:pt idx="1">
                  <c:v>-3768</c:v>
                </c:pt>
                <c:pt idx="2">
                  <c:v>-3387.5</c:v>
                </c:pt>
                <c:pt idx="3">
                  <c:v>-1289.5</c:v>
                </c:pt>
                <c:pt idx="4">
                  <c:v>-1281</c:v>
                </c:pt>
                <c:pt idx="5">
                  <c:v>-1270.5</c:v>
                </c:pt>
                <c:pt idx="6">
                  <c:v>-658.5</c:v>
                </c:pt>
                <c:pt idx="7">
                  <c:v>-568</c:v>
                </c:pt>
                <c:pt idx="8">
                  <c:v>-566</c:v>
                </c:pt>
                <c:pt idx="9">
                  <c:v>0</c:v>
                </c:pt>
                <c:pt idx="10">
                  <c:v>0</c:v>
                </c:pt>
                <c:pt idx="11">
                  <c:v>1549.5</c:v>
                </c:pt>
                <c:pt idx="12">
                  <c:v>5452</c:v>
                </c:pt>
                <c:pt idx="13">
                  <c:v>5460</c:v>
                </c:pt>
                <c:pt idx="14">
                  <c:v>5462.5</c:v>
                </c:pt>
                <c:pt idx="15">
                  <c:v>7727.5</c:v>
                </c:pt>
                <c:pt idx="16">
                  <c:v>7731.5</c:v>
                </c:pt>
                <c:pt idx="17">
                  <c:v>7733.5</c:v>
                </c:pt>
                <c:pt idx="18">
                  <c:v>7752.5</c:v>
                </c:pt>
                <c:pt idx="19">
                  <c:v>7759</c:v>
                </c:pt>
                <c:pt idx="20">
                  <c:v>7761</c:v>
                </c:pt>
                <c:pt idx="21">
                  <c:v>7763</c:v>
                </c:pt>
                <c:pt idx="22">
                  <c:v>7765</c:v>
                </c:pt>
                <c:pt idx="23">
                  <c:v>7792.5</c:v>
                </c:pt>
                <c:pt idx="24">
                  <c:v>7868</c:v>
                </c:pt>
                <c:pt idx="25">
                  <c:v>8507</c:v>
                </c:pt>
                <c:pt idx="26">
                  <c:v>8647.5</c:v>
                </c:pt>
                <c:pt idx="27">
                  <c:v>9247.5</c:v>
                </c:pt>
                <c:pt idx="28">
                  <c:v>9271.5</c:v>
                </c:pt>
                <c:pt idx="29">
                  <c:v>10136</c:v>
                </c:pt>
                <c:pt idx="30">
                  <c:v>10863.5</c:v>
                </c:pt>
                <c:pt idx="31">
                  <c:v>10866</c:v>
                </c:pt>
                <c:pt idx="32">
                  <c:v>11043.5</c:v>
                </c:pt>
                <c:pt idx="33">
                  <c:v>12435.5</c:v>
                </c:pt>
                <c:pt idx="34">
                  <c:v>13236.5</c:v>
                </c:pt>
                <c:pt idx="35">
                  <c:v>13972.5</c:v>
                </c:pt>
                <c:pt idx="36">
                  <c:v>14648.5</c:v>
                </c:pt>
                <c:pt idx="37">
                  <c:v>15392</c:v>
                </c:pt>
                <c:pt idx="38">
                  <c:v>15392</c:v>
                </c:pt>
                <c:pt idx="39">
                  <c:v>16288.5</c:v>
                </c:pt>
                <c:pt idx="40">
                  <c:v>17000.5</c:v>
                </c:pt>
                <c:pt idx="41">
                  <c:v>17000.5</c:v>
                </c:pt>
                <c:pt idx="42">
                  <c:v>17000.5</c:v>
                </c:pt>
                <c:pt idx="43">
                  <c:v>17034</c:v>
                </c:pt>
                <c:pt idx="44">
                  <c:v>17034</c:v>
                </c:pt>
                <c:pt idx="45">
                  <c:v>17034</c:v>
                </c:pt>
                <c:pt idx="46">
                  <c:v>17125</c:v>
                </c:pt>
                <c:pt idx="47">
                  <c:v>19257.5</c:v>
                </c:pt>
                <c:pt idx="48">
                  <c:v>19257.5</c:v>
                </c:pt>
                <c:pt idx="49">
                  <c:v>19961</c:v>
                </c:pt>
                <c:pt idx="50">
                  <c:v>19961</c:v>
                </c:pt>
                <c:pt idx="51">
                  <c:v>19961</c:v>
                </c:pt>
                <c:pt idx="52">
                  <c:v>20140.5</c:v>
                </c:pt>
                <c:pt idx="53">
                  <c:v>20642.5</c:v>
                </c:pt>
                <c:pt idx="54">
                  <c:v>20642.5</c:v>
                </c:pt>
                <c:pt idx="55">
                  <c:v>20642.5</c:v>
                </c:pt>
                <c:pt idx="56">
                  <c:v>20672</c:v>
                </c:pt>
                <c:pt idx="57">
                  <c:v>20846</c:v>
                </c:pt>
                <c:pt idx="58">
                  <c:v>20846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0">
                  <c:v>0.11082950000127312</c:v>
                </c:pt>
                <c:pt idx="6">
                  <c:v>5.1943499995104503E-2</c:v>
                </c:pt>
                <c:pt idx="7">
                  <c:v>5.3747999998449814E-2</c:v>
                </c:pt>
                <c:pt idx="8">
                  <c:v>5.3226000003633089E-2</c:v>
                </c:pt>
                <c:pt idx="10">
                  <c:v>5.5400000004738104E-2</c:v>
                </c:pt>
                <c:pt idx="13">
                  <c:v>5.8340000003227033E-2</c:v>
                </c:pt>
                <c:pt idx="25">
                  <c:v>5.4823000005853828E-2</c:v>
                </c:pt>
                <c:pt idx="26">
                  <c:v>1.0677500002202578E-2</c:v>
                </c:pt>
                <c:pt idx="29">
                  <c:v>4.7204000002238899E-2</c:v>
                </c:pt>
                <c:pt idx="30">
                  <c:v>4.110150000633439E-2</c:v>
                </c:pt>
                <c:pt idx="31">
                  <c:v>4.6373999997740611E-2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EB1-4731-A69F-5E8F0C52530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6">
                    <c:v>1E-3</c:v>
                  </c:pt>
                  <c:pt idx="7">
                    <c:v>1.1000000000000001E-3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5.9999999999999995E-4</c:v>
                  </c:pt>
                  <c:pt idx="12">
                    <c:v>1.6000000000000001E-3</c:v>
                  </c:pt>
                  <c:pt idx="13">
                    <c:v>4.0000000000000002E-4</c:v>
                  </c:pt>
                  <c:pt idx="14">
                    <c:v>1.1999999999999999E-3</c:v>
                  </c:pt>
                  <c:pt idx="15">
                    <c:v>6.9999999999999999E-4</c:v>
                  </c:pt>
                  <c:pt idx="16">
                    <c:v>8.9999999999999998E-4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6.9999999999999999E-4</c:v>
                  </c:pt>
                  <c:pt idx="20">
                    <c:v>8.9999999999999998E-4</c:v>
                  </c:pt>
                  <c:pt idx="21">
                    <c:v>1.1000000000000001E-3</c:v>
                  </c:pt>
                  <c:pt idx="22">
                    <c:v>5.0000000000000001E-4</c:v>
                  </c:pt>
                  <c:pt idx="23">
                    <c:v>1.1000000000000001E-3</c:v>
                  </c:pt>
                  <c:pt idx="24">
                    <c:v>5.9999999999999995E-4</c:v>
                  </c:pt>
                  <c:pt idx="27">
                    <c:v>5.9999999999999995E-4</c:v>
                  </c:pt>
                  <c:pt idx="29">
                    <c:v>5.0000000000000001E-4</c:v>
                  </c:pt>
                  <c:pt idx="30">
                    <c:v>5.9999999999999995E-4</c:v>
                  </c:pt>
                  <c:pt idx="31">
                    <c:v>6.9999999999999999E-4</c:v>
                  </c:pt>
                  <c:pt idx="36">
                    <c:v>1E-4</c:v>
                  </c:pt>
                  <c:pt idx="37">
                    <c:v>0</c:v>
                  </c:pt>
                  <c:pt idx="39">
                    <c:v>2.7000000000000001E-3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1.5E-3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6">
                    <c:v>1E-3</c:v>
                  </c:pt>
                  <c:pt idx="7">
                    <c:v>1.1000000000000001E-3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5.9999999999999995E-4</c:v>
                  </c:pt>
                  <c:pt idx="12">
                    <c:v>1.6000000000000001E-3</c:v>
                  </c:pt>
                  <c:pt idx="13">
                    <c:v>4.0000000000000002E-4</c:v>
                  </c:pt>
                  <c:pt idx="14">
                    <c:v>1.1999999999999999E-3</c:v>
                  </c:pt>
                  <c:pt idx="15">
                    <c:v>6.9999999999999999E-4</c:v>
                  </c:pt>
                  <c:pt idx="16">
                    <c:v>8.9999999999999998E-4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6.9999999999999999E-4</c:v>
                  </c:pt>
                  <c:pt idx="20">
                    <c:v>8.9999999999999998E-4</c:v>
                  </c:pt>
                  <c:pt idx="21">
                    <c:v>1.1000000000000001E-3</c:v>
                  </c:pt>
                  <c:pt idx="22">
                    <c:v>5.0000000000000001E-4</c:v>
                  </c:pt>
                  <c:pt idx="23">
                    <c:v>1.1000000000000001E-3</c:v>
                  </c:pt>
                  <c:pt idx="24">
                    <c:v>5.9999999999999995E-4</c:v>
                  </c:pt>
                  <c:pt idx="27">
                    <c:v>5.9999999999999995E-4</c:v>
                  </c:pt>
                  <c:pt idx="29">
                    <c:v>5.0000000000000001E-4</c:v>
                  </c:pt>
                  <c:pt idx="30">
                    <c:v>5.9999999999999995E-4</c:v>
                  </c:pt>
                  <c:pt idx="31">
                    <c:v>6.9999999999999999E-4</c:v>
                  </c:pt>
                  <c:pt idx="36">
                    <c:v>1E-4</c:v>
                  </c:pt>
                  <c:pt idx="37">
                    <c:v>0</c:v>
                  </c:pt>
                  <c:pt idx="39">
                    <c:v>2.7000000000000001E-3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1.5E-3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-10584.5</c:v>
                </c:pt>
                <c:pt idx="1">
                  <c:v>-3768</c:v>
                </c:pt>
                <c:pt idx="2">
                  <c:v>-3387.5</c:v>
                </c:pt>
                <c:pt idx="3">
                  <c:v>-1289.5</c:v>
                </c:pt>
                <c:pt idx="4">
                  <c:v>-1281</c:v>
                </c:pt>
                <c:pt idx="5">
                  <c:v>-1270.5</c:v>
                </c:pt>
                <c:pt idx="6">
                  <c:v>-658.5</c:v>
                </c:pt>
                <c:pt idx="7">
                  <c:v>-568</c:v>
                </c:pt>
                <c:pt idx="8">
                  <c:v>-566</c:v>
                </c:pt>
                <c:pt idx="9">
                  <c:v>0</c:v>
                </c:pt>
                <c:pt idx="10">
                  <c:v>0</c:v>
                </c:pt>
                <c:pt idx="11">
                  <c:v>1549.5</c:v>
                </c:pt>
                <c:pt idx="12">
                  <c:v>5452</c:v>
                </c:pt>
                <c:pt idx="13">
                  <c:v>5460</c:v>
                </c:pt>
                <c:pt idx="14">
                  <c:v>5462.5</c:v>
                </c:pt>
                <c:pt idx="15">
                  <c:v>7727.5</c:v>
                </c:pt>
                <c:pt idx="16">
                  <c:v>7731.5</c:v>
                </c:pt>
                <c:pt idx="17">
                  <c:v>7733.5</c:v>
                </c:pt>
                <c:pt idx="18">
                  <c:v>7752.5</c:v>
                </c:pt>
                <c:pt idx="19">
                  <c:v>7759</c:v>
                </c:pt>
                <c:pt idx="20">
                  <c:v>7761</c:v>
                </c:pt>
                <c:pt idx="21">
                  <c:v>7763</c:v>
                </c:pt>
                <c:pt idx="22">
                  <c:v>7765</c:v>
                </c:pt>
                <c:pt idx="23">
                  <c:v>7792.5</c:v>
                </c:pt>
                <c:pt idx="24">
                  <c:v>7868</c:v>
                </c:pt>
                <c:pt idx="25">
                  <c:v>8507</c:v>
                </c:pt>
                <c:pt idx="26">
                  <c:v>8647.5</c:v>
                </c:pt>
                <c:pt idx="27">
                  <c:v>9247.5</c:v>
                </c:pt>
                <c:pt idx="28">
                  <c:v>9271.5</c:v>
                </c:pt>
                <c:pt idx="29">
                  <c:v>10136</c:v>
                </c:pt>
                <c:pt idx="30">
                  <c:v>10863.5</c:v>
                </c:pt>
                <c:pt idx="31">
                  <c:v>10866</c:v>
                </c:pt>
                <c:pt idx="32">
                  <c:v>11043.5</c:v>
                </c:pt>
                <c:pt idx="33">
                  <c:v>12435.5</c:v>
                </c:pt>
                <c:pt idx="34">
                  <c:v>13236.5</c:v>
                </c:pt>
                <c:pt idx="35">
                  <c:v>13972.5</c:v>
                </c:pt>
                <c:pt idx="36">
                  <c:v>14648.5</c:v>
                </c:pt>
                <c:pt idx="37">
                  <c:v>15392</c:v>
                </c:pt>
                <c:pt idx="38">
                  <c:v>15392</c:v>
                </c:pt>
                <c:pt idx="39">
                  <c:v>16288.5</c:v>
                </c:pt>
                <c:pt idx="40">
                  <c:v>17000.5</c:v>
                </c:pt>
                <c:pt idx="41">
                  <c:v>17000.5</c:v>
                </c:pt>
                <c:pt idx="42">
                  <c:v>17000.5</c:v>
                </c:pt>
                <c:pt idx="43">
                  <c:v>17034</c:v>
                </c:pt>
                <c:pt idx="44">
                  <c:v>17034</c:v>
                </c:pt>
                <c:pt idx="45">
                  <c:v>17034</c:v>
                </c:pt>
                <c:pt idx="46">
                  <c:v>17125</c:v>
                </c:pt>
                <c:pt idx="47">
                  <c:v>19257.5</c:v>
                </c:pt>
                <c:pt idx="48">
                  <c:v>19257.5</c:v>
                </c:pt>
                <c:pt idx="49">
                  <c:v>19961</c:v>
                </c:pt>
                <c:pt idx="50">
                  <c:v>19961</c:v>
                </c:pt>
                <c:pt idx="51">
                  <c:v>19961</c:v>
                </c:pt>
                <c:pt idx="52">
                  <c:v>20140.5</c:v>
                </c:pt>
                <c:pt idx="53">
                  <c:v>20642.5</c:v>
                </c:pt>
                <c:pt idx="54">
                  <c:v>20642.5</c:v>
                </c:pt>
                <c:pt idx="55">
                  <c:v>20642.5</c:v>
                </c:pt>
                <c:pt idx="56">
                  <c:v>20672</c:v>
                </c:pt>
                <c:pt idx="57">
                  <c:v>20846</c:v>
                </c:pt>
                <c:pt idx="58">
                  <c:v>20846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7.0348000001104083E-2</c:v>
                </c:pt>
                <c:pt idx="2">
                  <c:v>2.936250000493601E-2</c:v>
                </c:pt>
                <c:pt idx="3">
                  <c:v>5.8484499997575767E-2</c:v>
                </c:pt>
                <c:pt idx="4">
                  <c:v>5.4791000002296641E-2</c:v>
                </c:pt>
                <c:pt idx="5">
                  <c:v>5.4875500005437061E-2</c:v>
                </c:pt>
                <c:pt idx="11">
                  <c:v>4.9855500001285691E-2</c:v>
                </c:pt>
                <c:pt idx="12">
                  <c:v>5.4727999995520804E-2</c:v>
                </c:pt>
                <c:pt idx="14">
                  <c:v>5.7912500000384171E-2</c:v>
                </c:pt>
                <c:pt idx="15">
                  <c:v>6.1497500006225891E-2</c:v>
                </c:pt>
                <c:pt idx="16">
                  <c:v>6.1253500003658701E-2</c:v>
                </c:pt>
                <c:pt idx="17">
                  <c:v>6.0331500004394911E-2</c:v>
                </c:pt>
                <c:pt idx="18">
                  <c:v>6.0322500001348089E-2</c:v>
                </c:pt>
                <c:pt idx="19">
                  <c:v>5.8651000006648246E-2</c:v>
                </c:pt>
                <c:pt idx="20">
                  <c:v>6.1828999998397194E-2</c:v>
                </c:pt>
                <c:pt idx="21">
                  <c:v>6.3107000001764391E-2</c:v>
                </c:pt>
                <c:pt idx="22">
                  <c:v>6.1385000000882428E-2</c:v>
                </c:pt>
                <c:pt idx="23">
                  <c:v>6.0082500000135042E-2</c:v>
                </c:pt>
                <c:pt idx="24">
                  <c:v>5.9252000006381422E-2</c:v>
                </c:pt>
                <c:pt idx="27">
                  <c:v>5.3677500000048894E-2</c:v>
                </c:pt>
                <c:pt idx="28">
                  <c:v>5.3013500008091796E-2</c:v>
                </c:pt>
                <c:pt idx="32">
                  <c:v>4.2521500006841961E-2</c:v>
                </c:pt>
                <c:pt idx="33">
                  <c:v>2.6009500004875008E-2</c:v>
                </c:pt>
                <c:pt idx="34">
                  <c:v>2.5198499999532942E-2</c:v>
                </c:pt>
                <c:pt idx="35">
                  <c:v>1.9202499999664724E-2</c:v>
                </c:pt>
                <c:pt idx="36">
                  <c:v>1.5936499999952503E-2</c:v>
                </c:pt>
                <c:pt idx="37">
                  <c:v>9.9879998379037715E-3</c:v>
                </c:pt>
                <c:pt idx="38">
                  <c:v>9.9880000052507967E-3</c:v>
                </c:pt>
                <c:pt idx="39">
                  <c:v>5.826500004332047E-3</c:v>
                </c:pt>
                <c:pt idx="40">
                  <c:v>-1.7054999989341013E-3</c:v>
                </c:pt>
                <c:pt idx="41">
                  <c:v>3.9449999894713983E-4</c:v>
                </c:pt>
                <c:pt idx="42">
                  <c:v>6.9449999864445999E-4</c:v>
                </c:pt>
                <c:pt idx="43">
                  <c:v>-2.7740000004996546E-3</c:v>
                </c:pt>
                <c:pt idx="44">
                  <c:v>-2.3739999960525893E-3</c:v>
                </c:pt>
                <c:pt idx="45">
                  <c:v>-1.2740000020130537E-3</c:v>
                </c:pt>
                <c:pt idx="46">
                  <c:v>-2.8749999983119778E-3</c:v>
                </c:pt>
                <c:pt idx="47">
                  <c:v>-2.2132500002044253E-2</c:v>
                </c:pt>
                <c:pt idx="48">
                  <c:v>-2.2132500002044253E-2</c:v>
                </c:pt>
                <c:pt idx="49">
                  <c:v>-2.9070999997202307E-2</c:v>
                </c:pt>
                <c:pt idx="50">
                  <c:v>-2.9070999997202307E-2</c:v>
                </c:pt>
                <c:pt idx="51">
                  <c:v>-2.3071000003255904E-2</c:v>
                </c:pt>
                <c:pt idx="52">
                  <c:v>-3.0945500002417248E-2</c:v>
                </c:pt>
                <c:pt idx="53">
                  <c:v>-3.7967499905789737E-2</c:v>
                </c:pt>
                <c:pt idx="54">
                  <c:v>-3.5967500043625478E-2</c:v>
                </c:pt>
                <c:pt idx="55">
                  <c:v>-3.4967499879712705E-2</c:v>
                </c:pt>
                <c:pt idx="56">
                  <c:v>-3.4392000088701025E-2</c:v>
                </c:pt>
                <c:pt idx="57">
                  <c:v>-3.8006000017048791E-2</c:v>
                </c:pt>
                <c:pt idx="58">
                  <c:v>-3.7305999809177592E-2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EB1-4731-A69F-5E8F0C52530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6">
                    <c:v>1E-3</c:v>
                  </c:pt>
                  <c:pt idx="7">
                    <c:v>1.1000000000000001E-3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5.9999999999999995E-4</c:v>
                  </c:pt>
                  <c:pt idx="12">
                    <c:v>1.6000000000000001E-3</c:v>
                  </c:pt>
                  <c:pt idx="13">
                    <c:v>4.0000000000000002E-4</c:v>
                  </c:pt>
                  <c:pt idx="14">
                    <c:v>1.1999999999999999E-3</c:v>
                  </c:pt>
                  <c:pt idx="15">
                    <c:v>6.9999999999999999E-4</c:v>
                  </c:pt>
                  <c:pt idx="16">
                    <c:v>8.9999999999999998E-4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6.9999999999999999E-4</c:v>
                  </c:pt>
                  <c:pt idx="20">
                    <c:v>8.9999999999999998E-4</c:v>
                  </c:pt>
                  <c:pt idx="21">
                    <c:v>1.1000000000000001E-3</c:v>
                  </c:pt>
                  <c:pt idx="22">
                    <c:v>5.0000000000000001E-4</c:v>
                  </c:pt>
                  <c:pt idx="23">
                    <c:v>1.1000000000000001E-3</c:v>
                  </c:pt>
                  <c:pt idx="24">
                    <c:v>5.9999999999999995E-4</c:v>
                  </c:pt>
                  <c:pt idx="27">
                    <c:v>5.9999999999999995E-4</c:v>
                  </c:pt>
                  <c:pt idx="29">
                    <c:v>5.0000000000000001E-4</c:v>
                  </c:pt>
                  <c:pt idx="30">
                    <c:v>5.9999999999999995E-4</c:v>
                  </c:pt>
                  <c:pt idx="31">
                    <c:v>6.9999999999999999E-4</c:v>
                  </c:pt>
                  <c:pt idx="36">
                    <c:v>1E-4</c:v>
                  </c:pt>
                  <c:pt idx="37">
                    <c:v>0</c:v>
                  </c:pt>
                  <c:pt idx="39">
                    <c:v>2.7000000000000001E-3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1.5E-3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6">
                    <c:v>1E-3</c:v>
                  </c:pt>
                  <c:pt idx="7">
                    <c:v>1.1000000000000001E-3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5.9999999999999995E-4</c:v>
                  </c:pt>
                  <c:pt idx="12">
                    <c:v>1.6000000000000001E-3</c:v>
                  </c:pt>
                  <c:pt idx="13">
                    <c:v>4.0000000000000002E-4</c:v>
                  </c:pt>
                  <c:pt idx="14">
                    <c:v>1.1999999999999999E-3</c:v>
                  </c:pt>
                  <c:pt idx="15">
                    <c:v>6.9999999999999999E-4</c:v>
                  </c:pt>
                  <c:pt idx="16">
                    <c:v>8.9999999999999998E-4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6.9999999999999999E-4</c:v>
                  </c:pt>
                  <c:pt idx="20">
                    <c:v>8.9999999999999998E-4</c:v>
                  </c:pt>
                  <c:pt idx="21">
                    <c:v>1.1000000000000001E-3</c:v>
                  </c:pt>
                  <c:pt idx="22">
                    <c:v>5.0000000000000001E-4</c:v>
                  </c:pt>
                  <c:pt idx="23">
                    <c:v>1.1000000000000001E-3</c:v>
                  </c:pt>
                  <c:pt idx="24">
                    <c:v>5.9999999999999995E-4</c:v>
                  </c:pt>
                  <c:pt idx="27">
                    <c:v>5.9999999999999995E-4</c:v>
                  </c:pt>
                  <c:pt idx="29">
                    <c:v>5.0000000000000001E-4</c:v>
                  </c:pt>
                  <c:pt idx="30">
                    <c:v>5.9999999999999995E-4</c:v>
                  </c:pt>
                  <c:pt idx="31">
                    <c:v>6.9999999999999999E-4</c:v>
                  </c:pt>
                  <c:pt idx="36">
                    <c:v>1E-4</c:v>
                  </c:pt>
                  <c:pt idx="37">
                    <c:v>0</c:v>
                  </c:pt>
                  <c:pt idx="39">
                    <c:v>2.7000000000000001E-3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1.5E-3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-10584.5</c:v>
                </c:pt>
                <c:pt idx="1">
                  <c:v>-3768</c:v>
                </c:pt>
                <c:pt idx="2">
                  <c:v>-3387.5</c:v>
                </c:pt>
                <c:pt idx="3">
                  <c:v>-1289.5</c:v>
                </c:pt>
                <c:pt idx="4">
                  <c:v>-1281</c:v>
                </c:pt>
                <c:pt idx="5">
                  <c:v>-1270.5</c:v>
                </c:pt>
                <c:pt idx="6">
                  <c:v>-658.5</c:v>
                </c:pt>
                <c:pt idx="7">
                  <c:v>-568</c:v>
                </c:pt>
                <c:pt idx="8">
                  <c:v>-566</c:v>
                </c:pt>
                <c:pt idx="9">
                  <c:v>0</c:v>
                </c:pt>
                <c:pt idx="10">
                  <c:v>0</c:v>
                </c:pt>
                <c:pt idx="11">
                  <c:v>1549.5</c:v>
                </c:pt>
                <c:pt idx="12">
                  <c:v>5452</c:v>
                </c:pt>
                <c:pt idx="13">
                  <c:v>5460</c:v>
                </c:pt>
                <c:pt idx="14">
                  <c:v>5462.5</c:v>
                </c:pt>
                <c:pt idx="15">
                  <c:v>7727.5</c:v>
                </c:pt>
                <c:pt idx="16">
                  <c:v>7731.5</c:v>
                </c:pt>
                <c:pt idx="17">
                  <c:v>7733.5</c:v>
                </c:pt>
                <c:pt idx="18">
                  <c:v>7752.5</c:v>
                </c:pt>
                <c:pt idx="19">
                  <c:v>7759</c:v>
                </c:pt>
                <c:pt idx="20">
                  <c:v>7761</c:v>
                </c:pt>
                <c:pt idx="21">
                  <c:v>7763</c:v>
                </c:pt>
                <c:pt idx="22">
                  <c:v>7765</c:v>
                </c:pt>
                <c:pt idx="23">
                  <c:v>7792.5</c:v>
                </c:pt>
                <c:pt idx="24">
                  <c:v>7868</c:v>
                </c:pt>
                <c:pt idx="25">
                  <c:v>8507</c:v>
                </c:pt>
                <c:pt idx="26">
                  <c:v>8647.5</c:v>
                </c:pt>
                <c:pt idx="27">
                  <c:v>9247.5</c:v>
                </c:pt>
                <c:pt idx="28">
                  <c:v>9271.5</c:v>
                </c:pt>
                <c:pt idx="29">
                  <c:v>10136</c:v>
                </c:pt>
                <c:pt idx="30">
                  <c:v>10863.5</c:v>
                </c:pt>
                <c:pt idx="31">
                  <c:v>10866</c:v>
                </c:pt>
                <c:pt idx="32">
                  <c:v>11043.5</c:v>
                </c:pt>
                <c:pt idx="33">
                  <c:v>12435.5</c:v>
                </c:pt>
                <c:pt idx="34">
                  <c:v>13236.5</c:v>
                </c:pt>
                <c:pt idx="35">
                  <c:v>13972.5</c:v>
                </c:pt>
                <c:pt idx="36">
                  <c:v>14648.5</c:v>
                </c:pt>
                <c:pt idx="37">
                  <c:v>15392</c:v>
                </c:pt>
                <c:pt idx="38">
                  <c:v>15392</c:v>
                </c:pt>
                <c:pt idx="39">
                  <c:v>16288.5</c:v>
                </c:pt>
                <c:pt idx="40">
                  <c:v>17000.5</c:v>
                </c:pt>
                <c:pt idx="41">
                  <c:v>17000.5</c:v>
                </c:pt>
                <c:pt idx="42">
                  <c:v>17000.5</c:v>
                </c:pt>
                <c:pt idx="43">
                  <c:v>17034</c:v>
                </c:pt>
                <c:pt idx="44">
                  <c:v>17034</c:v>
                </c:pt>
                <c:pt idx="45">
                  <c:v>17034</c:v>
                </c:pt>
                <c:pt idx="46">
                  <c:v>17125</c:v>
                </c:pt>
                <c:pt idx="47">
                  <c:v>19257.5</c:v>
                </c:pt>
                <c:pt idx="48">
                  <c:v>19257.5</c:v>
                </c:pt>
                <c:pt idx="49">
                  <c:v>19961</c:v>
                </c:pt>
                <c:pt idx="50">
                  <c:v>19961</c:v>
                </c:pt>
                <c:pt idx="51">
                  <c:v>19961</c:v>
                </c:pt>
                <c:pt idx="52">
                  <c:v>20140.5</c:v>
                </c:pt>
                <c:pt idx="53">
                  <c:v>20642.5</c:v>
                </c:pt>
                <c:pt idx="54">
                  <c:v>20642.5</c:v>
                </c:pt>
                <c:pt idx="55">
                  <c:v>20642.5</c:v>
                </c:pt>
                <c:pt idx="56">
                  <c:v>20672</c:v>
                </c:pt>
                <c:pt idx="57">
                  <c:v>20846</c:v>
                </c:pt>
                <c:pt idx="58">
                  <c:v>20846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EB1-4731-A69F-5E8F0C52530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6">
                    <c:v>1E-3</c:v>
                  </c:pt>
                  <c:pt idx="7">
                    <c:v>1.1000000000000001E-3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5.9999999999999995E-4</c:v>
                  </c:pt>
                  <c:pt idx="12">
                    <c:v>1.6000000000000001E-3</c:v>
                  </c:pt>
                  <c:pt idx="13">
                    <c:v>4.0000000000000002E-4</c:v>
                  </c:pt>
                  <c:pt idx="14">
                    <c:v>1.1999999999999999E-3</c:v>
                  </c:pt>
                  <c:pt idx="15">
                    <c:v>6.9999999999999999E-4</c:v>
                  </c:pt>
                  <c:pt idx="16">
                    <c:v>8.9999999999999998E-4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6.9999999999999999E-4</c:v>
                  </c:pt>
                  <c:pt idx="20">
                    <c:v>8.9999999999999998E-4</c:v>
                  </c:pt>
                  <c:pt idx="21">
                    <c:v>1.1000000000000001E-3</c:v>
                  </c:pt>
                  <c:pt idx="22">
                    <c:v>5.0000000000000001E-4</c:v>
                  </c:pt>
                  <c:pt idx="23">
                    <c:v>1.1000000000000001E-3</c:v>
                  </c:pt>
                  <c:pt idx="24">
                    <c:v>5.9999999999999995E-4</c:v>
                  </c:pt>
                  <c:pt idx="27">
                    <c:v>5.9999999999999995E-4</c:v>
                  </c:pt>
                  <c:pt idx="29">
                    <c:v>5.0000000000000001E-4</c:v>
                  </c:pt>
                  <c:pt idx="30">
                    <c:v>5.9999999999999995E-4</c:v>
                  </c:pt>
                  <c:pt idx="31">
                    <c:v>6.9999999999999999E-4</c:v>
                  </c:pt>
                  <c:pt idx="36">
                    <c:v>1E-4</c:v>
                  </c:pt>
                  <c:pt idx="37">
                    <c:v>0</c:v>
                  </c:pt>
                  <c:pt idx="39">
                    <c:v>2.7000000000000001E-3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1.5E-3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6">
                    <c:v>1E-3</c:v>
                  </c:pt>
                  <c:pt idx="7">
                    <c:v>1.1000000000000001E-3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5.9999999999999995E-4</c:v>
                  </c:pt>
                  <c:pt idx="12">
                    <c:v>1.6000000000000001E-3</c:v>
                  </c:pt>
                  <c:pt idx="13">
                    <c:v>4.0000000000000002E-4</c:v>
                  </c:pt>
                  <c:pt idx="14">
                    <c:v>1.1999999999999999E-3</c:v>
                  </c:pt>
                  <c:pt idx="15">
                    <c:v>6.9999999999999999E-4</c:v>
                  </c:pt>
                  <c:pt idx="16">
                    <c:v>8.9999999999999998E-4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6.9999999999999999E-4</c:v>
                  </c:pt>
                  <c:pt idx="20">
                    <c:v>8.9999999999999998E-4</c:v>
                  </c:pt>
                  <c:pt idx="21">
                    <c:v>1.1000000000000001E-3</c:v>
                  </c:pt>
                  <c:pt idx="22">
                    <c:v>5.0000000000000001E-4</c:v>
                  </c:pt>
                  <c:pt idx="23">
                    <c:v>1.1000000000000001E-3</c:v>
                  </c:pt>
                  <c:pt idx="24">
                    <c:v>5.9999999999999995E-4</c:v>
                  </c:pt>
                  <c:pt idx="27">
                    <c:v>5.9999999999999995E-4</c:v>
                  </c:pt>
                  <c:pt idx="29">
                    <c:v>5.0000000000000001E-4</c:v>
                  </c:pt>
                  <c:pt idx="30">
                    <c:v>5.9999999999999995E-4</c:v>
                  </c:pt>
                  <c:pt idx="31">
                    <c:v>6.9999999999999999E-4</c:v>
                  </c:pt>
                  <c:pt idx="36">
                    <c:v>1E-4</c:v>
                  </c:pt>
                  <c:pt idx="37">
                    <c:v>0</c:v>
                  </c:pt>
                  <c:pt idx="39">
                    <c:v>2.7000000000000001E-3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1.5E-3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-10584.5</c:v>
                </c:pt>
                <c:pt idx="1">
                  <c:v>-3768</c:v>
                </c:pt>
                <c:pt idx="2">
                  <c:v>-3387.5</c:v>
                </c:pt>
                <c:pt idx="3">
                  <c:v>-1289.5</c:v>
                </c:pt>
                <c:pt idx="4">
                  <c:v>-1281</c:v>
                </c:pt>
                <c:pt idx="5">
                  <c:v>-1270.5</c:v>
                </c:pt>
                <c:pt idx="6">
                  <c:v>-658.5</c:v>
                </c:pt>
                <c:pt idx="7">
                  <c:v>-568</c:v>
                </c:pt>
                <c:pt idx="8">
                  <c:v>-566</c:v>
                </c:pt>
                <c:pt idx="9">
                  <c:v>0</c:v>
                </c:pt>
                <c:pt idx="10">
                  <c:v>0</c:v>
                </c:pt>
                <c:pt idx="11">
                  <c:v>1549.5</c:v>
                </c:pt>
                <c:pt idx="12">
                  <c:v>5452</c:v>
                </c:pt>
                <c:pt idx="13">
                  <c:v>5460</c:v>
                </c:pt>
                <c:pt idx="14">
                  <c:v>5462.5</c:v>
                </c:pt>
                <c:pt idx="15">
                  <c:v>7727.5</c:v>
                </c:pt>
                <c:pt idx="16">
                  <c:v>7731.5</c:v>
                </c:pt>
                <c:pt idx="17">
                  <c:v>7733.5</c:v>
                </c:pt>
                <c:pt idx="18">
                  <c:v>7752.5</c:v>
                </c:pt>
                <c:pt idx="19">
                  <c:v>7759</c:v>
                </c:pt>
                <c:pt idx="20">
                  <c:v>7761</c:v>
                </c:pt>
                <c:pt idx="21">
                  <c:v>7763</c:v>
                </c:pt>
                <c:pt idx="22">
                  <c:v>7765</c:v>
                </c:pt>
                <c:pt idx="23">
                  <c:v>7792.5</c:v>
                </c:pt>
                <c:pt idx="24">
                  <c:v>7868</c:v>
                </c:pt>
                <c:pt idx="25">
                  <c:v>8507</c:v>
                </c:pt>
                <c:pt idx="26">
                  <c:v>8647.5</c:v>
                </c:pt>
                <c:pt idx="27">
                  <c:v>9247.5</c:v>
                </c:pt>
                <c:pt idx="28">
                  <c:v>9271.5</c:v>
                </c:pt>
                <c:pt idx="29">
                  <c:v>10136</c:v>
                </c:pt>
                <c:pt idx="30">
                  <c:v>10863.5</c:v>
                </c:pt>
                <c:pt idx="31">
                  <c:v>10866</c:v>
                </c:pt>
                <c:pt idx="32">
                  <c:v>11043.5</c:v>
                </c:pt>
                <c:pt idx="33">
                  <c:v>12435.5</c:v>
                </c:pt>
                <c:pt idx="34">
                  <c:v>13236.5</c:v>
                </c:pt>
                <c:pt idx="35">
                  <c:v>13972.5</c:v>
                </c:pt>
                <c:pt idx="36">
                  <c:v>14648.5</c:v>
                </c:pt>
                <c:pt idx="37">
                  <c:v>15392</c:v>
                </c:pt>
                <c:pt idx="38">
                  <c:v>15392</c:v>
                </c:pt>
                <c:pt idx="39">
                  <c:v>16288.5</c:v>
                </c:pt>
                <c:pt idx="40">
                  <c:v>17000.5</c:v>
                </c:pt>
                <c:pt idx="41">
                  <c:v>17000.5</c:v>
                </c:pt>
                <c:pt idx="42">
                  <c:v>17000.5</c:v>
                </c:pt>
                <c:pt idx="43">
                  <c:v>17034</c:v>
                </c:pt>
                <c:pt idx="44">
                  <c:v>17034</c:v>
                </c:pt>
                <c:pt idx="45">
                  <c:v>17034</c:v>
                </c:pt>
                <c:pt idx="46">
                  <c:v>17125</c:v>
                </c:pt>
                <c:pt idx="47">
                  <c:v>19257.5</c:v>
                </c:pt>
                <c:pt idx="48">
                  <c:v>19257.5</c:v>
                </c:pt>
                <c:pt idx="49">
                  <c:v>19961</c:v>
                </c:pt>
                <c:pt idx="50">
                  <c:v>19961</c:v>
                </c:pt>
                <c:pt idx="51">
                  <c:v>19961</c:v>
                </c:pt>
                <c:pt idx="52">
                  <c:v>20140.5</c:v>
                </c:pt>
                <c:pt idx="53">
                  <c:v>20642.5</c:v>
                </c:pt>
                <c:pt idx="54">
                  <c:v>20642.5</c:v>
                </c:pt>
                <c:pt idx="55">
                  <c:v>20642.5</c:v>
                </c:pt>
                <c:pt idx="56">
                  <c:v>20672</c:v>
                </c:pt>
                <c:pt idx="57">
                  <c:v>20846</c:v>
                </c:pt>
                <c:pt idx="58">
                  <c:v>20846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EB1-4731-A69F-5E8F0C52530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6">
                    <c:v>1E-3</c:v>
                  </c:pt>
                  <c:pt idx="7">
                    <c:v>1.1000000000000001E-3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5.9999999999999995E-4</c:v>
                  </c:pt>
                  <c:pt idx="12">
                    <c:v>1.6000000000000001E-3</c:v>
                  </c:pt>
                  <c:pt idx="13">
                    <c:v>4.0000000000000002E-4</c:v>
                  </c:pt>
                  <c:pt idx="14">
                    <c:v>1.1999999999999999E-3</c:v>
                  </c:pt>
                  <c:pt idx="15">
                    <c:v>6.9999999999999999E-4</c:v>
                  </c:pt>
                  <c:pt idx="16">
                    <c:v>8.9999999999999998E-4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6.9999999999999999E-4</c:v>
                  </c:pt>
                  <c:pt idx="20">
                    <c:v>8.9999999999999998E-4</c:v>
                  </c:pt>
                  <c:pt idx="21">
                    <c:v>1.1000000000000001E-3</c:v>
                  </c:pt>
                  <c:pt idx="22">
                    <c:v>5.0000000000000001E-4</c:v>
                  </c:pt>
                  <c:pt idx="23">
                    <c:v>1.1000000000000001E-3</c:v>
                  </c:pt>
                  <c:pt idx="24">
                    <c:v>5.9999999999999995E-4</c:v>
                  </c:pt>
                  <c:pt idx="27">
                    <c:v>5.9999999999999995E-4</c:v>
                  </c:pt>
                  <c:pt idx="29">
                    <c:v>5.0000000000000001E-4</c:v>
                  </c:pt>
                  <c:pt idx="30">
                    <c:v>5.9999999999999995E-4</c:v>
                  </c:pt>
                  <c:pt idx="31">
                    <c:v>6.9999999999999999E-4</c:v>
                  </c:pt>
                  <c:pt idx="36">
                    <c:v>1E-4</c:v>
                  </c:pt>
                  <c:pt idx="37">
                    <c:v>0</c:v>
                  </c:pt>
                  <c:pt idx="39">
                    <c:v>2.7000000000000001E-3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1.5E-3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6">
                    <c:v>1E-3</c:v>
                  </c:pt>
                  <c:pt idx="7">
                    <c:v>1.1000000000000001E-3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5.9999999999999995E-4</c:v>
                  </c:pt>
                  <c:pt idx="12">
                    <c:v>1.6000000000000001E-3</c:v>
                  </c:pt>
                  <c:pt idx="13">
                    <c:v>4.0000000000000002E-4</c:v>
                  </c:pt>
                  <c:pt idx="14">
                    <c:v>1.1999999999999999E-3</c:v>
                  </c:pt>
                  <c:pt idx="15">
                    <c:v>6.9999999999999999E-4</c:v>
                  </c:pt>
                  <c:pt idx="16">
                    <c:v>8.9999999999999998E-4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6.9999999999999999E-4</c:v>
                  </c:pt>
                  <c:pt idx="20">
                    <c:v>8.9999999999999998E-4</c:v>
                  </c:pt>
                  <c:pt idx="21">
                    <c:v>1.1000000000000001E-3</c:v>
                  </c:pt>
                  <c:pt idx="22">
                    <c:v>5.0000000000000001E-4</c:v>
                  </c:pt>
                  <c:pt idx="23">
                    <c:v>1.1000000000000001E-3</c:v>
                  </c:pt>
                  <c:pt idx="24">
                    <c:v>5.9999999999999995E-4</c:v>
                  </c:pt>
                  <c:pt idx="27">
                    <c:v>5.9999999999999995E-4</c:v>
                  </c:pt>
                  <c:pt idx="29">
                    <c:v>5.0000000000000001E-4</c:v>
                  </c:pt>
                  <c:pt idx="30">
                    <c:v>5.9999999999999995E-4</c:v>
                  </c:pt>
                  <c:pt idx="31">
                    <c:v>6.9999999999999999E-4</c:v>
                  </c:pt>
                  <c:pt idx="36">
                    <c:v>1E-4</c:v>
                  </c:pt>
                  <c:pt idx="37">
                    <c:v>0</c:v>
                  </c:pt>
                  <c:pt idx="39">
                    <c:v>2.7000000000000001E-3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1.5E-3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-10584.5</c:v>
                </c:pt>
                <c:pt idx="1">
                  <c:v>-3768</c:v>
                </c:pt>
                <c:pt idx="2">
                  <c:v>-3387.5</c:v>
                </c:pt>
                <c:pt idx="3">
                  <c:v>-1289.5</c:v>
                </c:pt>
                <c:pt idx="4">
                  <c:v>-1281</c:v>
                </c:pt>
                <c:pt idx="5">
                  <c:v>-1270.5</c:v>
                </c:pt>
                <c:pt idx="6">
                  <c:v>-658.5</c:v>
                </c:pt>
                <c:pt idx="7">
                  <c:v>-568</c:v>
                </c:pt>
                <c:pt idx="8">
                  <c:v>-566</c:v>
                </c:pt>
                <c:pt idx="9">
                  <c:v>0</c:v>
                </c:pt>
                <c:pt idx="10">
                  <c:v>0</c:v>
                </c:pt>
                <c:pt idx="11">
                  <c:v>1549.5</c:v>
                </c:pt>
                <c:pt idx="12">
                  <c:v>5452</c:v>
                </c:pt>
                <c:pt idx="13">
                  <c:v>5460</c:v>
                </c:pt>
                <c:pt idx="14">
                  <c:v>5462.5</c:v>
                </c:pt>
                <c:pt idx="15">
                  <c:v>7727.5</c:v>
                </c:pt>
                <c:pt idx="16">
                  <c:v>7731.5</c:v>
                </c:pt>
                <c:pt idx="17">
                  <c:v>7733.5</c:v>
                </c:pt>
                <c:pt idx="18">
                  <c:v>7752.5</c:v>
                </c:pt>
                <c:pt idx="19">
                  <c:v>7759</c:v>
                </c:pt>
                <c:pt idx="20">
                  <c:v>7761</c:v>
                </c:pt>
                <c:pt idx="21">
                  <c:v>7763</c:v>
                </c:pt>
                <c:pt idx="22">
                  <c:v>7765</c:v>
                </c:pt>
                <c:pt idx="23">
                  <c:v>7792.5</c:v>
                </c:pt>
                <c:pt idx="24">
                  <c:v>7868</c:v>
                </c:pt>
                <c:pt idx="25">
                  <c:v>8507</c:v>
                </c:pt>
                <c:pt idx="26">
                  <c:v>8647.5</c:v>
                </c:pt>
                <c:pt idx="27">
                  <c:v>9247.5</c:v>
                </c:pt>
                <c:pt idx="28">
                  <c:v>9271.5</c:v>
                </c:pt>
                <c:pt idx="29">
                  <c:v>10136</c:v>
                </c:pt>
                <c:pt idx="30">
                  <c:v>10863.5</c:v>
                </c:pt>
                <c:pt idx="31">
                  <c:v>10866</c:v>
                </c:pt>
                <c:pt idx="32">
                  <c:v>11043.5</c:v>
                </c:pt>
                <c:pt idx="33">
                  <c:v>12435.5</c:v>
                </c:pt>
                <c:pt idx="34">
                  <c:v>13236.5</c:v>
                </c:pt>
                <c:pt idx="35">
                  <c:v>13972.5</c:v>
                </c:pt>
                <c:pt idx="36">
                  <c:v>14648.5</c:v>
                </c:pt>
                <c:pt idx="37">
                  <c:v>15392</c:v>
                </c:pt>
                <c:pt idx="38">
                  <c:v>15392</c:v>
                </c:pt>
                <c:pt idx="39">
                  <c:v>16288.5</c:v>
                </c:pt>
                <c:pt idx="40">
                  <c:v>17000.5</c:v>
                </c:pt>
                <c:pt idx="41">
                  <c:v>17000.5</c:v>
                </c:pt>
                <c:pt idx="42">
                  <c:v>17000.5</c:v>
                </c:pt>
                <c:pt idx="43">
                  <c:v>17034</c:v>
                </c:pt>
                <c:pt idx="44">
                  <c:v>17034</c:v>
                </c:pt>
                <c:pt idx="45">
                  <c:v>17034</c:v>
                </c:pt>
                <c:pt idx="46">
                  <c:v>17125</c:v>
                </c:pt>
                <c:pt idx="47">
                  <c:v>19257.5</c:v>
                </c:pt>
                <c:pt idx="48">
                  <c:v>19257.5</c:v>
                </c:pt>
                <c:pt idx="49">
                  <c:v>19961</c:v>
                </c:pt>
                <c:pt idx="50">
                  <c:v>19961</c:v>
                </c:pt>
                <c:pt idx="51">
                  <c:v>19961</c:v>
                </c:pt>
                <c:pt idx="52">
                  <c:v>20140.5</c:v>
                </c:pt>
                <c:pt idx="53">
                  <c:v>20642.5</c:v>
                </c:pt>
                <c:pt idx="54">
                  <c:v>20642.5</c:v>
                </c:pt>
                <c:pt idx="55">
                  <c:v>20642.5</c:v>
                </c:pt>
                <c:pt idx="56">
                  <c:v>20672</c:v>
                </c:pt>
                <c:pt idx="57">
                  <c:v>20846</c:v>
                </c:pt>
                <c:pt idx="58">
                  <c:v>20846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EB1-4731-A69F-5E8F0C52530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-10584.5</c:v>
                </c:pt>
                <c:pt idx="1">
                  <c:v>-3768</c:v>
                </c:pt>
                <c:pt idx="2">
                  <c:v>-3387.5</c:v>
                </c:pt>
                <c:pt idx="3">
                  <c:v>-1289.5</c:v>
                </c:pt>
                <c:pt idx="4">
                  <c:v>-1281</c:v>
                </c:pt>
                <c:pt idx="5">
                  <c:v>-1270.5</c:v>
                </c:pt>
                <c:pt idx="6">
                  <c:v>-658.5</c:v>
                </c:pt>
                <c:pt idx="7">
                  <c:v>-568</c:v>
                </c:pt>
                <c:pt idx="8">
                  <c:v>-566</c:v>
                </c:pt>
                <c:pt idx="9">
                  <c:v>0</c:v>
                </c:pt>
                <c:pt idx="10">
                  <c:v>0</c:v>
                </c:pt>
                <c:pt idx="11">
                  <c:v>1549.5</c:v>
                </c:pt>
                <c:pt idx="12">
                  <c:v>5452</c:v>
                </c:pt>
                <c:pt idx="13">
                  <c:v>5460</c:v>
                </c:pt>
                <c:pt idx="14">
                  <c:v>5462.5</c:v>
                </c:pt>
                <c:pt idx="15">
                  <c:v>7727.5</c:v>
                </c:pt>
                <c:pt idx="16">
                  <c:v>7731.5</c:v>
                </c:pt>
                <c:pt idx="17">
                  <c:v>7733.5</c:v>
                </c:pt>
                <c:pt idx="18">
                  <c:v>7752.5</c:v>
                </c:pt>
                <c:pt idx="19">
                  <c:v>7759</c:v>
                </c:pt>
                <c:pt idx="20">
                  <c:v>7761</c:v>
                </c:pt>
                <c:pt idx="21">
                  <c:v>7763</c:v>
                </c:pt>
                <c:pt idx="22">
                  <c:v>7765</c:v>
                </c:pt>
                <c:pt idx="23">
                  <c:v>7792.5</c:v>
                </c:pt>
                <c:pt idx="24">
                  <c:v>7868</c:v>
                </c:pt>
                <c:pt idx="25">
                  <c:v>8507</c:v>
                </c:pt>
                <c:pt idx="26">
                  <c:v>8647.5</c:v>
                </c:pt>
                <c:pt idx="27">
                  <c:v>9247.5</c:v>
                </c:pt>
                <c:pt idx="28">
                  <c:v>9271.5</c:v>
                </c:pt>
                <c:pt idx="29">
                  <c:v>10136</c:v>
                </c:pt>
                <c:pt idx="30">
                  <c:v>10863.5</c:v>
                </c:pt>
                <c:pt idx="31">
                  <c:v>10866</c:v>
                </c:pt>
                <c:pt idx="32">
                  <c:v>11043.5</c:v>
                </c:pt>
                <c:pt idx="33">
                  <c:v>12435.5</c:v>
                </c:pt>
                <c:pt idx="34">
                  <c:v>13236.5</c:v>
                </c:pt>
                <c:pt idx="35">
                  <c:v>13972.5</c:v>
                </c:pt>
                <c:pt idx="36">
                  <c:v>14648.5</c:v>
                </c:pt>
                <c:pt idx="37">
                  <c:v>15392</c:v>
                </c:pt>
                <c:pt idx="38">
                  <c:v>15392</c:v>
                </c:pt>
                <c:pt idx="39">
                  <c:v>16288.5</c:v>
                </c:pt>
                <c:pt idx="40">
                  <c:v>17000.5</c:v>
                </c:pt>
                <c:pt idx="41">
                  <c:v>17000.5</c:v>
                </c:pt>
                <c:pt idx="42">
                  <c:v>17000.5</c:v>
                </c:pt>
                <c:pt idx="43">
                  <c:v>17034</c:v>
                </c:pt>
                <c:pt idx="44">
                  <c:v>17034</c:v>
                </c:pt>
                <c:pt idx="45">
                  <c:v>17034</c:v>
                </c:pt>
                <c:pt idx="46">
                  <c:v>17125</c:v>
                </c:pt>
                <c:pt idx="47">
                  <c:v>19257.5</c:v>
                </c:pt>
                <c:pt idx="48">
                  <c:v>19257.5</c:v>
                </c:pt>
                <c:pt idx="49">
                  <c:v>19961</c:v>
                </c:pt>
                <c:pt idx="50">
                  <c:v>19961</c:v>
                </c:pt>
                <c:pt idx="51">
                  <c:v>19961</c:v>
                </c:pt>
                <c:pt idx="52">
                  <c:v>20140.5</c:v>
                </c:pt>
                <c:pt idx="53">
                  <c:v>20642.5</c:v>
                </c:pt>
                <c:pt idx="54">
                  <c:v>20642.5</c:v>
                </c:pt>
                <c:pt idx="55">
                  <c:v>20642.5</c:v>
                </c:pt>
                <c:pt idx="56">
                  <c:v>20672</c:v>
                </c:pt>
                <c:pt idx="57">
                  <c:v>20846</c:v>
                </c:pt>
                <c:pt idx="58">
                  <c:v>20846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0.21534573094781234</c:v>
                </c:pt>
                <c:pt idx="1">
                  <c:v>0.16110313998194523</c:v>
                </c:pt>
                <c:pt idx="2">
                  <c:v>0.15807529492032821</c:v>
                </c:pt>
                <c:pt idx="3">
                  <c:v>0.14138036998137285</c:v>
                </c:pt>
                <c:pt idx="4">
                  <c:v>0.1413127308669872</c:v>
                </c:pt>
                <c:pt idx="5">
                  <c:v>0.14122917666686371</c:v>
                </c:pt>
                <c:pt idx="6">
                  <c:v>0.136359160431096</c:v>
                </c:pt>
                <c:pt idx="7">
                  <c:v>0.13563900280146041</c:v>
                </c:pt>
                <c:pt idx="8">
                  <c:v>0.13562308771572262</c:v>
                </c:pt>
                <c:pt idx="9">
                  <c:v>0.13111911845192437</c:v>
                </c:pt>
                <c:pt idx="10">
                  <c:v>0.13111911845192437</c:v>
                </c:pt>
                <c:pt idx="11">
                  <c:v>0.11878890577656148</c:v>
                </c:pt>
                <c:pt idx="12">
                  <c:v>8.7734594730673382E-2</c:v>
                </c:pt>
                <c:pt idx="13">
                  <c:v>8.7670934387722166E-2</c:v>
                </c:pt>
                <c:pt idx="14">
                  <c:v>8.7651040530549909E-2</c:v>
                </c:pt>
                <c:pt idx="15">
                  <c:v>6.9627205932488001E-2</c:v>
                </c:pt>
                <c:pt idx="16">
                  <c:v>6.9595375761012407E-2</c:v>
                </c:pt>
                <c:pt idx="17">
                  <c:v>6.9579460675274596E-2</c:v>
                </c:pt>
                <c:pt idx="18">
                  <c:v>6.9428267360765461E-2</c:v>
                </c:pt>
                <c:pt idx="19">
                  <c:v>6.9376543332117596E-2</c:v>
                </c:pt>
                <c:pt idx="20">
                  <c:v>6.9360628246379813E-2</c:v>
                </c:pt>
                <c:pt idx="21">
                  <c:v>6.9344713160642002E-2</c:v>
                </c:pt>
                <c:pt idx="22">
                  <c:v>6.9328798074904191E-2</c:v>
                </c:pt>
                <c:pt idx="23">
                  <c:v>6.9109965646009408E-2</c:v>
                </c:pt>
                <c:pt idx="24">
                  <c:v>6.8509171159407342E-2</c:v>
                </c:pt>
                <c:pt idx="25">
                  <c:v>6.3424301266179275E-2</c:v>
                </c:pt>
                <c:pt idx="26">
                  <c:v>6.2306266493098617E-2</c:v>
                </c:pt>
                <c:pt idx="27">
                  <c:v>5.7531740771757725E-2</c:v>
                </c:pt>
                <c:pt idx="28">
                  <c:v>5.7340759742904077E-2</c:v>
                </c:pt>
                <c:pt idx="29">
                  <c:v>5.0461463932738732E-2</c:v>
                </c:pt>
                <c:pt idx="30">
                  <c:v>4.4672351495612897E-2</c:v>
                </c:pt>
                <c:pt idx="31">
                  <c:v>4.465245763844064E-2</c:v>
                </c:pt>
                <c:pt idx="32">
                  <c:v>4.3239993779210617E-2</c:v>
                </c:pt>
                <c:pt idx="33">
                  <c:v>3.216309410569973E-2</c:v>
                </c:pt>
                <c:pt idx="34">
                  <c:v>2.5789102267709627E-2</c:v>
                </c:pt>
                <c:pt idx="35">
                  <c:v>1.9932350716198116E-2</c:v>
                </c:pt>
                <c:pt idx="36">
                  <c:v>1.4553051736820699E-2</c:v>
                </c:pt>
                <c:pt idx="37">
                  <c:v>8.6366186137924322E-3</c:v>
                </c:pt>
                <c:pt idx="38">
                  <c:v>8.6366186137924322E-3</c:v>
                </c:pt>
                <c:pt idx="39">
                  <c:v>1.5026814318222503E-3</c:v>
                </c:pt>
                <c:pt idx="40">
                  <c:v>-4.1630890908356255E-3</c:v>
                </c:pt>
                <c:pt idx="41">
                  <c:v>-4.1630890908356255E-3</c:v>
                </c:pt>
                <c:pt idx="42">
                  <c:v>-4.1630890908356255E-3</c:v>
                </c:pt>
                <c:pt idx="43">
                  <c:v>-4.4296667769438414E-3</c:v>
                </c:pt>
                <c:pt idx="44">
                  <c:v>-4.4296667769438414E-3</c:v>
                </c:pt>
                <c:pt idx="45">
                  <c:v>-4.4296667769438414E-3</c:v>
                </c:pt>
                <c:pt idx="46">
                  <c:v>-5.153803178013866E-3</c:v>
                </c:pt>
                <c:pt idx="47">
                  <c:v>-2.2123263345946331E-2</c:v>
                </c:pt>
                <c:pt idx="48">
                  <c:v>-2.2123263345946331E-2</c:v>
                </c:pt>
                <c:pt idx="49">
                  <c:v>-2.7721394754218531E-2</c:v>
                </c:pt>
                <c:pt idx="50">
                  <c:v>-2.7721394754218531E-2</c:v>
                </c:pt>
                <c:pt idx="51">
                  <c:v>-2.7721394754218531E-2</c:v>
                </c:pt>
                <c:pt idx="52">
                  <c:v>-2.9149773699186338E-2</c:v>
                </c:pt>
                <c:pt idx="53">
                  <c:v>-3.3144460219374894E-2</c:v>
                </c:pt>
                <c:pt idx="54">
                  <c:v>-3.3144460219374894E-2</c:v>
                </c:pt>
                <c:pt idx="55">
                  <c:v>-3.3144460219374894E-2</c:v>
                </c:pt>
                <c:pt idx="56">
                  <c:v>-3.3379207734007488E-2</c:v>
                </c:pt>
                <c:pt idx="57">
                  <c:v>-3.4763820193196349E-2</c:v>
                </c:pt>
                <c:pt idx="58">
                  <c:v>-3.4763820193196349E-2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EB1-4731-A69F-5E8F0C52530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-10584.5</c:v>
                </c:pt>
                <c:pt idx="1">
                  <c:v>-3768</c:v>
                </c:pt>
                <c:pt idx="2">
                  <c:v>-3387.5</c:v>
                </c:pt>
                <c:pt idx="3">
                  <c:v>-1289.5</c:v>
                </c:pt>
                <c:pt idx="4">
                  <c:v>-1281</c:v>
                </c:pt>
                <c:pt idx="5">
                  <c:v>-1270.5</c:v>
                </c:pt>
                <c:pt idx="6">
                  <c:v>-658.5</c:v>
                </c:pt>
                <c:pt idx="7">
                  <c:v>-568</c:v>
                </c:pt>
                <c:pt idx="8">
                  <c:v>-566</c:v>
                </c:pt>
                <c:pt idx="9">
                  <c:v>0</c:v>
                </c:pt>
                <c:pt idx="10">
                  <c:v>0</c:v>
                </c:pt>
                <c:pt idx="11">
                  <c:v>1549.5</c:v>
                </c:pt>
                <c:pt idx="12">
                  <c:v>5452</c:v>
                </c:pt>
                <c:pt idx="13">
                  <c:v>5460</c:v>
                </c:pt>
                <c:pt idx="14">
                  <c:v>5462.5</c:v>
                </c:pt>
                <c:pt idx="15">
                  <c:v>7727.5</c:v>
                </c:pt>
                <c:pt idx="16">
                  <c:v>7731.5</c:v>
                </c:pt>
                <c:pt idx="17">
                  <c:v>7733.5</c:v>
                </c:pt>
                <c:pt idx="18">
                  <c:v>7752.5</c:v>
                </c:pt>
                <c:pt idx="19">
                  <c:v>7759</c:v>
                </c:pt>
                <c:pt idx="20">
                  <c:v>7761</c:v>
                </c:pt>
                <c:pt idx="21">
                  <c:v>7763</c:v>
                </c:pt>
                <c:pt idx="22">
                  <c:v>7765</c:v>
                </c:pt>
                <c:pt idx="23">
                  <c:v>7792.5</c:v>
                </c:pt>
                <c:pt idx="24">
                  <c:v>7868</c:v>
                </c:pt>
                <c:pt idx="25">
                  <c:v>8507</c:v>
                </c:pt>
                <c:pt idx="26">
                  <c:v>8647.5</c:v>
                </c:pt>
                <c:pt idx="27">
                  <c:v>9247.5</c:v>
                </c:pt>
                <c:pt idx="28">
                  <c:v>9271.5</c:v>
                </c:pt>
                <c:pt idx="29">
                  <c:v>10136</c:v>
                </c:pt>
                <c:pt idx="30">
                  <c:v>10863.5</c:v>
                </c:pt>
                <c:pt idx="31">
                  <c:v>10866</c:v>
                </c:pt>
                <c:pt idx="32">
                  <c:v>11043.5</c:v>
                </c:pt>
                <c:pt idx="33">
                  <c:v>12435.5</c:v>
                </c:pt>
                <c:pt idx="34">
                  <c:v>13236.5</c:v>
                </c:pt>
                <c:pt idx="35">
                  <c:v>13972.5</c:v>
                </c:pt>
                <c:pt idx="36">
                  <c:v>14648.5</c:v>
                </c:pt>
                <c:pt idx="37">
                  <c:v>15392</c:v>
                </c:pt>
                <c:pt idx="38">
                  <c:v>15392</c:v>
                </c:pt>
                <c:pt idx="39">
                  <c:v>16288.5</c:v>
                </c:pt>
                <c:pt idx="40">
                  <c:v>17000.5</c:v>
                </c:pt>
                <c:pt idx="41">
                  <c:v>17000.5</c:v>
                </c:pt>
                <c:pt idx="42">
                  <c:v>17000.5</c:v>
                </c:pt>
                <c:pt idx="43">
                  <c:v>17034</c:v>
                </c:pt>
                <c:pt idx="44">
                  <c:v>17034</c:v>
                </c:pt>
                <c:pt idx="45">
                  <c:v>17034</c:v>
                </c:pt>
                <c:pt idx="46">
                  <c:v>17125</c:v>
                </c:pt>
                <c:pt idx="47">
                  <c:v>19257.5</c:v>
                </c:pt>
                <c:pt idx="48">
                  <c:v>19257.5</c:v>
                </c:pt>
                <c:pt idx="49">
                  <c:v>19961</c:v>
                </c:pt>
                <c:pt idx="50">
                  <c:v>19961</c:v>
                </c:pt>
                <c:pt idx="51">
                  <c:v>19961</c:v>
                </c:pt>
                <c:pt idx="52">
                  <c:v>20140.5</c:v>
                </c:pt>
                <c:pt idx="53">
                  <c:v>20642.5</c:v>
                </c:pt>
                <c:pt idx="54">
                  <c:v>20642.5</c:v>
                </c:pt>
                <c:pt idx="55">
                  <c:v>20642.5</c:v>
                </c:pt>
                <c:pt idx="56">
                  <c:v>20672</c:v>
                </c:pt>
                <c:pt idx="57">
                  <c:v>20846</c:v>
                </c:pt>
                <c:pt idx="58">
                  <c:v>20846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9">
                  <c:v>0</c:v>
                </c:pt>
                <c:pt idx="26">
                  <c:v>1.0677500002202578E-2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EB1-4731-A69F-5E8F0C525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0650600"/>
        <c:axId val="1"/>
      </c:scatterChart>
      <c:valAx>
        <c:axId val="710650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08890387086105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7.0000000000000007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06506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709225361369409"/>
          <c:y val="0.92073298764483702"/>
          <c:w val="0.7770604522576842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AQ Psc - O-C Diagr.</a:t>
            </a:r>
          </a:p>
        </c:rich>
      </c:tx>
      <c:layout>
        <c:manualLayout>
          <c:xMode val="edge"/>
          <c:yMode val="edge"/>
          <c:x val="0.3774193548387097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0645161290322576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-10584.5</c:v>
                </c:pt>
                <c:pt idx="1">
                  <c:v>-3768</c:v>
                </c:pt>
                <c:pt idx="2">
                  <c:v>-3387.5</c:v>
                </c:pt>
                <c:pt idx="3">
                  <c:v>-1289.5</c:v>
                </c:pt>
                <c:pt idx="4">
                  <c:v>-1281</c:v>
                </c:pt>
                <c:pt idx="5">
                  <c:v>-1270.5</c:v>
                </c:pt>
                <c:pt idx="6">
                  <c:v>-658.5</c:v>
                </c:pt>
                <c:pt idx="7">
                  <c:v>-568</c:v>
                </c:pt>
                <c:pt idx="8">
                  <c:v>-566</c:v>
                </c:pt>
                <c:pt idx="9">
                  <c:v>0</c:v>
                </c:pt>
                <c:pt idx="10">
                  <c:v>0</c:v>
                </c:pt>
                <c:pt idx="11">
                  <c:v>1549.5</c:v>
                </c:pt>
                <c:pt idx="12">
                  <c:v>5452</c:v>
                </c:pt>
                <c:pt idx="13">
                  <c:v>5460</c:v>
                </c:pt>
                <c:pt idx="14">
                  <c:v>5462.5</c:v>
                </c:pt>
                <c:pt idx="15">
                  <c:v>7727.5</c:v>
                </c:pt>
                <c:pt idx="16">
                  <c:v>7731.5</c:v>
                </c:pt>
                <c:pt idx="17">
                  <c:v>7733.5</c:v>
                </c:pt>
                <c:pt idx="18">
                  <c:v>7752.5</c:v>
                </c:pt>
                <c:pt idx="19">
                  <c:v>7759</c:v>
                </c:pt>
                <c:pt idx="20">
                  <c:v>7761</c:v>
                </c:pt>
                <c:pt idx="21">
                  <c:v>7763</c:v>
                </c:pt>
                <c:pt idx="22">
                  <c:v>7765</c:v>
                </c:pt>
                <c:pt idx="23">
                  <c:v>7792.5</c:v>
                </c:pt>
                <c:pt idx="24">
                  <c:v>7868</c:v>
                </c:pt>
                <c:pt idx="25">
                  <c:v>8507</c:v>
                </c:pt>
                <c:pt idx="26">
                  <c:v>8647.5</c:v>
                </c:pt>
                <c:pt idx="27">
                  <c:v>9247.5</c:v>
                </c:pt>
                <c:pt idx="28">
                  <c:v>9271.5</c:v>
                </c:pt>
                <c:pt idx="29">
                  <c:v>10136</c:v>
                </c:pt>
                <c:pt idx="30">
                  <c:v>10863.5</c:v>
                </c:pt>
                <c:pt idx="31">
                  <c:v>10866</c:v>
                </c:pt>
                <c:pt idx="32">
                  <c:v>11043.5</c:v>
                </c:pt>
                <c:pt idx="33">
                  <c:v>12435.5</c:v>
                </c:pt>
                <c:pt idx="34">
                  <c:v>13236.5</c:v>
                </c:pt>
                <c:pt idx="35">
                  <c:v>13972.5</c:v>
                </c:pt>
                <c:pt idx="36">
                  <c:v>14648.5</c:v>
                </c:pt>
                <c:pt idx="37">
                  <c:v>15392</c:v>
                </c:pt>
                <c:pt idx="38">
                  <c:v>15392</c:v>
                </c:pt>
                <c:pt idx="39">
                  <c:v>16288.5</c:v>
                </c:pt>
                <c:pt idx="40">
                  <c:v>17000.5</c:v>
                </c:pt>
                <c:pt idx="41">
                  <c:v>17000.5</c:v>
                </c:pt>
                <c:pt idx="42">
                  <c:v>17000.5</c:v>
                </c:pt>
                <c:pt idx="43">
                  <c:v>17034</c:v>
                </c:pt>
                <c:pt idx="44">
                  <c:v>17034</c:v>
                </c:pt>
                <c:pt idx="45">
                  <c:v>17034</c:v>
                </c:pt>
                <c:pt idx="46">
                  <c:v>17125</c:v>
                </c:pt>
                <c:pt idx="47">
                  <c:v>19257.5</c:v>
                </c:pt>
                <c:pt idx="48">
                  <c:v>19257.5</c:v>
                </c:pt>
                <c:pt idx="49">
                  <c:v>19961</c:v>
                </c:pt>
                <c:pt idx="50">
                  <c:v>19961</c:v>
                </c:pt>
                <c:pt idx="51">
                  <c:v>19961</c:v>
                </c:pt>
                <c:pt idx="52">
                  <c:v>20140.5</c:v>
                </c:pt>
                <c:pt idx="53">
                  <c:v>20642.5</c:v>
                </c:pt>
                <c:pt idx="54">
                  <c:v>20642.5</c:v>
                </c:pt>
                <c:pt idx="55">
                  <c:v>20642.5</c:v>
                </c:pt>
                <c:pt idx="56">
                  <c:v>20672</c:v>
                </c:pt>
                <c:pt idx="57">
                  <c:v>20846</c:v>
                </c:pt>
                <c:pt idx="58">
                  <c:v>20846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F4-464A-8A21-2735F3DF24C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6">
                    <c:v>1E-3</c:v>
                  </c:pt>
                  <c:pt idx="7">
                    <c:v>1.1000000000000001E-3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5.9999999999999995E-4</c:v>
                  </c:pt>
                  <c:pt idx="12">
                    <c:v>1.6000000000000001E-3</c:v>
                  </c:pt>
                  <c:pt idx="13">
                    <c:v>4.0000000000000002E-4</c:v>
                  </c:pt>
                  <c:pt idx="14">
                    <c:v>1.1999999999999999E-3</c:v>
                  </c:pt>
                  <c:pt idx="15">
                    <c:v>6.9999999999999999E-4</c:v>
                  </c:pt>
                  <c:pt idx="16">
                    <c:v>8.9999999999999998E-4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6.9999999999999999E-4</c:v>
                  </c:pt>
                  <c:pt idx="20">
                    <c:v>8.9999999999999998E-4</c:v>
                  </c:pt>
                  <c:pt idx="21">
                    <c:v>1.1000000000000001E-3</c:v>
                  </c:pt>
                  <c:pt idx="22">
                    <c:v>5.0000000000000001E-4</c:v>
                  </c:pt>
                  <c:pt idx="23">
                    <c:v>1.1000000000000001E-3</c:v>
                  </c:pt>
                  <c:pt idx="24">
                    <c:v>5.9999999999999995E-4</c:v>
                  </c:pt>
                  <c:pt idx="27">
                    <c:v>5.9999999999999995E-4</c:v>
                  </c:pt>
                  <c:pt idx="29">
                    <c:v>5.0000000000000001E-4</c:v>
                  </c:pt>
                  <c:pt idx="30">
                    <c:v>5.9999999999999995E-4</c:v>
                  </c:pt>
                  <c:pt idx="31">
                    <c:v>6.9999999999999999E-4</c:v>
                  </c:pt>
                  <c:pt idx="36">
                    <c:v>1E-4</c:v>
                  </c:pt>
                  <c:pt idx="37">
                    <c:v>0</c:v>
                  </c:pt>
                  <c:pt idx="39">
                    <c:v>2.7000000000000001E-3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1.5E-3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6">
                    <c:v>1E-3</c:v>
                  </c:pt>
                  <c:pt idx="7">
                    <c:v>1.1000000000000001E-3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5.9999999999999995E-4</c:v>
                  </c:pt>
                  <c:pt idx="12">
                    <c:v>1.6000000000000001E-3</c:v>
                  </c:pt>
                  <c:pt idx="13">
                    <c:v>4.0000000000000002E-4</c:v>
                  </c:pt>
                  <c:pt idx="14">
                    <c:v>1.1999999999999999E-3</c:v>
                  </c:pt>
                  <c:pt idx="15">
                    <c:v>6.9999999999999999E-4</c:v>
                  </c:pt>
                  <c:pt idx="16">
                    <c:v>8.9999999999999998E-4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6.9999999999999999E-4</c:v>
                  </c:pt>
                  <c:pt idx="20">
                    <c:v>8.9999999999999998E-4</c:v>
                  </c:pt>
                  <c:pt idx="21">
                    <c:v>1.1000000000000001E-3</c:v>
                  </c:pt>
                  <c:pt idx="22">
                    <c:v>5.0000000000000001E-4</c:v>
                  </c:pt>
                  <c:pt idx="23">
                    <c:v>1.1000000000000001E-3</c:v>
                  </c:pt>
                  <c:pt idx="24">
                    <c:v>5.9999999999999995E-4</c:v>
                  </c:pt>
                  <c:pt idx="27">
                    <c:v>5.9999999999999995E-4</c:v>
                  </c:pt>
                  <c:pt idx="29">
                    <c:v>5.0000000000000001E-4</c:v>
                  </c:pt>
                  <c:pt idx="30">
                    <c:v>5.9999999999999995E-4</c:v>
                  </c:pt>
                  <c:pt idx="31">
                    <c:v>6.9999999999999999E-4</c:v>
                  </c:pt>
                  <c:pt idx="36">
                    <c:v>1E-4</c:v>
                  </c:pt>
                  <c:pt idx="37">
                    <c:v>0</c:v>
                  </c:pt>
                  <c:pt idx="39">
                    <c:v>2.7000000000000001E-3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1.5E-3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-10584.5</c:v>
                </c:pt>
                <c:pt idx="1">
                  <c:v>-3768</c:v>
                </c:pt>
                <c:pt idx="2">
                  <c:v>-3387.5</c:v>
                </c:pt>
                <c:pt idx="3">
                  <c:v>-1289.5</c:v>
                </c:pt>
                <c:pt idx="4">
                  <c:v>-1281</c:v>
                </c:pt>
                <c:pt idx="5">
                  <c:v>-1270.5</c:v>
                </c:pt>
                <c:pt idx="6">
                  <c:v>-658.5</c:v>
                </c:pt>
                <c:pt idx="7">
                  <c:v>-568</c:v>
                </c:pt>
                <c:pt idx="8">
                  <c:v>-566</c:v>
                </c:pt>
                <c:pt idx="9">
                  <c:v>0</c:v>
                </c:pt>
                <c:pt idx="10">
                  <c:v>0</c:v>
                </c:pt>
                <c:pt idx="11">
                  <c:v>1549.5</c:v>
                </c:pt>
                <c:pt idx="12">
                  <c:v>5452</c:v>
                </c:pt>
                <c:pt idx="13">
                  <c:v>5460</c:v>
                </c:pt>
                <c:pt idx="14">
                  <c:v>5462.5</c:v>
                </c:pt>
                <c:pt idx="15">
                  <c:v>7727.5</c:v>
                </c:pt>
                <c:pt idx="16">
                  <c:v>7731.5</c:v>
                </c:pt>
                <c:pt idx="17">
                  <c:v>7733.5</c:v>
                </c:pt>
                <c:pt idx="18">
                  <c:v>7752.5</c:v>
                </c:pt>
                <c:pt idx="19">
                  <c:v>7759</c:v>
                </c:pt>
                <c:pt idx="20">
                  <c:v>7761</c:v>
                </c:pt>
                <c:pt idx="21">
                  <c:v>7763</c:v>
                </c:pt>
                <c:pt idx="22">
                  <c:v>7765</c:v>
                </c:pt>
                <c:pt idx="23">
                  <c:v>7792.5</c:v>
                </c:pt>
                <c:pt idx="24">
                  <c:v>7868</c:v>
                </c:pt>
                <c:pt idx="25">
                  <c:v>8507</c:v>
                </c:pt>
                <c:pt idx="26">
                  <c:v>8647.5</c:v>
                </c:pt>
                <c:pt idx="27">
                  <c:v>9247.5</c:v>
                </c:pt>
                <c:pt idx="28">
                  <c:v>9271.5</c:v>
                </c:pt>
                <c:pt idx="29">
                  <c:v>10136</c:v>
                </c:pt>
                <c:pt idx="30">
                  <c:v>10863.5</c:v>
                </c:pt>
                <c:pt idx="31">
                  <c:v>10866</c:v>
                </c:pt>
                <c:pt idx="32">
                  <c:v>11043.5</c:v>
                </c:pt>
                <c:pt idx="33">
                  <c:v>12435.5</c:v>
                </c:pt>
                <c:pt idx="34">
                  <c:v>13236.5</c:v>
                </c:pt>
                <c:pt idx="35">
                  <c:v>13972.5</c:v>
                </c:pt>
                <c:pt idx="36">
                  <c:v>14648.5</c:v>
                </c:pt>
                <c:pt idx="37">
                  <c:v>15392</c:v>
                </c:pt>
                <c:pt idx="38">
                  <c:v>15392</c:v>
                </c:pt>
                <c:pt idx="39">
                  <c:v>16288.5</c:v>
                </c:pt>
                <c:pt idx="40">
                  <c:v>17000.5</c:v>
                </c:pt>
                <c:pt idx="41">
                  <c:v>17000.5</c:v>
                </c:pt>
                <c:pt idx="42">
                  <c:v>17000.5</c:v>
                </c:pt>
                <c:pt idx="43">
                  <c:v>17034</c:v>
                </c:pt>
                <c:pt idx="44">
                  <c:v>17034</c:v>
                </c:pt>
                <c:pt idx="45">
                  <c:v>17034</c:v>
                </c:pt>
                <c:pt idx="46">
                  <c:v>17125</c:v>
                </c:pt>
                <c:pt idx="47">
                  <c:v>19257.5</c:v>
                </c:pt>
                <c:pt idx="48">
                  <c:v>19257.5</c:v>
                </c:pt>
                <c:pt idx="49">
                  <c:v>19961</c:v>
                </c:pt>
                <c:pt idx="50">
                  <c:v>19961</c:v>
                </c:pt>
                <c:pt idx="51">
                  <c:v>19961</c:v>
                </c:pt>
                <c:pt idx="52">
                  <c:v>20140.5</c:v>
                </c:pt>
                <c:pt idx="53">
                  <c:v>20642.5</c:v>
                </c:pt>
                <c:pt idx="54">
                  <c:v>20642.5</c:v>
                </c:pt>
                <c:pt idx="55">
                  <c:v>20642.5</c:v>
                </c:pt>
                <c:pt idx="56">
                  <c:v>20672</c:v>
                </c:pt>
                <c:pt idx="57">
                  <c:v>20846</c:v>
                </c:pt>
                <c:pt idx="58">
                  <c:v>20846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F4-464A-8A21-2735F3DF24C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6">
                    <c:v>1E-3</c:v>
                  </c:pt>
                  <c:pt idx="7">
                    <c:v>1.1000000000000001E-3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5.9999999999999995E-4</c:v>
                  </c:pt>
                  <c:pt idx="12">
                    <c:v>1.6000000000000001E-3</c:v>
                  </c:pt>
                  <c:pt idx="13">
                    <c:v>4.0000000000000002E-4</c:v>
                  </c:pt>
                  <c:pt idx="14">
                    <c:v>1.1999999999999999E-3</c:v>
                  </c:pt>
                  <c:pt idx="15">
                    <c:v>6.9999999999999999E-4</c:v>
                  </c:pt>
                  <c:pt idx="16">
                    <c:v>8.9999999999999998E-4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6.9999999999999999E-4</c:v>
                  </c:pt>
                  <c:pt idx="20">
                    <c:v>8.9999999999999998E-4</c:v>
                  </c:pt>
                  <c:pt idx="21">
                    <c:v>1.1000000000000001E-3</c:v>
                  </c:pt>
                  <c:pt idx="22">
                    <c:v>5.0000000000000001E-4</c:v>
                  </c:pt>
                  <c:pt idx="23">
                    <c:v>1.1000000000000001E-3</c:v>
                  </c:pt>
                  <c:pt idx="24">
                    <c:v>5.9999999999999995E-4</c:v>
                  </c:pt>
                  <c:pt idx="27">
                    <c:v>5.9999999999999995E-4</c:v>
                  </c:pt>
                  <c:pt idx="29">
                    <c:v>5.0000000000000001E-4</c:v>
                  </c:pt>
                  <c:pt idx="30">
                    <c:v>5.9999999999999995E-4</c:v>
                  </c:pt>
                  <c:pt idx="31">
                    <c:v>6.9999999999999999E-4</c:v>
                  </c:pt>
                  <c:pt idx="36">
                    <c:v>1E-4</c:v>
                  </c:pt>
                  <c:pt idx="37">
                    <c:v>0</c:v>
                  </c:pt>
                  <c:pt idx="39">
                    <c:v>2.7000000000000001E-3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1.5E-3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6">
                    <c:v>1E-3</c:v>
                  </c:pt>
                  <c:pt idx="7">
                    <c:v>1.1000000000000001E-3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5.9999999999999995E-4</c:v>
                  </c:pt>
                  <c:pt idx="12">
                    <c:v>1.6000000000000001E-3</c:v>
                  </c:pt>
                  <c:pt idx="13">
                    <c:v>4.0000000000000002E-4</c:v>
                  </c:pt>
                  <c:pt idx="14">
                    <c:v>1.1999999999999999E-3</c:v>
                  </c:pt>
                  <c:pt idx="15">
                    <c:v>6.9999999999999999E-4</c:v>
                  </c:pt>
                  <c:pt idx="16">
                    <c:v>8.9999999999999998E-4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6.9999999999999999E-4</c:v>
                  </c:pt>
                  <c:pt idx="20">
                    <c:v>8.9999999999999998E-4</c:v>
                  </c:pt>
                  <c:pt idx="21">
                    <c:v>1.1000000000000001E-3</c:v>
                  </c:pt>
                  <c:pt idx="22">
                    <c:v>5.0000000000000001E-4</c:v>
                  </c:pt>
                  <c:pt idx="23">
                    <c:v>1.1000000000000001E-3</c:v>
                  </c:pt>
                  <c:pt idx="24">
                    <c:v>5.9999999999999995E-4</c:v>
                  </c:pt>
                  <c:pt idx="27">
                    <c:v>5.9999999999999995E-4</c:v>
                  </c:pt>
                  <c:pt idx="29">
                    <c:v>5.0000000000000001E-4</c:v>
                  </c:pt>
                  <c:pt idx="30">
                    <c:v>5.9999999999999995E-4</c:v>
                  </c:pt>
                  <c:pt idx="31">
                    <c:v>6.9999999999999999E-4</c:v>
                  </c:pt>
                  <c:pt idx="36">
                    <c:v>1E-4</c:v>
                  </c:pt>
                  <c:pt idx="37">
                    <c:v>0</c:v>
                  </c:pt>
                  <c:pt idx="39">
                    <c:v>2.7000000000000001E-3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1.5E-3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-10584.5</c:v>
                </c:pt>
                <c:pt idx="1">
                  <c:v>-3768</c:v>
                </c:pt>
                <c:pt idx="2">
                  <c:v>-3387.5</c:v>
                </c:pt>
                <c:pt idx="3">
                  <c:v>-1289.5</c:v>
                </c:pt>
                <c:pt idx="4">
                  <c:v>-1281</c:v>
                </c:pt>
                <c:pt idx="5">
                  <c:v>-1270.5</c:v>
                </c:pt>
                <c:pt idx="6">
                  <c:v>-658.5</c:v>
                </c:pt>
                <c:pt idx="7">
                  <c:v>-568</c:v>
                </c:pt>
                <c:pt idx="8">
                  <c:v>-566</c:v>
                </c:pt>
                <c:pt idx="9">
                  <c:v>0</c:v>
                </c:pt>
                <c:pt idx="10">
                  <c:v>0</c:v>
                </c:pt>
                <c:pt idx="11">
                  <c:v>1549.5</c:v>
                </c:pt>
                <c:pt idx="12">
                  <c:v>5452</c:v>
                </c:pt>
                <c:pt idx="13">
                  <c:v>5460</c:v>
                </c:pt>
                <c:pt idx="14">
                  <c:v>5462.5</c:v>
                </c:pt>
                <c:pt idx="15">
                  <c:v>7727.5</c:v>
                </c:pt>
                <c:pt idx="16">
                  <c:v>7731.5</c:v>
                </c:pt>
                <c:pt idx="17">
                  <c:v>7733.5</c:v>
                </c:pt>
                <c:pt idx="18">
                  <c:v>7752.5</c:v>
                </c:pt>
                <c:pt idx="19">
                  <c:v>7759</c:v>
                </c:pt>
                <c:pt idx="20">
                  <c:v>7761</c:v>
                </c:pt>
                <c:pt idx="21">
                  <c:v>7763</c:v>
                </c:pt>
                <c:pt idx="22">
                  <c:v>7765</c:v>
                </c:pt>
                <c:pt idx="23">
                  <c:v>7792.5</c:v>
                </c:pt>
                <c:pt idx="24">
                  <c:v>7868</c:v>
                </c:pt>
                <c:pt idx="25">
                  <c:v>8507</c:v>
                </c:pt>
                <c:pt idx="26">
                  <c:v>8647.5</c:v>
                </c:pt>
                <c:pt idx="27">
                  <c:v>9247.5</c:v>
                </c:pt>
                <c:pt idx="28">
                  <c:v>9271.5</c:v>
                </c:pt>
                <c:pt idx="29">
                  <c:v>10136</c:v>
                </c:pt>
                <c:pt idx="30">
                  <c:v>10863.5</c:v>
                </c:pt>
                <c:pt idx="31">
                  <c:v>10866</c:v>
                </c:pt>
                <c:pt idx="32">
                  <c:v>11043.5</c:v>
                </c:pt>
                <c:pt idx="33">
                  <c:v>12435.5</c:v>
                </c:pt>
                <c:pt idx="34">
                  <c:v>13236.5</c:v>
                </c:pt>
                <c:pt idx="35">
                  <c:v>13972.5</c:v>
                </c:pt>
                <c:pt idx="36">
                  <c:v>14648.5</c:v>
                </c:pt>
                <c:pt idx="37">
                  <c:v>15392</c:v>
                </c:pt>
                <c:pt idx="38">
                  <c:v>15392</c:v>
                </c:pt>
                <c:pt idx="39">
                  <c:v>16288.5</c:v>
                </c:pt>
                <c:pt idx="40">
                  <c:v>17000.5</c:v>
                </c:pt>
                <c:pt idx="41">
                  <c:v>17000.5</c:v>
                </c:pt>
                <c:pt idx="42">
                  <c:v>17000.5</c:v>
                </c:pt>
                <c:pt idx="43">
                  <c:v>17034</c:v>
                </c:pt>
                <c:pt idx="44">
                  <c:v>17034</c:v>
                </c:pt>
                <c:pt idx="45">
                  <c:v>17034</c:v>
                </c:pt>
                <c:pt idx="46">
                  <c:v>17125</c:v>
                </c:pt>
                <c:pt idx="47">
                  <c:v>19257.5</c:v>
                </c:pt>
                <c:pt idx="48">
                  <c:v>19257.5</c:v>
                </c:pt>
                <c:pt idx="49">
                  <c:v>19961</c:v>
                </c:pt>
                <c:pt idx="50">
                  <c:v>19961</c:v>
                </c:pt>
                <c:pt idx="51">
                  <c:v>19961</c:v>
                </c:pt>
                <c:pt idx="52">
                  <c:v>20140.5</c:v>
                </c:pt>
                <c:pt idx="53">
                  <c:v>20642.5</c:v>
                </c:pt>
                <c:pt idx="54">
                  <c:v>20642.5</c:v>
                </c:pt>
                <c:pt idx="55">
                  <c:v>20642.5</c:v>
                </c:pt>
                <c:pt idx="56">
                  <c:v>20672</c:v>
                </c:pt>
                <c:pt idx="57">
                  <c:v>20846</c:v>
                </c:pt>
                <c:pt idx="58">
                  <c:v>20846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0">
                  <c:v>0.11082950000127312</c:v>
                </c:pt>
                <c:pt idx="6">
                  <c:v>5.1943499995104503E-2</c:v>
                </c:pt>
                <c:pt idx="7">
                  <c:v>5.3747999998449814E-2</c:v>
                </c:pt>
                <c:pt idx="8">
                  <c:v>5.3226000003633089E-2</c:v>
                </c:pt>
                <c:pt idx="10">
                  <c:v>5.5400000004738104E-2</c:v>
                </c:pt>
                <c:pt idx="13">
                  <c:v>5.8340000003227033E-2</c:v>
                </c:pt>
                <c:pt idx="25">
                  <c:v>5.4823000005853828E-2</c:v>
                </c:pt>
                <c:pt idx="26">
                  <c:v>1.0677500002202578E-2</c:v>
                </c:pt>
                <c:pt idx="29">
                  <c:v>4.7204000002238899E-2</c:v>
                </c:pt>
                <c:pt idx="30">
                  <c:v>4.110150000633439E-2</c:v>
                </c:pt>
                <c:pt idx="31">
                  <c:v>4.6373999997740611E-2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5F4-464A-8A21-2735F3DF24C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6">
                    <c:v>1E-3</c:v>
                  </c:pt>
                  <c:pt idx="7">
                    <c:v>1.1000000000000001E-3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5.9999999999999995E-4</c:v>
                  </c:pt>
                  <c:pt idx="12">
                    <c:v>1.6000000000000001E-3</c:v>
                  </c:pt>
                  <c:pt idx="13">
                    <c:v>4.0000000000000002E-4</c:v>
                  </c:pt>
                  <c:pt idx="14">
                    <c:v>1.1999999999999999E-3</c:v>
                  </c:pt>
                  <c:pt idx="15">
                    <c:v>6.9999999999999999E-4</c:v>
                  </c:pt>
                  <c:pt idx="16">
                    <c:v>8.9999999999999998E-4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6.9999999999999999E-4</c:v>
                  </c:pt>
                  <c:pt idx="20">
                    <c:v>8.9999999999999998E-4</c:v>
                  </c:pt>
                  <c:pt idx="21">
                    <c:v>1.1000000000000001E-3</c:v>
                  </c:pt>
                  <c:pt idx="22">
                    <c:v>5.0000000000000001E-4</c:v>
                  </c:pt>
                  <c:pt idx="23">
                    <c:v>1.1000000000000001E-3</c:v>
                  </c:pt>
                  <c:pt idx="24">
                    <c:v>5.9999999999999995E-4</c:v>
                  </c:pt>
                  <c:pt idx="27">
                    <c:v>5.9999999999999995E-4</c:v>
                  </c:pt>
                  <c:pt idx="29">
                    <c:v>5.0000000000000001E-4</c:v>
                  </c:pt>
                  <c:pt idx="30">
                    <c:v>5.9999999999999995E-4</c:v>
                  </c:pt>
                  <c:pt idx="31">
                    <c:v>6.9999999999999999E-4</c:v>
                  </c:pt>
                  <c:pt idx="36">
                    <c:v>1E-4</c:v>
                  </c:pt>
                  <c:pt idx="37">
                    <c:v>0</c:v>
                  </c:pt>
                  <c:pt idx="39">
                    <c:v>2.7000000000000001E-3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1.5E-3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6">
                    <c:v>1E-3</c:v>
                  </c:pt>
                  <c:pt idx="7">
                    <c:v>1.1000000000000001E-3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5.9999999999999995E-4</c:v>
                  </c:pt>
                  <c:pt idx="12">
                    <c:v>1.6000000000000001E-3</c:v>
                  </c:pt>
                  <c:pt idx="13">
                    <c:v>4.0000000000000002E-4</c:v>
                  </c:pt>
                  <c:pt idx="14">
                    <c:v>1.1999999999999999E-3</c:v>
                  </c:pt>
                  <c:pt idx="15">
                    <c:v>6.9999999999999999E-4</c:v>
                  </c:pt>
                  <c:pt idx="16">
                    <c:v>8.9999999999999998E-4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6.9999999999999999E-4</c:v>
                  </c:pt>
                  <c:pt idx="20">
                    <c:v>8.9999999999999998E-4</c:v>
                  </c:pt>
                  <c:pt idx="21">
                    <c:v>1.1000000000000001E-3</c:v>
                  </c:pt>
                  <c:pt idx="22">
                    <c:v>5.0000000000000001E-4</c:v>
                  </c:pt>
                  <c:pt idx="23">
                    <c:v>1.1000000000000001E-3</c:v>
                  </c:pt>
                  <c:pt idx="24">
                    <c:v>5.9999999999999995E-4</c:v>
                  </c:pt>
                  <c:pt idx="27">
                    <c:v>5.9999999999999995E-4</c:v>
                  </c:pt>
                  <c:pt idx="29">
                    <c:v>5.0000000000000001E-4</c:v>
                  </c:pt>
                  <c:pt idx="30">
                    <c:v>5.9999999999999995E-4</c:v>
                  </c:pt>
                  <c:pt idx="31">
                    <c:v>6.9999999999999999E-4</c:v>
                  </c:pt>
                  <c:pt idx="36">
                    <c:v>1E-4</c:v>
                  </c:pt>
                  <c:pt idx="37">
                    <c:v>0</c:v>
                  </c:pt>
                  <c:pt idx="39">
                    <c:v>2.7000000000000001E-3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1.5E-3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-10584.5</c:v>
                </c:pt>
                <c:pt idx="1">
                  <c:v>-3768</c:v>
                </c:pt>
                <c:pt idx="2">
                  <c:v>-3387.5</c:v>
                </c:pt>
                <c:pt idx="3">
                  <c:v>-1289.5</c:v>
                </c:pt>
                <c:pt idx="4">
                  <c:v>-1281</c:v>
                </c:pt>
                <c:pt idx="5">
                  <c:v>-1270.5</c:v>
                </c:pt>
                <c:pt idx="6">
                  <c:v>-658.5</c:v>
                </c:pt>
                <c:pt idx="7">
                  <c:v>-568</c:v>
                </c:pt>
                <c:pt idx="8">
                  <c:v>-566</c:v>
                </c:pt>
                <c:pt idx="9">
                  <c:v>0</c:v>
                </c:pt>
                <c:pt idx="10">
                  <c:v>0</c:v>
                </c:pt>
                <c:pt idx="11">
                  <c:v>1549.5</c:v>
                </c:pt>
                <c:pt idx="12">
                  <c:v>5452</c:v>
                </c:pt>
                <c:pt idx="13">
                  <c:v>5460</c:v>
                </c:pt>
                <c:pt idx="14">
                  <c:v>5462.5</c:v>
                </c:pt>
                <c:pt idx="15">
                  <c:v>7727.5</c:v>
                </c:pt>
                <c:pt idx="16">
                  <c:v>7731.5</c:v>
                </c:pt>
                <c:pt idx="17">
                  <c:v>7733.5</c:v>
                </c:pt>
                <c:pt idx="18">
                  <c:v>7752.5</c:v>
                </c:pt>
                <c:pt idx="19">
                  <c:v>7759</c:v>
                </c:pt>
                <c:pt idx="20">
                  <c:v>7761</c:v>
                </c:pt>
                <c:pt idx="21">
                  <c:v>7763</c:v>
                </c:pt>
                <c:pt idx="22">
                  <c:v>7765</c:v>
                </c:pt>
                <c:pt idx="23">
                  <c:v>7792.5</c:v>
                </c:pt>
                <c:pt idx="24">
                  <c:v>7868</c:v>
                </c:pt>
                <c:pt idx="25">
                  <c:v>8507</c:v>
                </c:pt>
                <c:pt idx="26">
                  <c:v>8647.5</c:v>
                </c:pt>
                <c:pt idx="27">
                  <c:v>9247.5</c:v>
                </c:pt>
                <c:pt idx="28">
                  <c:v>9271.5</c:v>
                </c:pt>
                <c:pt idx="29">
                  <c:v>10136</c:v>
                </c:pt>
                <c:pt idx="30">
                  <c:v>10863.5</c:v>
                </c:pt>
                <c:pt idx="31">
                  <c:v>10866</c:v>
                </c:pt>
                <c:pt idx="32">
                  <c:v>11043.5</c:v>
                </c:pt>
                <c:pt idx="33">
                  <c:v>12435.5</c:v>
                </c:pt>
                <c:pt idx="34">
                  <c:v>13236.5</c:v>
                </c:pt>
                <c:pt idx="35">
                  <c:v>13972.5</c:v>
                </c:pt>
                <c:pt idx="36">
                  <c:v>14648.5</c:v>
                </c:pt>
                <c:pt idx="37">
                  <c:v>15392</c:v>
                </c:pt>
                <c:pt idx="38">
                  <c:v>15392</c:v>
                </c:pt>
                <c:pt idx="39">
                  <c:v>16288.5</c:v>
                </c:pt>
                <c:pt idx="40">
                  <c:v>17000.5</c:v>
                </c:pt>
                <c:pt idx="41">
                  <c:v>17000.5</c:v>
                </c:pt>
                <c:pt idx="42">
                  <c:v>17000.5</c:v>
                </c:pt>
                <c:pt idx="43">
                  <c:v>17034</c:v>
                </c:pt>
                <c:pt idx="44">
                  <c:v>17034</c:v>
                </c:pt>
                <c:pt idx="45">
                  <c:v>17034</c:v>
                </c:pt>
                <c:pt idx="46">
                  <c:v>17125</c:v>
                </c:pt>
                <c:pt idx="47">
                  <c:v>19257.5</c:v>
                </c:pt>
                <c:pt idx="48">
                  <c:v>19257.5</c:v>
                </c:pt>
                <c:pt idx="49">
                  <c:v>19961</c:v>
                </c:pt>
                <c:pt idx="50">
                  <c:v>19961</c:v>
                </c:pt>
                <c:pt idx="51">
                  <c:v>19961</c:v>
                </c:pt>
                <c:pt idx="52">
                  <c:v>20140.5</c:v>
                </c:pt>
                <c:pt idx="53">
                  <c:v>20642.5</c:v>
                </c:pt>
                <c:pt idx="54">
                  <c:v>20642.5</c:v>
                </c:pt>
                <c:pt idx="55">
                  <c:v>20642.5</c:v>
                </c:pt>
                <c:pt idx="56">
                  <c:v>20672</c:v>
                </c:pt>
                <c:pt idx="57">
                  <c:v>20846</c:v>
                </c:pt>
                <c:pt idx="58">
                  <c:v>20846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7.0348000001104083E-2</c:v>
                </c:pt>
                <c:pt idx="2">
                  <c:v>2.936250000493601E-2</c:v>
                </c:pt>
                <c:pt idx="3">
                  <c:v>5.8484499997575767E-2</c:v>
                </c:pt>
                <c:pt idx="4">
                  <c:v>5.4791000002296641E-2</c:v>
                </c:pt>
                <c:pt idx="5">
                  <c:v>5.4875500005437061E-2</c:v>
                </c:pt>
                <c:pt idx="11">
                  <c:v>4.9855500001285691E-2</c:v>
                </c:pt>
                <c:pt idx="12">
                  <c:v>5.4727999995520804E-2</c:v>
                </c:pt>
                <c:pt idx="14">
                  <c:v>5.7912500000384171E-2</c:v>
                </c:pt>
                <c:pt idx="15">
                  <c:v>6.1497500006225891E-2</c:v>
                </c:pt>
                <c:pt idx="16">
                  <c:v>6.1253500003658701E-2</c:v>
                </c:pt>
                <c:pt idx="17">
                  <c:v>6.0331500004394911E-2</c:v>
                </c:pt>
                <c:pt idx="18">
                  <c:v>6.0322500001348089E-2</c:v>
                </c:pt>
                <c:pt idx="19">
                  <c:v>5.8651000006648246E-2</c:v>
                </c:pt>
                <c:pt idx="20">
                  <c:v>6.1828999998397194E-2</c:v>
                </c:pt>
                <c:pt idx="21">
                  <c:v>6.3107000001764391E-2</c:v>
                </c:pt>
                <c:pt idx="22">
                  <c:v>6.1385000000882428E-2</c:v>
                </c:pt>
                <c:pt idx="23">
                  <c:v>6.0082500000135042E-2</c:v>
                </c:pt>
                <c:pt idx="24">
                  <c:v>5.9252000006381422E-2</c:v>
                </c:pt>
                <c:pt idx="27">
                  <c:v>5.3677500000048894E-2</c:v>
                </c:pt>
                <c:pt idx="28">
                  <c:v>5.3013500008091796E-2</c:v>
                </c:pt>
                <c:pt idx="32">
                  <c:v>4.2521500006841961E-2</c:v>
                </c:pt>
                <c:pt idx="33">
                  <c:v>2.6009500004875008E-2</c:v>
                </c:pt>
                <c:pt idx="34">
                  <c:v>2.5198499999532942E-2</c:v>
                </c:pt>
                <c:pt idx="35">
                  <c:v>1.9202499999664724E-2</c:v>
                </c:pt>
                <c:pt idx="36">
                  <c:v>1.5936499999952503E-2</c:v>
                </c:pt>
                <c:pt idx="37">
                  <c:v>9.9879998379037715E-3</c:v>
                </c:pt>
                <c:pt idx="38">
                  <c:v>9.9880000052507967E-3</c:v>
                </c:pt>
                <c:pt idx="39">
                  <c:v>5.826500004332047E-3</c:v>
                </c:pt>
                <c:pt idx="40">
                  <c:v>-1.7054999989341013E-3</c:v>
                </c:pt>
                <c:pt idx="41">
                  <c:v>3.9449999894713983E-4</c:v>
                </c:pt>
                <c:pt idx="42">
                  <c:v>6.9449999864445999E-4</c:v>
                </c:pt>
                <c:pt idx="43">
                  <c:v>-2.7740000004996546E-3</c:v>
                </c:pt>
                <c:pt idx="44">
                  <c:v>-2.3739999960525893E-3</c:v>
                </c:pt>
                <c:pt idx="45">
                  <c:v>-1.2740000020130537E-3</c:v>
                </c:pt>
                <c:pt idx="46">
                  <c:v>-2.8749999983119778E-3</c:v>
                </c:pt>
                <c:pt idx="47">
                  <c:v>-2.2132500002044253E-2</c:v>
                </c:pt>
                <c:pt idx="48">
                  <c:v>-2.2132500002044253E-2</c:v>
                </c:pt>
                <c:pt idx="49">
                  <c:v>-2.9070999997202307E-2</c:v>
                </c:pt>
                <c:pt idx="50">
                  <c:v>-2.9070999997202307E-2</c:v>
                </c:pt>
                <c:pt idx="51">
                  <c:v>-2.3071000003255904E-2</c:v>
                </c:pt>
                <c:pt idx="52">
                  <c:v>-3.0945500002417248E-2</c:v>
                </c:pt>
                <c:pt idx="53">
                  <c:v>-3.7967499905789737E-2</c:v>
                </c:pt>
                <c:pt idx="54">
                  <c:v>-3.5967500043625478E-2</c:v>
                </c:pt>
                <c:pt idx="55">
                  <c:v>-3.4967499879712705E-2</c:v>
                </c:pt>
                <c:pt idx="56">
                  <c:v>-3.4392000088701025E-2</c:v>
                </c:pt>
                <c:pt idx="57">
                  <c:v>-3.8006000017048791E-2</c:v>
                </c:pt>
                <c:pt idx="58">
                  <c:v>-3.7305999809177592E-2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5F4-464A-8A21-2735F3DF24C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6">
                    <c:v>1E-3</c:v>
                  </c:pt>
                  <c:pt idx="7">
                    <c:v>1.1000000000000001E-3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5.9999999999999995E-4</c:v>
                  </c:pt>
                  <c:pt idx="12">
                    <c:v>1.6000000000000001E-3</c:v>
                  </c:pt>
                  <c:pt idx="13">
                    <c:v>4.0000000000000002E-4</c:v>
                  </c:pt>
                  <c:pt idx="14">
                    <c:v>1.1999999999999999E-3</c:v>
                  </c:pt>
                  <c:pt idx="15">
                    <c:v>6.9999999999999999E-4</c:v>
                  </c:pt>
                  <c:pt idx="16">
                    <c:v>8.9999999999999998E-4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6.9999999999999999E-4</c:v>
                  </c:pt>
                  <c:pt idx="20">
                    <c:v>8.9999999999999998E-4</c:v>
                  </c:pt>
                  <c:pt idx="21">
                    <c:v>1.1000000000000001E-3</c:v>
                  </c:pt>
                  <c:pt idx="22">
                    <c:v>5.0000000000000001E-4</c:v>
                  </c:pt>
                  <c:pt idx="23">
                    <c:v>1.1000000000000001E-3</c:v>
                  </c:pt>
                  <c:pt idx="24">
                    <c:v>5.9999999999999995E-4</c:v>
                  </c:pt>
                  <c:pt idx="27">
                    <c:v>5.9999999999999995E-4</c:v>
                  </c:pt>
                  <c:pt idx="29">
                    <c:v>5.0000000000000001E-4</c:v>
                  </c:pt>
                  <c:pt idx="30">
                    <c:v>5.9999999999999995E-4</c:v>
                  </c:pt>
                  <c:pt idx="31">
                    <c:v>6.9999999999999999E-4</c:v>
                  </c:pt>
                  <c:pt idx="36">
                    <c:v>1E-4</c:v>
                  </c:pt>
                  <c:pt idx="37">
                    <c:v>0</c:v>
                  </c:pt>
                  <c:pt idx="39">
                    <c:v>2.7000000000000001E-3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1.5E-3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6">
                    <c:v>1E-3</c:v>
                  </c:pt>
                  <c:pt idx="7">
                    <c:v>1.1000000000000001E-3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5.9999999999999995E-4</c:v>
                  </c:pt>
                  <c:pt idx="12">
                    <c:v>1.6000000000000001E-3</c:v>
                  </c:pt>
                  <c:pt idx="13">
                    <c:v>4.0000000000000002E-4</c:v>
                  </c:pt>
                  <c:pt idx="14">
                    <c:v>1.1999999999999999E-3</c:v>
                  </c:pt>
                  <c:pt idx="15">
                    <c:v>6.9999999999999999E-4</c:v>
                  </c:pt>
                  <c:pt idx="16">
                    <c:v>8.9999999999999998E-4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6.9999999999999999E-4</c:v>
                  </c:pt>
                  <c:pt idx="20">
                    <c:v>8.9999999999999998E-4</c:v>
                  </c:pt>
                  <c:pt idx="21">
                    <c:v>1.1000000000000001E-3</c:v>
                  </c:pt>
                  <c:pt idx="22">
                    <c:v>5.0000000000000001E-4</c:v>
                  </c:pt>
                  <c:pt idx="23">
                    <c:v>1.1000000000000001E-3</c:v>
                  </c:pt>
                  <c:pt idx="24">
                    <c:v>5.9999999999999995E-4</c:v>
                  </c:pt>
                  <c:pt idx="27">
                    <c:v>5.9999999999999995E-4</c:v>
                  </c:pt>
                  <c:pt idx="29">
                    <c:v>5.0000000000000001E-4</c:v>
                  </c:pt>
                  <c:pt idx="30">
                    <c:v>5.9999999999999995E-4</c:v>
                  </c:pt>
                  <c:pt idx="31">
                    <c:v>6.9999999999999999E-4</c:v>
                  </c:pt>
                  <c:pt idx="36">
                    <c:v>1E-4</c:v>
                  </c:pt>
                  <c:pt idx="37">
                    <c:v>0</c:v>
                  </c:pt>
                  <c:pt idx="39">
                    <c:v>2.7000000000000001E-3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1.5E-3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-10584.5</c:v>
                </c:pt>
                <c:pt idx="1">
                  <c:v>-3768</c:v>
                </c:pt>
                <c:pt idx="2">
                  <c:v>-3387.5</c:v>
                </c:pt>
                <c:pt idx="3">
                  <c:v>-1289.5</c:v>
                </c:pt>
                <c:pt idx="4">
                  <c:v>-1281</c:v>
                </c:pt>
                <c:pt idx="5">
                  <c:v>-1270.5</c:v>
                </c:pt>
                <c:pt idx="6">
                  <c:v>-658.5</c:v>
                </c:pt>
                <c:pt idx="7">
                  <c:v>-568</c:v>
                </c:pt>
                <c:pt idx="8">
                  <c:v>-566</c:v>
                </c:pt>
                <c:pt idx="9">
                  <c:v>0</c:v>
                </c:pt>
                <c:pt idx="10">
                  <c:v>0</c:v>
                </c:pt>
                <c:pt idx="11">
                  <c:v>1549.5</c:v>
                </c:pt>
                <c:pt idx="12">
                  <c:v>5452</c:v>
                </c:pt>
                <c:pt idx="13">
                  <c:v>5460</c:v>
                </c:pt>
                <c:pt idx="14">
                  <c:v>5462.5</c:v>
                </c:pt>
                <c:pt idx="15">
                  <c:v>7727.5</c:v>
                </c:pt>
                <c:pt idx="16">
                  <c:v>7731.5</c:v>
                </c:pt>
                <c:pt idx="17">
                  <c:v>7733.5</c:v>
                </c:pt>
                <c:pt idx="18">
                  <c:v>7752.5</c:v>
                </c:pt>
                <c:pt idx="19">
                  <c:v>7759</c:v>
                </c:pt>
                <c:pt idx="20">
                  <c:v>7761</c:v>
                </c:pt>
                <c:pt idx="21">
                  <c:v>7763</c:v>
                </c:pt>
                <c:pt idx="22">
                  <c:v>7765</c:v>
                </c:pt>
                <c:pt idx="23">
                  <c:v>7792.5</c:v>
                </c:pt>
                <c:pt idx="24">
                  <c:v>7868</c:v>
                </c:pt>
                <c:pt idx="25">
                  <c:v>8507</c:v>
                </c:pt>
                <c:pt idx="26">
                  <c:v>8647.5</c:v>
                </c:pt>
                <c:pt idx="27">
                  <c:v>9247.5</c:v>
                </c:pt>
                <c:pt idx="28">
                  <c:v>9271.5</c:v>
                </c:pt>
                <c:pt idx="29">
                  <c:v>10136</c:v>
                </c:pt>
                <c:pt idx="30">
                  <c:v>10863.5</c:v>
                </c:pt>
                <c:pt idx="31">
                  <c:v>10866</c:v>
                </c:pt>
                <c:pt idx="32">
                  <c:v>11043.5</c:v>
                </c:pt>
                <c:pt idx="33">
                  <c:v>12435.5</c:v>
                </c:pt>
                <c:pt idx="34">
                  <c:v>13236.5</c:v>
                </c:pt>
                <c:pt idx="35">
                  <c:v>13972.5</c:v>
                </c:pt>
                <c:pt idx="36">
                  <c:v>14648.5</c:v>
                </c:pt>
                <c:pt idx="37">
                  <c:v>15392</c:v>
                </c:pt>
                <c:pt idx="38">
                  <c:v>15392</c:v>
                </c:pt>
                <c:pt idx="39">
                  <c:v>16288.5</c:v>
                </c:pt>
                <c:pt idx="40">
                  <c:v>17000.5</c:v>
                </c:pt>
                <c:pt idx="41">
                  <c:v>17000.5</c:v>
                </c:pt>
                <c:pt idx="42">
                  <c:v>17000.5</c:v>
                </c:pt>
                <c:pt idx="43">
                  <c:v>17034</c:v>
                </c:pt>
                <c:pt idx="44">
                  <c:v>17034</c:v>
                </c:pt>
                <c:pt idx="45">
                  <c:v>17034</c:v>
                </c:pt>
                <c:pt idx="46">
                  <c:v>17125</c:v>
                </c:pt>
                <c:pt idx="47">
                  <c:v>19257.5</c:v>
                </c:pt>
                <c:pt idx="48">
                  <c:v>19257.5</c:v>
                </c:pt>
                <c:pt idx="49">
                  <c:v>19961</c:v>
                </c:pt>
                <c:pt idx="50">
                  <c:v>19961</c:v>
                </c:pt>
                <c:pt idx="51">
                  <c:v>19961</c:v>
                </c:pt>
                <c:pt idx="52">
                  <c:v>20140.5</c:v>
                </c:pt>
                <c:pt idx="53">
                  <c:v>20642.5</c:v>
                </c:pt>
                <c:pt idx="54">
                  <c:v>20642.5</c:v>
                </c:pt>
                <c:pt idx="55">
                  <c:v>20642.5</c:v>
                </c:pt>
                <c:pt idx="56">
                  <c:v>20672</c:v>
                </c:pt>
                <c:pt idx="57">
                  <c:v>20846</c:v>
                </c:pt>
                <c:pt idx="58">
                  <c:v>20846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5F4-464A-8A21-2735F3DF24C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6">
                    <c:v>1E-3</c:v>
                  </c:pt>
                  <c:pt idx="7">
                    <c:v>1.1000000000000001E-3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5.9999999999999995E-4</c:v>
                  </c:pt>
                  <c:pt idx="12">
                    <c:v>1.6000000000000001E-3</c:v>
                  </c:pt>
                  <c:pt idx="13">
                    <c:v>4.0000000000000002E-4</c:v>
                  </c:pt>
                  <c:pt idx="14">
                    <c:v>1.1999999999999999E-3</c:v>
                  </c:pt>
                  <c:pt idx="15">
                    <c:v>6.9999999999999999E-4</c:v>
                  </c:pt>
                  <c:pt idx="16">
                    <c:v>8.9999999999999998E-4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6.9999999999999999E-4</c:v>
                  </c:pt>
                  <c:pt idx="20">
                    <c:v>8.9999999999999998E-4</c:v>
                  </c:pt>
                  <c:pt idx="21">
                    <c:v>1.1000000000000001E-3</c:v>
                  </c:pt>
                  <c:pt idx="22">
                    <c:v>5.0000000000000001E-4</c:v>
                  </c:pt>
                  <c:pt idx="23">
                    <c:v>1.1000000000000001E-3</c:v>
                  </c:pt>
                  <c:pt idx="24">
                    <c:v>5.9999999999999995E-4</c:v>
                  </c:pt>
                  <c:pt idx="27">
                    <c:v>5.9999999999999995E-4</c:v>
                  </c:pt>
                  <c:pt idx="29">
                    <c:v>5.0000000000000001E-4</c:v>
                  </c:pt>
                  <c:pt idx="30">
                    <c:v>5.9999999999999995E-4</c:v>
                  </c:pt>
                  <c:pt idx="31">
                    <c:v>6.9999999999999999E-4</c:v>
                  </c:pt>
                  <c:pt idx="36">
                    <c:v>1E-4</c:v>
                  </c:pt>
                  <c:pt idx="37">
                    <c:v>0</c:v>
                  </c:pt>
                  <c:pt idx="39">
                    <c:v>2.7000000000000001E-3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1.5E-3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6">
                    <c:v>1E-3</c:v>
                  </c:pt>
                  <c:pt idx="7">
                    <c:v>1.1000000000000001E-3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5.9999999999999995E-4</c:v>
                  </c:pt>
                  <c:pt idx="12">
                    <c:v>1.6000000000000001E-3</c:v>
                  </c:pt>
                  <c:pt idx="13">
                    <c:v>4.0000000000000002E-4</c:v>
                  </c:pt>
                  <c:pt idx="14">
                    <c:v>1.1999999999999999E-3</c:v>
                  </c:pt>
                  <c:pt idx="15">
                    <c:v>6.9999999999999999E-4</c:v>
                  </c:pt>
                  <c:pt idx="16">
                    <c:v>8.9999999999999998E-4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6.9999999999999999E-4</c:v>
                  </c:pt>
                  <c:pt idx="20">
                    <c:v>8.9999999999999998E-4</c:v>
                  </c:pt>
                  <c:pt idx="21">
                    <c:v>1.1000000000000001E-3</c:v>
                  </c:pt>
                  <c:pt idx="22">
                    <c:v>5.0000000000000001E-4</c:v>
                  </c:pt>
                  <c:pt idx="23">
                    <c:v>1.1000000000000001E-3</c:v>
                  </c:pt>
                  <c:pt idx="24">
                    <c:v>5.9999999999999995E-4</c:v>
                  </c:pt>
                  <c:pt idx="27">
                    <c:v>5.9999999999999995E-4</c:v>
                  </c:pt>
                  <c:pt idx="29">
                    <c:v>5.0000000000000001E-4</c:v>
                  </c:pt>
                  <c:pt idx="30">
                    <c:v>5.9999999999999995E-4</c:v>
                  </c:pt>
                  <c:pt idx="31">
                    <c:v>6.9999999999999999E-4</c:v>
                  </c:pt>
                  <c:pt idx="36">
                    <c:v>1E-4</c:v>
                  </c:pt>
                  <c:pt idx="37">
                    <c:v>0</c:v>
                  </c:pt>
                  <c:pt idx="39">
                    <c:v>2.7000000000000001E-3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1.5E-3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-10584.5</c:v>
                </c:pt>
                <c:pt idx="1">
                  <c:v>-3768</c:v>
                </c:pt>
                <c:pt idx="2">
                  <c:v>-3387.5</c:v>
                </c:pt>
                <c:pt idx="3">
                  <c:v>-1289.5</c:v>
                </c:pt>
                <c:pt idx="4">
                  <c:v>-1281</c:v>
                </c:pt>
                <c:pt idx="5">
                  <c:v>-1270.5</c:v>
                </c:pt>
                <c:pt idx="6">
                  <c:v>-658.5</c:v>
                </c:pt>
                <c:pt idx="7">
                  <c:v>-568</c:v>
                </c:pt>
                <c:pt idx="8">
                  <c:v>-566</c:v>
                </c:pt>
                <c:pt idx="9">
                  <c:v>0</c:v>
                </c:pt>
                <c:pt idx="10">
                  <c:v>0</c:v>
                </c:pt>
                <c:pt idx="11">
                  <c:v>1549.5</c:v>
                </c:pt>
                <c:pt idx="12">
                  <c:v>5452</c:v>
                </c:pt>
                <c:pt idx="13">
                  <c:v>5460</c:v>
                </c:pt>
                <c:pt idx="14">
                  <c:v>5462.5</c:v>
                </c:pt>
                <c:pt idx="15">
                  <c:v>7727.5</c:v>
                </c:pt>
                <c:pt idx="16">
                  <c:v>7731.5</c:v>
                </c:pt>
                <c:pt idx="17">
                  <c:v>7733.5</c:v>
                </c:pt>
                <c:pt idx="18">
                  <c:v>7752.5</c:v>
                </c:pt>
                <c:pt idx="19">
                  <c:v>7759</c:v>
                </c:pt>
                <c:pt idx="20">
                  <c:v>7761</c:v>
                </c:pt>
                <c:pt idx="21">
                  <c:v>7763</c:v>
                </c:pt>
                <c:pt idx="22">
                  <c:v>7765</c:v>
                </c:pt>
                <c:pt idx="23">
                  <c:v>7792.5</c:v>
                </c:pt>
                <c:pt idx="24">
                  <c:v>7868</c:v>
                </c:pt>
                <c:pt idx="25">
                  <c:v>8507</c:v>
                </c:pt>
                <c:pt idx="26">
                  <c:v>8647.5</c:v>
                </c:pt>
                <c:pt idx="27">
                  <c:v>9247.5</c:v>
                </c:pt>
                <c:pt idx="28">
                  <c:v>9271.5</c:v>
                </c:pt>
                <c:pt idx="29">
                  <c:v>10136</c:v>
                </c:pt>
                <c:pt idx="30">
                  <c:v>10863.5</c:v>
                </c:pt>
                <c:pt idx="31">
                  <c:v>10866</c:v>
                </c:pt>
                <c:pt idx="32">
                  <c:v>11043.5</c:v>
                </c:pt>
                <c:pt idx="33">
                  <c:v>12435.5</c:v>
                </c:pt>
                <c:pt idx="34">
                  <c:v>13236.5</c:v>
                </c:pt>
                <c:pt idx="35">
                  <c:v>13972.5</c:v>
                </c:pt>
                <c:pt idx="36">
                  <c:v>14648.5</c:v>
                </c:pt>
                <c:pt idx="37">
                  <c:v>15392</c:v>
                </c:pt>
                <c:pt idx="38">
                  <c:v>15392</c:v>
                </c:pt>
                <c:pt idx="39">
                  <c:v>16288.5</c:v>
                </c:pt>
                <c:pt idx="40">
                  <c:v>17000.5</c:v>
                </c:pt>
                <c:pt idx="41">
                  <c:v>17000.5</c:v>
                </c:pt>
                <c:pt idx="42">
                  <c:v>17000.5</c:v>
                </c:pt>
                <c:pt idx="43">
                  <c:v>17034</c:v>
                </c:pt>
                <c:pt idx="44">
                  <c:v>17034</c:v>
                </c:pt>
                <c:pt idx="45">
                  <c:v>17034</c:v>
                </c:pt>
                <c:pt idx="46">
                  <c:v>17125</c:v>
                </c:pt>
                <c:pt idx="47">
                  <c:v>19257.5</c:v>
                </c:pt>
                <c:pt idx="48">
                  <c:v>19257.5</c:v>
                </c:pt>
                <c:pt idx="49">
                  <c:v>19961</c:v>
                </c:pt>
                <c:pt idx="50">
                  <c:v>19961</c:v>
                </c:pt>
                <c:pt idx="51">
                  <c:v>19961</c:v>
                </c:pt>
                <c:pt idx="52">
                  <c:v>20140.5</c:v>
                </c:pt>
                <c:pt idx="53">
                  <c:v>20642.5</c:v>
                </c:pt>
                <c:pt idx="54">
                  <c:v>20642.5</c:v>
                </c:pt>
                <c:pt idx="55">
                  <c:v>20642.5</c:v>
                </c:pt>
                <c:pt idx="56">
                  <c:v>20672</c:v>
                </c:pt>
                <c:pt idx="57">
                  <c:v>20846</c:v>
                </c:pt>
                <c:pt idx="58">
                  <c:v>20846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5F4-464A-8A21-2735F3DF24C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6">
                    <c:v>1E-3</c:v>
                  </c:pt>
                  <c:pt idx="7">
                    <c:v>1.1000000000000001E-3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5.9999999999999995E-4</c:v>
                  </c:pt>
                  <c:pt idx="12">
                    <c:v>1.6000000000000001E-3</c:v>
                  </c:pt>
                  <c:pt idx="13">
                    <c:v>4.0000000000000002E-4</c:v>
                  </c:pt>
                  <c:pt idx="14">
                    <c:v>1.1999999999999999E-3</c:v>
                  </c:pt>
                  <c:pt idx="15">
                    <c:v>6.9999999999999999E-4</c:v>
                  </c:pt>
                  <c:pt idx="16">
                    <c:v>8.9999999999999998E-4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6.9999999999999999E-4</c:v>
                  </c:pt>
                  <c:pt idx="20">
                    <c:v>8.9999999999999998E-4</c:v>
                  </c:pt>
                  <c:pt idx="21">
                    <c:v>1.1000000000000001E-3</c:v>
                  </c:pt>
                  <c:pt idx="22">
                    <c:v>5.0000000000000001E-4</c:v>
                  </c:pt>
                  <c:pt idx="23">
                    <c:v>1.1000000000000001E-3</c:v>
                  </c:pt>
                  <c:pt idx="24">
                    <c:v>5.9999999999999995E-4</c:v>
                  </c:pt>
                  <c:pt idx="27">
                    <c:v>5.9999999999999995E-4</c:v>
                  </c:pt>
                  <c:pt idx="29">
                    <c:v>5.0000000000000001E-4</c:v>
                  </c:pt>
                  <c:pt idx="30">
                    <c:v>5.9999999999999995E-4</c:v>
                  </c:pt>
                  <c:pt idx="31">
                    <c:v>6.9999999999999999E-4</c:v>
                  </c:pt>
                  <c:pt idx="36">
                    <c:v>1E-4</c:v>
                  </c:pt>
                  <c:pt idx="37">
                    <c:v>0</c:v>
                  </c:pt>
                  <c:pt idx="39">
                    <c:v>2.7000000000000001E-3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1.5E-3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6">
                    <c:v>1E-3</c:v>
                  </c:pt>
                  <c:pt idx="7">
                    <c:v>1.1000000000000001E-3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5.9999999999999995E-4</c:v>
                  </c:pt>
                  <c:pt idx="12">
                    <c:v>1.6000000000000001E-3</c:v>
                  </c:pt>
                  <c:pt idx="13">
                    <c:v>4.0000000000000002E-4</c:v>
                  </c:pt>
                  <c:pt idx="14">
                    <c:v>1.1999999999999999E-3</c:v>
                  </c:pt>
                  <c:pt idx="15">
                    <c:v>6.9999999999999999E-4</c:v>
                  </c:pt>
                  <c:pt idx="16">
                    <c:v>8.9999999999999998E-4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6.9999999999999999E-4</c:v>
                  </c:pt>
                  <c:pt idx="20">
                    <c:v>8.9999999999999998E-4</c:v>
                  </c:pt>
                  <c:pt idx="21">
                    <c:v>1.1000000000000001E-3</c:v>
                  </c:pt>
                  <c:pt idx="22">
                    <c:v>5.0000000000000001E-4</c:v>
                  </c:pt>
                  <c:pt idx="23">
                    <c:v>1.1000000000000001E-3</c:v>
                  </c:pt>
                  <c:pt idx="24">
                    <c:v>5.9999999999999995E-4</c:v>
                  </c:pt>
                  <c:pt idx="27">
                    <c:v>5.9999999999999995E-4</c:v>
                  </c:pt>
                  <c:pt idx="29">
                    <c:v>5.0000000000000001E-4</c:v>
                  </c:pt>
                  <c:pt idx="30">
                    <c:v>5.9999999999999995E-4</c:v>
                  </c:pt>
                  <c:pt idx="31">
                    <c:v>6.9999999999999999E-4</c:v>
                  </c:pt>
                  <c:pt idx="36">
                    <c:v>1E-4</c:v>
                  </c:pt>
                  <c:pt idx="37">
                    <c:v>0</c:v>
                  </c:pt>
                  <c:pt idx="39">
                    <c:v>2.7000000000000001E-3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1.5E-3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-10584.5</c:v>
                </c:pt>
                <c:pt idx="1">
                  <c:v>-3768</c:v>
                </c:pt>
                <c:pt idx="2">
                  <c:v>-3387.5</c:v>
                </c:pt>
                <c:pt idx="3">
                  <c:v>-1289.5</c:v>
                </c:pt>
                <c:pt idx="4">
                  <c:v>-1281</c:v>
                </c:pt>
                <c:pt idx="5">
                  <c:v>-1270.5</c:v>
                </c:pt>
                <c:pt idx="6">
                  <c:v>-658.5</c:v>
                </c:pt>
                <c:pt idx="7">
                  <c:v>-568</c:v>
                </c:pt>
                <c:pt idx="8">
                  <c:v>-566</c:v>
                </c:pt>
                <c:pt idx="9">
                  <c:v>0</c:v>
                </c:pt>
                <c:pt idx="10">
                  <c:v>0</c:v>
                </c:pt>
                <c:pt idx="11">
                  <c:v>1549.5</c:v>
                </c:pt>
                <c:pt idx="12">
                  <c:v>5452</c:v>
                </c:pt>
                <c:pt idx="13">
                  <c:v>5460</c:v>
                </c:pt>
                <c:pt idx="14">
                  <c:v>5462.5</c:v>
                </c:pt>
                <c:pt idx="15">
                  <c:v>7727.5</c:v>
                </c:pt>
                <c:pt idx="16">
                  <c:v>7731.5</c:v>
                </c:pt>
                <c:pt idx="17">
                  <c:v>7733.5</c:v>
                </c:pt>
                <c:pt idx="18">
                  <c:v>7752.5</c:v>
                </c:pt>
                <c:pt idx="19">
                  <c:v>7759</c:v>
                </c:pt>
                <c:pt idx="20">
                  <c:v>7761</c:v>
                </c:pt>
                <c:pt idx="21">
                  <c:v>7763</c:v>
                </c:pt>
                <c:pt idx="22">
                  <c:v>7765</c:v>
                </c:pt>
                <c:pt idx="23">
                  <c:v>7792.5</c:v>
                </c:pt>
                <c:pt idx="24">
                  <c:v>7868</c:v>
                </c:pt>
                <c:pt idx="25">
                  <c:v>8507</c:v>
                </c:pt>
                <c:pt idx="26">
                  <c:v>8647.5</c:v>
                </c:pt>
                <c:pt idx="27">
                  <c:v>9247.5</c:v>
                </c:pt>
                <c:pt idx="28">
                  <c:v>9271.5</c:v>
                </c:pt>
                <c:pt idx="29">
                  <c:v>10136</c:v>
                </c:pt>
                <c:pt idx="30">
                  <c:v>10863.5</c:v>
                </c:pt>
                <c:pt idx="31">
                  <c:v>10866</c:v>
                </c:pt>
                <c:pt idx="32">
                  <c:v>11043.5</c:v>
                </c:pt>
                <c:pt idx="33">
                  <c:v>12435.5</c:v>
                </c:pt>
                <c:pt idx="34">
                  <c:v>13236.5</c:v>
                </c:pt>
                <c:pt idx="35">
                  <c:v>13972.5</c:v>
                </c:pt>
                <c:pt idx="36">
                  <c:v>14648.5</c:v>
                </c:pt>
                <c:pt idx="37">
                  <c:v>15392</c:v>
                </c:pt>
                <c:pt idx="38">
                  <c:v>15392</c:v>
                </c:pt>
                <c:pt idx="39">
                  <c:v>16288.5</c:v>
                </c:pt>
                <c:pt idx="40">
                  <c:v>17000.5</c:v>
                </c:pt>
                <c:pt idx="41">
                  <c:v>17000.5</c:v>
                </c:pt>
                <c:pt idx="42">
                  <c:v>17000.5</c:v>
                </c:pt>
                <c:pt idx="43">
                  <c:v>17034</c:v>
                </c:pt>
                <c:pt idx="44">
                  <c:v>17034</c:v>
                </c:pt>
                <c:pt idx="45">
                  <c:v>17034</c:v>
                </c:pt>
                <c:pt idx="46">
                  <c:v>17125</c:v>
                </c:pt>
                <c:pt idx="47">
                  <c:v>19257.5</c:v>
                </c:pt>
                <c:pt idx="48">
                  <c:v>19257.5</c:v>
                </c:pt>
                <c:pt idx="49">
                  <c:v>19961</c:v>
                </c:pt>
                <c:pt idx="50">
                  <c:v>19961</c:v>
                </c:pt>
                <c:pt idx="51">
                  <c:v>19961</c:v>
                </c:pt>
                <c:pt idx="52">
                  <c:v>20140.5</c:v>
                </c:pt>
                <c:pt idx="53">
                  <c:v>20642.5</c:v>
                </c:pt>
                <c:pt idx="54">
                  <c:v>20642.5</c:v>
                </c:pt>
                <c:pt idx="55">
                  <c:v>20642.5</c:v>
                </c:pt>
                <c:pt idx="56">
                  <c:v>20672</c:v>
                </c:pt>
                <c:pt idx="57">
                  <c:v>20846</c:v>
                </c:pt>
                <c:pt idx="58">
                  <c:v>20846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5F4-464A-8A21-2735F3DF24C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-10584.5</c:v>
                </c:pt>
                <c:pt idx="1">
                  <c:v>-3768</c:v>
                </c:pt>
                <c:pt idx="2">
                  <c:v>-3387.5</c:v>
                </c:pt>
                <c:pt idx="3">
                  <c:v>-1289.5</c:v>
                </c:pt>
                <c:pt idx="4">
                  <c:v>-1281</c:v>
                </c:pt>
                <c:pt idx="5">
                  <c:v>-1270.5</c:v>
                </c:pt>
                <c:pt idx="6">
                  <c:v>-658.5</c:v>
                </c:pt>
                <c:pt idx="7">
                  <c:v>-568</c:v>
                </c:pt>
                <c:pt idx="8">
                  <c:v>-566</c:v>
                </c:pt>
                <c:pt idx="9">
                  <c:v>0</c:v>
                </c:pt>
                <c:pt idx="10">
                  <c:v>0</c:v>
                </c:pt>
                <c:pt idx="11">
                  <c:v>1549.5</c:v>
                </c:pt>
                <c:pt idx="12">
                  <c:v>5452</c:v>
                </c:pt>
                <c:pt idx="13">
                  <c:v>5460</c:v>
                </c:pt>
                <c:pt idx="14">
                  <c:v>5462.5</c:v>
                </c:pt>
                <c:pt idx="15">
                  <c:v>7727.5</c:v>
                </c:pt>
                <c:pt idx="16">
                  <c:v>7731.5</c:v>
                </c:pt>
                <c:pt idx="17">
                  <c:v>7733.5</c:v>
                </c:pt>
                <c:pt idx="18">
                  <c:v>7752.5</c:v>
                </c:pt>
                <c:pt idx="19">
                  <c:v>7759</c:v>
                </c:pt>
                <c:pt idx="20">
                  <c:v>7761</c:v>
                </c:pt>
                <c:pt idx="21">
                  <c:v>7763</c:v>
                </c:pt>
                <c:pt idx="22">
                  <c:v>7765</c:v>
                </c:pt>
                <c:pt idx="23">
                  <c:v>7792.5</c:v>
                </c:pt>
                <c:pt idx="24">
                  <c:v>7868</c:v>
                </c:pt>
                <c:pt idx="25">
                  <c:v>8507</c:v>
                </c:pt>
                <c:pt idx="26">
                  <c:v>8647.5</c:v>
                </c:pt>
                <c:pt idx="27">
                  <c:v>9247.5</c:v>
                </c:pt>
                <c:pt idx="28">
                  <c:v>9271.5</c:v>
                </c:pt>
                <c:pt idx="29">
                  <c:v>10136</c:v>
                </c:pt>
                <c:pt idx="30">
                  <c:v>10863.5</c:v>
                </c:pt>
                <c:pt idx="31">
                  <c:v>10866</c:v>
                </c:pt>
                <c:pt idx="32">
                  <c:v>11043.5</c:v>
                </c:pt>
                <c:pt idx="33">
                  <c:v>12435.5</c:v>
                </c:pt>
                <c:pt idx="34">
                  <c:v>13236.5</c:v>
                </c:pt>
                <c:pt idx="35">
                  <c:v>13972.5</c:v>
                </c:pt>
                <c:pt idx="36">
                  <c:v>14648.5</c:v>
                </c:pt>
                <c:pt idx="37">
                  <c:v>15392</c:v>
                </c:pt>
                <c:pt idx="38">
                  <c:v>15392</c:v>
                </c:pt>
                <c:pt idx="39">
                  <c:v>16288.5</c:v>
                </c:pt>
                <c:pt idx="40">
                  <c:v>17000.5</c:v>
                </c:pt>
                <c:pt idx="41">
                  <c:v>17000.5</c:v>
                </c:pt>
                <c:pt idx="42">
                  <c:v>17000.5</c:v>
                </c:pt>
                <c:pt idx="43">
                  <c:v>17034</c:v>
                </c:pt>
                <c:pt idx="44">
                  <c:v>17034</c:v>
                </c:pt>
                <c:pt idx="45">
                  <c:v>17034</c:v>
                </c:pt>
                <c:pt idx="46">
                  <c:v>17125</c:v>
                </c:pt>
                <c:pt idx="47">
                  <c:v>19257.5</c:v>
                </c:pt>
                <c:pt idx="48">
                  <c:v>19257.5</c:v>
                </c:pt>
                <c:pt idx="49">
                  <c:v>19961</c:v>
                </c:pt>
                <c:pt idx="50">
                  <c:v>19961</c:v>
                </c:pt>
                <c:pt idx="51">
                  <c:v>19961</c:v>
                </c:pt>
                <c:pt idx="52">
                  <c:v>20140.5</c:v>
                </c:pt>
                <c:pt idx="53">
                  <c:v>20642.5</c:v>
                </c:pt>
                <c:pt idx="54">
                  <c:v>20642.5</c:v>
                </c:pt>
                <c:pt idx="55">
                  <c:v>20642.5</c:v>
                </c:pt>
                <c:pt idx="56">
                  <c:v>20672</c:v>
                </c:pt>
                <c:pt idx="57">
                  <c:v>20846</c:v>
                </c:pt>
                <c:pt idx="58">
                  <c:v>20846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0.21534573094781234</c:v>
                </c:pt>
                <c:pt idx="1">
                  <c:v>0.16110313998194523</c:v>
                </c:pt>
                <c:pt idx="2">
                  <c:v>0.15807529492032821</c:v>
                </c:pt>
                <c:pt idx="3">
                  <c:v>0.14138036998137285</c:v>
                </c:pt>
                <c:pt idx="4">
                  <c:v>0.1413127308669872</c:v>
                </c:pt>
                <c:pt idx="5">
                  <c:v>0.14122917666686371</c:v>
                </c:pt>
                <c:pt idx="6">
                  <c:v>0.136359160431096</c:v>
                </c:pt>
                <c:pt idx="7">
                  <c:v>0.13563900280146041</c:v>
                </c:pt>
                <c:pt idx="8">
                  <c:v>0.13562308771572262</c:v>
                </c:pt>
                <c:pt idx="9">
                  <c:v>0.13111911845192437</c:v>
                </c:pt>
                <c:pt idx="10">
                  <c:v>0.13111911845192437</c:v>
                </c:pt>
                <c:pt idx="11">
                  <c:v>0.11878890577656148</c:v>
                </c:pt>
                <c:pt idx="12">
                  <c:v>8.7734594730673382E-2</c:v>
                </c:pt>
                <c:pt idx="13">
                  <c:v>8.7670934387722166E-2</c:v>
                </c:pt>
                <c:pt idx="14">
                  <c:v>8.7651040530549909E-2</c:v>
                </c:pt>
                <c:pt idx="15">
                  <c:v>6.9627205932488001E-2</c:v>
                </c:pt>
                <c:pt idx="16">
                  <c:v>6.9595375761012407E-2</c:v>
                </c:pt>
                <c:pt idx="17">
                  <c:v>6.9579460675274596E-2</c:v>
                </c:pt>
                <c:pt idx="18">
                  <c:v>6.9428267360765461E-2</c:v>
                </c:pt>
                <c:pt idx="19">
                  <c:v>6.9376543332117596E-2</c:v>
                </c:pt>
                <c:pt idx="20">
                  <c:v>6.9360628246379813E-2</c:v>
                </c:pt>
                <c:pt idx="21">
                  <c:v>6.9344713160642002E-2</c:v>
                </c:pt>
                <c:pt idx="22">
                  <c:v>6.9328798074904191E-2</c:v>
                </c:pt>
                <c:pt idx="23">
                  <c:v>6.9109965646009408E-2</c:v>
                </c:pt>
                <c:pt idx="24">
                  <c:v>6.8509171159407342E-2</c:v>
                </c:pt>
                <c:pt idx="25">
                  <c:v>6.3424301266179275E-2</c:v>
                </c:pt>
                <c:pt idx="26">
                  <c:v>6.2306266493098617E-2</c:v>
                </c:pt>
                <c:pt idx="27">
                  <c:v>5.7531740771757725E-2</c:v>
                </c:pt>
                <c:pt idx="28">
                  <c:v>5.7340759742904077E-2</c:v>
                </c:pt>
                <c:pt idx="29">
                  <c:v>5.0461463932738732E-2</c:v>
                </c:pt>
                <c:pt idx="30">
                  <c:v>4.4672351495612897E-2</c:v>
                </c:pt>
                <c:pt idx="31">
                  <c:v>4.465245763844064E-2</c:v>
                </c:pt>
                <c:pt idx="32">
                  <c:v>4.3239993779210617E-2</c:v>
                </c:pt>
                <c:pt idx="33">
                  <c:v>3.216309410569973E-2</c:v>
                </c:pt>
                <c:pt idx="34">
                  <c:v>2.5789102267709627E-2</c:v>
                </c:pt>
                <c:pt idx="35">
                  <c:v>1.9932350716198116E-2</c:v>
                </c:pt>
                <c:pt idx="36">
                  <c:v>1.4553051736820699E-2</c:v>
                </c:pt>
                <c:pt idx="37">
                  <c:v>8.6366186137924322E-3</c:v>
                </c:pt>
                <c:pt idx="38">
                  <c:v>8.6366186137924322E-3</c:v>
                </c:pt>
                <c:pt idx="39">
                  <c:v>1.5026814318222503E-3</c:v>
                </c:pt>
                <c:pt idx="40">
                  <c:v>-4.1630890908356255E-3</c:v>
                </c:pt>
                <c:pt idx="41">
                  <c:v>-4.1630890908356255E-3</c:v>
                </c:pt>
                <c:pt idx="42">
                  <c:v>-4.1630890908356255E-3</c:v>
                </c:pt>
                <c:pt idx="43">
                  <c:v>-4.4296667769438414E-3</c:v>
                </c:pt>
                <c:pt idx="44">
                  <c:v>-4.4296667769438414E-3</c:v>
                </c:pt>
                <c:pt idx="45">
                  <c:v>-4.4296667769438414E-3</c:v>
                </c:pt>
                <c:pt idx="46">
                  <c:v>-5.153803178013866E-3</c:v>
                </c:pt>
                <c:pt idx="47">
                  <c:v>-2.2123263345946331E-2</c:v>
                </c:pt>
                <c:pt idx="48">
                  <c:v>-2.2123263345946331E-2</c:v>
                </c:pt>
                <c:pt idx="49">
                  <c:v>-2.7721394754218531E-2</c:v>
                </c:pt>
                <c:pt idx="50">
                  <c:v>-2.7721394754218531E-2</c:v>
                </c:pt>
                <c:pt idx="51">
                  <c:v>-2.7721394754218531E-2</c:v>
                </c:pt>
                <c:pt idx="52">
                  <c:v>-2.9149773699186338E-2</c:v>
                </c:pt>
                <c:pt idx="53">
                  <c:v>-3.3144460219374894E-2</c:v>
                </c:pt>
                <c:pt idx="54">
                  <c:v>-3.3144460219374894E-2</c:v>
                </c:pt>
                <c:pt idx="55">
                  <c:v>-3.3144460219374894E-2</c:v>
                </c:pt>
                <c:pt idx="56">
                  <c:v>-3.3379207734007488E-2</c:v>
                </c:pt>
                <c:pt idx="57">
                  <c:v>-3.4763820193196349E-2</c:v>
                </c:pt>
                <c:pt idx="58">
                  <c:v>-3.4763820193196349E-2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5F4-464A-8A21-2735F3DF2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0663064"/>
        <c:axId val="1"/>
      </c:scatterChart>
      <c:valAx>
        <c:axId val="7106630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8064516129032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06630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096774193548388"/>
          <c:y val="0.92097264437689974"/>
          <c:w val="0.67419354838709677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16</xdr:col>
      <xdr:colOff>352425</xdr:colOff>
      <xdr:row>18</xdr:row>
      <xdr:rowOff>38100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312E5373-98CE-51BB-E98A-C4E783C0ED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47625</xdr:colOff>
      <xdr:row>0</xdr:row>
      <xdr:rowOff>0</xdr:rowOff>
    </xdr:from>
    <xdr:to>
      <xdr:col>25</xdr:col>
      <xdr:colOff>466725</xdr:colOff>
      <xdr:row>18</xdr:row>
      <xdr:rowOff>47625</xdr:rowOff>
    </xdr:to>
    <xdr:graphicFrame macro="">
      <xdr:nvGraphicFramePr>
        <xdr:cNvPr id="1031" name="Chart 2">
          <a:extLst>
            <a:ext uri="{FF2B5EF4-FFF2-40B4-BE49-F238E27FC236}">
              <a16:creationId xmlns:a16="http://schemas.microsoft.com/office/drawing/2014/main" id="{BF211AC5-B144-B592-42F0-C3672513AC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4380" TargetMode="External"/><Relationship Id="rId13" Type="http://schemas.openxmlformats.org/officeDocument/2006/relationships/hyperlink" Target="http://www.konkoly.hu/cgi-bin/IBVS?5439" TargetMode="External"/><Relationship Id="rId18" Type="http://schemas.openxmlformats.org/officeDocument/2006/relationships/hyperlink" Target="http://www.konkoly.hu/cgi-bin/IBVS?5843" TargetMode="External"/><Relationship Id="rId26" Type="http://schemas.openxmlformats.org/officeDocument/2006/relationships/hyperlink" Target="http://www.konkoly.hu/cgi-bin/IBVS?5754" TargetMode="External"/><Relationship Id="rId3" Type="http://schemas.openxmlformats.org/officeDocument/2006/relationships/hyperlink" Target="http://www.bav-astro.de/sfs/BAVM_link.php?BAVMnr=225" TargetMode="External"/><Relationship Id="rId21" Type="http://schemas.openxmlformats.org/officeDocument/2006/relationships/hyperlink" Target="http://www.konkoly.hu/cgi-bin/IBVS?5843" TargetMode="External"/><Relationship Id="rId34" Type="http://schemas.openxmlformats.org/officeDocument/2006/relationships/hyperlink" Target="http://vsolj.cetus-net.org/vsoljno53.pdf" TargetMode="External"/><Relationship Id="rId7" Type="http://schemas.openxmlformats.org/officeDocument/2006/relationships/hyperlink" Target="http://www.konkoly.hu/cgi-bin/IBVS?4380" TargetMode="External"/><Relationship Id="rId12" Type="http://schemas.openxmlformats.org/officeDocument/2006/relationships/hyperlink" Target="http://www.konkoly.hu/cgi-bin/IBVS?5463" TargetMode="External"/><Relationship Id="rId17" Type="http://schemas.openxmlformats.org/officeDocument/2006/relationships/hyperlink" Target="http://www.konkoly.hu/cgi-bin/IBVS?5843" TargetMode="External"/><Relationship Id="rId25" Type="http://schemas.openxmlformats.org/officeDocument/2006/relationships/hyperlink" Target="http://www.konkoly.hu/cgi-bin/IBVS?5754" TargetMode="External"/><Relationship Id="rId33" Type="http://schemas.openxmlformats.org/officeDocument/2006/relationships/hyperlink" Target="http://vsolj.cetus-net.org/vsoljno51.pdf" TargetMode="External"/><Relationship Id="rId2" Type="http://schemas.openxmlformats.org/officeDocument/2006/relationships/hyperlink" Target="http://www.bav-astro.de/sfs/BAVM_link.php?BAVMnr=225" TargetMode="External"/><Relationship Id="rId16" Type="http://schemas.openxmlformats.org/officeDocument/2006/relationships/hyperlink" Target="http://www.konkoly.hu/cgi-bin/IBVS?5843" TargetMode="External"/><Relationship Id="rId20" Type="http://schemas.openxmlformats.org/officeDocument/2006/relationships/hyperlink" Target="http://www.konkoly.hu/cgi-bin/IBVS?5843" TargetMode="External"/><Relationship Id="rId29" Type="http://schemas.openxmlformats.org/officeDocument/2006/relationships/hyperlink" Target="http://www.konkoly.hu/cgi-bin/IBVS?5887" TargetMode="External"/><Relationship Id="rId1" Type="http://schemas.openxmlformats.org/officeDocument/2006/relationships/hyperlink" Target="http://www.konkoly.hu/cgi-bin/IBVS?2073" TargetMode="External"/><Relationship Id="rId6" Type="http://schemas.openxmlformats.org/officeDocument/2006/relationships/hyperlink" Target="http://www.bav-astro.de/sfs/BAVM_link.php?BAVMnr=225" TargetMode="External"/><Relationship Id="rId11" Type="http://schemas.openxmlformats.org/officeDocument/2006/relationships/hyperlink" Target="http://www.konkoly.hu/cgi-bin/IBVS?4126" TargetMode="External"/><Relationship Id="rId24" Type="http://schemas.openxmlformats.org/officeDocument/2006/relationships/hyperlink" Target="http://www.konkoly.hu/cgi-bin/IBVS?5843" TargetMode="External"/><Relationship Id="rId32" Type="http://schemas.openxmlformats.org/officeDocument/2006/relationships/hyperlink" Target="http://vsolj.cetus-net.org/vsoljno50.pdf" TargetMode="External"/><Relationship Id="rId5" Type="http://schemas.openxmlformats.org/officeDocument/2006/relationships/hyperlink" Target="http://www.bav-astro.de/sfs/BAVM_link.php?BAVMnr=225" TargetMode="External"/><Relationship Id="rId15" Type="http://schemas.openxmlformats.org/officeDocument/2006/relationships/hyperlink" Target="http://www.konkoly.hu/cgi-bin/IBVS?5843" TargetMode="External"/><Relationship Id="rId23" Type="http://schemas.openxmlformats.org/officeDocument/2006/relationships/hyperlink" Target="http://www.konkoly.hu/cgi-bin/IBVS?5843" TargetMode="External"/><Relationship Id="rId28" Type="http://schemas.openxmlformats.org/officeDocument/2006/relationships/hyperlink" Target="http://vsolj.cetus-net.org/no45.pdf" TargetMode="External"/><Relationship Id="rId36" Type="http://schemas.openxmlformats.org/officeDocument/2006/relationships/hyperlink" Target="http://vsolj.cetus-net.org/vsoljno59.pdf" TargetMode="External"/><Relationship Id="rId10" Type="http://schemas.openxmlformats.org/officeDocument/2006/relationships/hyperlink" Target="http://www.konkoly.hu/cgi-bin/IBVS?4126" TargetMode="External"/><Relationship Id="rId19" Type="http://schemas.openxmlformats.org/officeDocument/2006/relationships/hyperlink" Target="http://www.konkoly.hu/cgi-bin/IBVS?5843" TargetMode="External"/><Relationship Id="rId31" Type="http://schemas.openxmlformats.org/officeDocument/2006/relationships/hyperlink" Target="http://www.konkoly.hu/cgi-bin/IBVS?5887" TargetMode="External"/><Relationship Id="rId4" Type="http://schemas.openxmlformats.org/officeDocument/2006/relationships/hyperlink" Target="http://www.bav-astro.de/sfs/BAVM_link.php?BAVMnr=225" TargetMode="External"/><Relationship Id="rId9" Type="http://schemas.openxmlformats.org/officeDocument/2006/relationships/hyperlink" Target="http://www.konkoly.hu/cgi-bin/IBVS?4380" TargetMode="External"/><Relationship Id="rId14" Type="http://schemas.openxmlformats.org/officeDocument/2006/relationships/hyperlink" Target="http://www.konkoly.hu/cgi-bin/IBVS?5463" TargetMode="External"/><Relationship Id="rId22" Type="http://schemas.openxmlformats.org/officeDocument/2006/relationships/hyperlink" Target="http://www.konkoly.hu/cgi-bin/IBVS?5843" TargetMode="External"/><Relationship Id="rId27" Type="http://schemas.openxmlformats.org/officeDocument/2006/relationships/hyperlink" Target="http://www.konkoly.hu/cgi-bin/IBVS?5843" TargetMode="External"/><Relationship Id="rId30" Type="http://schemas.openxmlformats.org/officeDocument/2006/relationships/hyperlink" Target="http://www.konkoly.hu/cgi-bin/IBVS?5887" TargetMode="External"/><Relationship Id="rId35" Type="http://schemas.openxmlformats.org/officeDocument/2006/relationships/hyperlink" Target="http://vsolj.cetus-net.org/vsoljno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tabSelected="1" workbookViewId="0">
      <pane xSplit="14" ySplit="21" topLeftCell="O71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32</v>
      </c>
    </row>
    <row r="2" spans="1:6">
      <c r="A2" t="s">
        <v>26</v>
      </c>
      <c r="B2" t="s">
        <v>39</v>
      </c>
      <c r="C2" s="3"/>
      <c r="D2" s="3"/>
    </row>
    <row r="3" spans="1:6" ht="13.5" thickBot="1"/>
    <row r="4" spans="1:6" ht="14.25" thickTop="1" thickBot="1">
      <c r="A4" s="5" t="s">
        <v>3</v>
      </c>
      <c r="C4" s="8" t="s">
        <v>30</v>
      </c>
      <c r="D4" s="9" t="s">
        <v>30</v>
      </c>
    </row>
    <row r="5" spans="1:6" ht="13.5" thickTop="1">
      <c r="A5" s="16" t="s">
        <v>40</v>
      </c>
      <c r="B5" s="17"/>
      <c r="C5" s="18">
        <v>-9.5</v>
      </c>
      <c r="D5" s="17" t="s">
        <v>41</v>
      </c>
    </row>
    <row r="6" spans="1:6">
      <c r="A6" s="5" t="s">
        <v>4</v>
      </c>
    </row>
    <row r="7" spans="1:6">
      <c r="A7" t="s">
        <v>5</v>
      </c>
      <c r="C7" s="12">
        <v>49596.462899999999</v>
      </c>
    </row>
    <row r="8" spans="1:6">
      <c r="A8" t="s">
        <v>6</v>
      </c>
      <c r="C8" s="14">
        <v>0.47561100000000001</v>
      </c>
    </row>
    <row r="9" spans="1:6">
      <c r="A9" s="30" t="s">
        <v>45</v>
      </c>
      <c r="B9" s="31">
        <v>50</v>
      </c>
      <c r="C9" s="29" t="str">
        <f>"F"&amp;B9</f>
        <v>F50</v>
      </c>
      <c r="D9" s="15" t="str">
        <f>"G"&amp;B9</f>
        <v>G50</v>
      </c>
    </row>
    <row r="10" spans="1:6" ht="13.5" thickBot="1">
      <c r="A10" s="17"/>
      <c r="B10" s="17"/>
      <c r="C10" s="4" t="s">
        <v>22</v>
      </c>
      <c r="D10" s="4" t="s">
        <v>23</v>
      </c>
      <c r="E10" s="17"/>
    </row>
    <row r="11" spans="1:6">
      <c r="A11" s="17" t="s">
        <v>18</v>
      </c>
      <c r="B11" s="17"/>
      <c r="C11" s="28">
        <f ca="1">INTERCEPT(INDIRECT($D$9):G992,INDIRECT($C$9):F992)</f>
        <v>0.13111911845192437</v>
      </c>
      <c r="D11" s="3"/>
      <c r="E11" s="17"/>
    </row>
    <row r="12" spans="1:6">
      <c r="A12" s="17" t="s">
        <v>19</v>
      </c>
      <c r="B12" s="17"/>
      <c r="C12" s="28">
        <f ca="1">SLOPE(INDIRECT($D$9):G992,INDIRECT($C$9):F992)</f>
        <v>-7.9575428689015028E-6</v>
      </c>
      <c r="D12" s="3"/>
      <c r="E12" s="17"/>
    </row>
    <row r="13" spans="1:6">
      <c r="A13" s="17" t="s">
        <v>21</v>
      </c>
      <c r="B13" s="17"/>
      <c r="C13" s="3" t="s">
        <v>16</v>
      </c>
    </row>
    <row r="14" spans="1:6">
      <c r="A14" s="17"/>
      <c r="B14" s="17"/>
      <c r="C14" s="17"/>
    </row>
    <row r="15" spans="1:6">
      <c r="A15" s="19" t="s">
        <v>20</v>
      </c>
      <c r="B15" s="17"/>
      <c r="C15" s="20">
        <f ca="1">(C7+C11)+(C8+C12)*INT(MAX(F21:F3533))</f>
        <v>59511.015042179803</v>
      </c>
      <c r="E15" s="21" t="s">
        <v>48</v>
      </c>
      <c r="F15" s="18">
        <v>1</v>
      </c>
    </row>
    <row r="16" spans="1:6">
      <c r="A16" s="23" t="s">
        <v>7</v>
      </c>
      <c r="B16" s="17"/>
      <c r="C16" s="24">
        <f ca="1">+C8+C12</f>
        <v>0.47560304245713109</v>
      </c>
      <c r="E16" s="21" t="s">
        <v>42</v>
      </c>
      <c r="F16" s="22">
        <f ca="1">NOW()+15018.5+$C$5/24</f>
        <v>59968.524329745371</v>
      </c>
    </row>
    <row r="17" spans="1:21" ht="13.5" thickBot="1">
      <c r="A17" s="21" t="s">
        <v>31</v>
      </c>
      <c r="B17" s="17"/>
      <c r="C17" s="17">
        <f>COUNT(C21:C2191)</f>
        <v>59</v>
      </c>
      <c r="E17" s="21" t="s">
        <v>49</v>
      </c>
      <c r="F17" s="22">
        <f ca="1">ROUND(2*(F16-$C$7)/$C$8,0)/2+F15</f>
        <v>21809</v>
      </c>
    </row>
    <row r="18" spans="1:21" ht="14.25" thickTop="1" thickBot="1">
      <c r="A18" s="23" t="s">
        <v>8</v>
      </c>
      <c r="B18" s="17"/>
      <c r="C18" s="26">
        <f ca="1">+C15</f>
        <v>59511.015042179803</v>
      </c>
      <c r="D18" s="27">
        <f ca="1">+C16</f>
        <v>0.47560304245713109</v>
      </c>
      <c r="E18" s="21" t="s">
        <v>43</v>
      </c>
      <c r="F18" s="15">
        <f ca="1">ROUND(2*(F16-$C$15)/$C$16,0)/2+F15</f>
        <v>963</v>
      </c>
    </row>
    <row r="19" spans="1:21" ht="13.5" thickTop="1">
      <c r="E19" s="21" t="s">
        <v>44</v>
      </c>
      <c r="F19" s="25">
        <f ca="1">+$C$15+$C$16*F18-15018.5-$C$5/24</f>
        <v>44950.916605399354</v>
      </c>
    </row>
    <row r="20" spans="1:21" ht="13.5" thickBot="1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58</v>
      </c>
      <c r="I20" s="7" t="s">
        <v>61</v>
      </c>
      <c r="J20" s="7" t="s">
        <v>55</v>
      </c>
      <c r="K20" s="7" t="s">
        <v>53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59" t="s">
        <v>234</v>
      </c>
    </row>
    <row r="21" spans="1:21">
      <c r="A21" s="57" t="s">
        <v>68</v>
      </c>
      <c r="B21" s="58" t="s">
        <v>34</v>
      </c>
      <c r="C21" s="57">
        <v>44562.469100000002</v>
      </c>
      <c r="D21" s="32"/>
      <c r="E21">
        <f>+(C21-C$7)/C$8</f>
        <v>-10584.266974481239</v>
      </c>
      <c r="F21">
        <f>ROUND(2*E21,0)/2</f>
        <v>-10584.5</v>
      </c>
      <c r="G21">
        <f>+C21-(C$7+F21*C$8)</f>
        <v>0.11082950000127312</v>
      </c>
      <c r="J21">
        <f>+G21</f>
        <v>0.11082950000127312</v>
      </c>
      <c r="O21">
        <f ca="1">+C$11+C$12*$F21</f>
        <v>0.21534573094781234</v>
      </c>
      <c r="Q21" s="2">
        <f>+C21-15018.5</f>
        <v>29543.969100000002</v>
      </c>
    </row>
    <row r="22" spans="1:21">
      <c r="A22" s="57" t="s">
        <v>75</v>
      </c>
      <c r="B22" s="58" t="s">
        <v>36</v>
      </c>
      <c r="C22" s="57">
        <v>47804.430999999997</v>
      </c>
      <c r="D22" s="3"/>
      <c r="E22">
        <f>+(C22-C$7)/C$8</f>
        <v>-3767.8520892073602</v>
      </c>
      <c r="F22">
        <f>ROUND(2*E22,0)/2</f>
        <v>-3768</v>
      </c>
      <c r="G22">
        <f>+C22-(C$7+F22*C$8)</f>
        <v>7.0348000001104083E-2</v>
      </c>
      <c r="K22">
        <f>+G22</f>
        <v>7.0348000001104083E-2</v>
      </c>
      <c r="O22">
        <f ca="1">+C$11+C$12*$F22</f>
        <v>0.16110313998194523</v>
      </c>
      <c r="Q22" s="2">
        <f>+C22-15018.5</f>
        <v>32785.930999999997</v>
      </c>
    </row>
    <row r="23" spans="1:21">
      <c r="A23" s="57" t="s">
        <v>75</v>
      </c>
      <c r="B23" s="58" t="s">
        <v>34</v>
      </c>
      <c r="C23" s="57">
        <v>47985.36</v>
      </c>
      <c r="D23" s="3"/>
      <c r="E23">
        <f>+(C23-C$7)/C$8</f>
        <v>-3387.4382636229989</v>
      </c>
      <c r="F23">
        <f>ROUND(2*E23,0)/2</f>
        <v>-3387.5</v>
      </c>
      <c r="G23">
        <f>+C23-(C$7+F23*C$8)</f>
        <v>2.936250000493601E-2</v>
      </c>
      <c r="K23">
        <f>+G23</f>
        <v>2.936250000493601E-2</v>
      </c>
      <c r="O23">
        <f ca="1">+C$11+C$12*$F23</f>
        <v>0.15807529492032821</v>
      </c>
      <c r="Q23" s="2">
        <f>+C23-15018.5</f>
        <v>32966.86</v>
      </c>
    </row>
    <row r="24" spans="1:21">
      <c r="A24" s="57" t="s">
        <v>75</v>
      </c>
      <c r="B24" s="58" t="s">
        <v>34</v>
      </c>
      <c r="C24" s="57">
        <v>48983.220999999998</v>
      </c>
      <c r="D24" s="3"/>
      <c r="E24">
        <f>+(C24-C$7)/C$8</f>
        <v>-1289.3770329113518</v>
      </c>
      <c r="F24">
        <f>ROUND(2*E24,0)/2</f>
        <v>-1289.5</v>
      </c>
      <c r="G24">
        <f>+C24-(C$7+F24*C$8)</f>
        <v>5.8484499997575767E-2</v>
      </c>
      <c r="K24">
        <f>+G24</f>
        <v>5.8484499997575767E-2</v>
      </c>
      <c r="O24">
        <f ca="1">+C$11+C$12*$F24</f>
        <v>0.14138036998137285</v>
      </c>
      <c r="Q24" s="2">
        <f>+C24-15018.5</f>
        <v>33964.720999999998</v>
      </c>
    </row>
    <row r="25" spans="1:21">
      <c r="A25" s="57" t="s">
        <v>75</v>
      </c>
      <c r="B25" s="58" t="s">
        <v>36</v>
      </c>
      <c r="C25" s="57">
        <v>48987.26</v>
      </c>
      <c r="D25" s="3"/>
      <c r="E25">
        <f>+(C25-C$7)/C$8</f>
        <v>-1280.8847987115448</v>
      </c>
      <c r="F25">
        <f>ROUND(2*E25,0)/2</f>
        <v>-1281</v>
      </c>
      <c r="G25">
        <f>+C25-(C$7+F25*C$8)</f>
        <v>5.4791000002296641E-2</v>
      </c>
      <c r="K25">
        <f>+G25</f>
        <v>5.4791000002296641E-2</v>
      </c>
      <c r="O25">
        <f ca="1">+C$11+C$12*$F25</f>
        <v>0.1413127308669872</v>
      </c>
      <c r="Q25" s="2">
        <f>+C25-15018.5</f>
        <v>33968.76</v>
      </c>
    </row>
    <row r="26" spans="1:21">
      <c r="A26" s="57" t="s">
        <v>75</v>
      </c>
      <c r="B26" s="58" t="s">
        <v>34</v>
      </c>
      <c r="C26" s="57">
        <v>48992.254000000001</v>
      </c>
      <c r="D26" s="3"/>
      <c r="E26">
        <f>+(C26-C$7)/C$8</f>
        <v>-1270.3846210453455</v>
      </c>
      <c r="F26">
        <f>ROUND(2*E26,0)/2</f>
        <v>-1270.5</v>
      </c>
      <c r="G26">
        <f>+C26-(C$7+F26*C$8)</f>
        <v>5.4875500005437061E-2</v>
      </c>
      <c r="K26">
        <f>+G26</f>
        <v>5.4875500005437061E-2</v>
      </c>
      <c r="O26">
        <f ca="1">+C$11+C$12*$F26</f>
        <v>0.14122917666686371</v>
      </c>
      <c r="Q26" s="2">
        <f>+C26-15018.5</f>
        <v>33973.754000000001</v>
      </c>
    </row>
    <row r="27" spans="1:21">
      <c r="A27" s="12" t="s">
        <v>35</v>
      </c>
      <c r="B27" s="11" t="s">
        <v>36</v>
      </c>
      <c r="C27" s="12">
        <v>49283.324999999997</v>
      </c>
      <c r="D27" s="12">
        <v>1E-3</v>
      </c>
      <c r="E27">
        <f>+(C27-C$7)/C$8</f>
        <v>-658.39078574717894</v>
      </c>
      <c r="F27">
        <f>ROUND(2*E27,0)/2</f>
        <v>-658.5</v>
      </c>
      <c r="G27">
        <f>+C27-(C$7+F27*C$8)</f>
        <v>5.1943499995104503E-2</v>
      </c>
      <c r="J27">
        <f>+G27</f>
        <v>5.1943499995104503E-2</v>
      </c>
      <c r="O27">
        <f ca="1">+C$11+C$12*$F27</f>
        <v>0.136359160431096</v>
      </c>
      <c r="Q27" s="2">
        <f>+C27-15018.5</f>
        <v>34264.824999999997</v>
      </c>
    </row>
    <row r="28" spans="1:21">
      <c r="A28" s="12" t="s">
        <v>35</v>
      </c>
      <c r="B28" s="11" t="s">
        <v>34</v>
      </c>
      <c r="C28" s="12">
        <v>49326.369599999998</v>
      </c>
      <c r="D28" s="12">
        <v>1.1000000000000001E-3</v>
      </c>
      <c r="E28">
        <f>+(C28-C$7)/C$8</f>
        <v>-567.88699168017661</v>
      </c>
      <c r="F28">
        <f>ROUND(2*E28,0)/2</f>
        <v>-568</v>
      </c>
      <c r="G28">
        <f>+C28-(C$7+F28*C$8)</f>
        <v>5.3747999998449814E-2</v>
      </c>
      <c r="J28">
        <f>+G28</f>
        <v>5.3747999998449814E-2</v>
      </c>
      <c r="O28">
        <f ca="1">+C$11+C$12*$F28</f>
        <v>0.13563900280146041</v>
      </c>
      <c r="Q28" s="2">
        <f>+C28-15018.5</f>
        <v>34307.869599999998</v>
      </c>
    </row>
    <row r="29" spans="1:21">
      <c r="A29" s="12" t="s">
        <v>35</v>
      </c>
      <c r="B29" s="11" t="s">
        <v>34</v>
      </c>
      <c r="C29" s="12">
        <v>49327.320299999999</v>
      </c>
      <c r="D29" s="12">
        <v>1.5E-3</v>
      </c>
      <c r="E29">
        <f>+(C29-C$7)/C$8</f>
        <v>-565.88808921576504</v>
      </c>
      <c r="F29">
        <f>ROUND(2*E29,0)/2</f>
        <v>-566</v>
      </c>
      <c r="G29">
        <f>+C29-(C$7+F29*C$8)</f>
        <v>5.3226000003633089E-2</v>
      </c>
      <c r="J29">
        <f>+G29</f>
        <v>5.3226000003633089E-2</v>
      </c>
      <c r="O29">
        <f ca="1">+C$11+C$12*$F29</f>
        <v>0.13562308771572262</v>
      </c>
      <c r="Q29" s="2">
        <f>+C29-15018.5</f>
        <v>34308.820299999999</v>
      </c>
    </row>
    <row r="30" spans="1:21">
      <c r="A30" s="10" t="s">
        <v>33</v>
      </c>
      <c r="B30" s="11" t="s">
        <v>34</v>
      </c>
      <c r="C30" s="12">
        <v>49596.462899999999</v>
      </c>
      <c r="D30" s="12">
        <v>8.9999999999999998E-4</v>
      </c>
      <c r="E30">
        <f>+(C30-C$7)/C$8</f>
        <v>0</v>
      </c>
      <c r="F30">
        <f>ROUND(2*E30,0)/2</f>
        <v>0</v>
      </c>
      <c r="I30" s="15"/>
      <c r="O30">
        <f ca="1">+C$11+C$12*$F30</f>
        <v>0.13111911845192437</v>
      </c>
      <c r="Q30" s="2">
        <f>+C30-15018.5</f>
        <v>34577.962899999999</v>
      </c>
      <c r="U30">
        <f>+C30-(C$7+F30*C$8)</f>
        <v>0</v>
      </c>
    </row>
    <row r="31" spans="1:21">
      <c r="A31" s="10" t="s">
        <v>33</v>
      </c>
      <c r="B31" s="11" t="s">
        <v>34</v>
      </c>
      <c r="C31" s="12">
        <v>49596.518300000003</v>
      </c>
      <c r="D31" s="12">
        <v>5.9999999999999995E-4</v>
      </c>
      <c r="E31">
        <f>+(C31-C$7)/C$8</f>
        <v>0.11648174664744529</v>
      </c>
      <c r="F31">
        <f>ROUND(2*E31,0)/2</f>
        <v>0</v>
      </c>
      <c r="G31">
        <f>+C31-(C$7+F31*C$8)</f>
        <v>5.5400000004738104E-2</v>
      </c>
      <c r="J31">
        <f>+G31</f>
        <v>5.5400000004738104E-2</v>
      </c>
      <c r="O31">
        <f ca="1">+C$11+C$12*$F31</f>
        <v>0.13111911845192437</v>
      </c>
      <c r="Q31" s="2">
        <f>+C31-15018.5</f>
        <v>34578.018300000003</v>
      </c>
    </row>
    <row r="32" spans="1:21">
      <c r="A32" s="57" t="s">
        <v>113</v>
      </c>
      <c r="B32" s="58" t="s">
        <v>34</v>
      </c>
      <c r="C32" s="57">
        <v>50333.472000000002</v>
      </c>
      <c r="D32" s="3"/>
      <c r="E32">
        <f>+(C32-C$7)/C$8</f>
        <v>1549.6048241104661</v>
      </c>
      <c r="F32">
        <f>ROUND(2*E32,0)/2</f>
        <v>1549.5</v>
      </c>
      <c r="G32">
        <f>+C32-(C$7+F32*C$8)</f>
        <v>4.9855500001285691E-2</v>
      </c>
      <c r="K32">
        <f>+G32</f>
        <v>4.9855500001285691E-2</v>
      </c>
      <c r="O32">
        <f ca="1">+C$11+C$12*$F32</f>
        <v>0.11878890577656148</v>
      </c>
      <c r="Q32" s="2">
        <f>+C32-15018.5</f>
        <v>35314.972000000002</v>
      </c>
    </row>
    <row r="33" spans="1:21">
      <c r="A33" s="13" t="s">
        <v>38</v>
      </c>
      <c r="B33" s="35" t="s">
        <v>36</v>
      </c>
      <c r="C33" s="36">
        <v>52189.548799999997</v>
      </c>
      <c r="D33" s="37">
        <v>1.6000000000000001E-3</v>
      </c>
      <c r="E33">
        <f>+(C33-C$7)/C$8</f>
        <v>5452.1150688272519</v>
      </c>
      <c r="F33">
        <f>ROUND(2*E33,0)/2</f>
        <v>5452</v>
      </c>
      <c r="G33">
        <f>+C33-(C$7+F33*C$8)</f>
        <v>5.4727999995520804E-2</v>
      </c>
      <c r="K33">
        <f>+G33</f>
        <v>5.4727999995520804E-2</v>
      </c>
      <c r="O33">
        <f ca="1">+C$11+C$12*$F33</f>
        <v>8.7734594730673382E-2</v>
      </c>
      <c r="Q33" s="2">
        <f>+C33-15018.5</f>
        <v>37171.048799999997</v>
      </c>
    </row>
    <row r="34" spans="1:21">
      <c r="A34" s="13" t="s">
        <v>37</v>
      </c>
      <c r="B34" s="35" t="s">
        <v>34</v>
      </c>
      <c r="C34" s="36">
        <v>52193.357300000003</v>
      </c>
      <c r="D34" s="38">
        <v>4.0000000000000002E-4</v>
      </c>
      <c r="E34">
        <f>+(C34-C$7)/C$8</f>
        <v>5460.1226632689413</v>
      </c>
      <c r="F34">
        <f>ROUND(2*E34,0)/2</f>
        <v>5460</v>
      </c>
      <c r="G34">
        <f>+C34-(C$7+F34*C$8)</f>
        <v>5.8340000003227033E-2</v>
      </c>
      <c r="J34">
        <f>+G34</f>
        <v>5.8340000003227033E-2</v>
      </c>
      <c r="O34">
        <f ca="1">+C$11+C$12*$F34</f>
        <v>8.7670934387722166E-2</v>
      </c>
      <c r="Q34" s="2">
        <f>+C34-15018.5</f>
        <v>37174.857300000003</v>
      </c>
    </row>
    <row r="35" spans="1:21">
      <c r="A35" s="13" t="s">
        <v>38</v>
      </c>
      <c r="B35" s="39" t="s">
        <v>34</v>
      </c>
      <c r="C35" s="13">
        <v>52194.545899999997</v>
      </c>
      <c r="D35" s="13">
        <v>1.1999999999999999E-3</v>
      </c>
      <c r="E35">
        <f>+(C35-C$7)/C$8</f>
        <v>5462.6217644251265</v>
      </c>
      <c r="F35">
        <f>ROUND(2*E35,0)/2</f>
        <v>5462.5</v>
      </c>
      <c r="G35">
        <f>+C35-(C$7+F35*C$8)</f>
        <v>5.7912500000384171E-2</v>
      </c>
      <c r="K35">
        <f>+G35</f>
        <v>5.7912500000384171E-2</v>
      </c>
      <c r="O35">
        <f ca="1">+C$11+C$12*$F35</f>
        <v>8.7651040530549909E-2</v>
      </c>
      <c r="Q35" s="2">
        <f>+C35-15018.5</f>
        <v>37176.045899999997</v>
      </c>
    </row>
    <row r="36" spans="1:21">
      <c r="A36" s="33" t="s">
        <v>46</v>
      </c>
      <c r="B36" s="32" t="s">
        <v>36</v>
      </c>
      <c r="C36" s="34">
        <v>53271.808400000002</v>
      </c>
      <c r="D36" s="34">
        <v>6.9999999999999999E-4</v>
      </c>
      <c r="E36">
        <f>+(C36-C$7)/C$8</f>
        <v>7727.6293020977291</v>
      </c>
      <c r="F36">
        <f>ROUND(2*E36,0)/2</f>
        <v>7727.5</v>
      </c>
      <c r="G36">
        <f>+C36-(C$7+F36*C$8)</f>
        <v>6.1497500006225891E-2</v>
      </c>
      <c r="K36">
        <f>+G36</f>
        <v>6.1497500006225891E-2</v>
      </c>
      <c r="O36">
        <f ca="1">+C$11+C$12*$F36</f>
        <v>6.9627205932488001E-2</v>
      </c>
      <c r="Q36" s="2">
        <f>+C36-15018.5</f>
        <v>38253.308400000002</v>
      </c>
    </row>
    <row r="37" spans="1:21">
      <c r="A37" s="33" t="s">
        <v>46</v>
      </c>
      <c r="B37" s="32" t="s">
        <v>36</v>
      </c>
      <c r="C37" s="34">
        <v>53273.710599999999</v>
      </c>
      <c r="D37" s="34">
        <v>8.9999999999999998E-4</v>
      </c>
      <c r="E37">
        <f>+(C37-C$7)/C$8</f>
        <v>7731.6287890734229</v>
      </c>
      <c r="F37">
        <f>ROUND(2*E37,0)/2</f>
        <v>7731.5</v>
      </c>
      <c r="G37">
        <f>+C37-(C$7+F37*C$8)</f>
        <v>6.1253500003658701E-2</v>
      </c>
      <c r="K37">
        <f>+G37</f>
        <v>6.1253500003658701E-2</v>
      </c>
      <c r="O37">
        <f ca="1">+C$11+C$12*$F37</f>
        <v>6.9595375761012407E-2</v>
      </c>
      <c r="Q37" s="2">
        <f>+C37-15018.5</f>
        <v>38255.210599999999</v>
      </c>
    </row>
    <row r="38" spans="1:21">
      <c r="A38" s="33" t="s">
        <v>46</v>
      </c>
      <c r="B38" s="32" t="s">
        <v>36</v>
      </c>
      <c r="C38" s="34">
        <v>53274.660900000003</v>
      </c>
      <c r="D38" s="34">
        <v>8.0000000000000004E-4</v>
      </c>
      <c r="E38">
        <f>+(C38-C$7)/C$8</f>
        <v>7733.6268505143989</v>
      </c>
      <c r="F38">
        <f>ROUND(2*E38,0)/2</f>
        <v>7733.5</v>
      </c>
      <c r="G38">
        <f>+C38-(C$7+F38*C$8)</f>
        <v>6.0331500004394911E-2</v>
      </c>
      <c r="K38">
        <f>+G38</f>
        <v>6.0331500004394911E-2</v>
      </c>
      <c r="O38">
        <f ca="1">+C$11+C$12*$F38</f>
        <v>6.9579460675274596E-2</v>
      </c>
      <c r="Q38" s="2">
        <f>+C38-15018.5</f>
        <v>38256.160900000003</v>
      </c>
    </row>
    <row r="39" spans="1:21">
      <c r="A39" s="33" t="s">
        <v>46</v>
      </c>
      <c r="B39" s="32" t="s">
        <v>36</v>
      </c>
      <c r="C39" s="34">
        <v>53283.697500000002</v>
      </c>
      <c r="D39" s="34">
        <v>6.9999999999999999E-4</v>
      </c>
      <c r="E39">
        <f>+(C39-C$7)/C$8</f>
        <v>7752.6268315913703</v>
      </c>
      <c r="F39">
        <f>ROUND(2*E39,0)/2</f>
        <v>7752.5</v>
      </c>
      <c r="G39">
        <f>+C39-(C$7+F39*C$8)</f>
        <v>6.0322500001348089E-2</v>
      </c>
      <c r="K39">
        <f>+G39</f>
        <v>6.0322500001348089E-2</v>
      </c>
      <c r="O39">
        <f ca="1">+C$11+C$12*$F39</f>
        <v>6.9428267360765461E-2</v>
      </c>
      <c r="Q39" s="2">
        <f>+C39-15018.5</f>
        <v>38265.197500000002</v>
      </c>
    </row>
    <row r="40" spans="1:21">
      <c r="A40" s="33" t="s">
        <v>46</v>
      </c>
      <c r="B40" s="32" t="s">
        <v>34</v>
      </c>
      <c r="C40" s="34">
        <v>53286.787300000004</v>
      </c>
      <c r="D40" s="34">
        <v>6.9999999999999999E-4</v>
      </c>
      <c r="E40">
        <f>+(C40-C$7)/C$8</f>
        <v>7759.1233171646682</v>
      </c>
      <c r="F40">
        <f>ROUND(2*E40,0)/2</f>
        <v>7759</v>
      </c>
      <c r="G40">
        <f>+C40-(C$7+F40*C$8)</f>
        <v>5.8651000006648246E-2</v>
      </c>
      <c r="K40">
        <f>+G40</f>
        <v>5.8651000006648246E-2</v>
      </c>
      <c r="O40">
        <f ca="1">+C$11+C$12*$F40</f>
        <v>6.9376543332117596E-2</v>
      </c>
      <c r="Q40" s="2">
        <f>+C40-15018.5</f>
        <v>38268.287300000004</v>
      </c>
    </row>
    <row r="41" spans="1:21">
      <c r="A41" s="33" t="s">
        <v>46</v>
      </c>
      <c r="B41" s="32" t="s">
        <v>34</v>
      </c>
      <c r="C41" s="34">
        <v>53287.741699999999</v>
      </c>
      <c r="D41" s="34">
        <v>8.9999999999999998E-4</v>
      </c>
      <c r="E41">
        <f>+(C41-C$7)/C$8</f>
        <v>7761.1299990958996</v>
      </c>
      <c r="F41">
        <f>ROUND(2*E41,0)/2</f>
        <v>7761</v>
      </c>
      <c r="G41">
        <f>+C41-(C$7+F41*C$8)</f>
        <v>6.1828999998397194E-2</v>
      </c>
      <c r="K41">
        <f>+G41</f>
        <v>6.1828999998397194E-2</v>
      </c>
      <c r="O41">
        <f ca="1">+C$11+C$12*$F41</f>
        <v>6.9360628246379813E-2</v>
      </c>
      <c r="Q41" s="2">
        <f>+C41-15018.5</f>
        <v>38269.241699999999</v>
      </c>
    </row>
    <row r="42" spans="1:21">
      <c r="A42" s="33" t="s">
        <v>46</v>
      </c>
      <c r="B42" s="32" t="s">
        <v>34</v>
      </c>
      <c r="C42" s="34">
        <v>53288.694199999998</v>
      </c>
      <c r="D42" s="34">
        <v>1.1000000000000001E-3</v>
      </c>
      <c r="E42">
        <f>+(C42-C$7)/C$8</f>
        <v>7763.1326861657935</v>
      </c>
      <c r="F42">
        <f>ROUND(2*E42,0)/2</f>
        <v>7763</v>
      </c>
      <c r="G42">
        <f>+C42-(C$7+F42*C$8)</f>
        <v>6.3107000001764391E-2</v>
      </c>
      <c r="K42">
        <f>+G42</f>
        <v>6.3107000001764391E-2</v>
      </c>
      <c r="O42">
        <f ca="1">+C$11+C$12*$F42</f>
        <v>6.9344713160642002E-2</v>
      </c>
      <c r="Q42" s="2">
        <f>+C42-15018.5</f>
        <v>38270.194199999998</v>
      </c>
    </row>
    <row r="43" spans="1:21">
      <c r="A43" s="33" t="s">
        <v>46</v>
      </c>
      <c r="B43" s="32" t="s">
        <v>34</v>
      </c>
      <c r="C43" s="34">
        <v>53289.643700000001</v>
      </c>
      <c r="D43" s="34">
        <v>5.0000000000000001E-4</v>
      </c>
      <c r="E43">
        <f>+(C43-C$7)/C$8</f>
        <v>7765.1290655598841</v>
      </c>
      <c r="F43">
        <f>ROUND(2*E43,0)/2</f>
        <v>7765</v>
      </c>
      <c r="G43">
        <f>+C43-(C$7+F43*C$8)</f>
        <v>6.1385000000882428E-2</v>
      </c>
      <c r="K43">
        <f>+G43</f>
        <v>6.1385000000882428E-2</v>
      </c>
      <c r="O43">
        <f ca="1">+C$11+C$12*$F43</f>
        <v>6.9328798074904191E-2</v>
      </c>
      <c r="Q43" s="2">
        <f>+C43-15018.5</f>
        <v>38271.143700000001</v>
      </c>
    </row>
    <row r="44" spans="1:21">
      <c r="A44" s="33" t="s">
        <v>46</v>
      </c>
      <c r="B44" s="32" t="s">
        <v>36</v>
      </c>
      <c r="C44" s="34">
        <v>53302.721700000002</v>
      </c>
      <c r="D44" s="34">
        <v>1.1000000000000001E-3</v>
      </c>
      <c r="E44">
        <f>+(C44-C$7)/C$8</f>
        <v>7792.6263269773053</v>
      </c>
      <c r="F44">
        <f>ROUND(2*E44,0)/2</f>
        <v>7792.5</v>
      </c>
      <c r="G44">
        <f>+C44-(C$7+F44*C$8)</f>
        <v>6.0082500000135042E-2</v>
      </c>
      <c r="K44">
        <f>+G44</f>
        <v>6.0082500000135042E-2</v>
      </c>
      <c r="O44">
        <f ca="1">+C$11+C$12*$F44</f>
        <v>6.9109965646009408E-2</v>
      </c>
      <c r="Q44" s="2">
        <f>+C44-15018.5</f>
        <v>38284.221700000002</v>
      </c>
    </row>
    <row r="45" spans="1:21">
      <c r="A45" s="33" t="s">
        <v>46</v>
      </c>
      <c r="B45" s="32" t="s">
        <v>34</v>
      </c>
      <c r="C45" s="34">
        <v>53338.629500000003</v>
      </c>
      <c r="D45" s="34">
        <v>5.9999999999999995E-4</v>
      </c>
      <c r="E45">
        <f>+(C45-C$7)/C$8</f>
        <v>7868.1245808023868</v>
      </c>
      <c r="F45">
        <f>ROUND(2*E45,0)/2</f>
        <v>7868</v>
      </c>
      <c r="G45">
        <f>+C45-(C$7+F45*C$8)</f>
        <v>5.9252000006381422E-2</v>
      </c>
      <c r="K45">
        <f>+G45</f>
        <v>5.9252000006381422E-2</v>
      </c>
      <c r="O45">
        <f ca="1">+C$11+C$12*$F45</f>
        <v>6.8509171159407342E-2</v>
      </c>
      <c r="Q45" s="2">
        <f>+C45-15018.5</f>
        <v>38320.129500000003</v>
      </c>
    </row>
    <row r="46" spans="1:21">
      <c r="A46" s="57" t="s">
        <v>233</v>
      </c>
      <c r="B46" s="58" t="s">
        <v>34</v>
      </c>
      <c r="C46" s="57">
        <v>53642.540500000003</v>
      </c>
      <c r="D46" s="3"/>
      <c r="E46">
        <f>+(C46-C$7)/C$8</f>
        <v>8507.1152685703328</v>
      </c>
      <c r="F46">
        <f>ROUND(2*E46,0)/2</f>
        <v>8507</v>
      </c>
      <c r="G46">
        <f>+C46-(C$7+F46*C$8)</f>
        <v>5.4823000005853828E-2</v>
      </c>
      <c r="J46">
        <f>+G46</f>
        <v>5.4823000005853828E-2</v>
      </c>
      <c r="O46">
        <f ca="1">+C$11+C$12*$F46</f>
        <v>6.3424301266179275E-2</v>
      </c>
      <c r="Q46" s="2">
        <f>+C46-15018.5</f>
        <v>38624.040500000003</v>
      </c>
    </row>
    <row r="47" spans="1:21">
      <c r="A47" s="57" t="s">
        <v>233</v>
      </c>
      <c r="B47" s="58" t="s">
        <v>36</v>
      </c>
      <c r="C47" s="57">
        <v>53709.3197</v>
      </c>
      <c r="E47">
        <f>+(C47-C$7)/C$8</f>
        <v>8647.5224500694931</v>
      </c>
      <c r="F47">
        <f>ROUND(2*E47,0)/2</f>
        <v>8647.5</v>
      </c>
      <c r="J47">
        <f>+U47</f>
        <v>1.0677500002202578E-2</v>
      </c>
      <c r="O47">
        <f ca="1">+C$11+C$12*$F47</f>
        <v>6.2306266493098617E-2</v>
      </c>
      <c r="Q47" s="2">
        <f>+C47-15018.5</f>
        <v>38690.8197</v>
      </c>
      <c r="U47">
        <f>+C47-(C$7+F47*C$8)</f>
        <v>1.0677500002202578E-2</v>
      </c>
    </row>
    <row r="48" spans="1:21">
      <c r="A48" s="33" t="s">
        <v>46</v>
      </c>
      <c r="B48" s="32" t="s">
        <v>36</v>
      </c>
      <c r="C48" s="34">
        <v>53994.729299999999</v>
      </c>
      <c r="D48" s="34">
        <v>5.9999999999999995E-4</v>
      </c>
      <c r="E48">
        <f>+(C48-C$7)/C$8</f>
        <v>9247.6128600894444</v>
      </c>
      <c r="F48">
        <f>ROUND(2*E48,0)/2</f>
        <v>9247.5</v>
      </c>
      <c r="G48">
        <f>+C48-(C$7+F48*C$8)</f>
        <v>5.3677500000048894E-2</v>
      </c>
      <c r="K48">
        <f>+G48</f>
        <v>5.3677500000048894E-2</v>
      </c>
      <c r="O48">
        <f ca="1">+C$11+C$12*$F48</f>
        <v>5.7531740771757725E-2</v>
      </c>
      <c r="Q48" s="2">
        <f>+C48-15018.5</f>
        <v>38976.229299999999</v>
      </c>
    </row>
    <row r="49" spans="1:17">
      <c r="A49" s="57" t="s">
        <v>188</v>
      </c>
      <c r="B49" s="58" t="s">
        <v>36</v>
      </c>
      <c r="C49" s="57">
        <v>54006.143300000003</v>
      </c>
      <c r="E49">
        <f>+(C49-C$7)/C$8</f>
        <v>9271.6114639905391</v>
      </c>
      <c r="F49">
        <f>ROUND(2*E49,0)/2</f>
        <v>9271.5</v>
      </c>
      <c r="G49">
        <f>+C49-(C$7+F49*C$8)</f>
        <v>5.3013500008091796E-2</v>
      </c>
      <c r="K49">
        <f>+G49</f>
        <v>5.3013500008091796E-2</v>
      </c>
      <c r="O49">
        <f ca="1">+C$11+C$12*$F49</f>
        <v>5.7340759742904077E-2</v>
      </c>
      <c r="Q49" s="2">
        <f>+C49-15018.5</f>
        <v>38987.643300000003</v>
      </c>
    </row>
    <row r="50" spans="1:17">
      <c r="A50" s="34" t="s">
        <v>47</v>
      </c>
      <c r="B50" s="32" t="s">
        <v>34</v>
      </c>
      <c r="C50" s="34">
        <v>54417.303200000002</v>
      </c>
      <c r="D50" s="34">
        <v>5.0000000000000001E-4</v>
      </c>
      <c r="E50">
        <f>+(C50-C$7)/C$8</f>
        <v>10136.09924917633</v>
      </c>
      <c r="F50">
        <f>ROUND(2*E50,0)/2</f>
        <v>10136</v>
      </c>
      <c r="G50">
        <f>+C50-(C$7+F50*C$8)</f>
        <v>4.7204000002238899E-2</v>
      </c>
      <c r="J50">
        <f>+G50</f>
        <v>4.7204000002238899E-2</v>
      </c>
      <c r="O50">
        <f ca="1">+C$11+C$12*$F50</f>
        <v>5.0461463932738732E-2</v>
      </c>
      <c r="Q50" s="2">
        <f>+C50-15018.5</f>
        <v>39398.803200000002</v>
      </c>
    </row>
    <row r="51" spans="1:17">
      <c r="A51" s="34" t="s">
        <v>47</v>
      </c>
      <c r="B51" s="32" t="s">
        <v>36</v>
      </c>
      <c r="C51" s="34">
        <v>54763.304100000001</v>
      </c>
      <c r="D51" s="34">
        <v>5.9999999999999995E-4</v>
      </c>
      <c r="E51">
        <f>+(C51-C$7)/C$8</f>
        <v>10863.58641831245</v>
      </c>
      <c r="F51">
        <f>ROUND(2*E51,0)/2</f>
        <v>10863.5</v>
      </c>
      <c r="G51">
        <f>+C51-(C$7+F51*C$8)</f>
        <v>4.110150000633439E-2</v>
      </c>
      <c r="J51">
        <f>+G51</f>
        <v>4.110150000633439E-2</v>
      </c>
      <c r="O51">
        <f ca="1">+C$11+C$12*$F51</f>
        <v>4.4672351495612897E-2</v>
      </c>
      <c r="Q51" s="2">
        <f>+C51-15018.5</f>
        <v>39744.804100000001</v>
      </c>
    </row>
    <row r="52" spans="1:17">
      <c r="A52" s="34" t="s">
        <v>47</v>
      </c>
      <c r="B52" s="32" t="s">
        <v>34</v>
      </c>
      <c r="C52" s="34">
        <v>54764.498399999997</v>
      </c>
      <c r="D52" s="34">
        <v>6.9999999999999999E-4</v>
      </c>
      <c r="E52">
        <f>+(C52-C$7)/C$8</f>
        <v>10866.097504052677</v>
      </c>
      <c r="F52">
        <f>ROUND(2*E52,0)/2</f>
        <v>10866</v>
      </c>
      <c r="G52">
        <f>+C52-(C$7+F52*C$8)</f>
        <v>4.6373999997740611E-2</v>
      </c>
      <c r="J52">
        <f>+G52</f>
        <v>4.6373999997740611E-2</v>
      </c>
      <c r="O52">
        <f ca="1">+C$11+C$12*$F52</f>
        <v>4.465245763844064E-2</v>
      </c>
      <c r="Q52" s="2">
        <f>+C52-15018.5</f>
        <v>39745.998399999997</v>
      </c>
    </row>
    <row r="53" spans="1:17">
      <c r="A53" s="57" t="s">
        <v>211</v>
      </c>
      <c r="B53" s="58" t="s">
        <v>36</v>
      </c>
      <c r="C53" s="57">
        <v>54848.915500000003</v>
      </c>
      <c r="E53">
        <f>+(C53-C$7)/C$8</f>
        <v>11043.589403945671</v>
      </c>
      <c r="F53">
        <f>ROUND(2*E53,0)/2</f>
        <v>11043.5</v>
      </c>
      <c r="G53">
        <f>+C53-(C$7+F53*C$8)</f>
        <v>4.2521500006841961E-2</v>
      </c>
      <c r="K53">
        <f>+G53</f>
        <v>4.2521500006841961E-2</v>
      </c>
      <c r="O53">
        <f ca="1">+C$11+C$12*$F53</f>
        <v>4.3239993779210617E-2</v>
      </c>
      <c r="Q53" s="2">
        <f>+C53-15018.5</f>
        <v>39830.415500000003</v>
      </c>
    </row>
    <row r="54" spans="1:17">
      <c r="A54" s="57" t="s">
        <v>217</v>
      </c>
      <c r="B54" s="58" t="s">
        <v>36</v>
      </c>
      <c r="C54" s="57">
        <v>55510.949500000002</v>
      </c>
      <c r="E54">
        <f>+(C54-C$7)/C$8</f>
        <v>12435.554686498008</v>
      </c>
      <c r="F54">
        <f>ROUND(2*E54,0)/2</f>
        <v>12435.5</v>
      </c>
      <c r="G54">
        <f>+C54-(C$7+F54*C$8)</f>
        <v>2.6009500004875008E-2</v>
      </c>
      <c r="K54">
        <f>+G54</f>
        <v>2.6009500004875008E-2</v>
      </c>
      <c r="O54">
        <f ca="1">+C$11+C$12*$F54</f>
        <v>3.216309410569973E-2</v>
      </c>
      <c r="Q54" s="2">
        <f>+C54-15018.5</f>
        <v>40492.449500000002</v>
      </c>
    </row>
    <row r="55" spans="1:17">
      <c r="A55" s="57" t="s">
        <v>222</v>
      </c>
      <c r="B55" s="58" t="s">
        <v>36</v>
      </c>
      <c r="C55" s="57">
        <v>55891.913099999998</v>
      </c>
      <c r="E55">
        <f>+(C55-C$7)/C$8</f>
        <v>13236.55298132297</v>
      </c>
      <c r="F55">
        <f>ROUND(2*E55,0)/2</f>
        <v>13236.5</v>
      </c>
      <c r="G55">
        <f>+C55-(C$7+F55*C$8)</f>
        <v>2.5198499999532942E-2</v>
      </c>
      <c r="K55">
        <f>+G55</f>
        <v>2.5198499999532942E-2</v>
      </c>
      <c r="O55">
        <f ca="1">+C$11+C$12*$F55</f>
        <v>2.5789102267709627E-2</v>
      </c>
      <c r="Q55" s="2">
        <f>+C55-15018.5</f>
        <v>40873.413099999998</v>
      </c>
    </row>
    <row r="56" spans="1:17">
      <c r="A56" s="57" t="s">
        <v>227</v>
      </c>
      <c r="B56" s="58" t="s">
        <v>36</v>
      </c>
      <c r="C56" s="57">
        <v>56241.9568</v>
      </c>
      <c r="E56">
        <f>+(C56-C$7)/C$8</f>
        <v>13972.540374381588</v>
      </c>
      <c r="F56">
        <f>ROUND(2*E56,0)/2</f>
        <v>13972.5</v>
      </c>
      <c r="G56">
        <f>+C56-(C$7+F56*C$8)</f>
        <v>1.9202499999664724E-2</v>
      </c>
      <c r="K56">
        <f>+G56</f>
        <v>1.9202499999664724E-2</v>
      </c>
      <c r="O56">
        <f ca="1">+C$11+C$12*$F56</f>
        <v>1.9932350716198116E-2</v>
      </c>
      <c r="Q56" s="2">
        <f>+C56-15018.5</f>
        <v>41223.4568</v>
      </c>
    </row>
    <row r="57" spans="1:17">
      <c r="A57" s="40" t="s">
        <v>50</v>
      </c>
      <c r="B57" s="41" t="s">
        <v>36</v>
      </c>
      <c r="C57" s="42">
        <v>56563.466569999997</v>
      </c>
      <c r="D57" s="40">
        <v>1E-4</v>
      </c>
      <c r="E57">
        <f>+(C57-C$7)/C$8</f>
        <v>14648.533507425182</v>
      </c>
      <c r="F57">
        <f>ROUND(2*E57,0)/2</f>
        <v>14648.5</v>
      </c>
      <c r="G57">
        <f>+C57-(C$7+F57*C$8)</f>
        <v>1.5936499999952503E-2</v>
      </c>
      <c r="K57">
        <f>+G57</f>
        <v>1.5936499999952503E-2</v>
      </c>
      <c r="O57">
        <f ca="1">+C$11+C$12*$F57</f>
        <v>1.4553051736820699E-2</v>
      </c>
      <c r="Q57" s="2">
        <f>+C57-15018.5</f>
        <v>41544.966569999997</v>
      </c>
    </row>
    <row r="58" spans="1:17">
      <c r="A58" s="63" t="s">
        <v>2</v>
      </c>
      <c r="B58" s="64" t="s">
        <v>34</v>
      </c>
      <c r="C58" s="63">
        <v>56917.077399999835</v>
      </c>
      <c r="D58" s="63" t="s">
        <v>209</v>
      </c>
      <c r="E58">
        <f>+(C58-C$7)/C$8</f>
        <v>15392.021000354987</v>
      </c>
      <c r="F58">
        <f>ROUND(2*E58,0)/2</f>
        <v>15392</v>
      </c>
      <c r="G58">
        <f>+C58-(C$7+F58*C$8)</f>
        <v>9.9879998379037715E-3</v>
      </c>
      <c r="K58">
        <f>+G58</f>
        <v>9.9879998379037715E-3</v>
      </c>
      <c r="O58">
        <f ca="1">+C$11+C$12*$F58</f>
        <v>8.6366186137924322E-3</v>
      </c>
      <c r="Q58" s="2">
        <f>+C58-15018.5</f>
        <v>41898.577399999835</v>
      </c>
    </row>
    <row r="59" spans="1:17">
      <c r="A59" s="57" t="s">
        <v>232</v>
      </c>
      <c r="B59" s="58" t="s">
        <v>34</v>
      </c>
      <c r="C59" s="57">
        <v>56917.077400000002</v>
      </c>
      <c r="E59">
        <f>+(C59-C$7)/C$8</f>
        <v>15392.021000355338</v>
      </c>
      <c r="F59">
        <f>ROUND(2*E59,0)/2</f>
        <v>15392</v>
      </c>
      <c r="G59">
        <f>+C59-(C$7+F59*C$8)</f>
        <v>9.9880000052507967E-3</v>
      </c>
      <c r="K59">
        <f>+G59</f>
        <v>9.9880000052507967E-3</v>
      </c>
      <c r="O59">
        <f ca="1">+C$11+C$12*$F59</f>
        <v>8.6366186137924322E-3</v>
      </c>
      <c r="Q59" s="2">
        <f>+C59-15018.5</f>
        <v>41898.577400000002</v>
      </c>
    </row>
    <row r="60" spans="1:17">
      <c r="A60" s="60" t="s">
        <v>235</v>
      </c>
      <c r="B60" s="61" t="s">
        <v>36</v>
      </c>
      <c r="C60" s="62">
        <v>57343.458500000001</v>
      </c>
      <c r="D60" s="62">
        <v>2.7000000000000001E-3</v>
      </c>
      <c r="E60">
        <f>+(C60-C$7)/C$8</f>
        <v>16288.512250557707</v>
      </c>
      <c r="F60">
        <f>ROUND(2*E60,0)/2</f>
        <v>16288.5</v>
      </c>
      <c r="G60">
        <f>+C60-(C$7+F60*C$8)</f>
        <v>5.826500004332047E-3</v>
      </c>
      <c r="K60">
        <f>+G60</f>
        <v>5.826500004332047E-3</v>
      </c>
      <c r="O60">
        <f ca="1">+C$11+C$12*$F60</f>
        <v>1.5026814318222503E-3</v>
      </c>
      <c r="Q60" s="2">
        <f>+C60-15018.5</f>
        <v>42324.958500000001</v>
      </c>
    </row>
    <row r="61" spans="1:17">
      <c r="A61" s="63" t="s">
        <v>1</v>
      </c>
      <c r="B61" s="64" t="s">
        <v>36</v>
      </c>
      <c r="C61" s="63">
        <v>57682.086000000003</v>
      </c>
      <c r="D61" s="63" t="s">
        <v>102</v>
      </c>
      <c r="E61">
        <f>+(C61-C$7)/C$8</f>
        <v>17000.496414086312</v>
      </c>
      <c r="F61">
        <f>ROUND(2*E61,0)/2</f>
        <v>17000.5</v>
      </c>
      <c r="G61">
        <f>+C61-(C$7+F61*C$8)</f>
        <v>-1.7054999989341013E-3</v>
      </c>
      <c r="K61">
        <f>+G61</f>
        <v>-1.7054999989341013E-3</v>
      </c>
      <c r="O61">
        <f ca="1">+C$11+C$12*$F61</f>
        <v>-4.1630890908356255E-3</v>
      </c>
      <c r="Q61" s="2">
        <f>+C61-15018.5</f>
        <v>42663.586000000003</v>
      </c>
    </row>
    <row r="62" spans="1:17">
      <c r="A62" s="63" t="s">
        <v>1</v>
      </c>
      <c r="B62" s="64" t="s">
        <v>36</v>
      </c>
      <c r="C62" s="63">
        <v>57682.088100000001</v>
      </c>
      <c r="D62" s="63" t="s">
        <v>60</v>
      </c>
      <c r="E62">
        <f>+(C62-C$7)/C$8</f>
        <v>17000.500829459375</v>
      </c>
      <c r="F62">
        <f>ROUND(2*E62,0)/2</f>
        <v>17000.5</v>
      </c>
      <c r="G62">
        <f>+C62-(C$7+F62*C$8)</f>
        <v>3.9449999894713983E-4</v>
      </c>
      <c r="K62">
        <f>+G62</f>
        <v>3.9449999894713983E-4</v>
      </c>
      <c r="O62">
        <f ca="1">+C$11+C$12*$F62</f>
        <v>-4.1630890908356255E-3</v>
      </c>
      <c r="Q62" s="2">
        <f>+C62-15018.5</f>
        <v>42663.588100000001</v>
      </c>
    </row>
    <row r="63" spans="1:17">
      <c r="A63" s="63" t="s">
        <v>1</v>
      </c>
      <c r="B63" s="64" t="s">
        <v>36</v>
      </c>
      <c r="C63" s="63">
        <v>57682.088400000001</v>
      </c>
      <c r="D63" s="63" t="s">
        <v>209</v>
      </c>
      <c r="E63">
        <f>+(C63-C$7)/C$8</f>
        <v>17000.501460226955</v>
      </c>
      <c r="F63">
        <f>ROUND(2*E63,0)/2</f>
        <v>17000.5</v>
      </c>
      <c r="G63">
        <f>+C63-(C$7+F63*C$8)</f>
        <v>6.9449999864445999E-4</v>
      </c>
      <c r="K63">
        <f>+G63</f>
        <v>6.9449999864445999E-4</v>
      </c>
      <c r="O63">
        <f ca="1">+C$11+C$12*$F63</f>
        <v>-4.1630890908356255E-3</v>
      </c>
      <c r="Q63" s="2">
        <f>+C63-15018.5</f>
        <v>42663.588400000001</v>
      </c>
    </row>
    <row r="64" spans="1:17">
      <c r="A64" s="63" t="s">
        <v>1</v>
      </c>
      <c r="B64" s="64" t="s">
        <v>34</v>
      </c>
      <c r="C64" s="63">
        <v>57698.017899999999</v>
      </c>
      <c r="D64" s="63" t="s">
        <v>60</v>
      </c>
      <c r="E64">
        <f>+(C64-C$7)/C$8</f>
        <v>17033.994167502435</v>
      </c>
      <c r="F64">
        <f>ROUND(2*E64,0)/2</f>
        <v>17034</v>
      </c>
      <c r="G64">
        <f>+C64-(C$7+F64*C$8)</f>
        <v>-2.7740000004996546E-3</v>
      </c>
      <c r="K64">
        <f>+G64</f>
        <v>-2.7740000004996546E-3</v>
      </c>
      <c r="O64">
        <f ca="1">+C$11+C$12*$F64</f>
        <v>-4.4296667769438414E-3</v>
      </c>
      <c r="Q64" s="2">
        <f>+C64-15018.5</f>
        <v>42679.517899999999</v>
      </c>
    </row>
    <row r="65" spans="1:17">
      <c r="A65" s="63" t="s">
        <v>1</v>
      </c>
      <c r="B65" s="64" t="s">
        <v>34</v>
      </c>
      <c r="C65" s="63">
        <v>57698.018300000003</v>
      </c>
      <c r="D65" s="63" t="s">
        <v>102</v>
      </c>
      <c r="E65">
        <f>+(C65-C$7)/C$8</f>
        <v>17033.995008525886</v>
      </c>
      <c r="F65">
        <f>ROUND(2*E65,0)/2</f>
        <v>17034</v>
      </c>
      <c r="G65">
        <f>+C65-(C$7+F65*C$8)</f>
        <v>-2.3739999960525893E-3</v>
      </c>
      <c r="K65">
        <f>+G65</f>
        <v>-2.3739999960525893E-3</v>
      </c>
      <c r="O65">
        <f ca="1">+C$11+C$12*$F65</f>
        <v>-4.4296667769438414E-3</v>
      </c>
      <c r="Q65" s="2">
        <f>+C65-15018.5</f>
        <v>42679.518300000003</v>
      </c>
    </row>
    <row r="66" spans="1:17">
      <c r="A66" s="63" t="s">
        <v>1</v>
      </c>
      <c r="B66" s="64" t="s">
        <v>34</v>
      </c>
      <c r="C66" s="63">
        <v>57698.019399999997</v>
      </c>
      <c r="D66" s="63" t="s">
        <v>209</v>
      </c>
      <c r="E66">
        <f>+(C66-C$7)/C$8</f>
        <v>17033.997321340335</v>
      </c>
      <c r="F66">
        <f>ROUND(2*E66,0)/2</f>
        <v>17034</v>
      </c>
      <c r="G66">
        <f>+C66-(C$7+F66*C$8)</f>
        <v>-1.2740000020130537E-3</v>
      </c>
      <c r="K66">
        <f>+G66</f>
        <v>-1.2740000020130537E-3</v>
      </c>
      <c r="O66">
        <f ca="1">+C$11+C$12*$F66</f>
        <v>-4.4296667769438414E-3</v>
      </c>
      <c r="Q66" s="2">
        <f>+C66-15018.5</f>
        <v>42679.519399999997</v>
      </c>
    </row>
    <row r="67" spans="1:17">
      <c r="A67" s="65" t="s">
        <v>0</v>
      </c>
      <c r="B67" s="66" t="s">
        <v>34</v>
      </c>
      <c r="C67" s="65">
        <v>57741.2984</v>
      </c>
      <c r="D67" s="65">
        <v>1E-4</v>
      </c>
      <c r="E67">
        <f>+(C67-C$7)/C$8</f>
        <v>17124.993955144018</v>
      </c>
      <c r="F67">
        <f>ROUND(2*E67,0)/2</f>
        <v>17125</v>
      </c>
      <c r="G67">
        <f>+C67-(C$7+F67*C$8)</f>
        <v>-2.8749999983119778E-3</v>
      </c>
      <c r="K67">
        <f>+G67</f>
        <v>-2.8749999983119778E-3</v>
      </c>
      <c r="O67">
        <f ca="1">+C$11+C$12*$F67</f>
        <v>-5.153803178013866E-3</v>
      </c>
      <c r="Q67" s="2">
        <f>+C67-15018.5</f>
        <v>42722.7984</v>
      </c>
    </row>
    <row r="68" spans="1:17">
      <c r="A68" s="67" t="s">
        <v>236</v>
      </c>
      <c r="B68" s="68" t="s">
        <v>36</v>
      </c>
      <c r="C68" s="69">
        <v>58755.5196</v>
      </c>
      <c r="D68" s="69">
        <v>2.0000000000000001E-4</v>
      </c>
      <c r="E68">
        <f>+(C68-C$7)/C$8</f>
        <v>19257.453465121707</v>
      </c>
      <c r="F68">
        <f>ROUND(2*E68,0)/2</f>
        <v>19257.5</v>
      </c>
      <c r="G68">
        <f>+C68-(C$7+F68*C$8)</f>
        <v>-2.2132500002044253E-2</v>
      </c>
      <c r="K68">
        <f>+G68</f>
        <v>-2.2132500002044253E-2</v>
      </c>
      <c r="O68">
        <f ca="1">+C$11+C$12*$F68</f>
        <v>-2.2123263345946331E-2</v>
      </c>
      <c r="Q68" s="2">
        <f>+C68-15018.5</f>
        <v>43737.0196</v>
      </c>
    </row>
    <row r="69" spans="1:17">
      <c r="A69" s="70" t="s">
        <v>238</v>
      </c>
      <c r="B69" s="71" t="s">
        <v>36</v>
      </c>
      <c r="C69" s="72">
        <v>58755.5196</v>
      </c>
      <c r="D69" s="73">
        <v>2.0000000000000001E-4</v>
      </c>
      <c r="E69">
        <f>+(C69-C$7)/C$8</f>
        <v>19257.453465121707</v>
      </c>
      <c r="F69">
        <f>ROUND(2*E69,0)/2</f>
        <v>19257.5</v>
      </c>
      <c r="G69">
        <f>+C69-(C$7+F69*C$8)</f>
        <v>-2.2132500002044253E-2</v>
      </c>
      <c r="K69">
        <f>+G69</f>
        <v>-2.2132500002044253E-2</v>
      </c>
      <c r="O69">
        <f ca="1">+C$11+C$12*$F69</f>
        <v>-2.2123263345946331E-2</v>
      </c>
      <c r="Q69" s="2">
        <f>+C69-15018.5</f>
        <v>43737.0196</v>
      </c>
    </row>
    <row r="70" spans="1:17">
      <c r="A70" s="67" t="s">
        <v>237</v>
      </c>
      <c r="B70" s="68" t="s">
        <v>34</v>
      </c>
      <c r="C70" s="69">
        <v>59090.105000000003</v>
      </c>
      <c r="D70" s="69" t="s">
        <v>60</v>
      </c>
      <c r="E70">
        <f>+(C70-C$7)/C$8</f>
        <v>19960.938876518845</v>
      </c>
      <c r="F70">
        <f>ROUND(2*E70,0)/2</f>
        <v>19961</v>
      </c>
      <c r="G70">
        <f>+C70-(C$7+F70*C$8)</f>
        <v>-2.9070999997202307E-2</v>
      </c>
      <c r="K70">
        <f>+G70</f>
        <v>-2.9070999997202307E-2</v>
      </c>
      <c r="O70">
        <f ca="1">+C$11+C$12*$F70</f>
        <v>-2.7721394754218531E-2</v>
      </c>
      <c r="Q70" s="2">
        <f>+C70-15018.5</f>
        <v>44071.605000000003</v>
      </c>
    </row>
    <row r="71" spans="1:17">
      <c r="A71" s="67" t="s">
        <v>237</v>
      </c>
      <c r="B71" s="68" t="s">
        <v>34</v>
      </c>
      <c r="C71" s="69">
        <v>59090.105000000003</v>
      </c>
      <c r="D71" s="69" t="s">
        <v>209</v>
      </c>
      <c r="E71">
        <f>+(C71-C$7)/C$8</f>
        <v>19960.938876518845</v>
      </c>
      <c r="F71">
        <f>ROUND(2*E71,0)/2</f>
        <v>19961</v>
      </c>
      <c r="G71">
        <f>+C71-(C$7+F71*C$8)</f>
        <v>-2.9070999997202307E-2</v>
      </c>
      <c r="K71">
        <f>+G71</f>
        <v>-2.9070999997202307E-2</v>
      </c>
      <c r="O71">
        <f ca="1">+C$11+C$12*$F71</f>
        <v>-2.7721394754218531E-2</v>
      </c>
      <c r="Q71" s="2">
        <f>+C71-15018.5</f>
        <v>44071.605000000003</v>
      </c>
    </row>
    <row r="72" spans="1:17">
      <c r="A72" s="67" t="s">
        <v>237</v>
      </c>
      <c r="B72" s="68" t="s">
        <v>34</v>
      </c>
      <c r="C72" s="69">
        <v>59090.110999999997</v>
      </c>
      <c r="D72" s="69" t="s">
        <v>102</v>
      </c>
      <c r="E72">
        <f>+(C72-C$7)/C$8</f>
        <v>19960.951491870455</v>
      </c>
      <c r="F72">
        <f>ROUND(2*E72,0)/2</f>
        <v>19961</v>
      </c>
      <c r="G72">
        <f>+C72-(C$7+F72*C$8)</f>
        <v>-2.3071000003255904E-2</v>
      </c>
      <c r="K72">
        <f>+G72</f>
        <v>-2.3071000003255904E-2</v>
      </c>
      <c r="O72">
        <f ca="1">+C$11+C$12*$F72</f>
        <v>-2.7721394754218531E-2</v>
      </c>
      <c r="Q72" s="2">
        <f>+C72-15018.5</f>
        <v>44071.610999999997</v>
      </c>
    </row>
    <row r="73" spans="1:17">
      <c r="A73" s="73" t="s">
        <v>239</v>
      </c>
      <c r="B73" s="71" t="s">
        <v>36</v>
      </c>
      <c r="C73" s="72">
        <v>59175.475299999998</v>
      </c>
      <c r="D73" s="73">
        <v>1.5E-3</v>
      </c>
      <c r="E73">
        <f>+(C73-C$7)/C$8</f>
        <v>20140.434935272733</v>
      </c>
      <c r="F73">
        <f>ROUND(2*E73,0)/2</f>
        <v>20140.5</v>
      </c>
      <c r="G73">
        <f>+C73-(C$7+F73*C$8)</f>
        <v>-3.0945500002417248E-2</v>
      </c>
      <c r="K73">
        <f>+G73</f>
        <v>-3.0945500002417248E-2</v>
      </c>
      <c r="O73">
        <f ca="1">+C$11+C$12*$F73</f>
        <v>-2.9149773699186338E-2</v>
      </c>
      <c r="Q73" s="2">
        <f>+C73-15018.5</f>
        <v>44156.975299999998</v>
      </c>
    </row>
    <row r="74" spans="1:17">
      <c r="A74" s="73" t="s">
        <v>240</v>
      </c>
      <c r="B74" s="71" t="s">
        <v>36</v>
      </c>
      <c r="C74" s="72">
        <v>59414.225000000093</v>
      </c>
      <c r="D74" s="73" t="s">
        <v>102</v>
      </c>
      <c r="E74">
        <f>+(C74-C$7)/C$8</f>
        <v>20642.420171106416</v>
      </c>
      <c r="F74">
        <f>ROUND(2*E74,0)/2</f>
        <v>20642.5</v>
      </c>
      <c r="G74">
        <f>+C74-(C$7+F74*C$8)</f>
        <v>-3.7967499905789737E-2</v>
      </c>
      <c r="K74">
        <f>+G74</f>
        <v>-3.7967499905789737E-2</v>
      </c>
      <c r="O74">
        <f ca="1">+C$11+C$12*$F74</f>
        <v>-3.3144460219374894E-2</v>
      </c>
      <c r="Q74" s="2">
        <f>+C74-15018.5</f>
        <v>44395.725000000093</v>
      </c>
    </row>
    <row r="75" spans="1:17">
      <c r="A75" s="73" t="s">
        <v>240</v>
      </c>
      <c r="B75" s="71" t="s">
        <v>36</v>
      </c>
      <c r="C75" s="72">
        <v>59414.226999999955</v>
      </c>
      <c r="D75" s="73" t="s">
        <v>60</v>
      </c>
      <c r="E75">
        <f>+(C75-C$7)/C$8</f>
        <v>20642.424376223335</v>
      </c>
      <c r="F75">
        <f>ROUND(2*E75,0)/2</f>
        <v>20642.5</v>
      </c>
      <c r="G75">
        <f>+C75-(C$7+F75*C$8)</f>
        <v>-3.5967500043625478E-2</v>
      </c>
      <c r="K75">
        <f>+G75</f>
        <v>-3.5967500043625478E-2</v>
      </c>
      <c r="O75">
        <f ca="1">+C$11+C$12*$F75</f>
        <v>-3.3144460219374894E-2</v>
      </c>
      <c r="Q75" s="2">
        <f>+C75-15018.5</f>
        <v>44395.726999999955</v>
      </c>
    </row>
    <row r="76" spans="1:17">
      <c r="A76" s="73" t="s">
        <v>240</v>
      </c>
      <c r="B76" s="71" t="s">
        <v>36</v>
      </c>
      <c r="C76" s="72">
        <v>59414.228000000119</v>
      </c>
      <c r="D76" s="73" t="s">
        <v>209</v>
      </c>
      <c r="E76">
        <f>+(C76-C$7)/C$8</f>
        <v>20642.426478782283</v>
      </c>
      <c r="F76">
        <f>ROUND(2*E76,0)/2</f>
        <v>20642.5</v>
      </c>
      <c r="G76">
        <f>+C76-(C$7+F76*C$8)</f>
        <v>-3.4967499879712705E-2</v>
      </c>
      <c r="K76">
        <f>+G76</f>
        <v>-3.4967499879712705E-2</v>
      </c>
      <c r="O76">
        <f ca="1">+C$11+C$12*$F76</f>
        <v>-3.3144460219374894E-2</v>
      </c>
      <c r="Q76" s="2">
        <f>+C76-15018.5</f>
        <v>44395.728000000119</v>
      </c>
    </row>
    <row r="77" spans="1:17">
      <c r="A77" s="73" t="s">
        <v>240</v>
      </c>
      <c r="B77" s="71" t="s">
        <v>36</v>
      </c>
      <c r="C77" s="72">
        <v>59428.259099999908</v>
      </c>
      <c r="D77" s="73" t="s">
        <v>209</v>
      </c>
      <c r="E77">
        <f>+(C77-C$7)/C$8</f>
        <v>20671.927688804317</v>
      </c>
      <c r="F77">
        <f>ROUND(2*E77,0)/2</f>
        <v>20672</v>
      </c>
      <c r="G77">
        <f>+C77-(C$7+F77*C$8)</f>
        <v>-3.4392000088701025E-2</v>
      </c>
      <c r="K77">
        <f>+G77</f>
        <v>-3.4392000088701025E-2</v>
      </c>
      <c r="O77">
        <f ca="1">+C$11+C$12*$F77</f>
        <v>-3.3379207734007488E-2</v>
      </c>
      <c r="Q77" s="2">
        <f>+C77-15018.5</f>
        <v>44409.759099999908</v>
      </c>
    </row>
    <row r="78" spans="1:17">
      <c r="A78" s="73" t="s">
        <v>240</v>
      </c>
      <c r="B78" s="71" t="s">
        <v>36</v>
      </c>
      <c r="C78" s="72">
        <v>59511.011799999978</v>
      </c>
      <c r="D78" s="73" t="s">
        <v>102</v>
      </c>
      <c r="E78">
        <f>+(C78-C$7)/C$8</f>
        <v>20845.92009015767</v>
      </c>
      <c r="F78">
        <f>ROUND(2*E78,0)/2</f>
        <v>20846</v>
      </c>
      <c r="G78">
        <f>+C78-(C$7+F78*C$8)</f>
        <v>-3.8006000017048791E-2</v>
      </c>
      <c r="K78">
        <f>+G78</f>
        <v>-3.8006000017048791E-2</v>
      </c>
      <c r="O78">
        <f ca="1">+C$11+C$12*$F78</f>
        <v>-3.4763820193196349E-2</v>
      </c>
      <c r="Q78" s="2">
        <f>+C78-15018.5</f>
        <v>44492.511799999978</v>
      </c>
    </row>
    <row r="79" spans="1:17">
      <c r="A79" s="73" t="s">
        <v>240</v>
      </c>
      <c r="B79" s="71" t="s">
        <v>36</v>
      </c>
      <c r="C79" s="72">
        <v>59511.012500000186</v>
      </c>
      <c r="D79" s="73" t="s">
        <v>209</v>
      </c>
      <c r="E79">
        <f>+(C79-C$7)/C$8</f>
        <v>20845.92156194913</v>
      </c>
      <c r="F79">
        <f>ROUND(2*E79,0)/2</f>
        <v>20846</v>
      </c>
      <c r="G79">
        <f>+C79-(C$7+F79*C$8)</f>
        <v>-3.7305999809177592E-2</v>
      </c>
      <c r="K79">
        <f>+G79</f>
        <v>-3.7305999809177592E-2</v>
      </c>
      <c r="O79">
        <f ca="1">+C$11+C$12*$F79</f>
        <v>-3.4763820193196349E-2</v>
      </c>
      <c r="Q79" s="2">
        <f>+C79-15018.5</f>
        <v>44492.512500000186</v>
      </c>
    </row>
    <row r="80" spans="1:17">
      <c r="B80" s="3"/>
    </row>
    <row r="81" spans="2:2">
      <c r="B81" s="3"/>
    </row>
    <row r="82" spans="2:2">
      <c r="B82" s="3"/>
    </row>
    <row r="83" spans="2:2">
      <c r="B83" s="3"/>
    </row>
    <row r="84" spans="2:2">
      <c r="B84" s="3"/>
    </row>
    <row r="85" spans="2:2">
      <c r="B85" s="3"/>
    </row>
    <row r="86" spans="2:2">
      <c r="B86" s="3"/>
    </row>
  </sheetData>
  <protectedRanges>
    <protectedRange sqref="A68:D71" name="Range1"/>
  </protectedRanges>
  <sortState xmlns:xlrd2="http://schemas.microsoft.com/office/spreadsheetml/2017/richdata2" ref="A21:Y79">
    <sortCondition ref="C21:C79"/>
  </sortState>
  <phoneticPr fontId="8" type="noConversion"/>
  <hyperlinks>
    <hyperlink ref="H63261" r:id="rId1" display="http://vsolj.cetus-net.org/bulletin.html"/>
    <hyperlink ref="H63254" r:id="rId2" display="https://www.aavso.org/ejaavso"/>
    <hyperlink ref="I63261" r:id="rId3" display="http://vsolj.cetus-net.org/bulletin.html"/>
    <hyperlink ref="AQ56912" r:id="rId4" display="http://cdsbib.u-strasbg.fr/cgi-bin/cdsbib?1990RMxAA..21..381G"/>
    <hyperlink ref="H63258" r:id="rId5" display="https://www.aavso.org/ejaavso"/>
    <hyperlink ref="AP4276" r:id="rId6" display="http://cdsbib.u-strasbg.fr/cgi-bin/cdsbib?1990RMxAA..21..381G"/>
    <hyperlink ref="AP4279" r:id="rId7" display="http://cdsbib.u-strasbg.fr/cgi-bin/cdsbib?1990RMxAA..21..381G"/>
    <hyperlink ref="AP4277" r:id="rId8" display="http://cdsbib.u-strasbg.fr/cgi-bin/cdsbib?1990RMxAA..21..381G"/>
    <hyperlink ref="AP4261" r:id="rId9" display="http://cdsbib.u-strasbg.fr/cgi-bin/cdsbib?1990RMxAA..21..381G"/>
    <hyperlink ref="AQ4490" r:id="rId10" display="http://cdsbib.u-strasbg.fr/cgi-bin/cdsbib?1990RMxAA..21..381G"/>
    <hyperlink ref="AQ4494" r:id="rId11" display="http://cdsbib.u-strasbg.fr/cgi-bin/cdsbib?1990RMxAA..21..381G"/>
    <hyperlink ref="AQ64174" r:id="rId12" display="http://cdsbib.u-strasbg.fr/cgi-bin/cdsbib?1990RMxAA..21..381G"/>
    <hyperlink ref="I1382" r:id="rId13" display="http://vsolj.cetus-net.org/bulletin.html"/>
    <hyperlink ref="H1382" r:id="rId14" display="http://vsolj.cetus-net.org/bulletin.html"/>
    <hyperlink ref="AQ64835" r:id="rId15" display="http://cdsbib.u-strasbg.fr/cgi-bin/cdsbib?1990RMxAA..21..381G"/>
    <hyperlink ref="AQ64834" r:id="rId16" display="http://cdsbib.u-strasbg.fr/cgi-bin/cdsbib?1990RMxAA..21..381G"/>
    <hyperlink ref="AP2552" r:id="rId17" display="http://cdsbib.u-strasbg.fr/cgi-bin/cdsbib?1990RMxAA..21..381G"/>
    <hyperlink ref="AP2570" r:id="rId18" display="http://cdsbib.u-strasbg.fr/cgi-bin/cdsbib?1990RMxAA..21..381G"/>
    <hyperlink ref="AP2571" r:id="rId19" display="http://cdsbib.u-strasbg.fr/cgi-bin/cdsbib?1990RMxAA..21..381G"/>
    <hyperlink ref="AP2567" r:id="rId20" display="http://cdsbib.u-strasbg.fr/cgi-bin/cdsbib?1990RMxAA..21..381G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9"/>
  <sheetViews>
    <sheetView workbookViewId="0">
      <selection activeCell="A33" sqref="A33:C47"/>
    </sheetView>
  </sheetViews>
  <sheetFormatPr defaultRowHeight="12.75"/>
  <cols>
    <col min="1" max="1" width="19.7109375" style="44" customWidth="1"/>
    <col min="2" max="2" width="4.42578125" style="17" customWidth="1"/>
    <col min="3" max="3" width="12.7109375" style="44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44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>
      <c r="A1" s="43" t="s">
        <v>51</v>
      </c>
      <c r="I1" s="45" t="s">
        <v>52</v>
      </c>
      <c r="J1" s="46" t="s">
        <v>53</v>
      </c>
    </row>
    <row r="2" spans="1:16">
      <c r="I2" s="47" t="s">
        <v>54</v>
      </c>
      <c r="J2" s="48" t="s">
        <v>55</v>
      </c>
    </row>
    <row r="3" spans="1:16">
      <c r="A3" s="49" t="s">
        <v>56</v>
      </c>
      <c r="I3" s="47" t="s">
        <v>57</v>
      </c>
      <c r="J3" s="48" t="s">
        <v>58</v>
      </c>
    </row>
    <row r="4" spans="1:16">
      <c r="I4" s="47" t="s">
        <v>59</v>
      </c>
      <c r="J4" s="48" t="s">
        <v>58</v>
      </c>
    </row>
    <row r="5" spans="1:16" ht="13.5" thickBot="1">
      <c r="I5" s="50" t="s">
        <v>60</v>
      </c>
      <c r="J5" s="51" t="s">
        <v>61</v>
      </c>
    </row>
    <row r="10" spans="1:16" ht="13.5" thickBot="1"/>
    <row r="11" spans="1:16" ht="12.75" customHeight="1" thickBot="1">
      <c r="A11" s="44" t="str">
        <f t="shared" ref="A11:A47" si="0">P11</f>
        <v>IBVS 4380 </v>
      </c>
      <c r="B11" s="3" t="str">
        <f t="shared" ref="B11:B47" si="1">IF(H11=INT(H11),"I","II")</f>
        <v>II</v>
      </c>
      <c r="C11" s="44">
        <f t="shared" ref="C11:C47" si="2">1*G11</f>
        <v>49283.324999999997</v>
      </c>
      <c r="D11" s="17" t="str">
        <f t="shared" ref="D11:D47" si="3">VLOOKUP(F11,I$1:J$5,2,FALSE)</f>
        <v>vis</v>
      </c>
      <c r="E11" s="52">
        <f>VLOOKUP(C11,Active!C$21:E$973,3,FALSE)</f>
        <v>-658.39078574717894</v>
      </c>
      <c r="F11" s="3" t="s">
        <v>60</v>
      </c>
      <c r="G11" s="17" t="str">
        <f t="shared" ref="G11:G47" si="4">MID(I11,3,LEN(I11)-3)</f>
        <v>49283.3250</v>
      </c>
      <c r="H11" s="44">
        <f t="shared" ref="H11:H47" si="5">1*K11</f>
        <v>-6761.5</v>
      </c>
      <c r="I11" s="53" t="s">
        <v>87</v>
      </c>
      <c r="J11" s="54" t="s">
        <v>88</v>
      </c>
      <c r="K11" s="53">
        <v>-6761.5</v>
      </c>
      <c r="L11" s="53" t="s">
        <v>89</v>
      </c>
      <c r="M11" s="54" t="s">
        <v>65</v>
      </c>
      <c r="N11" s="54" t="s">
        <v>66</v>
      </c>
      <c r="O11" s="55" t="s">
        <v>90</v>
      </c>
      <c r="P11" s="56" t="s">
        <v>91</v>
      </c>
    </row>
    <row r="12" spans="1:16" ht="12.75" customHeight="1" thickBot="1">
      <c r="A12" s="44" t="str">
        <f t="shared" si="0"/>
        <v>IBVS 4380 </v>
      </c>
      <c r="B12" s="3" t="str">
        <f t="shared" si="1"/>
        <v>I</v>
      </c>
      <c r="C12" s="44">
        <f t="shared" si="2"/>
        <v>49326.369599999998</v>
      </c>
      <c r="D12" s="17" t="str">
        <f t="shared" si="3"/>
        <v>vis</v>
      </c>
      <c r="E12" s="52">
        <f>VLOOKUP(C12,Active!C$21:E$973,3,FALSE)</f>
        <v>-567.88699168017661</v>
      </c>
      <c r="F12" s="3" t="s">
        <v>60</v>
      </c>
      <c r="G12" s="17" t="str">
        <f t="shared" si="4"/>
        <v>49326.3696</v>
      </c>
      <c r="H12" s="44">
        <f t="shared" si="5"/>
        <v>-6671</v>
      </c>
      <c r="I12" s="53" t="s">
        <v>92</v>
      </c>
      <c r="J12" s="54" t="s">
        <v>93</v>
      </c>
      <c r="K12" s="53">
        <v>-6671</v>
      </c>
      <c r="L12" s="53" t="s">
        <v>94</v>
      </c>
      <c r="M12" s="54" t="s">
        <v>65</v>
      </c>
      <c r="N12" s="54" t="s">
        <v>66</v>
      </c>
      <c r="O12" s="55" t="s">
        <v>95</v>
      </c>
      <c r="P12" s="56" t="s">
        <v>91</v>
      </c>
    </row>
    <row r="13" spans="1:16" ht="12.75" customHeight="1" thickBot="1">
      <c r="A13" s="44" t="str">
        <f t="shared" si="0"/>
        <v>IBVS 4380 </v>
      </c>
      <c r="B13" s="3" t="str">
        <f t="shared" si="1"/>
        <v>I</v>
      </c>
      <c r="C13" s="44">
        <f t="shared" si="2"/>
        <v>49327.320299999999</v>
      </c>
      <c r="D13" s="17" t="str">
        <f t="shared" si="3"/>
        <v>vis</v>
      </c>
      <c r="E13" s="52">
        <f>VLOOKUP(C13,Active!C$21:E$973,3,FALSE)</f>
        <v>-565.88808921576504</v>
      </c>
      <c r="F13" s="3" t="s">
        <v>60</v>
      </c>
      <c r="G13" s="17" t="str">
        <f t="shared" si="4"/>
        <v>49327.3203</v>
      </c>
      <c r="H13" s="44">
        <f t="shared" si="5"/>
        <v>-6669</v>
      </c>
      <c r="I13" s="53" t="s">
        <v>96</v>
      </c>
      <c r="J13" s="54" t="s">
        <v>97</v>
      </c>
      <c r="K13" s="53">
        <v>-6669</v>
      </c>
      <c r="L13" s="53" t="s">
        <v>98</v>
      </c>
      <c r="M13" s="54" t="s">
        <v>65</v>
      </c>
      <c r="N13" s="54" t="s">
        <v>66</v>
      </c>
      <c r="O13" s="55" t="s">
        <v>95</v>
      </c>
      <c r="P13" s="56" t="s">
        <v>91</v>
      </c>
    </row>
    <row r="14" spans="1:16" ht="12.75" customHeight="1" thickBot="1">
      <c r="A14" s="44" t="str">
        <f t="shared" si="0"/>
        <v>IBVS 4126 </v>
      </c>
      <c r="B14" s="3" t="str">
        <f t="shared" si="1"/>
        <v>I</v>
      </c>
      <c r="C14" s="44">
        <f t="shared" si="2"/>
        <v>49596.462899999999</v>
      </c>
      <c r="D14" s="17" t="str">
        <f t="shared" si="3"/>
        <v>vis</v>
      </c>
      <c r="E14" s="52">
        <f>VLOOKUP(C14,Active!C$21:E$973,3,FALSE)</f>
        <v>0</v>
      </c>
      <c r="F14" s="3" t="s">
        <v>60</v>
      </c>
      <c r="G14" s="17" t="str">
        <f t="shared" si="4"/>
        <v>49596.4629</v>
      </c>
      <c r="H14" s="44">
        <f t="shared" si="5"/>
        <v>-6103</v>
      </c>
      <c r="I14" s="53" t="s">
        <v>99</v>
      </c>
      <c r="J14" s="54" t="s">
        <v>100</v>
      </c>
      <c r="K14" s="53">
        <v>-6103</v>
      </c>
      <c r="L14" s="53" t="s">
        <v>101</v>
      </c>
      <c r="M14" s="54" t="s">
        <v>65</v>
      </c>
      <c r="N14" s="54" t="s">
        <v>102</v>
      </c>
      <c r="O14" s="55" t="s">
        <v>103</v>
      </c>
      <c r="P14" s="56" t="s">
        <v>104</v>
      </c>
    </row>
    <row r="15" spans="1:16" ht="12.75" customHeight="1" thickBot="1">
      <c r="A15" s="44" t="str">
        <f t="shared" si="0"/>
        <v>IBVS 4126 </v>
      </c>
      <c r="B15" s="3" t="str">
        <f t="shared" si="1"/>
        <v>I</v>
      </c>
      <c r="C15" s="44">
        <f t="shared" si="2"/>
        <v>49596.518300000003</v>
      </c>
      <c r="D15" s="17" t="str">
        <f t="shared" si="3"/>
        <v>vis</v>
      </c>
      <c r="E15" s="52">
        <f>VLOOKUP(C15,Active!C$21:E$973,3,FALSE)</f>
        <v>0.11648174664744529</v>
      </c>
      <c r="F15" s="3" t="s">
        <v>60</v>
      </c>
      <c r="G15" s="17" t="str">
        <f t="shared" si="4"/>
        <v>49596.5183</v>
      </c>
      <c r="H15" s="44">
        <f t="shared" si="5"/>
        <v>-6103</v>
      </c>
      <c r="I15" s="53" t="s">
        <v>105</v>
      </c>
      <c r="J15" s="54" t="s">
        <v>106</v>
      </c>
      <c r="K15" s="53">
        <v>-6103</v>
      </c>
      <c r="L15" s="53" t="s">
        <v>107</v>
      </c>
      <c r="M15" s="54" t="s">
        <v>65</v>
      </c>
      <c r="N15" s="54" t="s">
        <v>108</v>
      </c>
      <c r="O15" s="55" t="s">
        <v>103</v>
      </c>
      <c r="P15" s="56" t="s">
        <v>104</v>
      </c>
    </row>
    <row r="16" spans="1:16" ht="12.75" customHeight="1" thickBot="1">
      <c r="A16" s="44" t="str">
        <f t="shared" si="0"/>
        <v>IBVS 5463 </v>
      </c>
      <c r="B16" s="3" t="str">
        <f t="shared" si="1"/>
        <v>II</v>
      </c>
      <c r="C16" s="44">
        <f t="shared" si="2"/>
        <v>52189.548799999997</v>
      </c>
      <c r="D16" s="17" t="str">
        <f t="shared" si="3"/>
        <v>vis</v>
      </c>
      <c r="E16" s="52">
        <f>VLOOKUP(C16,Active!C$21:E$973,3,FALSE)</f>
        <v>5452.1150688272519</v>
      </c>
      <c r="F16" s="3" t="s">
        <v>60</v>
      </c>
      <c r="G16" s="17" t="str">
        <f t="shared" si="4"/>
        <v>52189.5488</v>
      </c>
      <c r="H16" s="44">
        <f t="shared" si="5"/>
        <v>-653.5</v>
      </c>
      <c r="I16" s="53" t="s">
        <v>114</v>
      </c>
      <c r="J16" s="54" t="s">
        <v>115</v>
      </c>
      <c r="K16" s="53">
        <v>-653.5</v>
      </c>
      <c r="L16" s="53" t="s">
        <v>116</v>
      </c>
      <c r="M16" s="54" t="s">
        <v>65</v>
      </c>
      <c r="N16" s="54" t="s">
        <v>66</v>
      </c>
      <c r="O16" s="55" t="s">
        <v>117</v>
      </c>
      <c r="P16" s="56" t="s">
        <v>118</v>
      </c>
    </row>
    <row r="17" spans="1:16" ht="12.75" customHeight="1" thickBot="1">
      <c r="A17" s="44" t="str">
        <f t="shared" si="0"/>
        <v>IBVS 5439 </v>
      </c>
      <c r="B17" s="3" t="str">
        <f t="shared" si="1"/>
        <v>II</v>
      </c>
      <c r="C17" s="44">
        <f t="shared" si="2"/>
        <v>52193.357300000003</v>
      </c>
      <c r="D17" s="17" t="str">
        <f t="shared" si="3"/>
        <v>vis</v>
      </c>
      <c r="E17" s="52">
        <f>VLOOKUP(C17,Active!C$21:E$973,3,FALSE)</f>
        <v>5460.1226632689413</v>
      </c>
      <c r="F17" s="3" t="s">
        <v>60</v>
      </c>
      <c r="G17" s="17" t="str">
        <f t="shared" si="4"/>
        <v>52193.3573</v>
      </c>
      <c r="H17" s="44">
        <f t="shared" si="5"/>
        <v>-645.5</v>
      </c>
      <c r="I17" s="53" t="s">
        <v>119</v>
      </c>
      <c r="J17" s="54" t="s">
        <v>120</v>
      </c>
      <c r="K17" s="53">
        <v>-645.5</v>
      </c>
      <c r="L17" s="53" t="s">
        <v>121</v>
      </c>
      <c r="M17" s="54" t="s">
        <v>65</v>
      </c>
      <c r="N17" s="54" t="s">
        <v>66</v>
      </c>
      <c r="O17" s="55" t="s">
        <v>122</v>
      </c>
      <c r="P17" s="56" t="s">
        <v>123</v>
      </c>
    </row>
    <row r="18" spans="1:16" ht="12.75" customHeight="1" thickBot="1">
      <c r="A18" s="44" t="str">
        <f t="shared" si="0"/>
        <v>IBVS 5463 </v>
      </c>
      <c r="B18" s="3" t="str">
        <f t="shared" si="1"/>
        <v>I</v>
      </c>
      <c r="C18" s="44">
        <f t="shared" si="2"/>
        <v>52194.545899999997</v>
      </c>
      <c r="D18" s="17" t="str">
        <f t="shared" si="3"/>
        <v>vis</v>
      </c>
      <c r="E18" s="52">
        <f>VLOOKUP(C18,Active!C$21:E$973,3,FALSE)</f>
        <v>5462.6217644251265</v>
      </c>
      <c r="F18" s="3" t="s">
        <v>60</v>
      </c>
      <c r="G18" s="17" t="str">
        <f t="shared" si="4"/>
        <v>52194.5459</v>
      </c>
      <c r="H18" s="44">
        <f t="shared" si="5"/>
        <v>-643</v>
      </c>
      <c r="I18" s="53" t="s">
        <v>124</v>
      </c>
      <c r="J18" s="54" t="s">
        <v>125</v>
      </c>
      <c r="K18" s="53">
        <v>-643</v>
      </c>
      <c r="L18" s="53" t="s">
        <v>126</v>
      </c>
      <c r="M18" s="54" t="s">
        <v>65</v>
      </c>
      <c r="N18" s="54" t="s">
        <v>66</v>
      </c>
      <c r="O18" s="55" t="s">
        <v>117</v>
      </c>
      <c r="P18" s="56" t="s">
        <v>118</v>
      </c>
    </row>
    <row r="19" spans="1:16" ht="12.75" customHeight="1" thickBot="1">
      <c r="A19" s="44" t="str">
        <f t="shared" si="0"/>
        <v>IBVS 5843 </v>
      </c>
      <c r="B19" s="3" t="str">
        <f t="shared" si="1"/>
        <v>I</v>
      </c>
      <c r="C19" s="44">
        <f t="shared" si="2"/>
        <v>53271.808400000002</v>
      </c>
      <c r="D19" s="17" t="str">
        <f t="shared" si="3"/>
        <v>vis</v>
      </c>
      <c r="E19" s="52">
        <f>VLOOKUP(C19,Active!C$21:E$973,3,FALSE)</f>
        <v>7727.6293020977291</v>
      </c>
      <c r="F19" s="3" t="s">
        <v>60</v>
      </c>
      <c r="G19" s="17" t="str">
        <f t="shared" si="4"/>
        <v>53271.8084</v>
      </c>
      <c r="H19" s="44">
        <f t="shared" si="5"/>
        <v>1622</v>
      </c>
      <c r="I19" s="53" t="s">
        <v>127</v>
      </c>
      <c r="J19" s="54" t="s">
        <v>128</v>
      </c>
      <c r="K19" s="53">
        <v>1622</v>
      </c>
      <c r="L19" s="53" t="s">
        <v>129</v>
      </c>
      <c r="M19" s="54" t="s">
        <v>72</v>
      </c>
      <c r="N19" s="54" t="s">
        <v>130</v>
      </c>
      <c r="O19" s="55" t="s">
        <v>131</v>
      </c>
      <c r="P19" s="56" t="s">
        <v>132</v>
      </c>
    </row>
    <row r="20" spans="1:16" ht="12.75" customHeight="1" thickBot="1">
      <c r="A20" s="44" t="str">
        <f t="shared" si="0"/>
        <v>IBVS 5843 </v>
      </c>
      <c r="B20" s="3" t="str">
        <f t="shared" si="1"/>
        <v>I</v>
      </c>
      <c r="C20" s="44">
        <f t="shared" si="2"/>
        <v>53273.710599999999</v>
      </c>
      <c r="D20" s="17" t="str">
        <f t="shared" si="3"/>
        <v>vis</v>
      </c>
      <c r="E20" s="52">
        <f>VLOOKUP(C20,Active!C$21:E$973,3,FALSE)</f>
        <v>7731.6287890734229</v>
      </c>
      <c r="F20" s="3" t="s">
        <v>60</v>
      </c>
      <c r="G20" s="17" t="str">
        <f t="shared" si="4"/>
        <v>53273.7106</v>
      </c>
      <c r="H20" s="44">
        <f t="shared" si="5"/>
        <v>1626</v>
      </c>
      <c r="I20" s="53" t="s">
        <v>133</v>
      </c>
      <c r="J20" s="54" t="s">
        <v>134</v>
      </c>
      <c r="K20" s="53" t="s">
        <v>135</v>
      </c>
      <c r="L20" s="53" t="s">
        <v>136</v>
      </c>
      <c r="M20" s="54" t="s">
        <v>72</v>
      </c>
      <c r="N20" s="54" t="s">
        <v>130</v>
      </c>
      <c r="O20" s="55" t="s">
        <v>131</v>
      </c>
      <c r="P20" s="56" t="s">
        <v>132</v>
      </c>
    </row>
    <row r="21" spans="1:16" ht="12.75" customHeight="1" thickBot="1">
      <c r="A21" s="44" t="str">
        <f t="shared" si="0"/>
        <v>IBVS 5843 </v>
      </c>
      <c r="B21" s="3" t="str">
        <f t="shared" si="1"/>
        <v>I</v>
      </c>
      <c r="C21" s="44">
        <f t="shared" si="2"/>
        <v>53274.660900000003</v>
      </c>
      <c r="D21" s="17" t="str">
        <f t="shared" si="3"/>
        <v>vis</v>
      </c>
      <c r="E21" s="52">
        <f>VLOOKUP(C21,Active!C$21:E$973,3,FALSE)</f>
        <v>7733.6268505143989</v>
      </c>
      <c r="F21" s="3" t="s">
        <v>60</v>
      </c>
      <c r="G21" s="17" t="str">
        <f t="shared" si="4"/>
        <v>53274.6609</v>
      </c>
      <c r="H21" s="44">
        <f t="shared" si="5"/>
        <v>1628</v>
      </c>
      <c r="I21" s="53" t="s">
        <v>137</v>
      </c>
      <c r="J21" s="54" t="s">
        <v>138</v>
      </c>
      <c r="K21" s="53" t="s">
        <v>139</v>
      </c>
      <c r="L21" s="53" t="s">
        <v>140</v>
      </c>
      <c r="M21" s="54" t="s">
        <v>72</v>
      </c>
      <c r="N21" s="54" t="s">
        <v>130</v>
      </c>
      <c r="O21" s="55" t="s">
        <v>131</v>
      </c>
      <c r="P21" s="56" t="s">
        <v>132</v>
      </c>
    </row>
    <row r="22" spans="1:16" ht="12.75" customHeight="1" thickBot="1">
      <c r="A22" s="44" t="str">
        <f t="shared" si="0"/>
        <v>IBVS 5843 </v>
      </c>
      <c r="B22" s="3" t="str">
        <f t="shared" si="1"/>
        <v>I</v>
      </c>
      <c r="C22" s="44">
        <f t="shared" si="2"/>
        <v>53283.697500000002</v>
      </c>
      <c r="D22" s="17" t="str">
        <f t="shared" si="3"/>
        <v>vis</v>
      </c>
      <c r="E22" s="52">
        <f>VLOOKUP(C22,Active!C$21:E$973,3,FALSE)</f>
        <v>7752.6268315913703</v>
      </c>
      <c r="F22" s="3" t="s">
        <v>60</v>
      </c>
      <c r="G22" s="17" t="str">
        <f t="shared" si="4"/>
        <v>53283.6975</v>
      </c>
      <c r="H22" s="44">
        <f t="shared" si="5"/>
        <v>1647</v>
      </c>
      <c r="I22" s="53" t="s">
        <v>141</v>
      </c>
      <c r="J22" s="54" t="s">
        <v>142</v>
      </c>
      <c r="K22" s="53" t="s">
        <v>143</v>
      </c>
      <c r="L22" s="53" t="s">
        <v>144</v>
      </c>
      <c r="M22" s="54" t="s">
        <v>72</v>
      </c>
      <c r="N22" s="54" t="s">
        <v>130</v>
      </c>
      <c r="O22" s="55" t="s">
        <v>131</v>
      </c>
      <c r="P22" s="56" t="s">
        <v>132</v>
      </c>
    </row>
    <row r="23" spans="1:16" ht="12.75" customHeight="1" thickBot="1">
      <c r="A23" s="44" t="str">
        <f t="shared" si="0"/>
        <v>IBVS 5843 </v>
      </c>
      <c r="B23" s="3" t="str">
        <f t="shared" si="1"/>
        <v>II</v>
      </c>
      <c r="C23" s="44">
        <f t="shared" si="2"/>
        <v>53286.787300000004</v>
      </c>
      <c r="D23" s="17" t="str">
        <f t="shared" si="3"/>
        <v>vis</v>
      </c>
      <c r="E23" s="52">
        <f>VLOOKUP(C23,Active!C$21:E$973,3,FALSE)</f>
        <v>7759.1233171646682</v>
      </c>
      <c r="F23" s="3" t="s">
        <v>60</v>
      </c>
      <c r="G23" s="17" t="str">
        <f t="shared" si="4"/>
        <v>53286.7873</v>
      </c>
      <c r="H23" s="44">
        <f t="shared" si="5"/>
        <v>1653.5</v>
      </c>
      <c r="I23" s="53" t="s">
        <v>145</v>
      </c>
      <c r="J23" s="54" t="s">
        <v>146</v>
      </c>
      <c r="K23" s="53" t="s">
        <v>147</v>
      </c>
      <c r="L23" s="53" t="s">
        <v>148</v>
      </c>
      <c r="M23" s="54" t="s">
        <v>72</v>
      </c>
      <c r="N23" s="54" t="s">
        <v>130</v>
      </c>
      <c r="O23" s="55" t="s">
        <v>131</v>
      </c>
      <c r="P23" s="56" t="s">
        <v>132</v>
      </c>
    </row>
    <row r="24" spans="1:16" ht="12.75" customHeight="1" thickBot="1">
      <c r="A24" s="44" t="str">
        <f t="shared" si="0"/>
        <v>IBVS 5843 </v>
      </c>
      <c r="B24" s="3" t="str">
        <f t="shared" si="1"/>
        <v>II</v>
      </c>
      <c r="C24" s="44">
        <f t="shared" si="2"/>
        <v>53287.741699999999</v>
      </c>
      <c r="D24" s="17" t="str">
        <f t="shared" si="3"/>
        <v>vis</v>
      </c>
      <c r="E24" s="52">
        <f>VLOOKUP(C24,Active!C$21:E$973,3,FALSE)</f>
        <v>7761.1299990958996</v>
      </c>
      <c r="F24" s="3" t="s">
        <v>60</v>
      </c>
      <c r="G24" s="17" t="str">
        <f t="shared" si="4"/>
        <v>53287.7417</v>
      </c>
      <c r="H24" s="44">
        <f t="shared" si="5"/>
        <v>1655.5</v>
      </c>
      <c r="I24" s="53" t="s">
        <v>149</v>
      </c>
      <c r="J24" s="54" t="s">
        <v>150</v>
      </c>
      <c r="K24" s="53" t="s">
        <v>151</v>
      </c>
      <c r="L24" s="53" t="s">
        <v>152</v>
      </c>
      <c r="M24" s="54" t="s">
        <v>72</v>
      </c>
      <c r="N24" s="54" t="s">
        <v>130</v>
      </c>
      <c r="O24" s="55" t="s">
        <v>131</v>
      </c>
      <c r="P24" s="56" t="s">
        <v>132</v>
      </c>
    </row>
    <row r="25" spans="1:16" ht="12.75" customHeight="1" thickBot="1">
      <c r="A25" s="44" t="str">
        <f t="shared" si="0"/>
        <v>IBVS 5843 </v>
      </c>
      <c r="B25" s="3" t="str">
        <f t="shared" si="1"/>
        <v>II</v>
      </c>
      <c r="C25" s="44">
        <f t="shared" si="2"/>
        <v>53288.694199999998</v>
      </c>
      <c r="D25" s="17" t="str">
        <f t="shared" si="3"/>
        <v>vis</v>
      </c>
      <c r="E25" s="52">
        <f>VLOOKUP(C25,Active!C$21:E$973,3,FALSE)</f>
        <v>7763.1326861657935</v>
      </c>
      <c r="F25" s="3" t="s">
        <v>60</v>
      </c>
      <c r="G25" s="17" t="str">
        <f t="shared" si="4"/>
        <v>53288.6942</v>
      </c>
      <c r="H25" s="44">
        <f t="shared" si="5"/>
        <v>1657.5</v>
      </c>
      <c r="I25" s="53" t="s">
        <v>153</v>
      </c>
      <c r="J25" s="54" t="s">
        <v>154</v>
      </c>
      <c r="K25" s="53" t="s">
        <v>155</v>
      </c>
      <c r="L25" s="53" t="s">
        <v>156</v>
      </c>
      <c r="M25" s="54" t="s">
        <v>72</v>
      </c>
      <c r="N25" s="54" t="s">
        <v>130</v>
      </c>
      <c r="O25" s="55" t="s">
        <v>131</v>
      </c>
      <c r="P25" s="56" t="s">
        <v>132</v>
      </c>
    </row>
    <row r="26" spans="1:16" ht="12.75" customHeight="1" thickBot="1">
      <c r="A26" s="44" t="str">
        <f t="shared" si="0"/>
        <v>IBVS 5843 </v>
      </c>
      <c r="B26" s="3" t="str">
        <f t="shared" si="1"/>
        <v>II</v>
      </c>
      <c r="C26" s="44">
        <f t="shared" si="2"/>
        <v>53289.643700000001</v>
      </c>
      <c r="D26" s="17" t="str">
        <f t="shared" si="3"/>
        <v>vis</v>
      </c>
      <c r="E26" s="52">
        <f>VLOOKUP(C26,Active!C$21:E$973,3,FALSE)</f>
        <v>7765.1290655598841</v>
      </c>
      <c r="F26" s="3" t="s">
        <v>60</v>
      </c>
      <c r="G26" s="17" t="str">
        <f t="shared" si="4"/>
        <v>53289.6437</v>
      </c>
      <c r="H26" s="44">
        <f t="shared" si="5"/>
        <v>1659.5</v>
      </c>
      <c r="I26" s="53" t="s">
        <v>157</v>
      </c>
      <c r="J26" s="54" t="s">
        <v>158</v>
      </c>
      <c r="K26" s="53" t="s">
        <v>159</v>
      </c>
      <c r="L26" s="53" t="s">
        <v>160</v>
      </c>
      <c r="M26" s="54" t="s">
        <v>72</v>
      </c>
      <c r="N26" s="54" t="s">
        <v>130</v>
      </c>
      <c r="O26" s="55" t="s">
        <v>131</v>
      </c>
      <c r="P26" s="56" t="s">
        <v>132</v>
      </c>
    </row>
    <row r="27" spans="1:16" ht="12.75" customHeight="1" thickBot="1">
      <c r="A27" s="44" t="str">
        <f t="shared" si="0"/>
        <v>IBVS 5843 </v>
      </c>
      <c r="B27" s="3" t="str">
        <f t="shared" si="1"/>
        <v>I</v>
      </c>
      <c r="C27" s="44">
        <f t="shared" si="2"/>
        <v>53302.721700000002</v>
      </c>
      <c r="D27" s="17" t="str">
        <f t="shared" si="3"/>
        <v>vis</v>
      </c>
      <c r="E27" s="52">
        <f>VLOOKUP(C27,Active!C$21:E$973,3,FALSE)</f>
        <v>7792.6263269773053</v>
      </c>
      <c r="F27" s="3" t="s">
        <v>60</v>
      </c>
      <c r="G27" s="17" t="str">
        <f t="shared" si="4"/>
        <v>53302.7217</v>
      </c>
      <c r="H27" s="44">
        <f t="shared" si="5"/>
        <v>1687</v>
      </c>
      <c r="I27" s="53" t="s">
        <v>161</v>
      </c>
      <c r="J27" s="54" t="s">
        <v>162</v>
      </c>
      <c r="K27" s="53" t="s">
        <v>163</v>
      </c>
      <c r="L27" s="53" t="s">
        <v>164</v>
      </c>
      <c r="M27" s="54" t="s">
        <v>72</v>
      </c>
      <c r="N27" s="54" t="s">
        <v>130</v>
      </c>
      <c r="O27" s="55" t="s">
        <v>131</v>
      </c>
      <c r="P27" s="56" t="s">
        <v>132</v>
      </c>
    </row>
    <row r="28" spans="1:16" ht="12.75" customHeight="1" thickBot="1">
      <c r="A28" s="44" t="str">
        <f t="shared" si="0"/>
        <v>IBVS 5843 </v>
      </c>
      <c r="B28" s="3" t="str">
        <f t="shared" si="1"/>
        <v>II</v>
      </c>
      <c r="C28" s="44">
        <f t="shared" si="2"/>
        <v>53338.629500000003</v>
      </c>
      <c r="D28" s="17" t="str">
        <f t="shared" si="3"/>
        <v>vis</v>
      </c>
      <c r="E28" s="52">
        <f>VLOOKUP(C28,Active!C$21:E$973,3,FALSE)</f>
        <v>7868.1245808023868</v>
      </c>
      <c r="F28" s="3" t="s">
        <v>60</v>
      </c>
      <c r="G28" s="17" t="str">
        <f t="shared" si="4"/>
        <v>53338.6295</v>
      </c>
      <c r="H28" s="44">
        <f t="shared" si="5"/>
        <v>1762.5</v>
      </c>
      <c r="I28" s="53" t="s">
        <v>165</v>
      </c>
      <c r="J28" s="54" t="s">
        <v>166</v>
      </c>
      <c r="K28" s="53" t="s">
        <v>167</v>
      </c>
      <c r="L28" s="53" t="s">
        <v>168</v>
      </c>
      <c r="M28" s="54" t="s">
        <v>72</v>
      </c>
      <c r="N28" s="54" t="s">
        <v>130</v>
      </c>
      <c r="O28" s="55" t="s">
        <v>131</v>
      </c>
      <c r="P28" s="56" t="s">
        <v>132</v>
      </c>
    </row>
    <row r="29" spans="1:16" ht="12.75" customHeight="1" thickBot="1">
      <c r="A29" s="44" t="str">
        <f t="shared" si="0"/>
        <v>IBVS 5843 </v>
      </c>
      <c r="B29" s="3" t="str">
        <f t="shared" si="1"/>
        <v>I</v>
      </c>
      <c r="C29" s="44">
        <f t="shared" si="2"/>
        <v>53994.729299999999</v>
      </c>
      <c r="D29" s="17" t="str">
        <f t="shared" si="3"/>
        <v>vis</v>
      </c>
      <c r="E29" s="52">
        <f>VLOOKUP(C29,Active!C$21:E$973,3,FALSE)</f>
        <v>9247.6128600894444</v>
      </c>
      <c r="F29" s="3" t="s">
        <v>60</v>
      </c>
      <c r="G29" s="17" t="str">
        <f t="shared" si="4"/>
        <v>53994.7293</v>
      </c>
      <c r="H29" s="44">
        <f t="shared" si="5"/>
        <v>3142</v>
      </c>
      <c r="I29" s="53" t="s">
        <v>179</v>
      </c>
      <c r="J29" s="54" t="s">
        <v>180</v>
      </c>
      <c r="K29" s="53" t="s">
        <v>181</v>
      </c>
      <c r="L29" s="53" t="s">
        <v>182</v>
      </c>
      <c r="M29" s="54" t="s">
        <v>72</v>
      </c>
      <c r="N29" s="54" t="s">
        <v>130</v>
      </c>
      <c r="O29" s="55" t="s">
        <v>131</v>
      </c>
      <c r="P29" s="56" t="s">
        <v>132</v>
      </c>
    </row>
    <row r="30" spans="1:16" ht="12.75" customHeight="1" thickBot="1">
      <c r="A30" s="44" t="str">
        <f t="shared" si="0"/>
        <v>IBVS 5887 </v>
      </c>
      <c r="B30" s="3" t="str">
        <f t="shared" si="1"/>
        <v>II</v>
      </c>
      <c r="C30" s="44">
        <f t="shared" si="2"/>
        <v>54417.303200000002</v>
      </c>
      <c r="D30" s="17" t="str">
        <f t="shared" si="3"/>
        <v>vis</v>
      </c>
      <c r="E30" s="52">
        <f>VLOOKUP(C30,Active!C$21:E$973,3,FALSE)</f>
        <v>10136.09924917633</v>
      </c>
      <c r="F30" s="3" t="s">
        <v>60</v>
      </c>
      <c r="G30" s="17" t="str">
        <f t="shared" si="4"/>
        <v>54417.3032</v>
      </c>
      <c r="H30" s="44">
        <f t="shared" si="5"/>
        <v>4030.5</v>
      </c>
      <c r="I30" s="53" t="s">
        <v>189</v>
      </c>
      <c r="J30" s="54" t="s">
        <v>190</v>
      </c>
      <c r="K30" s="53" t="s">
        <v>191</v>
      </c>
      <c r="L30" s="53" t="s">
        <v>192</v>
      </c>
      <c r="M30" s="54" t="s">
        <v>65</v>
      </c>
      <c r="N30" s="54" t="s">
        <v>193</v>
      </c>
      <c r="O30" s="55" t="s">
        <v>194</v>
      </c>
      <c r="P30" s="56" t="s">
        <v>195</v>
      </c>
    </row>
    <row r="31" spans="1:16" ht="12.75" customHeight="1" thickBot="1">
      <c r="A31" s="44" t="str">
        <f t="shared" si="0"/>
        <v>IBVS 5887 </v>
      </c>
      <c r="B31" s="3" t="str">
        <f t="shared" si="1"/>
        <v>I</v>
      </c>
      <c r="C31" s="44">
        <f t="shared" si="2"/>
        <v>54763.304100000001</v>
      </c>
      <c r="D31" s="17" t="str">
        <f t="shared" si="3"/>
        <v>vis</v>
      </c>
      <c r="E31" s="52">
        <f>VLOOKUP(C31,Active!C$21:E$973,3,FALSE)</f>
        <v>10863.58641831245</v>
      </c>
      <c r="F31" s="3" t="s">
        <v>60</v>
      </c>
      <c r="G31" s="17" t="str">
        <f t="shared" si="4"/>
        <v>54763.3041</v>
      </c>
      <c r="H31" s="44">
        <f t="shared" si="5"/>
        <v>4758</v>
      </c>
      <c r="I31" s="53" t="s">
        <v>196</v>
      </c>
      <c r="J31" s="54" t="s">
        <v>197</v>
      </c>
      <c r="K31" s="53" t="s">
        <v>198</v>
      </c>
      <c r="L31" s="53" t="s">
        <v>186</v>
      </c>
      <c r="M31" s="54" t="s">
        <v>65</v>
      </c>
      <c r="N31" s="54" t="s">
        <v>193</v>
      </c>
      <c r="O31" s="55" t="s">
        <v>199</v>
      </c>
      <c r="P31" s="56" t="s">
        <v>195</v>
      </c>
    </row>
    <row r="32" spans="1:16" ht="12.75" customHeight="1" thickBot="1">
      <c r="A32" s="44" t="str">
        <f t="shared" si="0"/>
        <v>IBVS 5887 </v>
      </c>
      <c r="B32" s="3" t="str">
        <f t="shared" si="1"/>
        <v>II</v>
      </c>
      <c r="C32" s="44">
        <f t="shared" si="2"/>
        <v>54764.498399999997</v>
      </c>
      <c r="D32" s="17" t="str">
        <f t="shared" si="3"/>
        <v>vis</v>
      </c>
      <c r="E32" s="52">
        <f>VLOOKUP(C32,Active!C$21:E$973,3,FALSE)</f>
        <v>10866.097504052677</v>
      </c>
      <c r="F32" s="3" t="s">
        <v>60</v>
      </c>
      <c r="G32" s="17" t="str">
        <f t="shared" si="4"/>
        <v>54764.4984</v>
      </c>
      <c r="H32" s="44">
        <f t="shared" si="5"/>
        <v>4760.5</v>
      </c>
      <c r="I32" s="53" t="s">
        <v>200</v>
      </c>
      <c r="J32" s="54" t="s">
        <v>201</v>
      </c>
      <c r="K32" s="53" t="s">
        <v>202</v>
      </c>
      <c r="L32" s="53" t="s">
        <v>203</v>
      </c>
      <c r="M32" s="54" t="s">
        <v>65</v>
      </c>
      <c r="N32" s="54" t="s">
        <v>193</v>
      </c>
      <c r="O32" s="55" t="s">
        <v>204</v>
      </c>
      <c r="P32" s="56" t="s">
        <v>195</v>
      </c>
    </row>
    <row r="33" spans="1:16" ht="12.75" customHeight="1" thickBot="1">
      <c r="A33" s="44" t="str">
        <f t="shared" si="0"/>
        <v>IBVS 2073 </v>
      </c>
      <c r="B33" s="3" t="str">
        <f t="shared" si="1"/>
        <v>II</v>
      </c>
      <c r="C33" s="44">
        <f t="shared" si="2"/>
        <v>44562.469100000002</v>
      </c>
      <c r="D33" s="17" t="str">
        <f t="shared" si="3"/>
        <v>vis</v>
      </c>
      <c r="E33" s="52">
        <f>VLOOKUP(C33,Active!C$21:E$973,3,FALSE)</f>
        <v>-10584.266974481239</v>
      </c>
      <c r="F33" s="3" t="s">
        <v>60</v>
      </c>
      <c r="G33" s="17" t="str">
        <f t="shared" si="4"/>
        <v>44562.4691</v>
      </c>
      <c r="H33" s="44">
        <f t="shared" si="5"/>
        <v>-16685.5</v>
      </c>
      <c r="I33" s="53" t="s">
        <v>62</v>
      </c>
      <c r="J33" s="54" t="s">
        <v>63</v>
      </c>
      <c r="K33" s="53">
        <v>-16685.5</v>
      </c>
      <c r="L33" s="53" t="s">
        <v>64</v>
      </c>
      <c r="M33" s="54" t="s">
        <v>65</v>
      </c>
      <c r="N33" s="54" t="s">
        <v>66</v>
      </c>
      <c r="O33" s="55" t="s">
        <v>67</v>
      </c>
      <c r="P33" s="56" t="s">
        <v>68</v>
      </c>
    </row>
    <row r="34" spans="1:16" ht="12.75" customHeight="1" thickBot="1">
      <c r="A34" s="44" t="str">
        <f t="shared" si="0"/>
        <v>BAVM 225 </v>
      </c>
      <c r="B34" s="3" t="str">
        <f t="shared" si="1"/>
        <v>I</v>
      </c>
      <c r="C34" s="44">
        <f t="shared" si="2"/>
        <v>47804.430999999997</v>
      </c>
      <c r="D34" s="17" t="str">
        <f t="shared" si="3"/>
        <v>vis</v>
      </c>
      <c r="E34" s="52">
        <f>VLOOKUP(C34,Active!C$21:E$973,3,FALSE)</f>
        <v>-3767.8520892073602</v>
      </c>
      <c r="F34" s="3" t="s">
        <v>60</v>
      </c>
      <c r="G34" s="17" t="str">
        <f t="shared" si="4"/>
        <v>47804.431</v>
      </c>
      <c r="H34" s="44">
        <f t="shared" si="5"/>
        <v>-9871</v>
      </c>
      <c r="I34" s="53" t="s">
        <v>69</v>
      </c>
      <c r="J34" s="54" t="s">
        <v>70</v>
      </c>
      <c r="K34" s="53">
        <v>-9871</v>
      </c>
      <c r="L34" s="53" t="s">
        <v>71</v>
      </c>
      <c r="M34" s="54" t="s">
        <v>72</v>
      </c>
      <c r="N34" s="54" t="s">
        <v>73</v>
      </c>
      <c r="O34" s="55" t="s">
        <v>74</v>
      </c>
      <c r="P34" s="56" t="s">
        <v>75</v>
      </c>
    </row>
    <row r="35" spans="1:16" ht="12.75" customHeight="1" thickBot="1">
      <c r="A35" s="44" t="str">
        <f t="shared" si="0"/>
        <v>BAVM 225 </v>
      </c>
      <c r="B35" s="3" t="str">
        <f t="shared" si="1"/>
        <v>II</v>
      </c>
      <c r="C35" s="44">
        <f t="shared" si="2"/>
        <v>47985.36</v>
      </c>
      <c r="D35" s="17" t="str">
        <f t="shared" si="3"/>
        <v>vis</v>
      </c>
      <c r="E35" s="52">
        <f>VLOOKUP(C35,Active!C$21:E$973,3,FALSE)</f>
        <v>-3387.4382636229989</v>
      </c>
      <c r="F35" s="3" t="s">
        <v>60</v>
      </c>
      <c r="G35" s="17" t="str">
        <f t="shared" si="4"/>
        <v>47985.360</v>
      </c>
      <c r="H35" s="44">
        <f t="shared" si="5"/>
        <v>-9490.5</v>
      </c>
      <c r="I35" s="53" t="s">
        <v>76</v>
      </c>
      <c r="J35" s="54" t="s">
        <v>77</v>
      </c>
      <c r="K35" s="53">
        <v>-9490.5</v>
      </c>
      <c r="L35" s="53" t="s">
        <v>78</v>
      </c>
      <c r="M35" s="54" t="s">
        <v>72</v>
      </c>
      <c r="N35" s="54" t="s">
        <v>73</v>
      </c>
      <c r="O35" s="55" t="s">
        <v>74</v>
      </c>
      <c r="P35" s="56" t="s">
        <v>75</v>
      </c>
    </row>
    <row r="36" spans="1:16" ht="12.75" customHeight="1" thickBot="1">
      <c r="A36" s="44" t="str">
        <f t="shared" si="0"/>
        <v>BAVM 225 </v>
      </c>
      <c r="B36" s="3" t="str">
        <f t="shared" si="1"/>
        <v>II</v>
      </c>
      <c r="C36" s="44">
        <f t="shared" si="2"/>
        <v>48983.220999999998</v>
      </c>
      <c r="D36" s="17" t="str">
        <f t="shared" si="3"/>
        <v>vis</v>
      </c>
      <c r="E36" s="52">
        <f>VLOOKUP(C36,Active!C$21:E$973,3,FALSE)</f>
        <v>-1289.3770329113518</v>
      </c>
      <c r="F36" s="3" t="s">
        <v>60</v>
      </c>
      <c r="G36" s="17" t="str">
        <f t="shared" si="4"/>
        <v>48983.221</v>
      </c>
      <c r="H36" s="44">
        <f t="shared" si="5"/>
        <v>-7392.5</v>
      </c>
      <c r="I36" s="53" t="s">
        <v>79</v>
      </c>
      <c r="J36" s="54" t="s">
        <v>80</v>
      </c>
      <c r="K36" s="53">
        <v>-7392.5</v>
      </c>
      <c r="L36" s="53" t="s">
        <v>81</v>
      </c>
      <c r="M36" s="54" t="s">
        <v>72</v>
      </c>
      <c r="N36" s="54" t="s">
        <v>60</v>
      </c>
      <c r="O36" s="55" t="s">
        <v>74</v>
      </c>
      <c r="P36" s="56" t="s">
        <v>75</v>
      </c>
    </row>
    <row r="37" spans="1:16" ht="12.75" customHeight="1" thickBot="1">
      <c r="A37" s="44" t="str">
        <f t="shared" si="0"/>
        <v>BAVM 225 </v>
      </c>
      <c r="B37" s="3" t="str">
        <f t="shared" si="1"/>
        <v>I</v>
      </c>
      <c r="C37" s="44">
        <f t="shared" si="2"/>
        <v>48987.26</v>
      </c>
      <c r="D37" s="17" t="str">
        <f t="shared" si="3"/>
        <v>vis</v>
      </c>
      <c r="E37" s="52">
        <f>VLOOKUP(C37,Active!C$21:E$973,3,FALSE)</f>
        <v>-1280.8847987115448</v>
      </c>
      <c r="F37" s="3" t="s">
        <v>60</v>
      </c>
      <c r="G37" s="17" t="str">
        <f t="shared" si="4"/>
        <v>48987.260</v>
      </c>
      <c r="H37" s="44">
        <f t="shared" si="5"/>
        <v>-7384</v>
      </c>
      <c r="I37" s="53" t="s">
        <v>82</v>
      </c>
      <c r="J37" s="54" t="s">
        <v>83</v>
      </c>
      <c r="K37" s="53">
        <v>-7384</v>
      </c>
      <c r="L37" s="53" t="s">
        <v>84</v>
      </c>
      <c r="M37" s="54" t="s">
        <v>72</v>
      </c>
      <c r="N37" s="54" t="s">
        <v>60</v>
      </c>
      <c r="O37" s="55" t="s">
        <v>74</v>
      </c>
      <c r="P37" s="56" t="s">
        <v>75</v>
      </c>
    </row>
    <row r="38" spans="1:16" ht="12.75" customHeight="1" thickBot="1">
      <c r="A38" s="44" t="str">
        <f t="shared" si="0"/>
        <v>BAVM 225 </v>
      </c>
      <c r="B38" s="3" t="str">
        <f t="shared" si="1"/>
        <v>II</v>
      </c>
      <c r="C38" s="44">
        <f t="shared" si="2"/>
        <v>48992.254000000001</v>
      </c>
      <c r="D38" s="17" t="str">
        <f t="shared" si="3"/>
        <v>vis</v>
      </c>
      <c r="E38" s="52">
        <f>VLOOKUP(C38,Active!C$21:E$973,3,FALSE)</f>
        <v>-1270.3846210453455</v>
      </c>
      <c r="F38" s="3" t="s">
        <v>60</v>
      </c>
      <c r="G38" s="17" t="str">
        <f t="shared" si="4"/>
        <v>48992.254</v>
      </c>
      <c r="H38" s="44">
        <f t="shared" si="5"/>
        <v>-7373.5</v>
      </c>
      <c r="I38" s="53" t="s">
        <v>85</v>
      </c>
      <c r="J38" s="54" t="s">
        <v>86</v>
      </c>
      <c r="K38" s="53">
        <v>-7373.5</v>
      </c>
      <c r="L38" s="53" t="s">
        <v>84</v>
      </c>
      <c r="M38" s="54" t="s">
        <v>72</v>
      </c>
      <c r="N38" s="54" t="s">
        <v>60</v>
      </c>
      <c r="O38" s="55" t="s">
        <v>74</v>
      </c>
      <c r="P38" s="56" t="s">
        <v>75</v>
      </c>
    </row>
    <row r="39" spans="1:16" ht="12.75" customHeight="1" thickBot="1">
      <c r="A39" s="44" t="str">
        <f t="shared" si="0"/>
        <v> AJ 118, 515 </v>
      </c>
      <c r="B39" s="3" t="str">
        <f t="shared" si="1"/>
        <v>II</v>
      </c>
      <c r="C39" s="44">
        <f t="shared" si="2"/>
        <v>50333.472000000002</v>
      </c>
      <c r="D39" s="17" t="str">
        <f t="shared" si="3"/>
        <v>vis</v>
      </c>
      <c r="E39" s="52">
        <f>VLOOKUP(C39,Active!C$21:E$973,3,FALSE)</f>
        <v>1549.6048241104661</v>
      </c>
      <c r="F39" s="3" t="s">
        <v>60</v>
      </c>
      <c r="G39" s="17" t="str">
        <f t="shared" si="4"/>
        <v>50333.4720</v>
      </c>
      <c r="H39" s="44">
        <f t="shared" si="5"/>
        <v>-4553.5</v>
      </c>
      <c r="I39" s="53" t="s">
        <v>109</v>
      </c>
      <c r="J39" s="54" t="s">
        <v>110</v>
      </c>
      <c r="K39" s="53">
        <v>-4553.5</v>
      </c>
      <c r="L39" s="53" t="s">
        <v>111</v>
      </c>
      <c r="M39" s="54" t="s">
        <v>65</v>
      </c>
      <c r="N39" s="54" t="s">
        <v>66</v>
      </c>
      <c r="O39" s="55" t="s">
        <v>112</v>
      </c>
      <c r="P39" s="55" t="s">
        <v>113</v>
      </c>
    </row>
    <row r="40" spans="1:16" ht="12.75" customHeight="1" thickBot="1">
      <c r="A40" s="44" t="str">
        <f t="shared" si="0"/>
        <v>IBVS 5754 </v>
      </c>
      <c r="B40" s="3" t="str">
        <f t="shared" si="1"/>
        <v>II</v>
      </c>
      <c r="C40" s="44">
        <f t="shared" si="2"/>
        <v>53642.540500000003</v>
      </c>
      <c r="D40" s="17" t="str">
        <f t="shared" si="3"/>
        <v>vis</v>
      </c>
      <c r="E40" s="52">
        <f>VLOOKUP(C40,Active!C$21:E$973,3,FALSE)</f>
        <v>8507.1152685703328</v>
      </c>
      <c r="F40" s="3" t="s">
        <v>60</v>
      </c>
      <c r="G40" s="17" t="str">
        <f t="shared" si="4"/>
        <v>53642.5405</v>
      </c>
      <c r="H40" s="44">
        <f t="shared" si="5"/>
        <v>2401.5</v>
      </c>
      <c r="I40" s="53" t="s">
        <v>169</v>
      </c>
      <c r="J40" s="54" t="s">
        <v>170</v>
      </c>
      <c r="K40" s="53" t="s">
        <v>171</v>
      </c>
      <c r="L40" s="53" t="s">
        <v>172</v>
      </c>
      <c r="M40" s="54" t="s">
        <v>65</v>
      </c>
      <c r="N40" s="54" t="s">
        <v>66</v>
      </c>
      <c r="O40" s="55" t="s">
        <v>173</v>
      </c>
      <c r="P40" s="56" t="s">
        <v>174</v>
      </c>
    </row>
    <row r="41" spans="1:16" ht="12.75" customHeight="1" thickBot="1">
      <c r="A41" s="44" t="str">
        <f t="shared" si="0"/>
        <v>IBVS 5754 </v>
      </c>
      <c r="B41" s="3" t="str">
        <f t="shared" si="1"/>
        <v>I</v>
      </c>
      <c r="C41" s="44">
        <f t="shared" si="2"/>
        <v>53709.3197</v>
      </c>
      <c r="D41" s="17" t="str">
        <f t="shared" si="3"/>
        <v>vis</v>
      </c>
      <c r="E41" s="52">
        <f>VLOOKUP(C41,Active!C$21:E$973,3,FALSE)</f>
        <v>8647.5224500694931</v>
      </c>
      <c r="F41" s="3" t="s">
        <v>60</v>
      </c>
      <c r="G41" s="17" t="str">
        <f t="shared" si="4"/>
        <v>53709.3197</v>
      </c>
      <c r="H41" s="44">
        <f t="shared" si="5"/>
        <v>2542</v>
      </c>
      <c r="I41" s="53" t="s">
        <v>175</v>
      </c>
      <c r="J41" s="54" t="s">
        <v>176</v>
      </c>
      <c r="K41" s="53" t="s">
        <v>177</v>
      </c>
      <c r="L41" s="53" t="s">
        <v>178</v>
      </c>
      <c r="M41" s="54" t="s">
        <v>65</v>
      </c>
      <c r="N41" s="54" t="s">
        <v>66</v>
      </c>
      <c r="O41" s="55" t="s">
        <v>173</v>
      </c>
      <c r="P41" s="56" t="s">
        <v>174</v>
      </c>
    </row>
    <row r="42" spans="1:16" ht="12.75" customHeight="1" thickBot="1">
      <c r="A42" s="44" t="str">
        <f t="shared" si="0"/>
        <v>VSB 45 </v>
      </c>
      <c r="B42" s="3" t="str">
        <f t="shared" si="1"/>
        <v>I</v>
      </c>
      <c r="C42" s="44">
        <f t="shared" si="2"/>
        <v>54006.143300000003</v>
      </c>
      <c r="D42" s="17" t="str">
        <f t="shared" si="3"/>
        <v>vis</v>
      </c>
      <c r="E42" s="52">
        <f>VLOOKUP(C42,Active!C$21:E$973,3,FALSE)</f>
        <v>9271.6114639905391</v>
      </c>
      <c r="F42" s="3" t="s">
        <v>60</v>
      </c>
      <c r="G42" s="17" t="str">
        <f t="shared" si="4"/>
        <v>54006.1433</v>
      </c>
      <c r="H42" s="44">
        <f t="shared" si="5"/>
        <v>3166</v>
      </c>
      <c r="I42" s="53" t="s">
        <v>183</v>
      </c>
      <c r="J42" s="54" t="s">
        <v>184</v>
      </c>
      <c r="K42" s="53" t="s">
        <v>185</v>
      </c>
      <c r="L42" s="53" t="s">
        <v>186</v>
      </c>
      <c r="M42" s="54" t="s">
        <v>65</v>
      </c>
      <c r="N42" s="54" t="s">
        <v>66</v>
      </c>
      <c r="O42" s="55" t="s">
        <v>187</v>
      </c>
      <c r="P42" s="56" t="s">
        <v>188</v>
      </c>
    </row>
    <row r="43" spans="1:16" ht="12.75" customHeight="1" thickBot="1">
      <c r="A43" s="44" t="str">
        <f t="shared" si="0"/>
        <v>VSB 50 </v>
      </c>
      <c r="B43" s="3" t="str">
        <f t="shared" si="1"/>
        <v>I</v>
      </c>
      <c r="C43" s="44">
        <f t="shared" si="2"/>
        <v>54848.915500000003</v>
      </c>
      <c r="D43" s="17" t="str">
        <f t="shared" si="3"/>
        <v>vis</v>
      </c>
      <c r="E43" s="52">
        <f>VLOOKUP(C43,Active!C$21:E$973,3,FALSE)</f>
        <v>11043.589403945671</v>
      </c>
      <c r="F43" s="3" t="s">
        <v>60</v>
      </c>
      <c r="G43" s="17" t="str">
        <f t="shared" si="4"/>
        <v>54848.9155</v>
      </c>
      <c r="H43" s="44">
        <f t="shared" si="5"/>
        <v>4938</v>
      </c>
      <c r="I43" s="53" t="s">
        <v>205</v>
      </c>
      <c r="J43" s="54" t="s">
        <v>206</v>
      </c>
      <c r="K43" s="53" t="s">
        <v>207</v>
      </c>
      <c r="L43" s="53" t="s">
        <v>208</v>
      </c>
      <c r="M43" s="54" t="s">
        <v>72</v>
      </c>
      <c r="N43" s="54" t="s">
        <v>209</v>
      </c>
      <c r="O43" s="55" t="s">
        <v>210</v>
      </c>
      <c r="P43" s="56" t="s">
        <v>211</v>
      </c>
    </row>
    <row r="44" spans="1:16" ht="12.75" customHeight="1" thickBot="1">
      <c r="A44" s="44" t="str">
        <f t="shared" si="0"/>
        <v>VSB 51 </v>
      </c>
      <c r="B44" s="3" t="str">
        <f t="shared" si="1"/>
        <v>I</v>
      </c>
      <c r="C44" s="44">
        <f t="shared" si="2"/>
        <v>55510.949500000002</v>
      </c>
      <c r="D44" s="17" t="str">
        <f t="shared" si="3"/>
        <v>vis</v>
      </c>
      <c r="E44" s="52">
        <f>VLOOKUP(C44,Active!C$21:E$973,3,FALSE)</f>
        <v>12435.554686498008</v>
      </c>
      <c r="F44" s="3" t="s">
        <v>60</v>
      </c>
      <c r="G44" s="17" t="str">
        <f t="shared" si="4"/>
        <v>55510.9495</v>
      </c>
      <c r="H44" s="44">
        <f t="shared" si="5"/>
        <v>6330</v>
      </c>
      <c r="I44" s="53" t="s">
        <v>212</v>
      </c>
      <c r="J44" s="54" t="s">
        <v>213</v>
      </c>
      <c r="K44" s="53" t="s">
        <v>214</v>
      </c>
      <c r="L44" s="53" t="s">
        <v>136</v>
      </c>
      <c r="M44" s="54" t="s">
        <v>72</v>
      </c>
      <c r="N44" s="54" t="s">
        <v>215</v>
      </c>
      <c r="O44" s="55" t="s">
        <v>216</v>
      </c>
      <c r="P44" s="56" t="s">
        <v>217</v>
      </c>
    </row>
    <row r="45" spans="1:16" ht="12.75" customHeight="1" thickBot="1">
      <c r="A45" s="44" t="str">
        <f t="shared" si="0"/>
        <v>VSB 53 </v>
      </c>
      <c r="B45" s="3" t="str">
        <f t="shared" si="1"/>
        <v>I</v>
      </c>
      <c r="C45" s="44">
        <f t="shared" si="2"/>
        <v>55891.913099999998</v>
      </c>
      <c r="D45" s="17" t="str">
        <f t="shared" si="3"/>
        <v>vis</v>
      </c>
      <c r="E45" s="52">
        <f>VLOOKUP(C45,Active!C$21:E$973,3,FALSE)</f>
        <v>13236.55298132297</v>
      </c>
      <c r="F45" s="3" t="s">
        <v>60</v>
      </c>
      <c r="G45" s="17" t="str">
        <f t="shared" si="4"/>
        <v>55891.9131</v>
      </c>
      <c r="H45" s="44">
        <f t="shared" si="5"/>
        <v>7131</v>
      </c>
      <c r="I45" s="53" t="s">
        <v>218</v>
      </c>
      <c r="J45" s="54" t="s">
        <v>219</v>
      </c>
      <c r="K45" s="53" t="s">
        <v>220</v>
      </c>
      <c r="L45" s="53" t="s">
        <v>221</v>
      </c>
      <c r="M45" s="54" t="s">
        <v>72</v>
      </c>
      <c r="N45" s="54" t="s">
        <v>215</v>
      </c>
      <c r="O45" s="55" t="s">
        <v>216</v>
      </c>
      <c r="P45" s="56" t="s">
        <v>222</v>
      </c>
    </row>
    <row r="46" spans="1:16" ht="12.75" customHeight="1" thickBot="1">
      <c r="A46" s="44" t="str">
        <f t="shared" si="0"/>
        <v>VSB 55 </v>
      </c>
      <c r="B46" s="3" t="str">
        <f t="shared" si="1"/>
        <v>I</v>
      </c>
      <c r="C46" s="44">
        <f t="shared" si="2"/>
        <v>56241.9568</v>
      </c>
      <c r="D46" s="17" t="str">
        <f t="shared" si="3"/>
        <v>vis</v>
      </c>
      <c r="E46" s="52">
        <f>VLOOKUP(C46,Active!C$21:E$973,3,FALSE)</f>
        <v>13972.540374381588</v>
      </c>
      <c r="F46" s="3" t="s">
        <v>60</v>
      </c>
      <c r="G46" s="17" t="str">
        <f t="shared" si="4"/>
        <v>56241.9568</v>
      </c>
      <c r="H46" s="44">
        <f t="shared" si="5"/>
        <v>7867</v>
      </c>
      <c r="I46" s="53" t="s">
        <v>223</v>
      </c>
      <c r="J46" s="54" t="s">
        <v>224</v>
      </c>
      <c r="K46" s="53" t="s">
        <v>225</v>
      </c>
      <c r="L46" s="53" t="s">
        <v>226</v>
      </c>
      <c r="M46" s="54" t="s">
        <v>72</v>
      </c>
      <c r="N46" s="54" t="s">
        <v>60</v>
      </c>
      <c r="O46" s="55" t="s">
        <v>216</v>
      </c>
      <c r="P46" s="56" t="s">
        <v>227</v>
      </c>
    </row>
    <row r="47" spans="1:16" ht="12.75" customHeight="1" thickBot="1">
      <c r="A47" s="44" t="str">
        <f t="shared" si="0"/>
        <v>VSB 59 </v>
      </c>
      <c r="B47" s="3" t="str">
        <f t="shared" si="1"/>
        <v>II</v>
      </c>
      <c r="C47" s="44">
        <f t="shared" si="2"/>
        <v>56917.077400000002</v>
      </c>
      <c r="D47" s="17" t="str">
        <f t="shared" si="3"/>
        <v>vis</v>
      </c>
      <c r="E47" s="52">
        <f>VLOOKUP(C47,Active!C$21:E$973,3,FALSE)</f>
        <v>15392.021000355338</v>
      </c>
      <c r="F47" s="3" t="s">
        <v>60</v>
      </c>
      <c r="G47" s="17" t="str">
        <f t="shared" si="4"/>
        <v>56917.0774</v>
      </c>
      <c r="H47" s="44">
        <f t="shared" si="5"/>
        <v>9286.5</v>
      </c>
      <c r="I47" s="53" t="s">
        <v>228</v>
      </c>
      <c r="J47" s="54" t="s">
        <v>229</v>
      </c>
      <c r="K47" s="53" t="s">
        <v>230</v>
      </c>
      <c r="L47" s="53" t="s">
        <v>231</v>
      </c>
      <c r="M47" s="54" t="s">
        <v>72</v>
      </c>
      <c r="N47" s="54" t="s">
        <v>209</v>
      </c>
      <c r="O47" s="55" t="s">
        <v>216</v>
      </c>
      <c r="P47" s="56" t="s">
        <v>232</v>
      </c>
    </row>
    <row r="48" spans="1:16">
      <c r="B48" s="3"/>
      <c r="F48" s="3"/>
    </row>
    <row r="49" spans="2:6">
      <c r="B49" s="3"/>
      <c r="F49" s="3"/>
    </row>
    <row r="50" spans="2:6">
      <c r="B50" s="3"/>
      <c r="F50" s="3"/>
    </row>
    <row r="51" spans="2:6">
      <c r="B51" s="3"/>
      <c r="F51" s="3"/>
    </row>
    <row r="52" spans="2:6">
      <c r="B52" s="3"/>
      <c r="F52" s="3"/>
    </row>
    <row r="53" spans="2:6">
      <c r="B53" s="3"/>
      <c r="F53" s="3"/>
    </row>
    <row r="54" spans="2:6">
      <c r="B54" s="3"/>
      <c r="F54" s="3"/>
    </row>
    <row r="55" spans="2:6">
      <c r="B55" s="3"/>
      <c r="F55" s="3"/>
    </row>
    <row r="56" spans="2:6">
      <c r="B56" s="3"/>
      <c r="F56" s="3"/>
    </row>
    <row r="57" spans="2:6">
      <c r="B57" s="3"/>
      <c r="F57" s="3"/>
    </row>
    <row r="58" spans="2:6">
      <c r="B58" s="3"/>
      <c r="F58" s="3"/>
    </row>
    <row r="59" spans="2:6">
      <c r="B59" s="3"/>
      <c r="F59" s="3"/>
    </row>
    <row r="60" spans="2:6">
      <c r="B60" s="3"/>
      <c r="F60" s="3"/>
    </row>
    <row r="61" spans="2:6">
      <c r="B61" s="3"/>
      <c r="F61" s="3"/>
    </row>
    <row r="62" spans="2:6">
      <c r="B62" s="3"/>
      <c r="F62" s="3"/>
    </row>
    <row r="63" spans="2:6">
      <c r="B63" s="3"/>
      <c r="F63" s="3"/>
    </row>
    <row r="64" spans="2:6">
      <c r="B64" s="3"/>
      <c r="F64" s="3"/>
    </row>
    <row r="65" spans="2:6">
      <c r="B65" s="3"/>
      <c r="F65" s="3"/>
    </row>
    <row r="66" spans="2:6">
      <c r="B66" s="3"/>
      <c r="F66" s="3"/>
    </row>
    <row r="67" spans="2:6">
      <c r="B67" s="3"/>
      <c r="F67" s="3"/>
    </row>
    <row r="68" spans="2:6">
      <c r="B68" s="3"/>
      <c r="F68" s="3"/>
    </row>
    <row r="69" spans="2:6">
      <c r="B69" s="3"/>
      <c r="F69" s="3"/>
    </row>
    <row r="70" spans="2:6">
      <c r="B70" s="3"/>
      <c r="F70" s="3"/>
    </row>
    <row r="71" spans="2:6">
      <c r="B71" s="3"/>
      <c r="F71" s="3"/>
    </row>
    <row r="72" spans="2:6">
      <c r="B72" s="3"/>
      <c r="F72" s="3"/>
    </row>
    <row r="73" spans="2:6">
      <c r="B73" s="3"/>
      <c r="F73" s="3"/>
    </row>
    <row r="74" spans="2:6">
      <c r="B74" s="3"/>
      <c r="F74" s="3"/>
    </row>
    <row r="75" spans="2:6">
      <c r="B75" s="3"/>
      <c r="F75" s="3"/>
    </row>
    <row r="76" spans="2:6">
      <c r="B76" s="3"/>
      <c r="F76" s="3"/>
    </row>
    <row r="77" spans="2:6">
      <c r="B77" s="3"/>
      <c r="F77" s="3"/>
    </row>
    <row r="78" spans="2:6">
      <c r="B78" s="3"/>
      <c r="F78" s="3"/>
    </row>
    <row r="79" spans="2:6">
      <c r="B79" s="3"/>
      <c r="F79" s="3"/>
    </row>
    <row r="80" spans="2: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  <row r="762" spans="2:6">
      <c r="B762" s="3"/>
      <c r="F762" s="3"/>
    </row>
    <row r="763" spans="2:6">
      <c r="B763" s="3"/>
      <c r="F763" s="3"/>
    </row>
    <row r="764" spans="2:6">
      <c r="B764" s="3"/>
      <c r="F764" s="3"/>
    </row>
    <row r="765" spans="2:6">
      <c r="B765" s="3"/>
      <c r="F765" s="3"/>
    </row>
    <row r="766" spans="2:6">
      <c r="B766" s="3"/>
      <c r="F766" s="3"/>
    </row>
    <row r="767" spans="2:6">
      <c r="B767" s="3"/>
      <c r="F767" s="3"/>
    </row>
    <row r="768" spans="2:6">
      <c r="B768" s="3"/>
      <c r="F768" s="3"/>
    </row>
    <row r="769" spans="2:6">
      <c r="B769" s="3"/>
      <c r="F769" s="3"/>
    </row>
    <row r="770" spans="2:6">
      <c r="B770" s="3"/>
      <c r="F770" s="3"/>
    </row>
    <row r="771" spans="2:6">
      <c r="B771" s="3"/>
      <c r="F771" s="3"/>
    </row>
    <row r="772" spans="2:6">
      <c r="B772" s="3"/>
      <c r="F772" s="3"/>
    </row>
    <row r="773" spans="2:6">
      <c r="B773" s="3"/>
      <c r="F773" s="3"/>
    </row>
    <row r="774" spans="2:6">
      <c r="B774" s="3"/>
      <c r="F774" s="3"/>
    </row>
    <row r="775" spans="2:6">
      <c r="B775" s="3"/>
      <c r="F775" s="3"/>
    </row>
    <row r="776" spans="2:6">
      <c r="B776" s="3"/>
      <c r="F776" s="3"/>
    </row>
    <row r="777" spans="2:6">
      <c r="B777" s="3"/>
      <c r="F777" s="3"/>
    </row>
    <row r="778" spans="2:6">
      <c r="B778" s="3"/>
      <c r="F778" s="3"/>
    </row>
    <row r="779" spans="2:6">
      <c r="B779" s="3"/>
      <c r="F779" s="3"/>
    </row>
    <row r="780" spans="2:6">
      <c r="B780" s="3"/>
      <c r="F780" s="3"/>
    </row>
    <row r="781" spans="2:6">
      <c r="B781" s="3"/>
      <c r="F781" s="3"/>
    </row>
    <row r="782" spans="2:6">
      <c r="B782" s="3"/>
      <c r="F782" s="3"/>
    </row>
    <row r="783" spans="2:6">
      <c r="B783" s="3"/>
      <c r="F783" s="3"/>
    </row>
    <row r="784" spans="2:6">
      <c r="B784" s="3"/>
      <c r="F784" s="3"/>
    </row>
    <row r="785" spans="2:6">
      <c r="B785" s="3"/>
      <c r="F785" s="3"/>
    </row>
    <row r="786" spans="2:6">
      <c r="B786" s="3"/>
      <c r="F786" s="3"/>
    </row>
    <row r="787" spans="2:6">
      <c r="B787" s="3"/>
      <c r="F787" s="3"/>
    </row>
    <row r="788" spans="2:6">
      <c r="B788" s="3"/>
      <c r="F788" s="3"/>
    </row>
    <row r="789" spans="2:6">
      <c r="B789" s="3"/>
      <c r="F789" s="3"/>
    </row>
    <row r="790" spans="2:6">
      <c r="B790" s="3"/>
      <c r="F790" s="3"/>
    </row>
    <row r="791" spans="2:6">
      <c r="B791" s="3"/>
      <c r="F791" s="3"/>
    </row>
    <row r="792" spans="2:6">
      <c r="B792" s="3"/>
      <c r="F792" s="3"/>
    </row>
    <row r="793" spans="2:6">
      <c r="B793" s="3"/>
      <c r="F793" s="3"/>
    </row>
    <row r="794" spans="2:6">
      <c r="B794" s="3"/>
      <c r="F794" s="3"/>
    </row>
    <row r="795" spans="2:6">
      <c r="B795" s="3"/>
      <c r="F795" s="3"/>
    </row>
    <row r="796" spans="2:6">
      <c r="B796" s="3"/>
      <c r="F796" s="3"/>
    </row>
    <row r="797" spans="2:6">
      <c r="B797" s="3"/>
      <c r="F797" s="3"/>
    </row>
    <row r="798" spans="2:6">
      <c r="B798" s="3"/>
      <c r="F798" s="3"/>
    </row>
    <row r="799" spans="2:6">
      <c r="B799" s="3"/>
      <c r="F799" s="3"/>
    </row>
  </sheetData>
  <phoneticPr fontId="8" type="noConversion"/>
  <hyperlinks>
    <hyperlink ref="P33" r:id="rId1" display="http://www.konkoly.hu/cgi-bin/IBVS?2073"/>
    <hyperlink ref="P34" r:id="rId2" display="http://www.bav-astro.de/sfs/BAVM_link.php?BAVMnr=225"/>
    <hyperlink ref="P35" r:id="rId3" display="http://www.bav-astro.de/sfs/BAVM_link.php?BAVMnr=225"/>
    <hyperlink ref="P36" r:id="rId4" display="http://www.bav-astro.de/sfs/BAVM_link.php?BAVMnr=225"/>
    <hyperlink ref="P37" r:id="rId5" display="http://www.bav-astro.de/sfs/BAVM_link.php?BAVMnr=225"/>
    <hyperlink ref="P38" r:id="rId6" display="http://www.bav-astro.de/sfs/BAVM_link.php?BAVMnr=225"/>
    <hyperlink ref="P11" r:id="rId7" display="http://www.konkoly.hu/cgi-bin/IBVS?4380"/>
    <hyperlink ref="P12" r:id="rId8" display="http://www.konkoly.hu/cgi-bin/IBVS?4380"/>
    <hyperlink ref="P13" r:id="rId9" display="http://www.konkoly.hu/cgi-bin/IBVS?4380"/>
    <hyperlink ref="P14" r:id="rId10" display="http://www.konkoly.hu/cgi-bin/IBVS?4126"/>
    <hyperlink ref="P15" r:id="rId11" display="http://www.konkoly.hu/cgi-bin/IBVS?4126"/>
    <hyperlink ref="P16" r:id="rId12" display="http://www.konkoly.hu/cgi-bin/IBVS?5463"/>
    <hyperlink ref="P17" r:id="rId13" display="http://www.konkoly.hu/cgi-bin/IBVS?5439"/>
    <hyperlink ref="P18" r:id="rId14" display="http://www.konkoly.hu/cgi-bin/IBVS?5463"/>
    <hyperlink ref="P19" r:id="rId15" display="http://www.konkoly.hu/cgi-bin/IBVS?5843"/>
    <hyperlink ref="P20" r:id="rId16" display="http://www.konkoly.hu/cgi-bin/IBVS?5843"/>
    <hyperlink ref="P21" r:id="rId17" display="http://www.konkoly.hu/cgi-bin/IBVS?5843"/>
    <hyperlink ref="P22" r:id="rId18" display="http://www.konkoly.hu/cgi-bin/IBVS?5843"/>
    <hyperlink ref="P23" r:id="rId19" display="http://www.konkoly.hu/cgi-bin/IBVS?5843"/>
    <hyperlink ref="P24" r:id="rId20" display="http://www.konkoly.hu/cgi-bin/IBVS?5843"/>
    <hyperlink ref="P25" r:id="rId21" display="http://www.konkoly.hu/cgi-bin/IBVS?5843"/>
    <hyperlink ref="P26" r:id="rId22" display="http://www.konkoly.hu/cgi-bin/IBVS?5843"/>
    <hyperlink ref="P27" r:id="rId23" display="http://www.konkoly.hu/cgi-bin/IBVS?5843"/>
    <hyperlink ref="P28" r:id="rId24" display="http://www.konkoly.hu/cgi-bin/IBVS?5843"/>
    <hyperlink ref="P40" r:id="rId25" display="http://www.konkoly.hu/cgi-bin/IBVS?5754"/>
    <hyperlink ref="P41" r:id="rId26" display="http://www.konkoly.hu/cgi-bin/IBVS?5754"/>
    <hyperlink ref="P29" r:id="rId27" display="http://www.konkoly.hu/cgi-bin/IBVS?5843"/>
    <hyperlink ref="P42" r:id="rId28" display="http://vsolj.cetus-net.org/no45.pdf"/>
    <hyperlink ref="P30" r:id="rId29" display="http://www.konkoly.hu/cgi-bin/IBVS?5887"/>
    <hyperlink ref="P31" r:id="rId30" display="http://www.konkoly.hu/cgi-bin/IBVS?5887"/>
    <hyperlink ref="P32" r:id="rId31" display="http://www.konkoly.hu/cgi-bin/IBVS?5887"/>
    <hyperlink ref="P43" r:id="rId32" display="http://vsolj.cetus-net.org/vsoljno50.pdf"/>
    <hyperlink ref="P44" r:id="rId33" display="http://vsolj.cetus-net.org/vsoljno51.pdf"/>
    <hyperlink ref="P45" r:id="rId34" display="http://vsolj.cetus-net.org/vsoljno53.pdf"/>
    <hyperlink ref="P46" r:id="rId35" display="http://vsolj.cetus-net.org/vsoljno55.pdf"/>
    <hyperlink ref="P47" r:id="rId36" display="http://vsolj.cetus-net.org/vsoljno59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2023-01-23T23:35:02Z</dcterms:modified>
</cp:coreProperties>
</file>