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31DD33F-409C-48B3-B581-BFDB9A443F4C}" xr6:coauthVersionLast="47" xr6:coauthVersionMax="47" xr10:uidLastSave="{00000000-0000-0000-0000-000000000000}"/>
  <bookViews>
    <workbookView xWindow="14505" yWindow="600" windowWidth="13320" windowHeight="1450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0" i="1"/>
  <c r="F50" i="1" s="1"/>
  <c r="G50" i="1" s="1"/>
  <c r="K50" i="1" s="1"/>
  <c r="Q50" i="1"/>
  <c r="E36" i="1"/>
  <c r="F36" i="1" s="1"/>
  <c r="G36" i="1" s="1"/>
  <c r="K36" i="1" s="1"/>
  <c r="Q36" i="1"/>
  <c r="E32" i="1"/>
  <c r="F32" i="1" s="1"/>
  <c r="G32" i="1" s="1"/>
  <c r="K32" i="1" s="1"/>
  <c r="Q32" i="1"/>
  <c r="E35" i="1"/>
  <c r="F35" i="1"/>
  <c r="G35" i="1" s="1"/>
  <c r="K35" i="1" s="1"/>
  <c r="Q35" i="1"/>
  <c r="Q49" i="1"/>
  <c r="E31" i="1"/>
  <c r="F31" i="1"/>
  <c r="G31" i="1" s="1"/>
  <c r="K31" i="1" s="1"/>
  <c r="E33" i="1"/>
  <c r="F33" i="1" s="1"/>
  <c r="G33" i="1" s="1"/>
  <c r="K33" i="1" s="1"/>
  <c r="E34" i="1"/>
  <c r="F34" i="1"/>
  <c r="G34" i="1" s="1"/>
  <c r="K34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Q48" i="1"/>
  <c r="Q47" i="1"/>
  <c r="Q46" i="1"/>
  <c r="Q45" i="1"/>
  <c r="Q44" i="1"/>
  <c r="Q43" i="1"/>
  <c r="Q42" i="1"/>
  <c r="Q41" i="1"/>
  <c r="Q40" i="1"/>
  <c r="Q39" i="1"/>
  <c r="Q38" i="1"/>
  <c r="Q37" i="1"/>
  <c r="Q34" i="1"/>
  <c r="Q33" i="1"/>
  <c r="Q31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Q30" i="1"/>
  <c r="D9" i="1"/>
  <c r="C9" i="1"/>
  <c r="Q29" i="1"/>
  <c r="Q28" i="1"/>
  <c r="Q27" i="1"/>
  <c r="Q25" i="1"/>
  <c r="Q24" i="1"/>
  <c r="Q22" i="1"/>
  <c r="Q23" i="1"/>
  <c r="Q26" i="1"/>
  <c r="A21" i="1"/>
  <c r="C21" i="1"/>
  <c r="Q21" i="1" s="1"/>
  <c r="F16" i="1"/>
  <c r="F17" i="1" s="1"/>
  <c r="C12" i="1"/>
  <c r="C11" i="1"/>
  <c r="C17" i="1" l="1"/>
  <c r="E21" i="1"/>
  <c r="F21" i="1" s="1"/>
  <c r="G21" i="1" s="1"/>
  <c r="H21" i="1" s="1"/>
  <c r="O52" i="1"/>
  <c r="O51" i="1"/>
  <c r="O53" i="1"/>
  <c r="O25" i="1"/>
  <c r="O36" i="1"/>
  <c r="O22" i="1"/>
  <c r="O27" i="1"/>
  <c r="O37" i="1"/>
  <c r="O33" i="1"/>
  <c r="O39" i="1"/>
  <c r="O31" i="1"/>
  <c r="O46" i="1"/>
  <c r="O21" i="1"/>
  <c r="O23" i="1"/>
  <c r="O44" i="1"/>
  <c r="O43" i="1"/>
  <c r="O35" i="1"/>
  <c r="O42" i="1"/>
  <c r="O38" i="1"/>
  <c r="C15" i="1"/>
  <c r="O29" i="1"/>
  <c r="O32" i="1"/>
  <c r="O30" i="1"/>
  <c r="O41" i="1"/>
  <c r="O45" i="1"/>
  <c r="O47" i="1"/>
  <c r="O24" i="1"/>
  <c r="O26" i="1"/>
  <c r="O40" i="1"/>
  <c r="O50" i="1"/>
  <c r="O49" i="1"/>
  <c r="O48" i="1"/>
  <c r="O34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<sst xmlns="http://schemas.openxmlformats.org/spreadsheetml/2006/main" count="129" uniqueCount="64">
  <si>
    <t>JAVSO..45..121</t>
  </si>
  <si>
    <t>JAVSO..46…79 (2018)</t>
  </si>
  <si>
    <t>VSB-064</t>
  </si>
  <si>
    <t>VSB-066</t>
  </si>
  <si>
    <t>2019-07-08 Verified by ToMcat (period search software)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</si>
  <si>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</si>
  <si>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</si>
  <si>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</si>
  <si>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</si>
  <si>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</si>
  <si>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</si>
  <si>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</si>
  <si>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</si>
  <si>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</si>
  <si>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</si>
  <si>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</si>
  <si>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</si>
  <si>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</si>
  <si>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</si>
  <si>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</si>
  <si>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</si>
  <si>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</si>
  <si>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</si>
  <si>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</si>
  <si>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</si>
  <si>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</si>
  <si>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</si>
  <si>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</si>
  <si>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</si>
  <si>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</si>
  <si>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</si>
  <si>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</si>
  <si>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</si>
  <si>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</si>
  <si>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</si>
  <si>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</si>
  <si>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</si>
  <si>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</si>
  <si>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</si>
  <si>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</si>
  <si>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</si>
  <si>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</si>
  <si>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</si>
  <si>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ET Psc</t>
  </si>
  <si>
    <t>ET Psc / GSC 0608-0490</t>
  </si>
  <si>
    <t>EW/KE</t>
  </si>
  <si>
    <t>IBVS 5644</t>
  </si>
  <si>
    <t>OEJV 0160</t>
  </si>
  <si>
    <t>I</t>
  </si>
  <si>
    <t>IBVS 6114</t>
  </si>
  <si>
    <t>II</t>
  </si>
  <si>
    <t>G0608-0490</t>
  </si>
  <si>
    <t>IBVS 6196</t>
  </si>
  <si>
    <t>pg</t>
  </si>
  <si>
    <t>vis</t>
  </si>
  <si>
    <t>PE</t>
  </si>
  <si>
    <t>CCD</t>
  </si>
  <si>
    <t>BAD?</t>
  </si>
  <si>
    <t>B</t>
  </si>
  <si>
    <t>JAVSO..46..184</t>
  </si>
  <si>
    <t>OEJV 0211</t>
  </si>
  <si>
    <t>JAVSO 49, 256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</si>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</sst>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6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Border="1" applyAlignment="1">
      <alignment horizontal="center"/>
    </xf>
    <xf numFmtId="172" fontId="33" fillId="0" borderId="0" xfId="42" applyNumberFormat="1" applyFont="1" applyFill="1" applyBorder="1" applyAlignment="1" applyProtection="1">
      <alignment horizontal="left" vertical="top"/>
    </xf>
    <xf numFmtId="0" fontId="33" fillId="0" borderId="0" xfId="42" applyNumberFormat="1" applyFont="1" applyFill="1" applyBorder="1" applyAlignment="1" applyProtection="1">
      <alignment horizontal="left" vertical="top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34" fillId="0" borderId="0" xfId="0" quotePrefix="1" applyFont="1" applyAlignment="1"/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3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Psc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4A-48CD-A8F6-7D128CDC9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A-48CD-A8F6-7D128CDC9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4A-48CD-A8F6-7D128CDC9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-7.5080000024172477E-3</c:v>
                </c:pt>
                <c:pt idx="2">
                  <c:v>-6.5979999999399297E-3</c:v>
                </c:pt>
                <c:pt idx="3">
                  <c:v>-6.5699999977368861E-3</c:v>
                </c:pt>
                <c:pt idx="4">
                  <c:v>-5.4810000001452863E-3</c:v>
                </c:pt>
                <c:pt idx="5">
                  <c:v>-4.9220000000786968E-3</c:v>
                </c:pt>
                <c:pt idx="6">
                  <c:v>-4.3630000000121072E-3</c:v>
                </c:pt>
                <c:pt idx="7">
                  <c:v>-3.8130000029923394E-3</c:v>
                </c:pt>
                <c:pt idx="8">
                  <c:v>-7.8060000014374964E-3</c:v>
                </c:pt>
                <c:pt idx="9">
                  <c:v>-5.8299999946029857E-3</c:v>
                </c:pt>
                <c:pt idx="10">
                  <c:v>-6.6719999958877452E-3</c:v>
                </c:pt>
                <c:pt idx="11">
                  <c:v>2.5199983065249398E-4</c:v>
                </c:pt>
                <c:pt idx="12">
                  <c:v>-7.2639999998500571E-3</c:v>
                </c:pt>
                <c:pt idx="13">
                  <c:v>-4.1459999993094243E-3</c:v>
                </c:pt>
                <c:pt idx="14">
                  <c:v>-4.7019997800816782E-3</c:v>
                </c:pt>
                <c:pt idx="15">
                  <c:v>-4.2420000027050264E-3</c:v>
                </c:pt>
                <c:pt idx="16">
                  <c:v>-5.6919999988167547E-3</c:v>
                </c:pt>
                <c:pt idx="17">
                  <c:v>-6.5720000056899153E-3</c:v>
                </c:pt>
                <c:pt idx="18">
                  <c:v>-5.172000004677102E-3</c:v>
                </c:pt>
                <c:pt idx="19">
                  <c:v>-6.4399999973829836E-3</c:v>
                </c:pt>
                <c:pt idx="20">
                  <c:v>-6.0400000002118759E-3</c:v>
                </c:pt>
                <c:pt idx="21">
                  <c:v>-8.2080000065616332E-3</c:v>
                </c:pt>
                <c:pt idx="22">
                  <c:v>-6.6080000033252873E-3</c:v>
                </c:pt>
                <c:pt idx="23">
                  <c:v>-6.9309999962570146E-3</c:v>
                </c:pt>
                <c:pt idx="24">
                  <c:v>-4.7310000009019859E-3</c:v>
                </c:pt>
                <c:pt idx="25">
                  <c:v>-6.4969997984007932E-3</c:v>
                </c:pt>
                <c:pt idx="26">
                  <c:v>-5.997000182105694E-3</c:v>
                </c:pt>
                <c:pt idx="27">
                  <c:v>-5.8969998863176443E-3</c:v>
                </c:pt>
                <c:pt idx="28">
                  <c:v>-5.7970000561908819E-3</c:v>
                </c:pt>
                <c:pt idx="29">
                  <c:v>-1.9979999997303821E-3</c:v>
                </c:pt>
                <c:pt idx="30">
                  <c:v>-6.1050000949762762E-3</c:v>
                </c:pt>
                <c:pt idx="31">
                  <c:v>-3.704999980982393E-3</c:v>
                </c:pt>
                <c:pt idx="32">
                  <c:v>-4.9600000056670979E-3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4A-48CD-A8F6-7D128CDC9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4A-48CD-A8F6-7D128CDC9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4A-48CD-A8F6-7D128CDC9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4A-48CD-A8F6-7D128CDC9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-7.3553392464280921E-3</c:v>
                </c:pt>
                <c:pt idx="1">
                  <c:v>-6.2233420252252158E-3</c:v>
                </c:pt>
                <c:pt idx="2">
                  <c:v>-6.2233420252252158E-3</c:v>
                </c:pt>
                <c:pt idx="3">
                  <c:v>-6.0984330651725847E-3</c:v>
                </c:pt>
                <c:pt idx="4">
                  <c:v>-6.0508300885317515E-3</c:v>
                </c:pt>
                <c:pt idx="5">
                  <c:v>-5.9617992340261529E-3</c:v>
                </c:pt>
                <c:pt idx="6">
                  <c:v>-5.9610957417605241E-3</c:v>
                </c:pt>
                <c:pt idx="7">
                  <c:v>-5.9610957417605241E-3</c:v>
                </c:pt>
                <c:pt idx="8">
                  <c:v>-5.9511686842344397E-3</c:v>
                </c:pt>
                <c:pt idx="9">
                  <c:v>-5.6771193638686553E-3</c:v>
                </c:pt>
                <c:pt idx="10">
                  <c:v>-5.5475204553785042E-3</c:v>
                </c:pt>
                <c:pt idx="11">
                  <c:v>-5.5401728694930551E-3</c:v>
                </c:pt>
                <c:pt idx="12">
                  <c:v>-5.5312619674617661E-3</c:v>
                </c:pt>
                <c:pt idx="13">
                  <c:v>-5.5298549829305103E-3</c:v>
                </c:pt>
                <c:pt idx="14">
                  <c:v>-5.4287084282946506E-3</c:v>
                </c:pt>
                <c:pt idx="15">
                  <c:v>-5.4279267702217297E-3</c:v>
                </c:pt>
                <c:pt idx="16">
                  <c:v>-5.4240184798571298E-3</c:v>
                </c:pt>
                <c:pt idx="17">
                  <c:v>-5.422455163711289E-3</c:v>
                </c:pt>
                <c:pt idx="18">
                  <c:v>-5.422455163711289E-3</c:v>
                </c:pt>
                <c:pt idx="19">
                  <c:v>-5.4199538578779448E-3</c:v>
                </c:pt>
                <c:pt idx="20">
                  <c:v>-5.4199538578779448E-3</c:v>
                </c:pt>
                <c:pt idx="21">
                  <c:v>-5.4174525520446007E-3</c:v>
                </c:pt>
                <c:pt idx="22">
                  <c:v>-5.4174525520446007E-3</c:v>
                </c:pt>
                <c:pt idx="23">
                  <c:v>-5.4153420752477161E-3</c:v>
                </c:pt>
                <c:pt idx="24">
                  <c:v>-5.4153420752477161E-3</c:v>
                </c:pt>
                <c:pt idx="25">
                  <c:v>-5.2876191461325734E-3</c:v>
                </c:pt>
                <c:pt idx="26">
                  <c:v>-5.2876191461325734E-3</c:v>
                </c:pt>
                <c:pt idx="27">
                  <c:v>-5.2876191461325734E-3</c:v>
                </c:pt>
                <c:pt idx="28">
                  <c:v>-5.2876191461325734E-3</c:v>
                </c:pt>
                <c:pt idx="29">
                  <c:v>-5.0414750189700366E-3</c:v>
                </c:pt>
                <c:pt idx="30">
                  <c:v>-5.0146641470688782E-3</c:v>
                </c:pt>
                <c:pt idx="31">
                  <c:v>-5.0146641470688782E-3</c:v>
                </c:pt>
                <c:pt idx="32">
                  <c:v>-4.9056228458965248E-3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4A-48CD-A8F6-7D128CDC9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4A-48CD-A8F6-7D128CDC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48936"/>
        <c:axId val="1"/>
      </c:scatterChart>
      <c:valAx>
        <c:axId val="24974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4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778B50E-BCA3-3BCD-5DC3-1254F2333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3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29</v>
      </c>
      <c r="B2" t="s">
        <v>45</v>
      </c>
      <c r="C2" s="3"/>
      <c r="D2" s="3"/>
      <c r="E2" s="10" t="s">
        <v>43</v>
      </c>
      <c r="F2" t="s">
        <v>51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42</v>
      </c>
      <c r="D4" s="28" t="s">
        <v>42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52627.61</v>
      </c>
      <c r="D7" s="29" t="s">
        <v>46</v>
      </c>
    </row>
    <row r="8" spans="1:6" x14ac:dyDescent="0.2">
      <c r="A8" t="s">
        <v>9</v>
      </c>
      <c r="C8" s="8">
        <v>0.43929800000000002</v>
      </c>
      <c r="D8" s="29" t="s">
        <v>46</v>
      </c>
      <c r="E8" s="46" t="s">
        <v>4</v>
      </c>
    </row>
    <row r="9" spans="1:6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INTERCEPT(INDIRECT($D$9):G991,INDIRECT($C$9):F991)</f>
        <v>-7.3553392464280921E-3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SLOPE(INDIRECT($D$9):G991,INDIRECT($C$9):F991)</f>
        <v>1.5633161458401834E-7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(C7+C11)+(C8+C12)*INT(MAX(F21:F3532))</f>
        <v>59511.404754377159</v>
      </c>
      <c r="E15" s="14" t="s">
        <v>39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0.43929815633161462</v>
      </c>
      <c r="E16" s="14" t="s">
        <v>36</v>
      </c>
      <c r="F16" s="15">
        <f ca="1">NOW()+15018.5+$C$5/24</f>
        <v>59968.532442708332</v>
      </c>
    </row>
    <row r="17" spans="1:21" ht="13.5" thickBot="1" x14ac:dyDescent="0.25">
      <c r="A17" s="14" t="s">
        <v>33</v>
      </c>
      <c r="B17" s="10"/>
      <c r="C17" s="10">
        <f>COUNT(C21:C2190)</f>
        <v>33</v>
      </c>
      <c r="E17" s="14" t="s">
        <v>40</v>
      </c>
      <c r="F17" s="15">
        <f ca="1">ROUND(2*(F16-$C$7)/$C$8,0)/2+F15</f>
        <v>16711.5</v>
      </c>
    </row>
    <row r="18" spans="1:21" ht="14.25" thickTop="1" thickBot="1" x14ac:dyDescent="0.25">
      <c r="A18" s="16" t="s">
        <v>11</v>
      </c>
      <c r="B18" s="10"/>
      <c r="C18" s="19">
        <f ca="1">+C15</f>
        <v>59511.404754377159</v>
      </c>
      <c r="D18" s="20">
        <f ca="1">+C16</f>
        <v>0.43929815633161462</v>
      </c>
      <c r="E18" s="14" t="s">
        <v>41</v>
      </c>
      <c r="F18" s="23">
        <f ca="1">ROUND(2*(F16-$C$15)/$C$16,0)/2+F15</f>
        <v>1041.5</v>
      </c>
    </row>
    <row r="19" spans="1:21" ht="13.5" thickTop="1" x14ac:dyDescent="0.2">
      <c r="E19" s="14" t="s">
        <v>37</v>
      </c>
      <c r="F19" s="18">
        <f ca="1">+$C$15+$C$16*F18-15018.5-$C$5/24</f>
        <v>44950.829617529875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57</v>
      </c>
    </row>
    <row r="21" spans="1:21" x14ac:dyDescent="0.2">
      <c r="A21" t="str">
        <f>D$7</f>
        <v>IBVS 5644</v>
      </c>
      <c r="C21" s="8">
        <f>C$7</f>
        <v>52627.61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-7.3553392464280921E-3</v>
      </c>
      <c r="Q21" s="2">
        <f>+C21-15018.5</f>
        <v>37609.11</v>
      </c>
    </row>
    <row r="22" spans="1:21" x14ac:dyDescent="0.2">
      <c r="A22" s="30" t="s">
        <v>47</v>
      </c>
      <c r="B22" s="31" t="s">
        <v>48</v>
      </c>
      <c r="C22" s="32">
        <v>55808.559309999997</v>
      </c>
      <c r="D22" s="32">
        <v>1E-4</v>
      </c>
      <c r="E22">
        <f>+(C22-C$7)/C$8</f>
        <v>7240.9829090958674</v>
      </c>
      <c r="F22">
        <f>ROUND(2*E22,0)/2</f>
        <v>7241</v>
      </c>
      <c r="G22">
        <f>+C22-(C$7+F22*C$8)</f>
        <v>-7.5080000024172477E-3</v>
      </c>
      <c r="K22">
        <f>+G22</f>
        <v>-7.5080000024172477E-3</v>
      </c>
      <c r="O22">
        <f ca="1">+C$11+C$12*$F22</f>
        <v>-6.2233420252252158E-3</v>
      </c>
      <c r="Q22" s="2">
        <f>+C22-15018.5</f>
        <v>40790.059309999997</v>
      </c>
    </row>
    <row r="23" spans="1:21" x14ac:dyDescent="0.2">
      <c r="A23" s="30" t="s">
        <v>47</v>
      </c>
      <c r="B23" s="31" t="s">
        <v>48</v>
      </c>
      <c r="C23" s="32">
        <v>55808.560219999999</v>
      </c>
      <c r="D23" s="32">
        <v>5.0000000000000001E-4</v>
      </c>
      <c r="E23">
        <f>+(C23-C$7)/C$8</f>
        <v>7240.9849805826534</v>
      </c>
      <c r="F23">
        <f>ROUND(2*E23,0)/2</f>
        <v>7241</v>
      </c>
      <c r="G23">
        <f>+C23-(C$7+F23*C$8)</f>
        <v>-6.5979999999399297E-3</v>
      </c>
      <c r="K23">
        <f>+G23</f>
        <v>-6.5979999999399297E-3</v>
      </c>
      <c r="O23">
        <f ca="1">+C$11+C$12*$F23</f>
        <v>-6.2233420252252158E-3</v>
      </c>
      <c r="Q23" s="2">
        <f>+C23-15018.5</f>
        <v>40790.060219999999</v>
      </c>
    </row>
    <row r="24" spans="1:21" x14ac:dyDescent="0.2">
      <c r="A24" s="32" t="s">
        <v>49</v>
      </c>
      <c r="B24" s="31" t="s">
        <v>48</v>
      </c>
      <c r="C24" s="32">
        <v>56159.559350000003</v>
      </c>
      <c r="D24" s="32">
        <v>2.7999999999999998E-4</v>
      </c>
      <c r="E24">
        <f>+(C24-C$7)/C$8</f>
        <v>8039.985044320717</v>
      </c>
      <c r="F24">
        <f>ROUND(2*E24,0)/2</f>
        <v>8040</v>
      </c>
      <c r="G24">
        <f>+C24-(C$7+F24*C$8)</f>
        <v>-6.5699999977368861E-3</v>
      </c>
      <c r="K24">
        <f>+G24</f>
        <v>-6.5699999977368861E-3</v>
      </c>
      <c r="O24">
        <f ca="1">+C$11+C$12*$F24</f>
        <v>-6.0984330651725847E-3</v>
      </c>
      <c r="Q24" s="2">
        <f>+C24-15018.5</f>
        <v>41141.059350000003</v>
      </c>
    </row>
    <row r="25" spans="1:21" x14ac:dyDescent="0.2">
      <c r="A25" s="32" t="s">
        <v>49</v>
      </c>
      <c r="B25" s="31" t="s">
        <v>50</v>
      </c>
      <c r="C25" s="32">
        <v>56293.326679999998</v>
      </c>
      <c r="D25" s="32">
        <v>4.2000000000000002E-4</v>
      </c>
      <c r="E25">
        <f>+(C25-C$7)/C$8</f>
        <v>8344.4875232757659</v>
      </c>
      <c r="F25">
        <f>ROUND(2*E25,0)/2</f>
        <v>8344.5</v>
      </c>
      <c r="G25">
        <f>+C25-(C$7+F25*C$8)</f>
        <v>-5.4810000001452863E-3</v>
      </c>
      <c r="K25">
        <f>+G25</f>
        <v>-5.4810000001452863E-3</v>
      </c>
      <c r="O25">
        <f ca="1">+C$11+C$12*$F25</f>
        <v>-6.0508300885317515E-3</v>
      </c>
      <c r="Q25" s="2">
        <f>+C25-15018.5</f>
        <v>41274.826679999998</v>
      </c>
    </row>
    <row r="26" spans="1:21" x14ac:dyDescent="0.2">
      <c r="A26" s="30" t="s">
        <v>47</v>
      </c>
      <c r="B26" s="31" t="s">
        <v>48</v>
      </c>
      <c r="C26" s="32">
        <v>56543.507449999997</v>
      </c>
      <c r="D26" s="32">
        <v>2.9999999999999997E-4</v>
      </c>
      <c r="E26">
        <f>+(C26-C$7)/C$8</f>
        <v>8913.9887957605006</v>
      </c>
      <c r="F26">
        <f>ROUND(2*E26,0)/2</f>
        <v>8914</v>
      </c>
      <c r="G26">
        <f>+C26-(C$7+F26*C$8)</f>
        <v>-4.9220000000786968E-3</v>
      </c>
      <c r="K26">
        <f>+G26</f>
        <v>-4.9220000000786968E-3</v>
      </c>
      <c r="O26">
        <f ca="1">+C$11+C$12*$F26</f>
        <v>-5.9617992340261529E-3</v>
      </c>
      <c r="Q26" s="2">
        <f>+C26-15018.5</f>
        <v>41525.007449999997</v>
      </c>
    </row>
    <row r="27" spans="1:21" x14ac:dyDescent="0.2">
      <c r="A27" s="32" t="s">
        <v>49</v>
      </c>
      <c r="B27" s="31" t="s">
        <v>50</v>
      </c>
      <c r="C27" s="32">
        <v>56545.484850000001</v>
      </c>
      <c r="D27" s="32">
        <v>2.2000000000000001E-4</v>
      </c>
      <c r="E27">
        <f>+(C27-C$7)/C$8</f>
        <v>8918.4900682452462</v>
      </c>
      <c r="F27">
        <f>ROUND(2*E27,0)/2</f>
        <v>8918.5</v>
      </c>
      <c r="G27">
        <f>+C27-(C$7+F27*C$8)</f>
        <v>-4.3630000000121072E-3</v>
      </c>
      <c r="K27">
        <f>+G27</f>
        <v>-4.3630000000121072E-3</v>
      </c>
      <c r="O27">
        <f ca="1">+C$11+C$12*$F27</f>
        <v>-5.9610957417605241E-3</v>
      </c>
      <c r="Q27" s="2">
        <f>+C27-15018.5</f>
        <v>41526.984850000001</v>
      </c>
    </row>
    <row r="28" spans="1:21" x14ac:dyDescent="0.2">
      <c r="A28" s="32" t="s">
        <v>49</v>
      </c>
      <c r="B28" s="31" t="s">
        <v>50</v>
      </c>
      <c r="C28" s="32">
        <v>56545.485399999998</v>
      </c>
      <c r="D28" s="32">
        <v>3.6999999999999999E-4</v>
      </c>
      <c r="E28">
        <f>+(C28-C$7)/C$8</f>
        <v>8918.4913202427433</v>
      </c>
      <c r="F28">
        <f>ROUND(2*E28,0)/2</f>
        <v>8918.5</v>
      </c>
      <c r="G28">
        <f>+C28-(C$7+F28*C$8)</f>
        <v>-3.8130000029923394E-3</v>
      </c>
      <c r="K28">
        <f>+G28</f>
        <v>-3.8130000029923394E-3</v>
      </c>
      <c r="O28">
        <f ca="1">+C$11+C$12*$F28</f>
        <v>-5.9610957417605241E-3</v>
      </c>
      <c r="Q28" s="2">
        <f>+C28-15018.5</f>
        <v>41526.985399999998</v>
      </c>
    </row>
    <row r="29" spans="1:21" x14ac:dyDescent="0.2">
      <c r="A29" s="32" t="s">
        <v>49</v>
      </c>
      <c r="B29" s="31" t="s">
        <v>48</v>
      </c>
      <c r="C29" s="32">
        <v>56573.376830000001</v>
      </c>
      <c r="D29" s="32">
        <v>4.4999999999999999E-4</v>
      </c>
      <c r="E29">
        <f>+(C29-C$7)/C$8</f>
        <v>8981.9822307408649</v>
      </c>
      <c r="F29">
        <f>ROUND(2*E29,0)/2</f>
        <v>8982</v>
      </c>
      <c r="G29">
        <f>+C29-(C$7+F29*C$8)</f>
        <v>-7.8060000014374964E-3</v>
      </c>
      <c r="K29">
        <f>+G29</f>
        <v>-7.8060000014374964E-3</v>
      </c>
      <c r="O29">
        <f ca="1">+C$11+C$12*$F29</f>
        <v>-5.9511686842344397E-3</v>
      </c>
      <c r="Q29" s="2">
        <f>+C29-15018.5</f>
        <v>41554.876830000001</v>
      </c>
    </row>
    <row r="30" spans="1:21" x14ac:dyDescent="0.2">
      <c r="A30" s="33" t="s">
        <v>52</v>
      </c>
      <c r="B30" s="34" t="s">
        <v>48</v>
      </c>
      <c r="C30" s="35">
        <v>57343.468200000003</v>
      </c>
      <c r="D30" s="35">
        <v>1.1999999999999999E-3</v>
      </c>
      <c r="E30">
        <f>+(C30-C$7)/C$8</f>
        <v>10734.98672882645</v>
      </c>
      <c r="F30">
        <f>ROUND(2*E30,0)/2</f>
        <v>10735</v>
      </c>
      <c r="G30">
        <f>+C30-(C$7+F30*C$8)</f>
        <v>-5.8299999946029857E-3</v>
      </c>
      <c r="K30">
        <f>+G30</f>
        <v>-5.8299999946029857E-3</v>
      </c>
      <c r="O30">
        <f ca="1">+C$11+C$12*$F30</f>
        <v>-5.6771193638686553E-3</v>
      </c>
      <c r="Q30" s="2">
        <f>+C30-15018.5</f>
        <v>42324.968200000003</v>
      </c>
    </row>
    <row r="31" spans="1:21" x14ac:dyDescent="0.2">
      <c r="A31" s="36" t="s">
        <v>0</v>
      </c>
      <c r="B31" s="37" t="s">
        <v>48</v>
      </c>
      <c r="C31" s="36">
        <v>57707.645400000001</v>
      </c>
      <c r="D31" s="36">
        <v>1E-4</v>
      </c>
      <c r="E31">
        <f>+(C31-C$7)/C$8</f>
        <v>11563.984812132085</v>
      </c>
      <c r="F31">
        <f>ROUND(2*E31,0)/2</f>
        <v>11564</v>
      </c>
      <c r="G31">
        <f>+C31-(C$7+F31*C$8)</f>
        <v>-6.6719999958877452E-3</v>
      </c>
      <c r="K31">
        <f>+G31</f>
        <v>-6.6719999958877452E-3</v>
      </c>
      <c r="O31">
        <f ca="1">+C$11+C$12*$F31</f>
        <v>-5.5475204553785042E-3</v>
      </c>
      <c r="Q31" s="2">
        <f>+C31-15018.5</f>
        <v>42689.145400000001</v>
      </c>
    </row>
    <row r="32" spans="1:21" x14ac:dyDescent="0.2">
      <c r="A32" s="50" t="s">
        <v>60</v>
      </c>
      <c r="B32" s="51" t="s">
        <v>48</v>
      </c>
      <c r="C32" s="52">
        <v>57728.299329999834</v>
      </c>
      <c r="D32" s="52">
        <v>5.9999999999999995E-4</v>
      </c>
      <c r="E32">
        <f>+(C32-C$7)/C$8</f>
        <v>11611.000573642114</v>
      </c>
      <c r="F32">
        <f>ROUND(2*E32,0)/2</f>
        <v>11611</v>
      </c>
      <c r="G32">
        <f>+C32-(C$7+F32*C$8)</f>
        <v>2.5199983065249398E-4</v>
      </c>
      <c r="K32">
        <f>+G32</f>
        <v>2.5199983065249398E-4</v>
      </c>
      <c r="O32">
        <f ca="1">+C$11+C$12*$F32</f>
        <v>-5.5401728694930551E-3</v>
      </c>
      <c r="Q32" s="2">
        <f>+C32-15018.5</f>
        <v>42709.799329999834</v>
      </c>
    </row>
    <row r="33" spans="1:17" x14ac:dyDescent="0.2">
      <c r="A33" s="36" t="s">
        <v>0</v>
      </c>
      <c r="B33" s="37" t="s">
        <v>48</v>
      </c>
      <c r="C33" s="36">
        <v>57753.3318</v>
      </c>
      <c r="D33" s="36">
        <v>2.0000000000000001E-4</v>
      </c>
      <c r="E33">
        <f>+(C33-C$7)/C$8</f>
        <v>11667.983464527493</v>
      </c>
      <c r="F33">
        <f>ROUND(2*E33,0)/2</f>
        <v>11668</v>
      </c>
      <c r="G33">
        <f>+C33-(C$7+F33*C$8)</f>
        <v>-7.2639999998500571E-3</v>
      </c>
      <c r="K33">
        <f>+G33</f>
        <v>-7.2639999998500571E-3</v>
      </c>
      <c r="O33">
        <f ca="1">+C$11+C$12*$F33</f>
        <v>-5.5312619674617661E-3</v>
      </c>
      <c r="Q33" s="2">
        <f>+C33-15018.5</f>
        <v>42734.8318</v>
      </c>
    </row>
    <row r="34" spans="1:17" x14ac:dyDescent="0.2">
      <c r="A34" s="36" t="s">
        <v>0</v>
      </c>
      <c r="B34" s="37" t="s">
        <v>48</v>
      </c>
      <c r="C34" s="36">
        <v>57757.2886</v>
      </c>
      <c r="D34" s="36">
        <v>4.0000000000000002E-4</v>
      </c>
      <c r="E34">
        <f>+(C34-C$7)/C$8</f>
        <v>11676.990562215169</v>
      </c>
      <c r="F34">
        <f>ROUND(2*E34,0)/2</f>
        <v>11677</v>
      </c>
      <c r="G34">
        <f>+C34-(C$7+F34*C$8)</f>
        <v>-4.1459999993094243E-3</v>
      </c>
      <c r="K34">
        <f>+G34</f>
        <v>-4.1459999993094243E-3</v>
      </c>
      <c r="O34">
        <f ca="1">+C$11+C$12*$F34</f>
        <v>-5.5298549829305103E-3</v>
      </c>
      <c r="Q34" s="2">
        <f>+C34-15018.5</f>
        <v>42738.7886</v>
      </c>
    </row>
    <row r="35" spans="1:17" x14ac:dyDescent="0.2">
      <c r="A35" s="50" t="s">
        <v>60</v>
      </c>
      <c r="B35" s="51" t="s">
        <v>48</v>
      </c>
      <c r="C35" s="52">
        <v>58041.513850000221</v>
      </c>
      <c r="D35" s="52">
        <v>1.1999999999999999E-3</v>
      </c>
      <c r="E35">
        <f>+(C35-C$7)/C$8</f>
        <v>12323.989296560012</v>
      </c>
      <c r="F35">
        <f>ROUND(2*E35,0)/2</f>
        <v>12324</v>
      </c>
      <c r="G35">
        <f>+C35-(C$7+F35*C$8)</f>
        <v>-4.7019997800816782E-3</v>
      </c>
      <c r="K35">
        <f>+G35</f>
        <v>-4.7019997800816782E-3</v>
      </c>
      <c r="O35">
        <f ca="1">+C$11+C$12*$F35</f>
        <v>-5.4287084282946506E-3</v>
      </c>
      <c r="Q35" s="2">
        <f>+C35-15018.5</f>
        <v>43023.013850000221</v>
      </c>
    </row>
    <row r="36" spans="1:17" x14ac:dyDescent="0.2">
      <c r="A36" s="47" t="s">
        <v>59</v>
      </c>
      <c r="B36" s="48" t="s">
        <v>48</v>
      </c>
      <c r="C36" s="49">
        <v>58043.710800000001</v>
      </c>
      <c r="D36" s="49">
        <v>1E-4</v>
      </c>
      <c r="E36">
        <f>+(C36-C$7)/C$8</f>
        <v>12328.990343684696</v>
      </c>
      <c r="F36">
        <f>ROUND(2*E36,0)/2</f>
        <v>12329</v>
      </c>
      <c r="G36">
        <f>+C36-(C$7+F36*C$8)</f>
        <v>-4.2420000027050264E-3</v>
      </c>
      <c r="K36">
        <f>+G36</f>
        <v>-4.2420000027050264E-3</v>
      </c>
      <c r="O36">
        <f ca="1">+C$11+C$12*$F36</f>
        <v>-5.4279267702217297E-3</v>
      </c>
      <c r="Q36" s="2">
        <f>+C36-15018.5</f>
        <v>43025.210800000001</v>
      </c>
    </row>
    <row r="37" spans="1:17" x14ac:dyDescent="0.2">
      <c r="A37" s="38" t="s">
        <v>1</v>
      </c>
      <c r="B37" s="39" t="s">
        <v>48</v>
      </c>
      <c r="C37" s="38">
        <v>58054.691800000001</v>
      </c>
      <c r="D37" s="38">
        <v>1E-4</v>
      </c>
      <c r="E37">
        <f>+(C37-C$7)/C$8</f>
        <v>12353.987042964001</v>
      </c>
      <c r="F37">
        <f>ROUND(2*E37,0)/2</f>
        <v>12354</v>
      </c>
      <c r="G37">
        <f>+C37-(C$7+F37*C$8)</f>
        <v>-5.6919999988167547E-3</v>
      </c>
      <c r="K37">
        <f>+G37</f>
        <v>-5.6919999988167547E-3</v>
      </c>
      <c r="O37">
        <f ca="1">+C$11+C$12*$F37</f>
        <v>-5.4240184798571298E-3</v>
      </c>
      <c r="Q37" s="2">
        <f>+C37-15018.5</f>
        <v>43036.191800000001</v>
      </c>
    </row>
    <row r="38" spans="1:17" x14ac:dyDescent="0.2">
      <c r="A38" s="40" t="s">
        <v>2</v>
      </c>
      <c r="B38" s="41" t="s">
        <v>48</v>
      </c>
      <c r="C38" s="42">
        <v>58059.083899999998</v>
      </c>
      <c r="D38" s="43" t="s">
        <v>58</v>
      </c>
      <c r="E38">
        <f>+(C38-C$7)/C$8</f>
        <v>12363.985039767986</v>
      </c>
      <c r="F38">
        <f>ROUND(2*E38,0)/2</f>
        <v>12364</v>
      </c>
      <c r="G38">
        <f>+C38-(C$7+F38*C$8)</f>
        <v>-6.5720000056899153E-3</v>
      </c>
      <c r="K38">
        <f>+G38</f>
        <v>-6.5720000056899153E-3</v>
      </c>
      <c r="O38">
        <f ca="1">+C$11+C$12*$F38</f>
        <v>-5.422455163711289E-3</v>
      </c>
      <c r="Q38" s="2">
        <f>+C38-15018.5</f>
        <v>43040.583899999998</v>
      </c>
    </row>
    <row r="39" spans="1:17" x14ac:dyDescent="0.2">
      <c r="A39" s="40" t="s">
        <v>2</v>
      </c>
      <c r="B39" s="41" t="s">
        <v>48</v>
      </c>
      <c r="C39" s="42">
        <v>58059.085299999999</v>
      </c>
      <c r="D39" s="43" t="s">
        <v>5</v>
      </c>
      <c r="E39">
        <f>+(C39-C$7)/C$8</f>
        <v>12363.98822667073</v>
      </c>
      <c r="F39">
        <f>ROUND(2*E39,0)/2</f>
        <v>12364</v>
      </c>
      <c r="G39">
        <f>+C39-(C$7+F39*C$8)</f>
        <v>-5.172000004677102E-3</v>
      </c>
      <c r="K39">
        <f>+G39</f>
        <v>-5.172000004677102E-3</v>
      </c>
      <c r="O39">
        <f ca="1">+C$11+C$12*$F39</f>
        <v>-5.422455163711289E-3</v>
      </c>
      <c r="Q39" s="2">
        <f>+C39-15018.5</f>
        <v>43040.585299999999</v>
      </c>
    </row>
    <row r="40" spans="1:17" x14ac:dyDescent="0.2">
      <c r="A40" s="40" t="s">
        <v>2</v>
      </c>
      <c r="B40" s="41" t="s">
        <v>48</v>
      </c>
      <c r="C40" s="42">
        <v>58066.112800000003</v>
      </c>
      <c r="D40" s="43" t="s">
        <v>5</v>
      </c>
      <c r="E40">
        <f>+(C40-C$7)/C$8</f>
        <v>12379.985340247398</v>
      </c>
      <c r="F40">
        <f>ROUND(2*E40,0)/2</f>
        <v>12380</v>
      </c>
      <c r="G40">
        <f>+C40-(C$7+F40*C$8)</f>
        <v>-6.4399999973829836E-3</v>
      </c>
      <c r="K40">
        <f>+G40</f>
        <v>-6.4399999973829836E-3</v>
      </c>
      <c r="O40">
        <f ca="1">+C$11+C$12*$F40</f>
        <v>-5.4199538578779448E-3</v>
      </c>
      <c r="Q40" s="2">
        <f>+C40-15018.5</f>
        <v>43047.612800000003</v>
      </c>
    </row>
    <row r="41" spans="1:17" x14ac:dyDescent="0.2">
      <c r="A41" s="40" t="s">
        <v>2</v>
      </c>
      <c r="B41" s="41" t="s">
        <v>48</v>
      </c>
      <c r="C41" s="42">
        <v>58066.1132</v>
      </c>
      <c r="D41" s="43" t="s">
        <v>58</v>
      </c>
      <c r="E41">
        <f>+(C41-C$7)/C$8</f>
        <v>12379.986250791033</v>
      </c>
      <c r="F41">
        <f>ROUND(2*E41,0)/2</f>
        <v>12380</v>
      </c>
      <c r="G41">
        <f>+C41-(C$7+F41*C$8)</f>
        <v>-6.0400000002118759E-3</v>
      </c>
      <c r="K41">
        <f>+G41</f>
        <v>-6.0400000002118759E-3</v>
      </c>
      <c r="O41">
        <f ca="1">+C$11+C$12*$F41</f>
        <v>-5.4199538578779448E-3</v>
      </c>
      <c r="Q41" s="2">
        <f>+C41-15018.5</f>
        <v>43047.6132</v>
      </c>
    </row>
    <row r="42" spans="1:17" x14ac:dyDescent="0.2">
      <c r="A42" s="40" t="s">
        <v>2</v>
      </c>
      <c r="B42" s="41" t="s">
        <v>48</v>
      </c>
      <c r="C42" s="42">
        <v>58073.139799999997</v>
      </c>
      <c r="D42" s="43" t="s">
        <v>58</v>
      </c>
      <c r="E42">
        <f>+(C42-C$7)/C$8</f>
        <v>12395.981315644498</v>
      </c>
      <c r="F42">
        <f>ROUND(2*E42,0)/2</f>
        <v>12396</v>
      </c>
      <c r="G42">
        <f>+C42-(C$7+F42*C$8)</f>
        <v>-8.2080000065616332E-3</v>
      </c>
      <c r="K42">
        <f>+G42</f>
        <v>-8.2080000065616332E-3</v>
      </c>
      <c r="O42">
        <f ca="1">+C$11+C$12*$F42</f>
        <v>-5.4174525520446007E-3</v>
      </c>
      <c r="Q42" s="2">
        <f>+C42-15018.5</f>
        <v>43054.639799999997</v>
      </c>
    </row>
    <row r="43" spans="1:17" x14ac:dyDescent="0.2">
      <c r="A43" s="40" t="s">
        <v>2</v>
      </c>
      <c r="B43" s="41" t="s">
        <v>48</v>
      </c>
      <c r="C43" s="42">
        <v>58073.1414</v>
      </c>
      <c r="D43" s="43" t="s">
        <v>5</v>
      </c>
      <c r="E43">
        <f>+(C43-C$7)/C$8</f>
        <v>12395.984957819064</v>
      </c>
      <c r="F43">
        <f>ROUND(2*E43,0)/2</f>
        <v>12396</v>
      </c>
      <c r="G43">
        <f>+C43-(C$7+F43*C$8)</f>
        <v>-6.6080000033252873E-3</v>
      </c>
      <c r="K43">
        <f>+G43</f>
        <v>-6.6080000033252873E-3</v>
      </c>
      <c r="O43">
        <f ca="1">+C$11+C$12*$F43</f>
        <v>-5.4174525520446007E-3</v>
      </c>
      <c r="Q43" s="2">
        <f>+C43-15018.5</f>
        <v>43054.6414</v>
      </c>
    </row>
    <row r="44" spans="1:17" x14ac:dyDescent="0.2">
      <c r="A44" s="40" t="s">
        <v>2</v>
      </c>
      <c r="B44" s="41" t="s">
        <v>50</v>
      </c>
      <c r="C44" s="42">
        <v>58079.071600000003</v>
      </c>
      <c r="D44" s="43" t="s">
        <v>5</v>
      </c>
      <c r="E44">
        <f>+(C44-C$7)/C$8</f>
        <v>12409.484222555082</v>
      </c>
      <c r="F44">
        <f>ROUND(2*E44,0)/2</f>
        <v>12409.5</v>
      </c>
      <c r="G44">
        <f>+C44-(C$7+F44*C$8)</f>
        <v>-6.9309999962570146E-3</v>
      </c>
      <c r="K44">
        <f>+G44</f>
        <v>-6.9309999962570146E-3</v>
      </c>
      <c r="O44">
        <f ca="1">+C$11+C$12*$F44</f>
        <v>-5.4153420752477161E-3</v>
      </c>
      <c r="Q44" s="2">
        <f>+C44-15018.5</f>
        <v>43060.571600000003</v>
      </c>
    </row>
    <row r="45" spans="1:17" x14ac:dyDescent="0.2">
      <c r="A45" s="40" t="s">
        <v>2</v>
      </c>
      <c r="B45" s="41" t="s">
        <v>50</v>
      </c>
      <c r="C45" s="42">
        <v>58079.073799999998</v>
      </c>
      <c r="D45" s="43" t="s">
        <v>58</v>
      </c>
      <c r="E45">
        <f>+(C45-C$7)/C$8</f>
        <v>12409.48923054509</v>
      </c>
      <c r="F45">
        <f>ROUND(2*E45,0)/2</f>
        <v>12409.5</v>
      </c>
      <c r="G45">
        <f>+C45-(C$7+F45*C$8)</f>
        <v>-4.7310000009019859E-3</v>
      </c>
      <c r="K45">
        <f>+G45</f>
        <v>-4.7310000009019859E-3</v>
      </c>
      <c r="O45">
        <f ca="1">+C$11+C$12*$F45</f>
        <v>-5.4153420752477161E-3</v>
      </c>
      <c r="Q45" s="2">
        <f>+C45-15018.5</f>
        <v>43060.573799999998</v>
      </c>
    </row>
    <row r="46" spans="1:17" x14ac:dyDescent="0.2">
      <c r="A46" s="44" t="s">
        <v>3</v>
      </c>
      <c r="B46" s="45" t="s">
        <v>50</v>
      </c>
      <c r="C46" s="44">
        <v>58437.978500000201</v>
      </c>
      <c r="D46" s="44" t="s">
        <v>19</v>
      </c>
      <c r="E46">
        <f>+(C46-C$7)/C$8</f>
        <v>13226.485210495382</v>
      </c>
      <c r="F46">
        <f>ROUND(2*E46,0)/2</f>
        <v>13226.5</v>
      </c>
      <c r="G46">
        <f>+C46-(C$7+F46*C$8)</f>
        <v>-6.4969997984007932E-3</v>
      </c>
      <c r="K46">
        <f>+G46</f>
        <v>-6.4969997984007932E-3</v>
      </c>
      <c r="O46">
        <f ca="1">+C$11+C$12*$F46</f>
        <v>-5.2876191461325734E-3</v>
      </c>
      <c r="Q46" s="2">
        <f>+C46-15018.5</f>
        <v>43419.478500000201</v>
      </c>
    </row>
    <row r="47" spans="1:17" x14ac:dyDescent="0.2">
      <c r="A47" s="44" t="s">
        <v>3</v>
      </c>
      <c r="B47" s="45" t="s">
        <v>50</v>
      </c>
      <c r="C47" s="44">
        <v>58437.978999999817</v>
      </c>
      <c r="D47" s="44" t="s">
        <v>19</v>
      </c>
      <c r="E47">
        <f>+(C47-C$7)/C$8</f>
        <v>13226.486348674058</v>
      </c>
      <c r="F47">
        <f>ROUND(2*E47,0)/2</f>
        <v>13226.5</v>
      </c>
      <c r="G47">
        <f>+C47-(C$7+F47*C$8)</f>
        <v>-5.997000182105694E-3</v>
      </c>
      <c r="K47">
        <f>+G47</f>
        <v>-5.997000182105694E-3</v>
      </c>
      <c r="O47">
        <f ca="1">+C$11+C$12*$F47</f>
        <v>-5.2876191461325734E-3</v>
      </c>
      <c r="Q47" s="2">
        <f>+C47-15018.5</f>
        <v>43419.478999999817</v>
      </c>
    </row>
    <row r="48" spans="1:17" x14ac:dyDescent="0.2">
      <c r="A48" s="44" t="s">
        <v>3</v>
      </c>
      <c r="B48" s="45" t="s">
        <v>50</v>
      </c>
      <c r="C48" s="44">
        <v>58437.979100000113</v>
      </c>
      <c r="D48" s="44" t="s">
        <v>19</v>
      </c>
      <c r="E48">
        <f>+(C48-C$7)/C$8</f>
        <v>13226.486576310643</v>
      </c>
      <c r="F48">
        <f>ROUND(2*E48,0)/2</f>
        <v>13226.5</v>
      </c>
      <c r="G48">
        <f>+C48-(C$7+F48*C$8)</f>
        <v>-5.8969998863176443E-3</v>
      </c>
      <c r="K48">
        <f>+G48</f>
        <v>-5.8969998863176443E-3</v>
      </c>
      <c r="O48">
        <f ca="1">+C$11+C$12*$F48</f>
        <v>-5.2876191461325734E-3</v>
      </c>
      <c r="Q48" s="2">
        <f>+C48-15018.5</f>
        <v>43419.479100000113</v>
      </c>
    </row>
    <row r="49" spans="1:17" ht="12" customHeight="1" x14ac:dyDescent="0.2">
      <c r="A49" s="44" t="s">
        <v>3</v>
      </c>
      <c r="B49" s="45" t="s">
        <v>50</v>
      </c>
      <c r="C49" s="44">
        <v>58437.979199999943</v>
      </c>
      <c r="D49" s="44" t="s">
        <v>19</v>
      </c>
      <c r="E49">
        <f>+(C49-C$7)/C$8</f>
        <v>13226.486803946165</v>
      </c>
      <c r="F49">
        <f>ROUND(2*E49,0)/2</f>
        <v>13226.5</v>
      </c>
      <c r="G49">
        <f>+C49-(C$7+F49*C$8)</f>
        <v>-5.7970000561908819E-3</v>
      </c>
      <c r="K49">
        <f>+G49</f>
        <v>-5.7970000561908819E-3</v>
      </c>
      <c r="O49">
        <f ca="1">+C$11+C$12*$F49</f>
        <v>-5.2876191461325734E-3</v>
      </c>
      <c r="Q49" s="2">
        <f>+C49-15018.5</f>
        <v>43419.479199999943</v>
      </c>
    </row>
    <row r="50" spans="1:17" ht="12" customHeight="1" x14ac:dyDescent="0.2">
      <c r="A50" s="47" t="s">
        <v>61</v>
      </c>
      <c r="B50" s="48" t="s">
        <v>48</v>
      </c>
      <c r="C50" s="49">
        <v>59129.657700000003</v>
      </c>
      <c r="D50" s="49">
        <v>1E-4</v>
      </c>
      <c r="E50">
        <f>+(C50-C$7)/C$8</f>
        <v>14800.995451834524</v>
      </c>
      <c r="F50">
        <f>ROUND(2*E50,0)/2</f>
        <v>14801</v>
      </c>
      <c r="G50">
        <f>+C50-(C$7+F50*C$8)</f>
        <v>-1.9979999997303821E-3</v>
      </c>
      <c r="K50">
        <f>+G50</f>
        <v>-1.9979999997303821E-3</v>
      </c>
      <c r="O50">
        <f ca="1">+C$11+C$12*$F50</f>
        <v>-5.0414750189700366E-3</v>
      </c>
      <c r="Q50" s="2">
        <f>+C50-15018.5</f>
        <v>44111.157700000003</v>
      </c>
    </row>
    <row r="51" spans="1:17" ht="12" customHeight="1" x14ac:dyDescent="0.2">
      <c r="A51" s="53" t="s">
        <v>62</v>
      </c>
      <c r="B51" s="54" t="s">
        <v>48</v>
      </c>
      <c r="C51" s="55">
        <v>59204.99319999991</v>
      </c>
      <c r="D51" s="53" t="s">
        <v>58</v>
      </c>
      <c r="E51">
        <f>+(C51-C$7)/C$8</f>
        <v>14972.486102827486</v>
      </c>
      <c r="F51">
        <f>ROUND(2*E51,0)/2</f>
        <v>14972.5</v>
      </c>
      <c r="G51">
        <f>+C51-(C$7+F51*C$8)</f>
        <v>-6.1050000949762762E-3</v>
      </c>
      <c r="K51">
        <f>+G51</f>
        <v>-6.1050000949762762E-3</v>
      </c>
      <c r="O51">
        <f ca="1">+C$11+C$12*$F51</f>
        <v>-5.0146641470688782E-3</v>
      </c>
      <c r="Q51" s="2">
        <f>+C51-15018.5</f>
        <v>44186.49319999991</v>
      </c>
    </row>
    <row r="52" spans="1:17" ht="12" customHeight="1" x14ac:dyDescent="0.2">
      <c r="A52" s="53" t="s">
        <v>62</v>
      </c>
      <c r="B52" s="54" t="s">
        <v>48</v>
      </c>
      <c r="C52" s="55">
        <v>59204.995600000024</v>
      </c>
      <c r="D52" s="53" t="s">
        <v>5</v>
      </c>
      <c r="E52">
        <f>+(C52-C$7)/C$8</f>
        <v>14972.491566089586</v>
      </c>
      <c r="F52">
        <f>ROUND(2*E52,0)/2</f>
        <v>14972.5</v>
      </c>
      <c r="G52">
        <f>+C52-(C$7+F52*C$8)</f>
        <v>-3.704999980982393E-3</v>
      </c>
      <c r="K52">
        <f>+G52</f>
        <v>-3.704999980982393E-3</v>
      </c>
      <c r="O52">
        <f ca="1">+C$11+C$12*$F52</f>
        <v>-5.0146641470688782E-3</v>
      </c>
      <c r="Q52" s="2">
        <f>+C52-15018.5</f>
        <v>44186.495600000024</v>
      </c>
    </row>
    <row r="53" spans="1:17" ht="12" customHeight="1" x14ac:dyDescent="0.2">
      <c r="A53" s="56" t="s">
        <v>63</v>
      </c>
      <c r="B53" s="54" t="s">
        <v>48</v>
      </c>
      <c r="C53" s="55">
        <v>59511.404699999999</v>
      </c>
      <c r="D53" s="53">
        <v>5.0000000000000001E-4</v>
      </c>
      <c r="E53">
        <f>+(C53-C$7)/C$8</f>
        <v>15669.98870925886</v>
      </c>
      <c r="F53">
        <f>ROUND(2*E53,0)/2</f>
        <v>15670</v>
      </c>
      <c r="G53">
        <f>+C53-(C$7+F53*C$8)</f>
        <v>-4.9600000056670979E-3</v>
      </c>
      <c r="K53">
        <f>+G53</f>
        <v>-4.9600000056670979E-3</v>
      </c>
      <c r="O53">
        <f ca="1">+C$11+C$12*$F53</f>
        <v>-4.9056228458965248E-3</v>
      </c>
      <c r="Q53" s="2">
        <f>+C53-15018.5</f>
        <v>44492.904699999999</v>
      </c>
    </row>
    <row r="54" spans="1:17" ht="12" customHeight="1" x14ac:dyDescent="0.2">
      <c r="C54" s="8"/>
      <c r="D54" s="8"/>
    </row>
    <row r="55" spans="1:17" ht="12" customHeight="1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7:D49" name="Range1"/>
  </protectedRanges>
  <sortState xmlns:xlrd2="http://schemas.microsoft.com/office/spreadsheetml/2017/richdata2" ref="A21:V53">
    <sortCondition ref="C21:C53"/>
  </sortState>
  <phoneticPr fontId="8" type="noConversion"/>
  <hyperlinks>
    <hyperlink ref="H63199" r:id="rId1" display="http://vsolj.cetus-net.org/bulletin.html"/>
    <hyperlink ref="H63192" r:id="rId2" display="https://www.aavso.org/ejaavso"/>
    <hyperlink ref="I63199" r:id="rId3" display="http://vsolj.cetus-net.org/bulletin.html"/>
    <hyperlink ref="AQ56850" r:id="rId4" display="http://cdsbib.u-strasbg.fr/cgi-bin/cdsbib?1990RMxAA..21..381G"/>
    <hyperlink ref="H63196" r:id="rId5" display="https://www.aavso.org/ejaavso"/>
    <hyperlink ref="AP4214" r:id="rId6" display="http://cdsbib.u-strasbg.fr/cgi-bin/cdsbib?1990RMxAA..21..381G"/>
    <hyperlink ref="AP4217" r:id="rId7" display="http://cdsbib.u-strasbg.fr/cgi-bin/cdsbib?1990RMxAA..21..381G"/>
    <hyperlink ref="AP4215" r:id="rId8" display="http://cdsbib.u-strasbg.fr/cgi-bin/cdsbib?1990RMxAA..21..381G"/>
    <hyperlink ref="AP4199" r:id="rId9" display="http://cdsbib.u-strasbg.fr/cgi-bin/cdsbib?1990RMxAA..21..381G"/>
    <hyperlink ref="AQ4428" r:id="rId10" display="http://cdsbib.u-strasbg.fr/cgi-bin/cdsbib?1990RMxAA..21..381G"/>
    <hyperlink ref="AQ4432" r:id="rId11" display="http://cdsbib.u-strasbg.fr/cgi-bin/cdsbib?1990RMxAA..21..381G"/>
    <hyperlink ref="AQ64112" r:id="rId12" display="http://cdsbib.u-strasbg.fr/cgi-bin/cdsbib?1990RMxAA..21..381G"/>
    <hyperlink ref="I1320" r:id="rId13" display="http://vsolj.cetus-net.org/bulletin.html"/>
    <hyperlink ref="H1320" r:id="rId14" display="http://vsolj.cetus-net.org/bulletin.html"/>
    <hyperlink ref="AQ64773" r:id="rId15" display="http://cdsbib.u-strasbg.fr/cgi-bin/cdsbib?1990RMxAA..21..381G"/>
    <hyperlink ref="AQ64772" r:id="rId16" display="http://cdsbib.u-strasbg.fr/cgi-bin/cdsbib?1990RMxAA..21..381G"/>
    <hyperlink ref="AP2490" r:id="rId17" display="http://cdsbib.u-strasbg.fr/cgi-bin/cdsbib?1990RMxAA..21..381G"/>
    <hyperlink ref="AP2508" r:id="rId18" display="http://cdsbib.u-strasbg.fr/cgi-bin/cdsbib?1990RMxAA..21..381G"/>
    <hyperlink ref="AP2509" r:id="rId19" display="http://cdsbib.u-strasbg.fr/cgi-bin/cdsbib?1990RMxAA..21..381G"/>
    <hyperlink ref="AP2505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2023-01-23T23:46:43Z</dcterms:modified>
</cp:coreProperties>
</file>