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B4E510C-0AD6-4A89-841B-F913F907627F}" xr6:coauthVersionLast="47" xr6:coauthVersionMax="47" xr10:uidLastSave="{00000000-0000-0000-0000-000000000000}"/>
  <bookViews>
    <workbookView xWindow="14565" yWindow="810" windowWidth="13320" windowHeight="14775" xr2:uid="{00000000-000D-0000-FFFF-FFFF00000000}"/>
  </bookViews>
  <sheets>
    <sheet name="Active 1" sheetId="1" r:id="rId1"/>
    <sheet name="Active 2" sheetId="3" r:id="rId2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I40" i="1" s="1"/>
  <c r="Q40" i="1"/>
  <c r="E39" i="3"/>
  <c r="F39" i="3" s="1"/>
  <c r="G39" i="3" s="1"/>
  <c r="K39" i="3" s="1"/>
  <c r="Q39" i="3"/>
  <c r="E39" i="1"/>
  <c r="F39" i="1" s="1"/>
  <c r="G39" i="1" s="1"/>
  <c r="I39" i="1" s="1"/>
  <c r="Q39" i="1"/>
  <c r="E34" i="1"/>
  <c r="F34" i="1"/>
  <c r="G34" i="1" s="1"/>
  <c r="I34" i="1" s="1"/>
  <c r="Q34" i="1"/>
  <c r="E33" i="1"/>
  <c r="F33" i="1" s="1"/>
  <c r="G33" i="1" s="1"/>
  <c r="I33" i="1" s="1"/>
  <c r="Q33" i="1"/>
  <c r="E32" i="1"/>
  <c r="F32" i="1"/>
  <c r="G32" i="1"/>
  <c r="I32" i="1"/>
  <c r="Q32" i="1"/>
  <c r="E38" i="1"/>
  <c r="F38" i="1" s="1"/>
  <c r="G38" i="1" s="1"/>
  <c r="I38" i="1" s="1"/>
  <c r="Q38" i="1"/>
  <c r="E36" i="1"/>
  <c r="F36" i="1"/>
  <c r="G36" i="1"/>
  <c r="I36" i="1" s="1"/>
  <c r="Q36" i="1"/>
  <c r="E37" i="1"/>
  <c r="F37" i="1" s="1"/>
  <c r="G37" i="1" s="1"/>
  <c r="I37" i="1" s="1"/>
  <c r="Q37" i="1"/>
  <c r="E36" i="3"/>
  <c r="F36" i="3" s="1"/>
  <c r="G36" i="3" s="1"/>
  <c r="K36" i="3" s="1"/>
  <c r="Q36" i="3"/>
  <c r="E38" i="3"/>
  <c r="F38" i="3" s="1"/>
  <c r="G38" i="3" s="1"/>
  <c r="K38" i="3" s="1"/>
  <c r="Q38" i="3"/>
  <c r="E23" i="3"/>
  <c r="F23" i="3" s="1"/>
  <c r="G23" i="3" s="1"/>
  <c r="K23" i="3" s="1"/>
  <c r="E24" i="3"/>
  <c r="F24" i="3" s="1"/>
  <c r="G24" i="3" s="1"/>
  <c r="K24" i="3" s="1"/>
  <c r="E25" i="3"/>
  <c r="F25" i="3"/>
  <c r="G25" i="3" s="1"/>
  <c r="K25" i="3" s="1"/>
  <c r="E26" i="3"/>
  <c r="F26" i="3" s="1"/>
  <c r="G26" i="3" s="1"/>
  <c r="K26" i="3" s="1"/>
  <c r="E27" i="3"/>
  <c r="F27" i="3" s="1"/>
  <c r="G27" i="3" s="1"/>
  <c r="K27" i="3" s="1"/>
  <c r="E28" i="3"/>
  <c r="F28" i="3" s="1"/>
  <c r="G28" i="3" s="1"/>
  <c r="K28" i="3" s="1"/>
  <c r="E29" i="3"/>
  <c r="F29" i="3"/>
  <c r="G29" i="3" s="1"/>
  <c r="J29" i="3" s="1"/>
  <c r="E30" i="3"/>
  <c r="F30" i="3" s="1"/>
  <c r="G30" i="3" s="1"/>
  <c r="K30" i="3" s="1"/>
  <c r="E31" i="3"/>
  <c r="F31" i="3"/>
  <c r="G31" i="3" s="1"/>
  <c r="J31" i="3" s="1"/>
  <c r="E35" i="3"/>
  <c r="F35" i="3" s="1"/>
  <c r="G35" i="3" s="1"/>
  <c r="K35" i="3" s="1"/>
  <c r="E37" i="3"/>
  <c r="F37" i="3"/>
  <c r="G37" i="3" s="1"/>
  <c r="K37" i="3" s="1"/>
  <c r="E34" i="3"/>
  <c r="F34" i="3" s="1"/>
  <c r="G34" i="3" s="1"/>
  <c r="K34" i="3" s="1"/>
  <c r="E33" i="3"/>
  <c r="F33" i="3" s="1"/>
  <c r="G33" i="3" s="1"/>
  <c r="K33" i="3" s="1"/>
  <c r="E32" i="3"/>
  <c r="F32" i="3" s="1"/>
  <c r="G32" i="3" s="1"/>
  <c r="K32" i="3" s="1"/>
  <c r="D9" i="3"/>
  <c r="C9" i="3"/>
  <c r="Q34" i="3"/>
  <c r="Q33" i="3"/>
  <c r="Q32" i="3"/>
  <c r="Q37" i="3"/>
  <c r="F16" i="3"/>
  <c r="F17" i="3" s="1"/>
  <c r="E21" i="3"/>
  <c r="F21" i="3"/>
  <c r="G21" i="3" s="1"/>
  <c r="H21" i="3" s="1"/>
  <c r="E22" i="3"/>
  <c r="F22" i="3" s="1"/>
  <c r="U22" i="3" s="1"/>
  <c r="C17" i="3"/>
  <c r="Q21" i="3"/>
  <c r="Q22" i="3"/>
  <c r="Q23" i="3"/>
  <c r="Q24" i="3"/>
  <c r="Q25" i="3"/>
  <c r="Q26" i="3"/>
  <c r="Q27" i="3"/>
  <c r="Q28" i="3"/>
  <c r="Q29" i="3"/>
  <c r="Q30" i="3"/>
  <c r="Q31" i="3"/>
  <c r="Q35" i="3"/>
  <c r="F27" i="1"/>
  <c r="F29" i="1"/>
  <c r="G29" i="1"/>
  <c r="J29" i="1"/>
  <c r="Q30" i="1"/>
  <c r="E30" i="1"/>
  <c r="F30" i="1"/>
  <c r="G30" i="1"/>
  <c r="J30" i="1"/>
  <c r="G11" i="1"/>
  <c r="F11" i="1"/>
  <c r="E22" i="1"/>
  <c r="F22" i="1"/>
  <c r="G22" i="1" s="1"/>
  <c r="J22" i="1" s="1"/>
  <c r="E23" i="1"/>
  <c r="F23" i="1" s="1"/>
  <c r="G23" i="1" s="1"/>
  <c r="J23" i="1" s="1"/>
  <c r="E24" i="1"/>
  <c r="F24" i="1"/>
  <c r="G24" i="1"/>
  <c r="J24" i="1" s="1"/>
  <c r="E25" i="1"/>
  <c r="F25" i="1" s="1"/>
  <c r="G25" i="1" s="1"/>
  <c r="J25" i="1" s="1"/>
  <c r="E26" i="1"/>
  <c r="F26" i="1"/>
  <c r="G26" i="1"/>
  <c r="J26" i="1" s="1"/>
  <c r="E27" i="1"/>
  <c r="G27" i="1"/>
  <c r="J27" i="1" s="1"/>
  <c r="E28" i="1"/>
  <c r="F28" i="1"/>
  <c r="G28" i="1"/>
  <c r="I28" i="1"/>
  <c r="E29" i="1"/>
  <c r="E31" i="1"/>
  <c r="F31" i="1"/>
  <c r="G31" i="1" s="1"/>
  <c r="J31" i="1" s="1"/>
  <c r="E35" i="1"/>
  <c r="F35" i="1" s="1"/>
  <c r="G35" i="1" s="1"/>
  <c r="I35" i="1" s="1"/>
  <c r="Q29" i="1"/>
  <c r="Q31" i="1"/>
  <c r="Q23" i="1"/>
  <c r="Q24" i="1"/>
  <c r="Q25" i="1"/>
  <c r="Q26" i="1"/>
  <c r="Q27" i="1"/>
  <c r="Q22" i="1"/>
  <c r="Q35" i="1"/>
  <c r="Q28" i="1"/>
  <c r="E21" i="1"/>
  <c r="F21" i="1" s="1"/>
  <c r="G21" i="1" s="1"/>
  <c r="H21" i="1" s="1"/>
  <c r="E14" i="1"/>
  <c r="E15" i="1" s="1"/>
  <c r="C17" i="1"/>
  <c r="Q21" i="1"/>
  <c r="C11" i="3"/>
  <c r="C12" i="3"/>
  <c r="C11" i="1"/>
  <c r="O39" i="3" l="1"/>
  <c r="C16" i="3"/>
  <c r="D18" i="3" s="1"/>
  <c r="O29" i="3"/>
  <c r="O26" i="3"/>
  <c r="O23" i="3"/>
  <c r="O24" i="3"/>
  <c r="O22" i="3"/>
  <c r="O33" i="3"/>
  <c r="O27" i="3"/>
  <c r="O34" i="3"/>
  <c r="O35" i="3"/>
  <c r="O25" i="3"/>
  <c r="O31" i="3"/>
  <c r="O21" i="3"/>
  <c r="O32" i="3"/>
  <c r="C15" i="3"/>
  <c r="O37" i="3"/>
  <c r="O36" i="3"/>
  <c r="O28" i="3"/>
  <c r="O38" i="3"/>
  <c r="O30" i="3"/>
  <c r="C12" i="1"/>
  <c r="O40" i="1" l="1"/>
  <c r="O39" i="1"/>
  <c r="F18" i="3"/>
  <c r="F19" i="3" s="1"/>
  <c r="C16" i="1"/>
  <c r="D18" i="1" s="1"/>
  <c r="O37" i="1"/>
  <c r="O21" i="1"/>
  <c r="O32" i="1"/>
  <c r="O31" i="1"/>
  <c r="O36" i="1"/>
  <c r="O35" i="1"/>
  <c r="O22" i="1"/>
  <c r="O28" i="1"/>
  <c r="O25" i="1"/>
  <c r="O34" i="1"/>
  <c r="O27" i="1"/>
  <c r="O29" i="1"/>
  <c r="O26" i="1"/>
  <c r="O24" i="1"/>
  <c r="O38" i="1"/>
  <c r="O30" i="1"/>
  <c r="O33" i="1"/>
  <c r="O23" i="1"/>
  <c r="C15" i="1"/>
  <c r="C18" i="3"/>
  <c r="C18" i="1" l="1"/>
  <c r="E16" i="1"/>
  <c r="E17" i="1" s="1"/>
</calcChain>
</file>

<file path=xl/sharedStrings.xml><?xml version="1.0" encoding="utf-8"?>
<sst xmlns="http://schemas.openxmlformats.org/spreadsheetml/2006/main" count="163" uniqueCount="66">
  <si>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</si>
  <si>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</si>
  <si>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</si>
  <si>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</si>
  <si>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</si>
  <si>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</si>
  <si>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</si>
  <si>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</si>
  <si>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</si>
  <si>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</si>
  <si>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</si>
  <si>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</si>
  <si>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</si>
  <si>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</si>
  <si>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</si>
  <si>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</si>
  <si>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</si>
  <si>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</si>
  <si>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</si>
  <si>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</si>
  <si>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</si>
  <si>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</si>
  <si>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</si>
  <si>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</si>
  <si>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</si>
  <si>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</si>
  <si>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</si>
  <si>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</si>
  <si>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</si>
  <si>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</si>
  <si>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</si>
  <si>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</si>
  <si>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</si>
  <si>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</si>
  <si>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</si>
  <si>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</si>
  <si>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</si>
  <si>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</si>
  <si>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</si>
  <si>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</si>
  <si>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EB/RS</t>
  </si>
  <si>
    <t>BRNO</t>
  </si>
  <si>
    <t>Nelson</t>
  </si>
  <si>
    <t>I</t>
  </si>
  <si>
    <t>OEJV</t>
  </si>
  <si>
    <t xml:space="preserve">HL Psc / GSC1754-1133 </t>
  </si>
  <si>
    <t>IBVS 6092</t>
  </si>
  <si>
    <t>RHN 2015</t>
  </si>
  <si>
    <t>IBVS 6152</t>
  </si>
  <si>
    <t>OEJV 0165</t>
  </si>
  <si>
    <t>OEJV 0168</t>
  </si>
  <si>
    <t>II</t>
  </si>
  <si>
    <t>OEJV 0172</t>
  </si>
  <si>
    <t>ToMcat 2015-12-20</t>
  </si>
  <si>
    <t>IBVS 6154</t>
  </si>
  <si>
    <t>IBVS 6195</t>
  </si>
  <si>
    <t>IBVS 6196</t>
  </si>
  <si>
    <t>OEJV 0179</t>
  </si>
  <si>
    <t>pg</t>
  </si>
  <si>
    <t>vis</t>
  </si>
  <si>
    <t>PE</t>
  </si>
  <si>
    <t>CCD</t>
  </si>
  <si>
    <t>IBVS 6562</t>
  </si>
  <si>
    <t>OEJV 0211</t>
  </si>
  <si>
    <t>IBVS, 63, 6262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</si>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</sst>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12"/>
      <name val="CourierNewPSMT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36" fillId="0" borderId="0"/>
    <xf numFmtId="0" fontId="25" fillId="0" borderId="0"/>
    <xf numFmtId="0" fontId="25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16" fillId="24" borderId="0" xfId="0" applyFont="1" applyFill="1" applyAlignment="1"/>
    <xf numFmtId="0" fontId="2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7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 wrapText="1"/>
    </xf>
    <xf numFmtId="0" fontId="24" fillId="0" borderId="0" xfId="0" applyFont="1" applyAlignment="1"/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0" fillId="0" borderId="0" xfId="41" applyFont="1"/>
    <xf numFmtId="0" fontId="40" fillId="0" borderId="0" xfId="41" applyFont="1" applyAlignment="1">
      <alignment horizontal="center"/>
    </xf>
    <xf numFmtId="0" fontId="40" fillId="0" borderId="0" xfId="41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66" fontId="41" fillId="0" borderId="0" xfId="0" applyNumberFormat="1" applyFont="1" applyAlignment="1">
      <alignment vertical="center" wrapText="1"/>
    </xf>
    <xf numFmtId="0" fontId="16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 (2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Psc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D-4729-98C7-F370526E8B7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1'!$I$21:$I$997</c:f>
              <c:numCache>
                <c:formatCode>General</c:formatCode>
                <c:ptCount val="977"/>
                <c:pt idx="7">
                  <c:v>-0.89206849999754922</c:v>
                </c:pt>
                <c:pt idx="11">
                  <c:v>-0.88149299999349751</c:v>
                </c:pt>
                <c:pt idx="12">
                  <c:v>-0.86811650000163354</c:v>
                </c:pt>
                <c:pt idx="13">
                  <c:v>-0.86377149999316316</c:v>
                </c:pt>
                <c:pt idx="14">
                  <c:v>-1.0990695000000414</c:v>
                </c:pt>
                <c:pt idx="15">
                  <c:v>-0.98474549993261462</c:v>
                </c:pt>
                <c:pt idx="16">
                  <c:v>-1.0880164999689441</c:v>
                </c:pt>
                <c:pt idx="17">
                  <c:v>-0.93164149999938672</c:v>
                </c:pt>
                <c:pt idx="18">
                  <c:v>-0.93164149999938672</c:v>
                </c:pt>
                <c:pt idx="19">
                  <c:v>-1.0457174999974086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6D-4729-98C7-F370526E8B7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1'!$J$21:$J$997</c:f>
              <c:numCache>
                <c:formatCode>General</c:formatCode>
                <c:ptCount val="977"/>
                <c:pt idx="1">
                  <c:v>9.4806000000971835E-2</c:v>
                </c:pt>
                <c:pt idx="2">
                  <c:v>-0.90290899999672547</c:v>
                </c:pt>
                <c:pt idx="3">
                  <c:v>-0.90540749999490799</c:v>
                </c:pt>
                <c:pt idx="4">
                  <c:v>-0.90473749999364372</c:v>
                </c:pt>
                <c:pt idx="5">
                  <c:v>-0.90279749999172054</c:v>
                </c:pt>
                <c:pt idx="6">
                  <c:v>-0.89842749999661464</c:v>
                </c:pt>
                <c:pt idx="8">
                  <c:v>-1.0029764999999315</c:v>
                </c:pt>
                <c:pt idx="9">
                  <c:v>-1.0067465000029188</c:v>
                </c:pt>
                <c:pt idx="10">
                  <c:v>-0.99760049999167677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6D-4729-98C7-F370526E8B7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6D-4729-98C7-F370526E8B7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6D-4729-98C7-F370526E8B7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6D-4729-98C7-F370526E8B7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1'!$D$21:$D$997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6D-4729-98C7-F370526E8B7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1'!$O$21:$O$997</c:f>
              <c:numCache>
                <c:formatCode>General</c:formatCode>
                <c:ptCount val="977"/>
                <c:pt idx="0">
                  <c:v>-0.78325413151729806</c:v>
                </c:pt>
                <c:pt idx="1">
                  <c:v>-0.79491260099410388</c:v>
                </c:pt>
                <c:pt idx="2">
                  <c:v>-0.92077533819145296</c:v>
                </c:pt>
                <c:pt idx="3">
                  <c:v>-0.92181560355473702</c:v>
                </c:pt>
                <c:pt idx="4">
                  <c:v>-0.92181560355473702</c:v>
                </c:pt>
                <c:pt idx="5">
                  <c:v>-0.92181560355473702</c:v>
                </c:pt>
                <c:pt idx="6">
                  <c:v>-0.92181560355473702</c:v>
                </c:pt>
                <c:pt idx="7">
                  <c:v>-0.92318388051905675</c:v>
                </c:pt>
                <c:pt idx="8">
                  <c:v>-0.93637931864071478</c:v>
                </c:pt>
                <c:pt idx="9">
                  <c:v>-0.9365667538413065</c:v>
                </c:pt>
                <c:pt idx="10">
                  <c:v>-0.9366042408814248</c:v>
                </c:pt>
                <c:pt idx="11">
                  <c:v>-0.94930297572151479</c:v>
                </c:pt>
                <c:pt idx="12">
                  <c:v>-0.94987465308331953</c:v>
                </c:pt>
                <c:pt idx="13">
                  <c:v>-0.95109298188716584</c:v>
                </c:pt>
                <c:pt idx="14">
                  <c:v>-0.95248000237154462</c:v>
                </c:pt>
                <c:pt idx="15">
                  <c:v>-0.96368862736693028</c:v>
                </c:pt>
                <c:pt idx="16">
                  <c:v>-0.97836480357326305</c:v>
                </c:pt>
                <c:pt idx="17">
                  <c:v>-0.9943905132238563</c:v>
                </c:pt>
                <c:pt idx="18">
                  <c:v>-0.9943905132238563</c:v>
                </c:pt>
                <c:pt idx="19">
                  <c:v>-1.0335269831074103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6D-4729-98C7-F370526E8B70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622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</c:v>
                </c:pt>
                <c:pt idx="12">
                  <c:v>8889.5</c:v>
                </c:pt>
                <c:pt idx="13">
                  <c:v>8954.5</c:v>
                </c:pt>
                <c:pt idx="14">
                  <c:v>9028.5</c:v>
                </c:pt>
                <c:pt idx="15">
                  <c:v>9626.5</c:v>
                </c:pt>
                <c:pt idx="16">
                  <c:v>10409.5</c:v>
                </c:pt>
                <c:pt idx="17">
                  <c:v>11264.5</c:v>
                </c:pt>
                <c:pt idx="18">
                  <c:v>11264.5</c:v>
                </c:pt>
                <c:pt idx="19">
                  <c:v>13352.5</c:v>
                </c:pt>
              </c:numCache>
            </c:numRef>
          </c:xVal>
          <c:yVal>
            <c:numRef>
              <c:f>'Active 1'!$R$21:$R$997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6D-4729-98C7-F370526E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667256"/>
        <c:axId val="1"/>
      </c:scatterChart>
      <c:valAx>
        <c:axId val="588667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667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3984962406015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HL Psc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4-4B6F-95A4-715D1C8B7A5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4-4B6F-95A4-715D1C8B7A5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2'!$J$21:$J$996</c:f>
              <c:numCache>
                <c:formatCode>General</c:formatCode>
                <c:ptCount val="976"/>
                <c:pt idx="8">
                  <c:v>3.8895455218153074E-3</c:v>
                </c:pt>
                <c:pt idx="10">
                  <c:v>1.0744509054347873E-2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4-4B6F-95A4-715D1C8B7A5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2'!$K$21:$K$996</c:f>
              <c:numCache>
                <c:formatCode>General</c:formatCode>
                <c:ptCount val="976"/>
                <c:pt idx="2">
                  <c:v>1.3539507272071205E-3</c:v>
                </c:pt>
                <c:pt idx="3">
                  <c:v>5.6956570479087532E-3</c:v>
                </c:pt>
                <c:pt idx="4">
                  <c:v>6.3656570491730236E-3</c:v>
                </c:pt>
                <c:pt idx="5">
                  <c:v>8.3056570510962047E-3</c:v>
                </c:pt>
                <c:pt idx="6">
                  <c:v>1.2675657046202105E-2</c:v>
                </c:pt>
                <c:pt idx="7">
                  <c:v>2.8031685178575572E-2</c:v>
                </c:pt>
                <c:pt idx="9">
                  <c:v>1.3520151260308921E-3</c:v>
                </c:pt>
                <c:pt idx="11">
                  <c:v>-3.5300051589729264E-2</c:v>
                </c:pt>
                <c:pt idx="12">
                  <c:v>-1.8164519293350168E-2</c:v>
                </c:pt>
                <c:pt idx="13">
                  <c:v>-5.8084668416995555E-3</c:v>
                </c:pt>
                <c:pt idx="14">
                  <c:v>1.3665684768056963E-2</c:v>
                </c:pt>
                <c:pt idx="15">
                  <c:v>-4.3960509174212348E-2</c:v>
                </c:pt>
                <c:pt idx="16">
                  <c:v>-6.6303295025136322E-3</c:v>
                </c:pt>
                <c:pt idx="17">
                  <c:v>-5.0729138980386779E-2</c:v>
                </c:pt>
                <c:pt idx="18">
                  <c:v>-3.4629864123417065E-2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F4-4B6F-95A4-715D1C8B7A5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F4-4B6F-95A4-715D1C8B7A5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F4-4B6F-95A4-715D1C8B7A5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F4-4B6F-95A4-715D1C8B7A5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2'!$O$21:$O$996</c:f>
              <c:numCache>
                <c:formatCode>General</c:formatCode>
                <c:ptCount val="976"/>
                <c:pt idx="0">
                  <c:v>0.11988431298323826</c:v>
                </c:pt>
                <c:pt idx="1">
                  <c:v>0.11073693889546861</c:v>
                </c:pt>
                <c:pt idx="2">
                  <c:v>1.2070202650762904E-2</c:v>
                </c:pt>
                <c:pt idx="3">
                  <c:v>1.1254653635708739E-2</c:v>
                </c:pt>
                <c:pt idx="4">
                  <c:v>1.1254653635708739E-2</c:v>
                </c:pt>
                <c:pt idx="5">
                  <c:v>1.1254653635708739E-2</c:v>
                </c:pt>
                <c:pt idx="6">
                  <c:v>1.1254653635708739E-2</c:v>
                </c:pt>
                <c:pt idx="7">
                  <c:v>1.0181949525817677E-2</c:v>
                </c:pt>
                <c:pt idx="8">
                  <c:v>-1.630325750495154E-4</c:v>
                </c:pt>
                <c:pt idx="9">
                  <c:v>-3.0997834352775033E-4</c:v>
                </c:pt>
                <c:pt idx="10">
                  <c:v>-3.3936749722339454E-4</c:v>
                </c:pt>
                <c:pt idx="11">
                  <c:v>-1.0302290600047198E-2</c:v>
                </c:pt>
                <c:pt idx="12">
                  <c:v>-1.075047519390579E-2</c:v>
                </c:pt>
                <c:pt idx="13">
                  <c:v>-1.1705622689014261E-2</c:v>
                </c:pt>
                <c:pt idx="14">
                  <c:v>-1.2785674087329252E-2</c:v>
                </c:pt>
                <c:pt idx="15">
                  <c:v>-2.1580378330751132E-2</c:v>
                </c:pt>
                <c:pt idx="16">
                  <c:v>-2.3733133838957171E-2</c:v>
                </c:pt>
                <c:pt idx="17">
                  <c:v>-3.3086232002596333E-2</c:v>
                </c:pt>
                <c:pt idx="18">
                  <c:v>-4.5657442495908696E-2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F4-4B6F-95A4-715D1C8B7A56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2'!$D$21:$D$60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plus>
            <c:minus>
              <c:numRef>
                <c:f>'Active 2'!$D$21:$D$60</c:f>
                <c:numCache>
                  <c:formatCode>General</c:formatCode>
                  <c:ptCount val="40"/>
                  <c:pt idx="0">
                    <c:v>0</c:v>
                  </c:pt>
                  <c:pt idx="1">
                    <c:v>0.01</c:v>
                  </c:pt>
                  <c:pt idx="2">
                    <c:v>4.6000000000000001E-4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7.1999999999999998E-3</c:v>
                  </c:pt>
                  <c:pt idx="9">
                    <c:v>0.01</c:v>
                  </c:pt>
                  <c:pt idx="10">
                    <c:v>8.3999999999999995E-3</c:v>
                  </c:pt>
                  <c:pt idx="11">
                    <c:v>2.9999999999999997E-4</c:v>
                  </c:pt>
                  <c:pt idx="12">
                    <c:v>9.2999999999999992E-3</c:v>
                  </c:pt>
                  <c:pt idx="13">
                    <c:v>2.7000000000000001E-3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5.0000000000000001E-4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622.5</c:v>
                </c:pt>
                <c:pt idx="2">
                  <c:v>7337</c:v>
                </c:pt>
                <c:pt idx="3">
                  <c:v>7392.5</c:v>
                </c:pt>
                <c:pt idx="4">
                  <c:v>7392.5</c:v>
                </c:pt>
                <c:pt idx="5">
                  <c:v>7392.5</c:v>
                </c:pt>
                <c:pt idx="6">
                  <c:v>7392.5</c:v>
                </c:pt>
                <c:pt idx="7">
                  <c:v>7465.5</c:v>
                </c:pt>
                <c:pt idx="8">
                  <c:v>8169.5</c:v>
                </c:pt>
                <c:pt idx="9">
                  <c:v>8179.5</c:v>
                </c:pt>
                <c:pt idx="10">
                  <c:v>8181.5</c:v>
                </c:pt>
                <c:pt idx="11">
                  <c:v>8859.5</c:v>
                </c:pt>
                <c:pt idx="12">
                  <c:v>8890</c:v>
                </c:pt>
                <c:pt idx="13">
                  <c:v>8955</c:v>
                </c:pt>
                <c:pt idx="14">
                  <c:v>9028.5</c:v>
                </c:pt>
                <c:pt idx="15">
                  <c:v>9627</c:v>
                </c:pt>
                <c:pt idx="16">
                  <c:v>9773.5</c:v>
                </c:pt>
                <c:pt idx="17">
                  <c:v>10410</c:v>
                </c:pt>
                <c:pt idx="18">
                  <c:v>11265.5</c:v>
                </c:pt>
              </c:numCache>
            </c:numRef>
          </c:xVal>
          <c:yVal>
            <c:numRef>
              <c:f>'Active 2'!$U$21:$U$996</c:f>
              <c:numCache>
                <c:formatCode>General</c:formatCode>
                <c:ptCount val="976"/>
                <c:pt idx="1">
                  <c:v>-7.4186266960168723E-2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F4-4B6F-95A4-715D1C8B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704176"/>
        <c:axId val="1"/>
      </c:scatterChart>
      <c:valAx>
        <c:axId val="688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704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77A7ACF-67B4-E735-1CE0-3BD7772D4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DC9E8DB2-137E-C9FA-C9B1-5CA6ED1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38"/>
  <sheetViews>
    <sheetView tabSelected="1" workbookViewId="0">
      <selection activeCell="C18" sqref="C18:D1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23</v>
      </c>
      <c r="B2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39</v>
      </c>
      <c r="D4" s="29" t="s">
        <v>39</v>
      </c>
    </row>
    <row r="6" spans="1:7">
      <c r="A6" s="5" t="s">
        <v>1</v>
      </c>
    </row>
    <row r="7" spans="1:7">
      <c r="A7" t="s">
        <v>2</v>
      </c>
      <c r="C7" s="8">
        <v>52929.848599999998</v>
      </c>
      <c r="D7" s="30" t="s">
        <v>41</v>
      </c>
    </row>
    <row r="8" spans="1:7">
      <c r="A8" t="s">
        <v>3</v>
      </c>
      <c r="C8" s="30">
        <v>0.491427</v>
      </c>
      <c r="D8" s="26" t="s">
        <v>53</v>
      </c>
    </row>
    <row r="9" spans="1:7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INTERCEPT(INDIRECT($G$11):G990,INDIRECT($F$11):F990)</f>
        <v>-0.78325413151729806</v>
      </c>
      <c r="D11" s="3"/>
      <c r="E11" s="10"/>
      <c r="F11" s="23" t="str">
        <f>"F"&amp;E19</f>
        <v>F23</v>
      </c>
      <c r="G11" s="24" t="str">
        <f>"G"&amp;E19</f>
        <v>G23</v>
      </c>
    </row>
    <row r="12" spans="1:7">
      <c r="A12" s="10" t="s">
        <v>16</v>
      </c>
      <c r="B12" s="10"/>
      <c r="C12" s="22">
        <f ca="1">SLOPE(INDIRECT($G$11):G990,INDIRECT($F$11):F990)</f>
        <v>-1.8743520059173351E-5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59968.611003935184</v>
      </c>
    </row>
    <row r="15" spans="1:7">
      <c r="A15" s="12" t="s">
        <v>17</v>
      </c>
      <c r="B15" s="10"/>
      <c r="C15" s="13">
        <f ca="1">(C7+C11)+(C8+C12)*INT(MAX(F21:F3531))</f>
        <v>59490.34838638865</v>
      </c>
      <c r="D15" s="14" t="s">
        <v>37</v>
      </c>
      <c r="E15" s="15">
        <f ca="1">ROUND(2*(E14-$C$7)/$C$8,0)/2+E13</f>
        <v>14324</v>
      </c>
    </row>
    <row r="16" spans="1:7">
      <c r="A16" s="16" t="s">
        <v>4</v>
      </c>
      <c r="B16" s="10"/>
      <c r="C16" s="17">
        <f ca="1">+C8+C12</f>
        <v>0.49140825647994085</v>
      </c>
      <c r="D16" s="14" t="s">
        <v>38</v>
      </c>
      <c r="E16" s="24">
        <f ca="1">ROUND(2*(E14-$C$15)/$C$16,0)/2+E13</f>
        <v>974</v>
      </c>
    </row>
    <row r="17" spans="1:18" ht="13.5" thickBot="1">
      <c r="A17" s="14" t="s">
        <v>28</v>
      </c>
      <c r="B17" s="10"/>
      <c r="C17" s="10">
        <f>COUNT(C21:C2189)</f>
        <v>20</v>
      </c>
      <c r="D17" s="14" t="s">
        <v>32</v>
      </c>
      <c r="E17" s="18">
        <f ca="1">+$C$15+$C$16*E16-15018.5-$C$9/24</f>
        <v>44950.875861533452</v>
      </c>
    </row>
    <row r="18" spans="1:18" ht="14.25" thickTop="1" thickBot="1">
      <c r="A18" s="16" t="s">
        <v>5</v>
      </c>
      <c r="B18" s="10"/>
      <c r="C18" s="19">
        <f ca="1">+C15</f>
        <v>59490.34838638865</v>
      </c>
      <c r="D18" s="20">
        <f ca="1">+C16</f>
        <v>0.49140825647994085</v>
      </c>
      <c r="E18" s="21" t="s">
        <v>33</v>
      </c>
    </row>
    <row r="19" spans="1:18" ht="13.5" thickTop="1">
      <c r="A19" s="25" t="s">
        <v>34</v>
      </c>
      <c r="E19" s="26">
        <v>23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>
      <c r="A21" t="s">
        <v>41</v>
      </c>
      <c r="C21" s="8">
        <v>52929.848599999998</v>
      </c>
      <c r="D21" s="8" t="s">
        <v>13</v>
      </c>
      <c r="E21">
        <f t="shared" ref="E21:E39" si="0">+(C21-C$7)/C$8</f>
        <v>0</v>
      </c>
      <c r="F21">
        <f>ROUND(2*E21,0)/2</f>
        <v>0</v>
      </c>
      <c r="G21">
        <f t="shared" ref="G21:G39" si="1">+C21-(C$7+F21*C$8)</f>
        <v>0</v>
      </c>
      <c r="H21">
        <f>+G21</f>
        <v>0</v>
      </c>
      <c r="O21">
        <f t="shared" ref="O21:O39" ca="1" si="2">+C$11+C$12*$F21</f>
        <v>-0.78325413151729806</v>
      </c>
      <c r="Q21" s="2">
        <f t="shared" ref="Q21:Q39" si="3">+C21-15018.5</f>
        <v>37911.348599999998</v>
      </c>
    </row>
    <row r="22" spans="1:18">
      <c r="A22" s="38" t="s">
        <v>52</v>
      </c>
      <c r="B22" s="39" t="s">
        <v>43</v>
      </c>
      <c r="C22" s="40">
        <v>53235.610999999997</v>
      </c>
      <c r="D22" s="40">
        <v>0.01</v>
      </c>
      <c r="E22">
        <f t="shared" si="0"/>
        <v>622.19291980294042</v>
      </c>
      <c r="F22">
        <f>ROUND(2*E22,0)/2</f>
        <v>622</v>
      </c>
      <c r="G22">
        <f t="shared" si="1"/>
        <v>9.4806000000971835E-2</v>
      </c>
      <c r="J22">
        <f t="shared" ref="J22:J27" si="4">+G22</f>
        <v>9.4806000000971835E-2</v>
      </c>
      <c r="O22">
        <f t="shared" ca="1" si="2"/>
        <v>-0.79491260099410388</v>
      </c>
      <c r="Q22" s="2">
        <f t="shared" si="3"/>
        <v>38217.110999999997</v>
      </c>
    </row>
    <row r="23" spans="1:18">
      <c r="A23" s="36" t="s">
        <v>49</v>
      </c>
      <c r="B23" s="35"/>
      <c r="C23" s="36">
        <v>56534.545590000002</v>
      </c>
      <c r="D23" s="36">
        <v>4.6000000000000001E-4</v>
      </c>
      <c r="E23">
        <f t="shared" si="0"/>
        <v>7335.1626792992729</v>
      </c>
      <c r="F23" s="41">
        <f t="shared" ref="F23:F40" si="5">ROUND(2*E23,0)/2+2</f>
        <v>7337</v>
      </c>
      <c r="G23">
        <f t="shared" si="1"/>
        <v>-0.90290899999672547</v>
      </c>
      <c r="J23">
        <f t="shared" si="4"/>
        <v>-0.90290899999672547</v>
      </c>
      <c r="O23">
        <f t="shared" ca="1" si="2"/>
        <v>-0.92077533819145296</v>
      </c>
      <c r="Q23" s="2">
        <f t="shared" si="3"/>
        <v>41516.045590000002</v>
      </c>
    </row>
    <row r="24" spans="1:18">
      <c r="A24" s="36" t="s">
        <v>50</v>
      </c>
      <c r="B24" s="35" t="s">
        <v>51</v>
      </c>
      <c r="C24" s="37">
        <v>56561.817289999999</v>
      </c>
      <c r="D24" s="36">
        <v>1.6000000000000001E-3</v>
      </c>
      <c r="E24">
        <f t="shared" si="0"/>
        <v>7390.6575951260338</v>
      </c>
      <c r="F24" s="41">
        <f t="shared" si="5"/>
        <v>7392.5</v>
      </c>
      <c r="G24">
        <f t="shared" si="1"/>
        <v>-0.90540749999490799</v>
      </c>
      <c r="J24">
        <f t="shared" si="4"/>
        <v>-0.90540749999490799</v>
      </c>
      <c r="O24">
        <f t="shared" ca="1" si="2"/>
        <v>-0.92181560355473702</v>
      </c>
      <c r="Q24" s="2">
        <f t="shared" si="3"/>
        <v>41543.317289999999</v>
      </c>
    </row>
    <row r="25" spans="1:18">
      <c r="A25" s="36" t="s">
        <v>50</v>
      </c>
      <c r="B25" s="35" t="s">
        <v>51</v>
      </c>
      <c r="C25" s="37">
        <v>56561.81796</v>
      </c>
      <c r="D25" s="36">
        <v>1E-3</v>
      </c>
      <c r="E25">
        <f t="shared" si="0"/>
        <v>7390.6589585024894</v>
      </c>
      <c r="F25" s="41">
        <f t="shared" si="5"/>
        <v>7392.5</v>
      </c>
      <c r="G25">
        <f t="shared" si="1"/>
        <v>-0.90473749999364372</v>
      </c>
      <c r="J25">
        <f t="shared" si="4"/>
        <v>-0.90473749999364372</v>
      </c>
      <c r="O25">
        <f t="shared" ca="1" si="2"/>
        <v>-0.92181560355473702</v>
      </c>
      <c r="Q25" s="2">
        <f t="shared" si="3"/>
        <v>41543.31796</v>
      </c>
    </row>
    <row r="26" spans="1:18">
      <c r="A26" s="36" t="s">
        <v>50</v>
      </c>
      <c r="B26" s="35" t="s">
        <v>51</v>
      </c>
      <c r="C26" s="37">
        <v>56561.819900000002</v>
      </c>
      <c r="D26" s="36">
        <v>8.9999999999999998E-4</v>
      </c>
      <c r="E26">
        <f t="shared" si="0"/>
        <v>7390.6629061895355</v>
      </c>
      <c r="F26" s="41">
        <f t="shared" si="5"/>
        <v>7392.5</v>
      </c>
      <c r="G26">
        <f t="shared" si="1"/>
        <v>-0.90279749999172054</v>
      </c>
      <c r="J26">
        <f t="shared" si="4"/>
        <v>-0.90279749999172054</v>
      </c>
      <c r="O26">
        <f t="shared" ca="1" si="2"/>
        <v>-0.92181560355473702</v>
      </c>
      <c r="Q26" s="2">
        <f t="shared" si="3"/>
        <v>41543.319900000002</v>
      </c>
    </row>
    <row r="27" spans="1:18">
      <c r="A27" s="36" t="s">
        <v>50</v>
      </c>
      <c r="B27" s="35" t="s">
        <v>51</v>
      </c>
      <c r="C27" s="37">
        <v>56561.824269999997</v>
      </c>
      <c r="D27" s="36">
        <v>1.1000000000000001E-3</v>
      </c>
      <c r="E27">
        <f t="shared" si="0"/>
        <v>7390.6717986598205</v>
      </c>
      <c r="F27" s="41">
        <f t="shared" si="5"/>
        <v>7392.5</v>
      </c>
      <c r="G27">
        <f t="shared" si="1"/>
        <v>-0.89842749999661464</v>
      </c>
      <c r="J27">
        <f t="shared" si="4"/>
        <v>-0.89842749999661464</v>
      </c>
      <c r="O27">
        <f t="shared" ca="1" si="2"/>
        <v>-0.92181560355473702</v>
      </c>
      <c r="Q27" s="2">
        <f t="shared" si="3"/>
        <v>41543.324269999997</v>
      </c>
    </row>
    <row r="28" spans="1:18">
      <c r="A28" s="5" t="s">
        <v>46</v>
      </c>
      <c r="C28" s="8">
        <v>56597.7048</v>
      </c>
      <c r="D28" s="8">
        <v>5.0000000000000001E-4</v>
      </c>
      <c r="E28">
        <f t="shared" si="0"/>
        <v>7463.6847385267838</v>
      </c>
      <c r="F28" s="41">
        <f t="shared" si="5"/>
        <v>7465.5</v>
      </c>
      <c r="G28">
        <f t="shared" si="1"/>
        <v>-0.89206849999754922</v>
      </c>
      <c r="I28">
        <f>+G28</f>
        <v>-0.89206849999754922</v>
      </c>
      <c r="O28">
        <f t="shared" ca="1" si="2"/>
        <v>-0.92318388051905675</v>
      </c>
      <c r="Q28" s="2">
        <f t="shared" si="3"/>
        <v>41579.2048</v>
      </c>
    </row>
    <row r="29" spans="1:18">
      <c r="A29" s="34" t="s">
        <v>48</v>
      </c>
      <c r="B29" s="35"/>
      <c r="C29" s="34">
        <v>56943.558499999999</v>
      </c>
      <c r="D29" s="34">
        <v>7.1999999999999998E-3</v>
      </c>
      <c r="E29">
        <f t="shared" si="0"/>
        <v>8167.4590529213938</v>
      </c>
      <c r="F29" s="41">
        <f t="shared" si="5"/>
        <v>8169.5</v>
      </c>
      <c r="G29">
        <f t="shared" si="1"/>
        <v>-1.0029764999999315</v>
      </c>
      <c r="J29">
        <f>+G29</f>
        <v>-1.0029764999999315</v>
      </c>
      <c r="O29">
        <f t="shared" ca="1" si="2"/>
        <v>-0.93637931864071478</v>
      </c>
      <c r="Q29" s="2">
        <f t="shared" si="3"/>
        <v>41925.058499999999</v>
      </c>
    </row>
    <row r="30" spans="1:18">
      <c r="A30" s="38" t="s">
        <v>52</v>
      </c>
      <c r="B30" s="39" t="s">
        <v>51</v>
      </c>
      <c r="C30" s="40">
        <v>56948.468999999997</v>
      </c>
      <c r="D30" s="40">
        <v>0.01</v>
      </c>
      <c r="E30">
        <f t="shared" si="0"/>
        <v>8177.4513813852309</v>
      </c>
      <c r="F30" s="41">
        <f t="shared" si="5"/>
        <v>8179.5</v>
      </c>
      <c r="G30">
        <f t="shared" si="1"/>
        <v>-1.0067465000029188</v>
      </c>
      <c r="J30">
        <f>+G30</f>
        <v>-1.0067465000029188</v>
      </c>
      <c r="O30">
        <f t="shared" ca="1" si="2"/>
        <v>-0.9365667538413065</v>
      </c>
      <c r="Q30" s="2">
        <f t="shared" si="3"/>
        <v>41929.968999999997</v>
      </c>
    </row>
    <row r="31" spans="1:18">
      <c r="A31" s="34" t="s">
        <v>48</v>
      </c>
      <c r="B31" s="35"/>
      <c r="C31" s="34">
        <v>56949.461000000003</v>
      </c>
      <c r="D31" s="34">
        <v>8.3999999999999995E-3</v>
      </c>
      <c r="E31">
        <f t="shared" si="0"/>
        <v>8179.4699924912657</v>
      </c>
      <c r="F31" s="41">
        <f t="shared" si="5"/>
        <v>8181.5</v>
      </c>
      <c r="G31">
        <f t="shared" si="1"/>
        <v>-0.99760049999167677</v>
      </c>
      <c r="J31">
        <f>+G31</f>
        <v>-0.99760049999167677</v>
      </c>
      <c r="O31">
        <f t="shared" ca="1" si="2"/>
        <v>-0.9366042408814248</v>
      </c>
      <c r="Q31" s="2">
        <f t="shared" si="3"/>
        <v>41930.961000000003</v>
      </c>
    </row>
    <row r="32" spans="1:18">
      <c r="A32" s="55" t="s">
        <v>57</v>
      </c>
      <c r="B32" s="56" t="s">
        <v>43</v>
      </c>
      <c r="C32" s="57">
        <v>57282.518900000003</v>
      </c>
      <c r="D32" s="57">
        <v>2.9999999999999997E-4</v>
      </c>
      <c r="E32">
        <f t="shared" si="0"/>
        <v>8857.206258508395</v>
      </c>
      <c r="F32" s="41">
        <f t="shared" si="5"/>
        <v>8859</v>
      </c>
      <c r="G32">
        <f t="shared" si="1"/>
        <v>-0.88149299999349751</v>
      </c>
      <c r="I32">
        <f t="shared" ref="I32:I39" si="6">+G32</f>
        <v>-0.88149299999349751</v>
      </c>
      <c r="O32">
        <f t="shared" ca="1" si="2"/>
        <v>-0.94930297572151479</v>
      </c>
      <c r="Q32" s="2">
        <f t="shared" si="3"/>
        <v>42264.018900000003</v>
      </c>
    </row>
    <row r="33" spans="1:17">
      <c r="A33" s="52" t="s">
        <v>56</v>
      </c>
      <c r="B33" s="53" t="s">
        <v>43</v>
      </c>
      <c r="C33" s="54">
        <v>57297.520799999998</v>
      </c>
      <c r="D33" s="54">
        <v>9.2999999999999992E-3</v>
      </c>
      <c r="E33">
        <f t="shared" si="0"/>
        <v>8887.7334782175185</v>
      </c>
      <c r="F33" s="41">
        <f t="shared" si="5"/>
        <v>8889.5</v>
      </c>
      <c r="G33">
        <f t="shared" si="1"/>
        <v>-0.86811650000163354</v>
      </c>
      <c r="I33">
        <f t="shared" si="6"/>
        <v>-0.86811650000163354</v>
      </c>
      <c r="O33">
        <f t="shared" ca="1" si="2"/>
        <v>-0.94987465308331953</v>
      </c>
      <c r="Q33" s="2">
        <f t="shared" si="3"/>
        <v>42279.020799999998</v>
      </c>
    </row>
    <row r="34" spans="1:17">
      <c r="A34" s="52" t="s">
        <v>56</v>
      </c>
      <c r="B34" s="53" t="s">
        <v>43</v>
      </c>
      <c r="C34" s="54">
        <v>57329.467900000003</v>
      </c>
      <c r="D34" s="54">
        <v>2.7000000000000001E-3</v>
      </c>
      <c r="E34">
        <f t="shared" si="0"/>
        <v>8952.7423198155684</v>
      </c>
      <c r="F34" s="41">
        <f t="shared" si="5"/>
        <v>8954.5</v>
      </c>
      <c r="G34">
        <f t="shared" si="1"/>
        <v>-0.86377149999316316</v>
      </c>
      <c r="I34">
        <f t="shared" si="6"/>
        <v>-0.86377149999316316</v>
      </c>
      <c r="O34">
        <f t="shared" ca="1" si="2"/>
        <v>-0.95109298188716584</v>
      </c>
      <c r="Q34" s="2">
        <f t="shared" si="3"/>
        <v>42310.967900000003</v>
      </c>
    </row>
    <row r="35" spans="1:17">
      <c r="A35" s="31" t="s">
        <v>47</v>
      </c>
      <c r="B35" s="32"/>
      <c r="C35" s="33">
        <v>57365.5982</v>
      </c>
      <c r="D35" s="33">
        <v>2.0000000000000001E-4</v>
      </c>
      <c r="E35">
        <f t="shared" si="0"/>
        <v>9026.2635142147319</v>
      </c>
      <c r="F35" s="41">
        <f t="shared" si="5"/>
        <v>9028.5</v>
      </c>
      <c r="G35">
        <f t="shared" si="1"/>
        <v>-1.0990695000000414</v>
      </c>
      <c r="I35">
        <f t="shared" si="6"/>
        <v>-1.0990695000000414</v>
      </c>
      <c r="O35">
        <f t="shared" ca="1" si="2"/>
        <v>-0.95248000237154462</v>
      </c>
      <c r="Q35" s="2">
        <f t="shared" si="3"/>
        <v>42347.0982</v>
      </c>
    </row>
    <row r="36" spans="1:17">
      <c r="A36" s="55" t="s">
        <v>63</v>
      </c>
      <c r="B36" s="56" t="s">
        <v>43</v>
      </c>
      <c r="C36" s="57">
        <v>57659.585870000068</v>
      </c>
      <c r="D36" s="57">
        <v>1E-3</v>
      </c>
      <c r="E36">
        <f t="shared" si="0"/>
        <v>9624.4961510052781</v>
      </c>
      <c r="F36" s="41">
        <f t="shared" si="5"/>
        <v>9626.5</v>
      </c>
      <c r="G36">
        <f t="shared" si="1"/>
        <v>-0.98474549993261462</v>
      </c>
      <c r="I36">
        <f t="shared" si="6"/>
        <v>-0.98474549993261462</v>
      </c>
      <c r="O36">
        <f t="shared" ca="1" si="2"/>
        <v>-0.96368862736693028</v>
      </c>
      <c r="Q36" s="2">
        <f t="shared" si="3"/>
        <v>42641.085870000068</v>
      </c>
    </row>
    <row r="37" spans="1:17">
      <c r="A37" s="55" t="s">
        <v>63</v>
      </c>
      <c r="B37" s="56" t="s">
        <v>51</v>
      </c>
      <c r="C37" s="57">
        <v>58044.269940000027</v>
      </c>
      <c r="D37" s="57">
        <v>4.0000000000000002E-4</v>
      </c>
      <c r="E37">
        <f t="shared" si="0"/>
        <v>10407.286005856475</v>
      </c>
      <c r="F37" s="41">
        <f t="shared" si="5"/>
        <v>10409.5</v>
      </c>
      <c r="G37">
        <f t="shared" si="1"/>
        <v>-1.0880164999689441</v>
      </c>
      <c r="I37">
        <f t="shared" si="6"/>
        <v>-1.0880164999689441</v>
      </c>
      <c r="O37">
        <f t="shared" ca="1" si="2"/>
        <v>-0.97836480357326305</v>
      </c>
      <c r="Q37" s="2">
        <f t="shared" si="3"/>
        <v>43025.769940000027</v>
      </c>
    </row>
    <row r="38" spans="1:17">
      <c r="A38" s="5" t="s">
        <v>62</v>
      </c>
      <c r="C38" s="8">
        <v>58464.596400000002</v>
      </c>
      <c r="D38" s="8">
        <v>2.9999999999999997E-4</v>
      </c>
      <c r="E38">
        <f t="shared" si="0"/>
        <v>11262.604211815804</v>
      </c>
      <c r="F38" s="41">
        <f t="shared" si="5"/>
        <v>11264.5</v>
      </c>
      <c r="G38">
        <f t="shared" si="1"/>
        <v>-0.93164149999938672</v>
      </c>
      <c r="I38">
        <f t="shared" si="6"/>
        <v>-0.93164149999938672</v>
      </c>
      <c r="O38">
        <f t="shared" ca="1" si="2"/>
        <v>-0.9943905132238563</v>
      </c>
      <c r="Q38" s="2">
        <f t="shared" si="3"/>
        <v>43446.096400000002</v>
      </c>
    </row>
    <row r="39" spans="1:17">
      <c r="A39" s="58" t="s">
        <v>64</v>
      </c>
      <c r="B39" s="59" t="s">
        <v>51</v>
      </c>
      <c r="C39" s="60">
        <v>58464.596400000002</v>
      </c>
      <c r="D39" s="58">
        <v>2.9999999999999997E-4</v>
      </c>
      <c r="E39">
        <f t="shared" si="0"/>
        <v>11262.604211815804</v>
      </c>
      <c r="F39" s="61">
        <f t="shared" si="5"/>
        <v>11264.5</v>
      </c>
      <c r="G39">
        <f t="shared" si="1"/>
        <v>-0.93164149999938672</v>
      </c>
      <c r="I39">
        <f t="shared" si="6"/>
        <v>-0.93164149999938672</v>
      </c>
      <c r="O39">
        <f t="shared" ca="1" si="2"/>
        <v>-0.9943905132238563</v>
      </c>
      <c r="Q39" s="2">
        <f t="shared" si="3"/>
        <v>43446.096400000002</v>
      </c>
    </row>
    <row r="40" spans="1:17">
      <c r="A40" s="58" t="s">
        <v>65</v>
      </c>
      <c r="B40" s="59" t="s">
        <v>43</v>
      </c>
      <c r="C40" s="60">
        <v>59490.581899999997</v>
      </c>
      <c r="D40" s="58">
        <v>1.6000000000000001E-3</v>
      </c>
      <c r="E40">
        <f t="shared" ref="E40" si="7">+(C40-C$7)/C$8</f>
        <v>13350.372079678162</v>
      </c>
      <c r="F40" s="61">
        <f t="shared" si="5"/>
        <v>13352.5</v>
      </c>
      <c r="G40">
        <f t="shared" ref="G40" si="8">+C40-(C$7+F40*C$8)</f>
        <v>-1.0457174999974086</v>
      </c>
      <c r="I40">
        <f t="shared" ref="I40" si="9">+G40</f>
        <v>-1.0457174999974086</v>
      </c>
      <c r="O40">
        <f t="shared" ref="O40" ca="1" si="10">+C$11+C$12*$F40</f>
        <v>-1.0335269831074103</v>
      </c>
      <c r="Q40" s="2">
        <f t="shared" ref="Q40" si="11">+C40-15018.5</f>
        <v>44472.081899999997</v>
      </c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</sheetData>
  <protectedRanges>
    <protectedRange sqref="A37:D38" name="Range1"/>
  </protectedRanges>
  <sortState xmlns:xlrd2="http://schemas.microsoft.com/office/spreadsheetml/2017/richdata2" ref="A21:R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1:U6937"/>
  <sheetViews>
    <sheetView workbookViewId="0">
      <selection activeCell="E39" sqref="E39:Q3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23</v>
      </c>
      <c r="B2" t="s">
        <v>40</v>
      </c>
      <c r="C2" s="3"/>
      <c r="D2" s="3"/>
    </row>
    <row r="3" spans="1:6" ht="13.5" thickBot="1"/>
    <row r="4" spans="1:6" ht="14.25" thickTop="1" thickBot="1">
      <c r="A4" s="5" t="s">
        <v>0</v>
      </c>
      <c r="C4" s="28" t="s">
        <v>39</v>
      </c>
      <c r="D4" s="29" t="s">
        <v>39</v>
      </c>
    </row>
    <row r="5" spans="1:6" ht="13.5" thickTop="1">
      <c r="A5" s="9" t="s">
        <v>29</v>
      </c>
      <c r="B5" s="10"/>
      <c r="C5" s="11">
        <v>-9.5</v>
      </c>
      <c r="D5" s="10" t="s">
        <v>30</v>
      </c>
    </row>
    <row r="6" spans="1:6">
      <c r="A6" s="5" t="s">
        <v>1</v>
      </c>
    </row>
    <row r="7" spans="1:6">
      <c r="A7" t="s">
        <v>2</v>
      </c>
      <c r="C7" s="8">
        <v>52929.848599999998</v>
      </c>
      <c r="D7" s="30" t="s">
        <v>41</v>
      </c>
    </row>
    <row r="8" spans="1:6">
      <c r="A8" t="s">
        <v>3</v>
      </c>
      <c r="C8" s="30">
        <v>0.4913037530392903</v>
      </c>
      <c r="D8" s="26" t="s">
        <v>53</v>
      </c>
    </row>
    <row r="9" spans="1:6">
      <c r="A9" s="25" t="s">
        <v>34</v>
      </c>
      <c r="B9" s="26">
        <v>23</v>
      </c>
      <c r="C9" s="23" t="str">
        <f>"F"&amp;B9</f>
        <v>F23</v>
      </c>
      <c r="D9" s="24" t="str">
        <f>"G"&amp;B9</f>
        <v>G23</v>
      </c>
    </row>
    <row r="10" spans="1:6" ht="13.5" thickBot="1">
      <c r="A10" s="10"/>
      <c r="B10" s="10"/>
      <c r="C10" s="4" t="s">
        <v>19</v>
      </c>
      <c r="D10" s="4" t="s">
        <v>20</v>
      </c>
      <c r="E10" s="10"/>
    </row>
    <row r="11" spans="1:6">
      <c r="A11" s="10" t="s">
        <v>15</v>
      </c>
      <c r="B11" s="10"/>
      <c r="C11" s="22">
        <f ca="1">INTERCEPT(INDIRECT($D$9):G989,INDIRECT($C$9):F989)</f>
        <v>0.11988431298323826</v>
      </c>
      <c r="D11" s="3"/>
      <c r="E11" s="10"/>
    </row>
    <row r="12" spans="1:6">
      <c r="A12" s="10" t="s">
        <v>16</v>
      </c>
      <c r="B12" s="10"/>
      <c r="C12" s="22">
        <f ca="1">SLOPE(INDIRECT($D$9):G989,INDIRECT($C$9):F989)</f>
        <v>-1.4694576847822728E-5</v>
      </c>
      <c r="D12" s="3"/>
      <c r="E12" s="10"/>
    </row>
    <row r="13" spans="1:6">
      <c r="A13" s="10" t="s">
        <v>18</v>
      </c>
      <c r="B13" s="10"/>
      <c r="C13" s="3" t="s">
        <v>13</v>
      </c>
    </row>
    <row r="14" spans="1:6">
      <c r="A14" s="10"/>
      <c r="B14" s="10"/>
      <c r="C14" s="10"/>
    </row>
    <row r="15" spans="1:6">
      <c r="A15" s="12" t="s">
        <v>17</v>
      </c>
      <c r="B15" s="10"/>
      <c r="C15" s="13">
        <f ca="1">(C7+C11)+(C8+C12)*INT(MAX(F21:F3530))</f>
        <v>58464.339727892395</v>
      </c>
      <c r="E15" s="14" t="s">
        <v>36</v>
      </c>
      <c r="F15" s="11">
        <v>1</v>
      </c>
    </row>
    <row r="16" spans="1:6">
      <c r="A16" s="16" t="s">
        <v>4</v>
      </c>
      <c r="B16" s="10"/>
      <c r="C16" s="17">
        <f ca="1">+C8+C12</f>
        <v>0.49128905846244247</v>
      </c>
      <c r="E16" s="14" t="s">
        <v>31</v>
      </c>
      <c r="F16" s="15">
        <f ca="1">NOW()+15018.5+$C$5/24</f>
        <v>59968.611003935184</v>
      </c>
    </row>
    <row r="17" spans="1:21" ht="13.5" thickBot="1">
      <c r="A17" s="14" t="s">
        <v>28</v>
      </c>
      <c r="B17" s="10"/>
      <c r="C17" s="10">
        <f>COUNT(C21:C2188)</f>
        <v>20</v>
      </c>
      <c r="E17" s="14" t="s">
        <v>37</v>
      </c>
      <c r="F17" s="15">
        <f ca="1">ROUND(2*(F16-$C$7)/$C$8,0)/2+F15</f>
        <v>14327.5</v>
      </c>
    </row>
    <row r="18" spans="1:21" ht="14.25" thickTop="1" thickBot="1">
      <c r="A18" s="16" t="s">
        <v>5</v>
      </c>
      <c r="B18" s="10"/>
      <c r="C18" s="19">
        <f ca="1">+C15</f>
        <v>58464.339727892395</v>
      </c>
      <c r="D18" s="20">
        <f ca="1">+C16</f>
        <v>0.49128905846244247</v>
      </c>
      <c r="E18" s="14" t="s">
        <v>38</v>
      </c>
      <c r="F18" s="24">
        <f ca="1">ROUND(2*(F16-$C$15)/$C$16,0)/2+F15</f>
        <v>3063</v>
      </c>
    </row>
    <row r="19" spans="1:21" ht="13.5" thickTop="1">
      <c r="E19" s="14" t="s">
        <v>32</v>
      </c>
      <c r="F19" s="18">
        <f ca="1">+$C$15+$C$16*F18-15018.5-$C$5/24</f>
        <v>44951.05394729619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59</v>
      </c>
      <c r="J20" s="7" t="s">
        <v>60</v>
      </c>
      <c r="K20" s="7" t="s">
        <v>61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35</v>
      </c>
    </row>
    <row r="21" spans="1:21">
      <c r="A21" t="s">
        <v>41</v>
      </c>
      <c r="C21" s="8">
        <v>52929.848599999998</v>
      </c>
      <c r="D21" s="8" t="s">
        <v>13</v>
      </c>
      <c r="E21">
        <f t="shared" ref="E21:E39" si="0">+(C21-C$7)/C$8</f>
        <v>0</v>
      </c>
      <c r="F21">
        <f t="shared" ref="F21:F39" si="1">ROUND(2*E21,0)/2</f>
        <v>0</v>
      </c>
      <c r="G21">
        <f>+C21-(C$7+F21*C$8)</f>
        <v>0</v>
      </c>
      <c r="H21">
        <f>+G21</f>
        <v>0</v>
      </c>
      <c r="O21">
        <f t="shared" ref="O21:O39" ca="1" si="2">+C$11+C$12*$F21</f>
        <v>0.11988431298323826</v>
      </c>
      <c r="Q21" s="2">
        <f t="shared" ref="Q21:Q39" si="3">+C21-15018.5</f>
        <v>37911.348599999998</v>
      </c>
    </row>
    <row r="22" spans="1:21">
      <c r="A22" s="42" t="s">
        <v>52</v>
      </c>
      <c r="B22" s="43" t="s">
        <v>43</v>
      </c>
      <c r="C22" s="44">
        <v>53235.610999999997</v>
      </c>
      <c r="D22" s="44">
        <v>0.01</v>
      </c>
      <c r="E22">
        <f t="shared" si="0"/>
        <v>622.34900122073225</v>
      </c>
      <c r="F22">
        <f t="shared" si="1"/>
        <v>622.5</v>
      </c>
      <c r="O22">
        <f t="shared" ca="1" si="2"/>
        <v>0.11073693889546861</v>
      </c>
      <c r="Q22" s="2">
        <f t="shared" si="3"/>
        <v>38217.110999999997</v>
      </c>
      <c r="U22">
        <f>+C22-(C$7+F22*C$8)</f>
        <v>-7.4186266960168723E-2</v>
      </c>
    </row>
    <row r="23" spans="1:21">
      <c r="A23" s="45" t="s">
        <v>49</v>
      </c>
      <c r="B23" s="46"/>
      <c r="C23" s="45">
        <v>56534.545590000002</v>
      </c>
      <c r="D23" s="45">
        <v>4.6000000000000001E-4</v>
      </c>
      <c r="E23">
        <f t="shared" si="0"/>
        <v>7337.0027558322581</v>
      </c>
      <c r="F23">
        <f t="shared" si="1"/>
        <v>7337</v>
      </c>
      <c r="G23">
        <f t="shared" ref="G23:G39" si="4">+C23-(C$7+F23*C$8)</f>
        <v>1.3539507272071205E-3</v>
      </c>
      <c r="K23">
        <f t="shared" ref="K23:K28" si="5">+G23</f>
        <v>1.3539507272071205E-3</v>
      </c>
      <c r="O23">
        <f t="shared" ca="1" si="2"/>
        <v>1.2070202650762904E-2</v>
      </c>
      <c r="Q23" s="2">
        <f t="shared" si="3"/>
        <v>41516.045590000002</v>
      </c>
    </row>
    <row r="24" spans="1:21">
      <c r="A24" s="45" t="s">
        <v>50</v>
      </c>
      <c r="B24" s="46" t="s">
        <v>51</v>
      </c>
      <c r="C24" s="47">
        <v>56561.817289999999</v>
      </c>
      <c r="D24" s="45">
        <v>1.6000000000000001E-3</v>
      </c>
      <c r="E24">
        <f t="shared" si="0"/>
        <v>7392.5115929443091</v>
      </c>
      <c r="F24">
        <f t="shared" si="1"/>
        <v>7392.5</v>
      </c>
      <c r="G24">
        <f t="shared" si="4"/>
        <v>5.6956570479087532E-3</v>
      </c>
      <c r="K24">
        <f t="shared" si="5"/>
        <v>5.6956570479087532E-3</v>
      </c>
      <c r="O24">
        <f t="shared" ca="1" si="2"/>
        <v>1.1254653635708739E-2</v>
      </c>
      <c r="Q24" s="2">
        <f t="shared" si="3"/>
        <v>41543.317289999999</v>
      </c>
    </row>
    <row r="25" spans="1:21">
      <c r="A25" s="45" t="s">
        <v>50</v>
      </c>
      <c r="B25" s="46" t="s">
        <v>51</v>
      </c>
      <c r="C25" s="47">
        <v>56561.81796</v>
      </c>
      <c r="D25" s="45">
        <v>1E-3</v>
      </c>
      <c r="E25">
        <f t="shared" si="0"/>
        <v>7392.5129566627775</v>
      </c>
      <c r="F25">
        <f t="shared" si="1"/>
        <v>7392.5</v>
      </c>
      <c r="G25">
        <f t="shared" si="4"/>
        <v>6.3656570491730236E-3</v>
      </c>
      <c r="K25">
        <f t="shared" si="5"/>
        <v>6.3656570491730236E-3</v>
      </c>
      <c r="O25">
        <f t="shared" ca="1" si="2"/>
        <v>1.1254653635708739E-2</v>
      </c>
      <c r="Q25" s="2">
        <f t="shared" si="3"/>
        <v>41543.31796</v>
      </c>
    </row>
    <row r="26" spans="1:21">
      <c r="A26" s="45" t="s">
        <v>50</v>
      </c>
      <c r="B26" s="46" t="s">
        <v>51</v>
      </c>
      <c r="C26" s="47">
        <v>56561.819900000002</v>
      </c>
      <c r="D26" s="45">
        <v>8.9999999999999998E-4</v>
      </c>
      <c r="E26">
        <f t="shared" si="0"/>
        <v>7392.5169053401278</v>
      </c>
      <c r="F26">
        <f t="shared" si="1"/>
        <v>7392.5</v>
      </c>
      <c r="G26">
        <f t="shared" si="4"/>
        <v>8.3056570510962047E-3</v>
      </c>
      <c r="K26">
        <f t="shared" si="5"/>
        <v>8.3056570510962047E-3</v>
      </c>
      <c r="O26">
        <f t="shared" ca="1" si="2"/>
        <v>1.1254653635708739E-2</v>
      </c>
      <c r="Q26" s="2">
        <f t="shared" si="3"/>
        <v>41543.319900000002</v>
      </c>
    </row>
    <row r="27" spans="1:21">
      <c r="A27" s="45" t="s">
        <v>50</v>
      </c>
      <c r="B27" s="46" t="s">
        <v>51</v>
      </c>
      <c r="C27" s="47">
        <v>56561.824269999997</v>
      </c>
      <c r="D27" s="45">
        <v>1.1000000000000001E-3</v>
      </c>
      <c r="E27">
        <f t="shared" si="0"/>
        <v>7392.5258000411513</v>
      </c>
      <c r="F27">
        <f t="shared" si="1"/>
        <v>7392.5</v>
      </c>
      <c r="G27">
        <f t="shared" si="4"/>
        <v>1.2675657046202105E-2</v>
      </c>
      <c r="K27">
        <f t="shared" si="5"/>
        <v>1.2675657046202105E-2</v>
      </c>
      <c r="O27">
        <f t="shared" ca="1" si="2"/>
        <v>1.1254653635708739E-2</v>
      </c>
      <c r="Q27" s="2">
        <f t="shared" si="3"/>
        <v>41543.324269999997</v>
      </c>
    </row>
    <row r="28" spans="1:21">
      <c r="A28" s="48" t="s">
        <v>46</v>
      </c>
      <c r="B28" s="49"/>
      <c r="C28" s="45">
        <v>56597.7048</v>
      </c>
      <c r="D28" s="45">
        <v>5.0000000000000001E-4</v>
      </c>
      <c r="E28">
        <f t="shared" si="0"/>
        <v>7465.5570557114752</v>
      </c>
      <c r="F28">
        <f t="shared" si="1"/>
        <v>7465.5</v>
      </c>
      <c r="G28">
        <f t="shared" si="4"/>
        <v>2.8031685178575572E-2</v>
      </c>
      <c r="K28">
        <f t="shared" si="5"/>
        <v>2.8031685178575572E-2</v>
      </c>
      <c r="O28">
        <f t="shared" ca="1" si="2"/>
        <v>1.0181949525817677E-2</v>
      </c>
      <c r="Q28" s="2">
        <f t="shared" si="3"/>
        <v>41579.2048</v>
      </c>
    </row>
    <row r="29" spans="1:21">
      <c r="A29" s="50" t="s">
        <v>48</v>
      </c>
      <c r="B29" s="46"/>
      <c r="C29" s="50">
        <v>56943.558499999999</v>
      </c>
      <c r="D29" s="50">
        <v>7.1999999999999998E-3</v>
      </c>
      <c r="E29">
        <f t="shared" si="0"/>
        <v>8169.5079167836502</v>
      </c>
      <c r="F29">
        <f t="shared" si="1"/>
        <v>8169.5</v>
      </c>
      <c r="G29">
        <f t="shared" si="4"/>
        <v>3.8895455218153074E-3</v>
      </c>
      <c r="J29">
        <f>+G29</f>
        <v>3.8895455218153074E-3</v>
      </c>
      <c r="O29">
        <f t="shared" ca="1" si="2"/>
        <v>-1.630325750495154E-4</v>
      </c>
      <c r="Q29" s="2">
        <f t="shared" si="3"/>
        <v>41925.058499999999</v>
      </c>
    </row>
    <row r="30" spans="1:21">
      <c r="A30" s="42" t="s">
        <v>52</v>
      </c>
      <c r="B30" s="43" t="s">
        <v>51</v>
      </c>
      <c r="C30" s="44">
        <v>56948.468999999997</v>
      </c>
      <c r="D30" s="44">
        <v>0.01</v>
      </c>
      <c r="E30">
        <f t="shared" si="0"/>
        <v>8179.5027518925235</v>
      </c>
      <c r="F30">
        <f t="shared" si="1"/>
        <v>8179.5</v>
      </c>
      <c r="G30">
        <f t="shared" si="4"/>
        <v>1.3520151260308921E-3</v>
      </c>
      <c r="K30">
        <f>+G30</f>
        <v>1.3520151260308921E-3</v>
      </c>
      <c r="O30">
        <f t="shared" ca="1" si="2"/>
        <v>-3.0997834352775033E-4</v>
      </c>
      <c r="Q30" s="2">
        <f t="shared" si="3"/>
        <v>41929.968999999997</v>
      </c>
    </row>
    <row r="31" spans="1:21">
      <c r="A31" s="50" t="s">
        <v>48</v>
      </c>
      <c r="B31" s="46"/>
      <c r="C31" s="50">
        <v>56949.461000000003</v>
      </c>
      <c r="D31" s="50">
        <v>8.3999999999999995E-3</v>
      </c>
      <c r="E31">
        <f t="shared" si="0"/>
        <v>8181.521869381183</v>
      </c>
      <c r="F31">
        <f t="shared" si="1"/>
        <v>8181.5</v>
      </c>
      <c r="G31">
        <f t="shared" si="4"/>
        <v>1.0744509054347873E-2</v>
      </c>
      <c r="J31">
        <f>+G31</f>
        <v>1.0744509054347873E-2</v>
      </c>
      <c r="O31">
        <f t="shared" ca="1" si="2"/>
        <v>-3.3936749722339454E-4</v>
      </c>
      <c r="Q31" s="2">
        <f t="shared" si="3"/>
        <v>41930.961000000003</v>
      </c>
    </row>
    <row r="32" spans="1:21">
      <c r="A32" s="55" t="s">
        <v>57</v>
      </c>
      <c r="B32" s="56" t="s">
        <v>43</v>
      </c>
      <c r="C32" s="57">
        <v>57282.518900000003</v>
      </c>
      <c r="D32" s="57">
        <v>2.9999999999999997E-4</v>
      </c>
      <c r="E32">
        <f t="shared" si="0"/>
        <v>8859.4281502504946</v>
      </c>
      <c r="F32">
        <f t="shared" si="1"/>
        <v>8859.5</v>
      </c>
      <c r="G32">
        <f t="shared" si="4"/>
        <v>-3.5300051589729264E-2</v>
      </c>
      <c r="K32">
        <f t="shared" ref="K32:K39" si="6">+G32</f>
        <v>-3.5300051589729264E-2</v>
      </c>
      <c r="O32">
        <f t="shared" ca="1" si="2"/>
        <v>-1.0302290600047198E-2</v>
      </c>
      <c r="Q32" s="2">
        <f t="shared" si="3"/>
        <v>42264.018900000003</v>
      </c>
    </row>
    <row r="33" spans="1:17">
      <c r="A33" s="52" t="s">
        <v>56</v>
      </c>
      <c r="B33" s="53" t="s">
        <v>43</v>
      </c>
      <c r="C33" s="54">
        <v>57297.520799999998</v>
      </c>
      <c r="D33" s="54">
        <v>9.2999999999999992E-3</v>
      </c>
      <c r="E33">
        <f t="shared" si="0"/>
        <v>8889.9630279248267</v>
      </c>
      <c r="F33">
        <f t="shared" si="1"/>
        <v>8890</v>
      </c>
      <c r="G33">
        <f t="shared" si="4"/>
        <v>-1.8164519293350168E-2</v>
      </c>
      <c r="K33">
        <f t="shared" si="6"/>
        <v>-1.8164519293350168E-2</v>
      </c>
      <c r="O33">
        <f t="shared" ca="1" si="2"/>
        <v>-1.075047519390579E-2</v>
      </c>
      <c r="Q33" s="2">
        <f t="shared" si="3"/>
        <v>42279.020799999998</v>
      </c>
    </row>
    <row r="34" spans="1:17">
      <c r="A34" s="52" t="s">
        <v>56</v>
      </c>
      <c r="B34" s="53" t="s">
        <v>43</v>
      </c>
      <c r="C34" s="54">
        <v>57329.467900000003</v>
      </c>
      <c r="D34" s="54">
        <v>2.7000000000000001E-3</v>
      </c>
      <c r="E34">
        <f t="shared" si="0"/>
        <v>8954.988177442563</v>
      </c>
      <c r="F34">
        <f t="shared" si="1"/>
        <v>8955</v>
      </c>
      <c r="G34">
        <f t="shared" si="4"/>
        <v>-5.8084668416995555E-3</v>
      </c>
      <c r="K34">
        <f t="shared" si="6"/>
        <v>-5.8084668416995555E-3</v>
      </c>
      <c r="O34">
        <f t="shared" ca="1" si="2"/>
        <v>-1.1705622689014261E-2</v>
      </c>
      <c r="Q34" s="2">
        <f t="shared" si="3"/>
        <v>42310.967900000003</v>
      </c>
    </row>
    <row r="35" spans="1:17">
      <c r="A35" s="31" t="s">
        <v>54</v>
      </c>
      <c r="B35" s="32"/>
      <c r="C35" s="33">
        <v>57365.5982</v>
      </c>
      <c r="D35" s="33">
        <v>2.0000000000000001E-4</v>
      </c>
      <c r="E35">
        <f t="shared" si="0"/>
        <v>9028.527815144269</v>
      </c>
      <c r="F35">
        <f t="shared" si="1"/>
        <v>9028.5</v>
      </c>
      <c r="G35">
        <f t="shared" si="4"/>
        <v>1.3665684768056963E-2</v>
      </c>
      <c r="K35">
        <f t="shared" si="6"/>
        <v>1.3665684768056963E-2</v>
      </c>
      <c r="O35">
        <f t="shared" ca="1" si="2"/>
        <v>-1.2785674087329252E-2</v>
      </c>
      <c r="Q35" s="2">
        <f t="shared" si="3"/>
        <v>42347.0982</v>
      </c>
    </row>
    <row r="36" spans="1:17">
      <c r="A36" s="55" t="s">
        <v>63</v>
      </c>
      <c r="B36" s="56" t="s">
        <v>43</v>
      </c>
      <c r="C36" s="57">
        <v>57659.585870000068</v>
      </c>
      <c r="D36" s="57">
        <v>1E-3</v>
      </c>
      <c r="E36">
        <f t="shared" si="0"/>
        <v>9626.9105227491036</v>
      </c>
      <c r="F36">
        <f t="shared" si="1"/>
        <v>9627</v>
      </c>
      <c r="G36">
        <f t="shared" si="4"/>
        <v>-4.3960509174212348E-2</v>
      </c>
      <c r="K36">
        <f t="shared" si="6"/>
        <v>-4.3960509174212348E-2</v>
      </c>
      <c r="O36">
        <f t="shared" ca="1" si="2"/>
        <v>-2.1580378330751132E-2</v>
      </c>
      <c r="Q36" s="2">
        <f t="shared" si="3"/>
        <v>42641.085870000068</v>
      </c>
    </row>
    <row r="37" spans="1:17">
      <c r="A37" s="51" t="s">
        <v>55</v>
      </c>
      <c r="B37" s="49"/>
      <c r="C37" s="45">
        <v>57731.599199999997</v>
      </c>
      <c r="D37" s="45">
        <v>5.0000000000000001E-4</v>
      </c>
      <c r="E37">
        <f t="shared" si="0"/>
        <v>9773.4865046227242</v>
      </c>
      <c r="F37">
        <f t="shared" si="1"/>
        <v>9773.5</v>
      </c>
      <c r="G37">
        <f t="shared" si="4"/>
        <v>-6.6303295025136322E-3</v>
      </c>
      <c r="K37">
        <f t="shared" si="6"/>
        <v>-6.6303295025136322E-3</v>
      </c>
      <c r="O37">
        <f t="shared" ca="1" si="2"/>
        <v>-2.3733133838957171E-2</v>
      </c>
      <c r="Q37" s="2">
        <f t="shared" si="3"/>
        <v>42713.099199999997</v>
      </c>
    </row>
    <row r="38" spans="1:17">
      <c r="A38" s="55" t="s">
        <v>63</v>
      </c>
      <c r="B38" s="56" t="s">
        <v>51</v>
      </c>
      <c r="C38" s="57">
        <v>58044.269940000027</v>
      </c>
      <c r="D38" s="57">
        <v>4.0000000000000002E-4</v>
      </c>
      <c r="E38">
        <f t="shared" si="0"/>
        <v>10409.8967458753</v>
      </c>
      <c r="F38">
        <f t="shared" si="1"/>
        <v>10410</v>
      </c>
      <c r="G38">
        <f t="shared" si="4"/>
        <v>-5.0729138980386779E-2</v>
      </c>
      <c r="K38">
        <f t="shared" si="6"/>
        <v>-5.0729138980386779E-2</v>
      </c>
      <c r="O38">
        <f t="shared" ca="1" si="2"/>
        <v>-3.3086232002596333E-2</v>
      </c>
      <c r="Q38" s="2">
        <f t="shared" si="3"/>
        <v>43025.769940000027</v>
      </c>
    </row>
    <row r="39" spans="1:17">
      <c r="A39" s="58" t="s">
        <v>64</v>
      </c>
      <c r="B39" s="59" t="s">
        <v>51</v>
      </c>
      <c r="C39" s="60">
        <v>58464.596400000002</v>
      </c>
      <c r="D39" s="58">
        <v>2.9999999999999997E-4</v>
      </c>
      <c r="E39">
        <f t="shared" ref="E39" si="7">+(C39-C$7)/C$8</f>
        <v>11265.42951435053</v>
      </c>
      <c r="F39">
        <f t="shared" si="1"/>
        <v>11265.5</v>
      </c>
      <c r="G39">
        <f t="shared" ref="G39" si="8">+C39-(C$7+F39*C$8)</f>
        <v>-3.4629864123417065E-2</v>
      </c>
      <c r="K39">
        <f t="shared" ref="K39" si="9">+G39</f>
        <v>-3.4629864123417065E-2</v>
      </c>
      <c r="O39">
        <f t="shared" ref="O39" ca="1" si="10">+C$11+C$12*$F39</f>
        <v>-4.5657442495908696E-2</v>
      </c>
      <c r="Q39" s="2">
        <f t="shared" ref="Q39" si="11">+C39-15018.5</f>
        <v>43446.096400000002</v>
      </c>
    </row>
    <row r="40" spans="1:17">
      <c r="A40" s="58" t="s">
        <v>65</v>
      </c>
      <c r="B40" s="59" t="s">
        <v>43</v>
      </c>
      <c r="C40" s="60">
        <v>59490.581899999997</v>
      </c>
      <c r="D40" s="58">
        <v>1.6000000000000001E-3</v>
      </c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</sheetData>
  <protectedRanges>
    <protectedRange sqref="A38:D38" name="Range1"/>
  </protectedRanges>
  <sortState xmlns:xlrd2="http://schemas.microsoft.com/office/spreadsheetml/2017/richdata2" ref="A21:U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2023-01-24T01:39:50Z</dcterms:modified>
</cp:coreProperties>
</file>