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7AC593A-057A-421F-9883-25FA269AB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Q43" i="1"/>
  <c r="E43" i="1"/>
  <c r="F43" i="1" s="1"/>
  <c r="G43" i="1" s="1"/>
  <c r="K43" i="1" s="1"/>
  <c r="E35" i="1"/>
  <c r="F35" i="1" s="1"/>
  <c r="G35" i="1" s="1"/>
  <c r="K35" i="1" s="1"/>
  <c r="Q35" i="1"/>
  <c r="E33" i="1"/>
  <c r="F33" i="1" s="1"/>
  <c r="G33" i="1" s="1"/>
  <c r="K33" i="1" s="1"/>
  <c r="E24" i="1"/>
  <c r="F24" i="1" s="1"/>
  <c r="G24" i="1" s="1"/>
  <c r="K24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Q33" i="1"/>
  <c r="E21" i="1"/>
  <c r="F21" i="1" s="1"/>
  <c r="G21" i="1" s="1"/>
  <c r="H21" i="1" s="1"/>
  <c r="Q24" i="1"/>
  <c r="Q26" i="1"/>
  <c r="Q27" i="1"/>
  <c r="Q28" i="1"/>
  <c r="Q29" i="1"/>
  <c r="Q30" i="1"/>
  <c r="Q31" i="1"/>
  <c r="Q32" i="1"/>
  <c r="E23" i="1"/>
  <c r="F23" i="1" s="1"/>
  <c r="G23" i="1" s="1"/>
  <c r="J23" i="1" s="1"/>
  <c r="E34" i="1"/>
  <c r="F34" i="1"/>
  <c r="G34" i="1" s="1"/>
  <c r="K34" i="1" s="1"/>
  <c r="D9" i="1"/>
  <c r="C9" i="1"/>
  <c r="E22" i="1"/>
  <c r="F22" i="1" s="1"/>
  <c r="G22" i="1" s="1"/>
  <c r="K22" i="1" s="1"/>
  <c r="E25" i="1"/>
  <c r="F25" i="1" s="1"/>
  <c r="G25" i="1" s="1"/>
  <c r="K25" i="1" s="1"/>
  <c r="Q34" i="1"/>
  <c r="Q25" i="1"/>
  <c r="Q23" i="1"/>
  <c r="Q22" i="1"/>
  <c r="F16" i="1"/>
  <c r="C17" i="1"/>
  <c r="Q21" i="1"/>
  <c r="C11" i="1"/>
  <c r="C12" i="1"/>
  <c r="O38" i="1" l="1"/>
  <c r="O37" i="1"/>
  <c r="O41" i="1"/>
  <c r="O36" i="1"/>
  <c r="O40" i="1"/>
  <c r="O39" i="1"/>
  <c r="C16" i="1"/>
  <c r="D18" i="1" s="1"/>
  <c r="O31" i="1"/>
  <c r="O25" i="1"/>
  <c r="O33" i="1"/>
  <c r="O30" i="1"/>
  <c r="O35" i="1"/>
  <c r="O23" i="1"/>
  <c r="O32" i="1"/>
  <c r="O29" i="1"/>
  <c r="C15" i="1"/>
  <c r="O27" i="1"/>
  <c r="O21" i="1"/>
  <c r="O28" i="1"/>
  <c r="O34" i="1"/>
  <c r="O43" i="1"/>
  <c r="O24" i="1"/>
  <c r="O26" i="1"/>
  <c r="O22" i="1"/>
  <c r="O42" i="1"/>
  <c r="F17" i="1"/>
  <c r="F18" i="1" l="1"/>
  <c r="F19" i="1" s="1"/>
  <c r="C18" i="1"/>
</calcChain>
</file>

<file path=xl/sharedStrings.xml><?xml version="1.0" encoding="utf-8"?>
<sst xmlns="http://schemas.openxmlformats.org/spreadsheetml/2006/main" count="90" uniqueCount="61">
  <si>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</si>
  <si>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</si>
  <si>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</si>
  <si>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</si>
  <si>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</si>
  <si>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</si>
  <si>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</si>
  <si>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</si>
  <si>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</si>
  <si>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</si>
  <si>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</si>
  <si>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</si>
  <si>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</si>
  <si>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</si>
  <si>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</si>
  <si>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</si>
  <si>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</si>
  <si>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</si>
  <si>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</si>
  <si>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</si>
  <si>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</si>
  <si>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</si>
  <si>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</si>
  <si>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</si>
  <si>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</si>
  <si>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</si>
  <si>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</si>
  <si>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</si>
  <si>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</si>
  <si>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</si>
  <si>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</si>
  <si>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</si>
  <si>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</si>
  <si>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</si>
  <si>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</si>
  <si>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</si>
  <si>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</si>
  <si>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</si>
  <si>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HO Psc</t>
  </si>
  <si>
    <t>TYC 620-1143-1</t>
  </si>
  <si>
    <t>EW</t>
  </si>
  <si>
    <t>IBVS 6011</t>
  </si>
  <si>
    <t>I</t>
  </si>
  <si>
    <t>IBVS 6118</t>
  </si>
  <si>
    <t>BAD?</t>
  </si>
  <si>
    <t>IBVS 6154</t>
  </si>
  <si>
    <t>HO Psc / GSC 0620-1143</t>
  </si>
  <si>
    <t>IBVS 6196</t>
  </si>
  <si>
    <t>V</t>
  </si>
  <si>
    <t>VSB 060</t>
  </si>
  <si>
    <t>OEJV 0179</t>
  </si>
  <si>
    <t>II</t>
  </si>
  <si>
    <t>pg</t>
  </si>
  <si>
    <t>vis</t>
  </si>
  <si>
    <t>PE</t>
  </si>
  <si>
    <t>CCD</t>
  </si>
  <si>
    <t>IBVS 6195</t>
  </si>
  <si>
    <t>JAVSO..46..184</t>
  </si>
  <si>
    <t>RHN 2021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</si>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</sst>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HO Psc - O-C Diagr.</a:t>
            </a:r>
          </a:p>
        </c:rich>
      </c:tx>
      <c:layout>
        <c:manualLayout>
          <c:xMode val="edge"/>
          <c:yMode val="edge"/>
          <c:x val="0.3936022253129346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117667333506626"/>
          <c:w val="0.8219749652294854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5EF-B1AD-63F44AD3AB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5EF-B1AD-63F44AD3AB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">
                  <c:v>7.281500002136454E-3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C-45EF-B1AD-63F44AD3AB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4.6469999942928553E-3</c:v>
                </c:pt>
                <c:pt idx="3">
                  <c:v>7.0065000036265701E-3</c:v>
                </c:pt>
                <c:pt idx="4">
                  <c:v>7.1144999965326861E-3</c:v>
                </c:pt>
                <c:pt idx="5">
                  <c:v>7.0189999969443306E-3</c:v>
                </c:pt>
                <c:pt idx="6">
                  <c:v>7.7454999991459772E-3</c:v>
                </c:pt>
                <c:pt idx="7">
                  <c:v>7.4745000019902363E-3</c:v>
                </c:pt>
                <c:pt idx="8">
                  <c:v>7.5359999973443337E-3</c:v>
                </c:pt>
                <c:pt idx="9">
                  <c:v>9.0225000021746382E-3</c:v>
                </c:pt>
                <c:pt idx="10">
                  <c:v>7.8229999999166466E-3</c:v>
                </c:pt>
                <c:pt idx="11">
                  <c:v>7.0495000036316924E-3</c:v>
                </c:pt>
                <c:pt idx="12">
                  <c:v>8.1030000001192093E-3</c:v>
                </c:pt>
                <c:pt idx="13">
                  <c:v>9.8615000024437904E-3</c:v>
                </c:pt>
                <c:pt idx="14">
                  <c:v>8.1730000019888394E-3</c:v>
                </c:pt>
                <c:pt idx="15">
                  <c:v>5.7480000032228418E-3</c:v>
                </c:pt>
                <c:pt idx="16">
                  <c:v>6.4480000000912696E-3</c:v>
                </c:pt>
                <c:pt idx="17">
                  <c:v>7.0480000067618676E-3</c:v>
                </c:pt>
                <c:pt idx="18">
                  <c:v>7.7839999939897098E-3</c:v>
                </c:pt>
                <c:pt idx="19">
                  <c:v>7.8839999987394549E-3</c:v>
                </c:pt>
                <c:pt idx="20">
                  <c:v>8.0839999936870299E-3</c:v>
                </c:pt>
                <c:pt idx="21">
                  <c:v>1.4848000006168149E-2</c:v>
                </c:pt>
                <c:pt idx="22">
                  <c:v>1.8587999998999294E-2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C-45EF-B1AD-63F44AD3AB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C-45EF-B1AD-63F44AD3AB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C-45EF-B1AD-63F44AD3AB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C-45EF-B1AD-63F44AD3AB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-3.0004696040539756E-4</c:v>
                </c:pt>
                <c:pt idx="1">
                  <c:v>4.894729424340904E-3</c:v>
                </c:pt>
                <c:pt idx="2">
                  <c:v>5.9765322492748981E-3</c:v>
                </c:pt>
                <c:pt idx="3">
                  <c:v>7.2530204780247957E-3</c:v>
                </c:pt>
                <c:pt idx="4">
                  <c:v>7.3513407967381351E-3</c:v>
                </c:pt>
                <c:pt idx="5">
                  <c:v>7.3661447083625872E-3</c:v>
                </c:pt>
                <c:pt idx="6">
                  <c:v>7.3664240274498409E-3</c:v>
                </c:pt>
                <c:pt idx="7">
                  <c:v>7.3680999419733642E-3</c:v>
                </c:pt>
                <c:pt idx="8">
                  <c:v>7.4158635058937652E-3</c:v>
                </c:pt>
                <c:pt idx="9">
                  <c:v>7.416142824981019E-3</c:v>
                </c:pt>
                <c:pt idx="10">
                  <c:v>7.4599959216798666E-3</c:v>
                </c:pt>
                <c:pt idx="11">
                  <c:v>7.4602752407671204E-3</c:v>
                </c:pt>
                <c:pt idx="12">
                  <c:v>7.9962885692071752E-3</c:v>
                </c:pt>
                <c:pt idx="13">
                  <c:v>8.0770117854235251E-3</c:v>
                </c:pt>
                <c:pt idx="14">
                  <c:v>8.605204179420475E-3</c:v>
                </c:pt>
                <c:pt idx="15">
                  <c:v>9.8202422089745355E-3</c:v>
                </c:pt>
                <c:pt idx="16">
                  <c:v>9.8202422089745355E-3</c:v>
                </c:pt>
                <c:pt idx="17">
                  <c:v>9.8202422089745355E-3</c:v>
                </c:pt>
                <c:pt idx="18">
                  <c:v>9.8269458670686271E-3</c:v>
                </c:pt>
                <c:pt idx="19">
                  <c:v>9.8269458670686271E-3</c:v>
                </c:pt>
                <c:pt idx="20">
                  <c:v>9.8269458670686271E-3</c:v>
                </c:pt>
                <c:pt idx="21">
                  <c:v>1.0490608018383672E-2</c:v>
                </c:pt>
                <c:pt idx="22">
                  <c:v>1.1149801064302656E-2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C-45EF-B1AD-63F44AD3ABC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9299</c:v>
                </c:pt>
                <c:pt idx="2">
                  <c:v>11235.5</c:v>
                </c:pt>
                <c:pt idx="3">
                  <c:v>13520.5</c:v>
                </c:pt>
                <c:pt idx="4">
                  <c:v>13696.5</c:v>
                </c:pt>
                <c:pt idx="5">
                  <c:v>13723</c:v>
                </c:pt>
                <c:pt idx="6">
                  <c:v>13723.5</c:v>
                </c:pt>
                <c:pt idx="7">
                  <c:v>13726.5</c:v>
                </c:pt>
                <c:pt idx="8">
                  <c:v>13812</c:v>
                </c:pt>
                <c:pt idx="9">
                  <c:v>13812.5</c:v>
                </c:pt>
                <c:pt idx="10">
                  <c:v>13891</c:v>
                </c:pt>
                <c:pt idx="11">
                  <c:v>13891.5</c:v>
                </c:pt>
                <c:pt idx="12">
                  <c:v>14851</c:v>
                </c:pt>
                <c:pt idx="13">
                  <c:v>14995.5</c:v>
                </c:pt>
                <c:pt idx="14">
                  <c:v>15941</c:v>
                </c:pt>
                <c:pt idx="15">
                  <c:v>18116</c:v>
                </c:pt>
                <c:pt idx="16">
                  <c:v>18116</c:v>
                </c:pt>
                <c:pt idx="17">
                  <c:v>18116</c:v>
                </c:pt>
                <c:pt idx="18">
                  <c:v>18128</c:v>
                </c:pt>
                <c:pt idx="19">
                  <c:v>18128</c:v>
                </c:pt>
                <c:pt idx="20">
                  <c:v>18128</c:v>
                </c:pt>
                <c:pt idx="21">
                  <c:v>19316</c:v>
                </c:pt>
                <c:pt idx="22">
                  <c:v>20496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DC-45EF-B1AD-63F44AD3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72120"/>
        <c:axId val="1"/>
      </c:scatterChart>
      <c:valAx>
        <c:axId val="59027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7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365785813630041"/>
          <c:y val="0.92353064690443099"/>
          <c:w val="0.6689847009735743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AC3A56-54E4-5B2F-F508-947137C90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5"/>
  <sheetViews>
    <sheetView tabSelected="1" workbookViewId="0">
      <selection activeCell="A43" sqref="A43:XFD4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s="27" t="s">
        <v>38</v>
      </c>
      <c r="F1" t="s">
        <v>39</v>
      </c>
    </row>
    <row r="2" spans="1:6" x14ac:dyDescent="0.2">
      <c r="A2" t="s">
        <v>24</v>
      </c>
      <c r="B2" t="s">
        <v>40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1</v>
      </c>
      <c r="C4" s="29">
        <v>52872.839599999999</v>
      </c>
      <c r="D4" s="30">
        <v>0.32474700000000001</v>
      </c>
    </row>
    <row r="5" spans="1:6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52872.839599999999</v>
      </c>
      <c r="D7" s="28" t="e">
        <v>#N/A</v>
      </c>
    </row>
    <row r="8" spans="1:6" x14ac:dyDescent="0.2">
      <c r="A8" t="s">
        <v>4</v>
      </c>
      <c r="C8" s="8">
        <v>0.32474700000000001</v>
      </c>
      <c r="D8" s="28" t="e">
        <v>#N/A</v>
      </c>
    </row>
    <row r="9" spans="1:6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INTERCEPT(INDIRECT($D$9):G987,INDIRECT($C$9):F987)</f>
        <v>-3.0004696040539756E-4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SLOPE(INDIRECT($D$9):G987,INDIRECT($C$9):F987)</f>
        <v>5.5863817450761385E-7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(C7+C11)+(C8+C12)*INT(MAX(F21:F3528))</f>
        <v>59528.865261801067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0.3247475586381745</v>
      </c>
      <c r="E16" s="14" t="s">
        <v>31</v>
      </c>
      <c r="F16" s="15">
        <f ca="1">NOW()+15018.5+$C$5/24</f>
        <v>59968.613764467591</v>
      </c>
    </row>
    <row r="17" spans="1:21" ht="13.5" thickBot="1" x14ac:dyDescent="0.25">
      <c r="A17" s="14" t="s">
        <v>28</v>
      </c>
      <c r="B17" s="10"/>
      <c r="C17" s="10">
        <f>COUNT(C21:C2186)</f>
        <v>23</v>
      </c>
      <c r="E17" s="14" t="s">
        <v>36</v>
      </c>
      <c r="F17" s="15">
        <f ca="1">ROUND(2*(F16-$C$7)/$C$8,0)/2+F15</f>
        <v>21851</v>
      </c>
    </row>
    <row r="18" spans="1:21" ht="14.25" thickTop="1" thickBot="1" x14ac:dyDescent="0.25">
      <c r="A18" s="16" t="s">
        <v>6</v>
      </c>
      <c r="B18" s="10"/>
      <c r="C18" s="19">
        <f ca="1">+C15</f>
        <v>59528.865261801067</v>
      </c>
      <c r="D18" s="20">
        <f ca="1">+C16</f>
        <v>0.3247475586381745</v>
      </c>
      <c r="E18" s="14" t="s">
        <v>32</v>
      </c>
      <c r="F18" s="23">
        <f ca="1">ROUND(2*(F16-$C$15)/$C$16,0)/2+F15</f>
        <v>1355</v>
      </c>
    </row>
    <row r="19" spans="1:21" ht="13.5" thickTop="1" x14ac:dyDescent="0.2">
      <c r="E19" s="14" t="s">
        <v>33</v>
      </c>
      <c r="F19" s="18">
        <f ca="1">+$C$15+$C$16*F18-15018.5-$C$5/24</f>
        <v>44950.79403708913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44</v>
      </c>
    </row>
    <row r="21" spans="1:21" x14ac:dyDescent="0.2">
      <c r="A21" s="28" t="s">
        <v>37</v>
      </c>
      <c r="C21" s="8">
        <v>52872.839599999999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-3.0004696040539756E-4</v>
      </c>
      <c r="Q21" s="2">
        <f>+C21-15018.5</f>
        <v>37854.339599999999</v>
      </c>
    </row>
    <row r="22" spans="1:21" x14ac:dyDescent="0.2">
      <c r="A22" s="31" t="s">
        <v>41</v>
      </c>
      <c r="B22" s="32" t="s">
        <v>42</v>
      </c>
      <c r="C22" s="31">
        <v>55892.666599999997</v>
      </c>
      <c r="D22" s="31">
        <v>2.0000000000000001E-4</v>
      </c>
      <c r="E22">
        <f>+(C22-C$7)/C$8</f>
        <v>9299.0143096010052</v>
      </c>
      <c r="F22">
        <f>ROUND(2*E22,0)/2</f>
        <v>9299</v>
      </c>
      <c r="G22">
        <f>+C22-(C$7+F22*C$8)</f>
        <v>4.6469999942928553E-3</v>
      </c>
      <c r="K22">
        <f>+G22</f>
        <v>4.6469999942928553E-3</v>
      </c>
      <c r="O22">
        <f ca="1">+C$11+C$12*$F22</f>
        <v>4.894729424340904E-3</v>
      </c>
      <c r="Q22" s="2">
        <f>+C22-15018.5</f>
        <v>40874.166599999997</v>
      </c>
    </row>
    <row r="23" spans="1:21" x14ac:dyDescent="0.2">
      <c r="A23" s="33" t="s">
        <v>43</v>
      </c>
      <c r="B23" s="34" t="s">
        <v>42</v>
      </c>
      <c r="C23" s="35">
        <v>56521.541799999999</v>
      </c>
      <c r="D23" s="36">
        <v>1E-4</v>
      </c>
      <c r="E23">
        <f>+(C23-C$7)/C$8</f>
        <v>11235.522422070102</v>
      </c>
      <c r="F23">
        <f>ROUND(2*E23,0)/2</f>
        <v>11235.5</v>
      </c>
      <c r="G23">
        <f>+C23-(C$7+F23*C$8)</f>
        <v>7.281500002136454E-3</v>
      </c>
      <c r="J23">
        <f>+G23</f>
        <v>7.281500002136454E-3</v>
      </c>
      <c r="O23">
        <f ca="1">+C$11+C$12*$F23</f>
        <v>5.9765322492748981E-3</v>
      </c>
      <c r="Q23" s="2">
        <f>+C23-15018.5</f>
        <v>41503.041799999999</v>
      </c>
    </row>
    <row r="24" spans="1:21" x14ac:dyDescent="0.2">
      <c r="A24" s="37" t="s">
        <v>50</v>
      </c>
      <c r="B24" s="38" t="s">
        <v>42</v>
      </c>
      <c r="C24" s="39">
        <v>57263.58842</v>
      </c>
      <c r="D24" s="39">
        <v>2.9999999999999997E-4</v>
      </c>
      <c r="E24">
        <f>+(C24-C$7)/C$8</f>
        <v>13520.521575257048</v>
      </c>
      <c r="F24">
        <f>ROUND(2*E24,0)/2</f>
        <v>13520.5</v>
      </c>
      <c r="G24">
        <f>+C24-(C$7+F24*C$8)</f>
        <v>7.0065000036265701E-3</v>
      </c>
      <c r="K24">
        <f>+G24</f>
        <v>7.0065000036265701E-3</v>
      </c>
      <c r="O24">
        <f ca="1">+C$11+C$12*$F24</f>
        <v>7.2530204780247957E-3</v>
      </c>
      <c r="Q24" s="2">
        <f>+C24-15018.5</f>
        <v>42245.08842</v>
      </c>
    </row>
    <row r="25" spans="1:21" x14ac:dyDescent="0.2">
      <c r="A25" s="5" t="s">
        <v>45</v>
      </c>
      <c r="C25" s="8">
        <v>57320.743999999999</v>
      </c>
      <c r="D25" s="8">
        <v>2.0000000000000001E-4</v>
      </c>
      <c r="E25">
        <f>+(C25-C$7)/C$8</f>
        <v>13696.521907823626</v>
      </c>
      <c r="F25">
        <f>ROUND(2*E25,0)/2</f>
        <v>13696.5</v>
      </c>
      <c r="G25">
        <f>+C25-(C$7+F25*C$8)</f>
        <v>7.1144999965326861E-3</v>
      </c>
      <c r="K25">
        <f>+G25</f>
        <v>7.1144999965326861E-3</v>
      </c>
      <c r="O25">
        <f ca="1">+C$11+C$12*$F25</f>
        <v>7.3513407967381351E-3</v>
      </c>
      <c r="Q25" s="2">
        <f>+C25-15018.5</f>
        <v>42302.243999999999</v>
      </c>
    </row>
    <row r="26" spans="1:21" x14ac:dyDescent="0.2">
      <c r="A26" s="40" t="s">
        <v>47</v>
      </c>
      <c r="B26" s="41" t="s">
        <v>42</v>
      </c>
      <c r="C26" s="42">
        <v>57329.349699999999</v>
      </c>
      <c r="D26" s="42">
        <v>1.1999999999999999E-3</v>
      </c>
      <c r="E26">
        <f>+(C26-C$7)/C$8</f>
        <v>13723.021613748548</v>
      </c>
      <c r="F26">
        <f>ROUND(2*E26,0)/2</f>
        <v>13723</v>
      </c>
      <c r="G26">
        <f>+C26-(C$7+F26*C$8)</f>
        <v>7.0189999969443306E-3</v>
      </c>
      <c r="K26">
        <f>+G26</f>
        <v>7.0189999969443306E-3</v>
      </c>
      <c r="O26">
        <f ca="1">+C$11+C$12*$F26</f>
        <v>7.3661447083625872E-3</v>
      </c>
      <c r="Q26" s="2">
        <f>+C26-15018.5</f>
        <v>42310.849699999999</v>
      </c>
    </row>
    <row r="27" spans="1:21" x14ac:dyDescent="0.2">
      <c r="A27" s="40" t="s">
        <v>47</v>
      </c>
      <c r="B27" s="41" t="s">
        <v>42</v>
      </c>
      <c r="C27" s="42">
        <v>57329.512799999997</v>
      </c>
      <c r="D27" s="42">
        <v>2.0999999999999999E-3</v>
      </c>
      <c r="E27">
        <f>+(C27-C$7)/C$8</f>
        <v>13723.523850874673</v>
      </c>
      <c r="F27">
        <f>ROUND(2*E27,0)/2</f>
        <v>13723.5</v>
      </c>
      <c r="G27">
        <f>+C27-(C$7+F27*C$8)</f>
        <v>7.7454999991459772E-3</v>
      </c>
      <c r="K27">
        <f>+G27</f>
        <v>7.7454999991459772E-3</v>
      </c>
      <c r="O27">
        <f ca="1">+C$11+C$12*$F27</f>
        <v>7.3664240274498409E-3</v>
      </c>
      <c r="Q27" s="2">
        <f>+C27-15018.5</f>
        <v>42311.012799999997</v>
      </c>
    </row>
    <row r="28" spans="1:21" x14ac:dyDescent="0.2">
      <c r="A28" s="37" t="s">
        <v>50</v>
      </c>
      <c r="B28" s="38" t="s">
        <v>42</v>
      </c>
      <c r="C28" s="39">
        <v>57330.486770000003</v>
      </c>
      <c r="D28" s="39">
        <v>2.0000000000000001E-4</v>
      </c>
      <c r="E28">
        <f>+(C28-C$7)/C$8</f>
        <v>13726.523016378917</v>
      </c>
      <c r="F28">
        <f>ROUND(2*E28,0)/2</f>
        <v>13726.5</v>
      </c>
      <c r="G28">
        <f>+C28-(C$7+F28*C$8)</f>
        <v>7.4745000019902363E-3</v>
      </c>
      <c r="K28">
        <f>+G28</f>
        <v>7.4745000019902363E-3</v>
      </c>
      <c r="O28">
        <f ca="1">+C$11+C$12*$F28</f>
        <v>7.3680999419733642E-3</v>
      </c>
      <c r="Q28" s="2">
        <f>+C28-15018.5</f>
        <v>42311.986770000003</v>
      </c>
    </row>
    <row r="29" spans="1:21" x14ac:dyDescent="0.2">
      <c r="A29" s="37" t="s">
        <v>50</v>
      </c>
      <c r="B29" s="38" t="s">
        <v>42</v>
      </c>
      <c r="C29" s="39">
        <v>57358.252699999997</v>
      </c>
      <c r="D29" s="39">
        <v>1E-4</v>
      </c>
      <c r="E29">
        <f>+(C29-C$7)/C$8</f>
        <v>13812.02320575709</v>
      </c>
      <c r="F29">
        <f>ROUND(2*E29,0)/2</f>
        <v>13812</v>
      </c>
      <c r="G29">
        <f>+C29-(C$7+F29*C$8)</f>
        <v>7.5359999973443337E-3</v>
      </c>
      <c r="K29">
        <f>+G29</f>
        <v>7.5359999973443337E-3</v>
      </c>
      <c r="O29">
        <f ca="1">+C$11+C$12*$F29</f>
        <v>7.4158635058937652E-3</v>
      </c>
      <c r="Q29" s="2">
        <f>+C29-15018.5</f>
        <v>42339.752699999997</v>
      </c>
    </row>
    <row r="30" spans="1:21" x14ac:dyDescent="0.2">
      <c r="A30" s="37" t="s">
        <v>50</v>
      </c>
      <c r="B30" s="38" t="s">
        <v>51</v>
      </c>
      <c r="C30" s="39">
        <v>57358.416559999998</v>
      </c>
      <c r="D30" s="39">
        <v>4.0000000000000002E-4</v>
      </c>
      <c r="E30">
        <f>+(C30-C$7)/C$8</f>
        <v>13812.527783166583</v>
      </c>
      <c r="F30">
        <f>ROUND(2*E30,0)/2</f>
        <v>13812.5</v>
      </c>
      <c r="G30">
        <f>+C30-(C$7+F30*C$8)</f>
        <v>9.0225000021746382E-3</v>
      </c>
      <c r="K30">
        <f>+G30</f>
        <v>9.0225000021746382E-3</v>
      </c>
      <c r="O30">
        <f ca="1">+C$11+C$12*$F30</f>
        <v>7.416142824981019E-3</v>
      </c>
      <c r="Q30" s="2">
        <f>+C30-15018.5</f>
        <v>42339.916559999998</v>
      </c>
    </row>
    <row r="31" spans="1:21" x14ac:dyDescent="0.2">
      <c r="A31" s="43" t="s">
        <v>49</v>
      </c>
      <c r="B31" s="44" t="s">
        <v>42</v>
      </c>
      <c r="C31" s="43">
        <v>57383.908000000003</v>
      </c>
      <c r="D31" s="43" t="s">
        <v>48</v>
      </c>
      <c r="E31">
        <f>+(C31-C$7)/C$8</f>
        <v>13891.024089522009</v>
      </c>
      <c r="F31">
        <f>ROUND(2*E31,0)/2</f>
        <v>13891</v>
      </c>
      <c r="G31">
        <f>+C31-(C$7+F31*C$8)</f>
        <v>7.8229999999166466E-3</v>
      </c>
      <c r="K31">
        <f>+G31</f>
        <v>7.8229999999166466E-3</v>
      </c>
      <c r="O31">
        <f ca="1">+C$11+C$12*$F31</f>
        <v>7.4599959216798666E-3</v>
      </c>
      <c r="Q31" s="2">
        <f>+C31-15018.5</f>
        <v>42365.408000000003</v>
      </c>
    </row>
    <row r="32" spans="1:21" x14ac:dyDescent="0.2">
      <c r="A32" s="43" t="s">
        <v>49</v>
      </c>
      <c r="B32" s="44" t="s">
        <v>51</v>
      </c>
      <c r="C32" s="43">
        <v>57384.069600000003</v>
      </c>
      <c r="D32" s="43" t="s">
        <v>48</v>
      </c>
      <c r="E32">
        <f>+(C32-C$7)/C$8</f>
        <v>13891.521707667825</v>
      </c>
      <c r="F32">
        <f>ROUND(2*E32,0)/2</f>
        <v>13891.5</v>
      </c>
      <c r="G32">
        <f>+C32-(C$7+F32*C$8)</f>
        <v>7.0495000036316924E-3</v>
      </c>
      <c r="K32">
        <f>+G32</f>
        <v>7.0495000036316924E-3</v>
      </c>
      <c r="O32">
        <f ca="1">+C$11+C$12*$F32</f>
        <v>7.4602752407671204E-3</v>
      </c>
      <c r="Q32" s="2">
        <f>+C32-15018.5</f>
        <v>42365.569600000003</v>
      </c>
    </row>
    <row r="33" spans="1:17" x14ac:dyDescent="0.2">
      <c r="A33" s="45" t="s">
        <v>0</v>
      </c>
      <c r="B33" s="46" t="s">
        <v>42</v>
      </c>
      <c r="C33" s="45">
        <v>57695.665399999998</v>
      </c>
      <c r="D33" s="45">
        <v>1E-4</v>
      </c>
      <c r="E33">
        <f>+(C33-C$7)/C$8</f>
        <v>14851.024951731652</v>
      </c>
      <c r="F33">
        <f>ROUND(2*E33,0)/2</f>
        <v>14851</v>
      </c>
      <c r="G33">
        <f>+C33-(C$7+F33*C$8)</f>
        <v>8.1030000001192093E-3</v>
      </c>
      <c r="K33">
        <f>+G33</f>
        <v>8.1030000001192093E-3</v>
      </c>
      <c r="O33">
        <f ca="1">+C$11+C$12*$F33</f>
        <v>7.9962885692071752E-3</v>
      </c>
      <c r="Q33" s="2">
        <f>+C33-15018.5</f>
        <v>42677.165399999998</v>
      </c>
    </row>
    <row r="34" spans="1:17" x14ac:dyDescent="0.2">
      <c r="A34" s="5" t="s">
        <v>56</v>
      </c>
      <c r="C34" s="8">
        <v>57742.593099999998</v>
      </c>
      <c r="D34" s="8">
        <v>4.0000000000000002E-4</v>
      </c>
      <c r="E34">
        <f>+(C34-C$7)/C$8</f>
        <v>14995.530366716241</v>
      </c>
      <c r="F34">
        <f>ROUND(2*E34,0)/2</f>
        <v>14995.5</v>
      </c>
      <c r="G34">
        <f>+C34-(C$7+F34*C$8)</f>
        <v>9.8615000024437904E-3</v>
      </c>
      <c r="K34">
        <f>+G34</f>
        <v>9.8615000024437904E-3</v>
      </c>
      <c r="O34">
        <f ca="1">+C$11+C$12*$F34</f>
        <v>8.0770117854235251E-3</v>
      </c>
      <c r="Q34" s="2">
        <f>+C34-15018.5</f>
        <v>42724.093099999998</v>
      </c>
    </row>
    <row r="35" spans="1:17" ht="12" customHeight="1" x14ac:dyDescent="0.2">
      <c r="A35" s="47" t="s">
        <v>57</v>
      </c>
      <c r="B35" s="48" t="s">
        <v>42</v>
      </c>
      <c r="C35" s="49">
        <v>58049.6397</v>
      </c>
      <c r="D35" s="49">
        <v>2.0000000000000001E-4</v>
      </c>
      <c r="E35">
        <f>+(C35-C$7)/C$8</f>
        <v>15941.025167284071</v>
      </c>
      <c r="F35">
        <f>ROUND(2*E35,0)/2</f>
        <v>15941</v>
      </c>
      <c r="G35">
        <f>+C35-(C$7+F35*C$8)</f>
        <v>8.1730000019888394E-3</v>
      </c>
      <c r="K35">
        <f>+G35</f>
        <v>8.1730000019888394E-3</v>
      </c>
      <c r="O35">
        <f ca="1">+C$11+C$12*$F35</f>
        <v>8.605204179420475E-3</v>
      </c>
      <c r="Q35" s="2">
        <f>+C35-15018.5</f>
        <v>43031.1397</v>
      </c>
    </row>
    <row r="36" spans="1:17" ht="12" customHeight="1" x14ac:dyDescent="0.2">
      <c r="A36" s="50" t="s">
        <v>60</v>
      </c>
      <c r="B36" s="51" t="s">
        <v>42</v>
      </c>
      <c r="C36" s="52">
        <v>58755.962</v>
      </c>
      <c r="D36" s="50">
        <v>5.0000000000000001E-4</v>
      </c>
      <c r="E36">
        <f>+(C36-C$7)/C$8</f>
        <v>18116.017699932563</v>
      </c>
      <c r="F36">
        <f>ROUND(2*E36,0)/2</f>
        <v>18116</v>
      </c>
      <c r="G36">
        <f>+C36-(C$7+F36*C$8)</f>
        <v>5.7480000032228418E-3</v>
      </c>
      <c r="K36">
        <f>+G36</f>
        <v>5.7480000032228418E-3</v>
      </c>
      <c r="O36">
        <f ca="1">+C$11+C$12*$F36</f>
        <v>9.8202422089745355E-3</v>
      </c>
      <c r="Q36" s="2">
        <f>+C36-15018.5</f>
        <v>43737.462</v>
      </c>
    </row>
    <row r="37" spans="1:17" ht="12" customHeight="1" x14ac:dyDescent="0.2">
      <c r="A37" s="50" t="s">
        <v>60</v>
      </c>
      <c r="B37" s="51" t="s">
        <v>42</v>
      </c>
      <c r="C37" s="52">
        <v>58755.962699999996</v>
      </c>
      <c r="D37" s="50">
        <v>2.9999999999999997E-4</v>
      </c>
      <c r="E37">
        <f>+(C37-C$7)/C$8</f>
        <v>18116.0198554567</v>
      </c>
      <c r="F37">
        <f>ROUND(2*E37,0)/2</f>
        <v>18116</v>
      </c>
      <c r="G37">
        <f>+C37-(C$7+F37*C$8)</f>
        <v>6.4480000000912696E-3</v>
      </c>
      <c r="K37">
        <f>+G37</f>
        <v>6.4480000000912696E-3</v>
      </c>
      <c r="O37">
        <f ca="1">+C$11+C$12*$F37</f>
        <v>9.8202422089745355E-3</v>
      </c>
      <c r="Q37" s="2">
        <f>+C37-15018.5</f>
        <v>43737.462699999996</v>
      </c>
    </row>
    <row r="38" spans="1:17" ht="12" customHeight="1" x14ac:dyDescent="0.2">
      <c r="A38" s="50" t="s">
        <v>60</v>
      </c>
      <c r="B38" s="51" t="s">
        <v>42</v>
      </c>
      <c r="C38" s="52">
        <v>58755.963300000003</v>
      </c>
      <c r="D38" s="50">
        <v>5.0000000000000001E-4</v>
      </c>
      <c r="E38">
        <f>+(C38-C$7)/C$8</f>
        <v>18116.021703048846</v>
      </c>
      <c r="F38">
        <f>ROUND(2*E38,0)/2</f>
        <v>18116</v>
      </c>
      <c r="G38">
        <f>+C38-(C$7+F38*C$8)</f>
        <v>7.0480000067618676E-3</v>
      </c>
      <c r="K38">
        <f>+G38</f>
        <v>7.0480000067618676E-3</v>
      </c>
      <c r="O38">
        <f ca="1">+C$11+C$12*$F38</f>
        <v>9.8202422089745355E-3</v>
      </c>
      <c r="Q38" s="2">
        <f>+C38-15018.5</f>
        <v>43737.463300000003</v>
      </c>
    </row>
    <row r="39" spans="1:17" ht="12" customHeight="1" x14ac:dyDescent="0.2">
      <c r="A39" s="50" t="s">
        <v>60</v>
      </c>
      <c r="B39" s="51" t="s">
        <v>42</v>
      </c>
      <c r="C39" s="52">
        <v>58759.860999999997</v>
      </c>
      <c r="D39" s="50">
        <v>1E-4</v>
      </c>
      <c r="E39">
        <f>+(C39-C$7)/C$8</f>
        <v>18128.023969428501</v>
      </c>
      <c r="F39">
        <f>ROUND(2*E39,0)/2</f>
        <v>18128</v>
      </c>
      <c r="G39">
        <f>+C39-(C$7+F39*C$8)</f>
        <v>7.7839999939897098E-3</v>
      </c>
      <c r="K39">
        <f>+G39</f>
        <v>7.7839999939897098E-3</v>
      </c>
      <c r="O39">
        <f ca="1">+C$11+C$12*$F39</f>
        <v>9.8269458670686271E-3</v>
      </c>
      <c r="Q39" s="2">
        <f>+C39-15018.5</f>
        <v>43741.360999999997</v>
      </c>
    </row>
    <row r="40" spans="1:17" ht="12" customHeight="1" x14ac:dyDescent="0.2">
      <c r="A40" s="50" t="s">
        <v>60</v>
      </c>
      <c r="B40" s="51" t="s">
        <v>42</v>
      </c>
      <c r="C40" s="52">
        <v>58759.861100000002</v>
      </c>
      <c r="D40" s="50">
        <v>5.0000000000000001E-4</v>
      </c>
      <c r="E40">
        <f>+(C40-C$7)/C$8</f>
        <v>18128.024277360539</v>
      </c>
      <c r="F40">
        <f>ROUND(2*E40,0)/2</f>
        <v>18128</v>
      </c>
      <c r="G40">
        <f>+C40-(C$7+F40*C$8)</f>
        <v>7.8839999987394549E-3</v>
      </c>
      <c r="K40">
        <f>+G40</f>
        <v>7.8839999987394549E-3</v>
      </c>
      <c r="O40">
        <f ca="1">+C$11+C$12*$F40</f>
        <v>9.8269458670686271E-3</v>
      </c>
      <c r="Q40" s="2">
        <f>+C40-15018.5</f>
        <v>43741.361100000002</v>
      </c>
    </row>
    <row r="41" spans="1:17" ht="12" customHeight="1" x14ac:dyDescent="0.2">
      <c r="A41" s="50" t="s">
        <v>60</v>
      </c>
      <c r="B41" s="51" t="s">
        <v>42</v>
      </c>
      <c r="C41" s="52">
        <v>58759.861299999997</v>
      </c>
      <c r="D41" s="50">
        <v>5.0000000000000001E-4</v>
      </c>
      <c r="E41">
        <f>+(C41-C$7)/C$8</f>
        <v>18128.024893224563</v>
      </c>
      <c r="F41">
        <f>ROUND(2*E41,0)/2</f>
        <v>18128</v>
      </c>
      <c r="G41">
        <f>+C41-(C$7+F41*C$8)</f>
        <v>8.0839999936870299E-3</v>
      </c>
      <c r="K41">
        <f>+G41</f>
        <v>8.0839999936870299E-3</v>
      </c>
      <c r="O41">
        <f ca="1">+C$11+C$12*$F41</f>
        <v>9.8269458670686271E-3</v>
      </c>
      <c r="Q41" s="2">
        <f>+C41-15018.5</f>
        <v>43741.361299999997</v>
      </c>
    </row>
    <row r="42" spans="1:17" ht="12" customHeight="1" x14ac:dyDescent="0.2">
      <c r="A42" s="47" t="s">
        <v>59</v>
      </c>
      <c r="B42" s="48" t="s">
        <v>42</v>
      </c>
      <c r="C42" s="49">
        <v>59145.667500000003</v>
      </c>
      <c r="D42" s="49">
        <v>2.0000000000000001E-4</v>
      </c>
      <c r="E42">
        <f>+(C42-C$7)/C$8</f>
        <v>19316.045721746479</v>
      </c>
      <c r="F42">
        <f>ROUND(2*E42,0)/2</f>
        <v>19316</v>
      </c>
      <c r="G42">
        <f>+C42-(C$7+F42*C$8)</f>
        <v>1.4848000006168149E-2</v>
      </c>
      <c r="K42">
        <f>+G42</f>
        <v>1.4848000006168149E-2</v>
      </c>
      <c r="O42">
        <f ca="1">+C$11+C$12*$F42</f>
        <v>1.0490608018383672E-2</v>
      </c>
      <c r="Q42" s="2">
        <f>+C42-15018.5</f>
        <v>44127.167500000003</v>
      </c>
    </row>
    <row r="43" spans="1:17" ht="12" customHeight="1" x14ac:dyDescent="0.2">
      <c r="A43" s="5" t="s">
        <v>58</v>
      </c>
      <c r="C43" s="8">
        <v>59528.8727</v>
      </c>
      <c r="D43" s="8">
        <v>2.0000000000000001E-4</v>
      </c>
      <c r="E43">
        <f>+(C43-C$7)/C$8</f>
        <v>20496.05723840405</v>
      </c>
      <c r="F43">
        <f>ROUND(2*E43,0)/2</f>
        <v>20496</v>
      </c>
      <c r="G43">
        <f>+C43-(C$7+F43*C$8)</f>
        <v>1.8587999998999294E-2</v>
      </c>
      <c r="K43">
        <f>+G43</f>
        <v>1.8587999998999294E-2</v>
      </c>
      <c r="O43">
        <f ca="1">+C$11+C$12*$F43</f>
        <v>1.1149801064302656E-2</v>
      </c>
      <c r="Q43" s="2">
        <f>+C43-15018.5</f>
        <v>44510.3727</v>
      </c>
    </row>
    <row r="44" spans="1:17" ht="12" customHeight="1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</sheetData>
  <protectedRanges>
    <protectedRange sqref="A35:D35" name="Range1"/>
  </protectedRanges>
  <sortState xmlns:xlrd2="http://schemas.microsoft.com/office/spreadsheetml/2017/richdata2" ref="A21:U44">
    <sortCondition ref="C21:C44"/>
  </sortState>
  <phoneticPr fontId="8" type="noConversion"/>
  <hyperlinks>
    <hyperlink ref="H63172" r:id="rId1" display="http://vsolj.cetus-net.org/bulletin.html" xr:uid="{00000000-0004-0000-0000-000000000000}"/>
    <hyperlink ref="H63165" r:id="rId2" display="https://www.aavso.org/ejaavso" xr:uid="{00000000-0004-0000-0000-000001000000}"/>
    <hyperlink ref="I63172" r:id="rId3" display="http://vsolj.cetus-net.org/bulletin.html" xr:uid="{00000000-0004-0000-0000-000002000000}"/>
    <hyperlink ref="AQ56823" r:id="rId4" display="http://cdsbib.u-strasbg.fr/cgi-bin/cdsbib?1990RMxAA..21..381G" xr:uid="{00000000-0004-0000-0000-000003000000}"/>
    <hyperlink ref="H63169" r:id="rId5" display="https://www.aavso.org/ejaavso" xr:uid="{00000000-0004-0000-0000-000004000000}"/>
    <hyperlink ref="AP4187" r:id="rId6" display="http://cdsbib.u-strasbg.fr/cgi-bin/cdsbib?1990RMxAA..21..381G" xr:uid="{00000000-0004-0000-0000-000005000000}"/>
    <hyperlink ref="AP4190" r:id="rId7" display="http://cdsbib.u-strasbg.fr/cgi-bin/cdsbib?1990RMxAA..21..381G" xr:uid="{00000000-0004-0000-0000-000006000000}"/>
    <hyperlink ref="AP4188" r:id="rId8" display="http://cdsbib.u-strasbg.fr/cgi-bin/cdsbib?1990RMxAA..21..381G" xr:uid="{00000000-0004-0000-0000-000007000000}"/>
    <hyperlink ref="AP4172" r:id="rId9" display="http://cdsbib.u-strasbg.fr/cgi-bin/cdsbib?1990RMxAA..21..381G" xr:uid="{00000000-0004-0000-0000-000008000000}"/>
    <hyperlink ref="AQ4401" r:id="rId10" display="http://cdsbib.u-strasbg.fr/cgi-bin/cdsbib?1990RMxAA..21..381G" xr:uid="{00000000-0004-0000-0000-000009000000}"/>
    <hyperlink ref="AQ4405" r:id="rId11" display="http://cdsbib.u-strasbg.fr/cgi-bin/cdsbib?1990RMxAA..21..381G" xr:uid="{00000000-0004-0000-0000-00000A000000}"/>
    <hyperlink ref="AQ64085" r:id="rId12" display="http://cdsbib.u-strasbg.fr/cgi-bin/cdsbib?1990RMxAA..21..381G" xr:uid="{00000000-0004-0000-0000-00000B000000}"/>
    <hyperlink ref="I1293" r:id="rId13" display="http://vsolj.cetus-net.org/bulletin.html" xr:uid="{00000000-0004-0000-0000-00000C000000}"/>
    <hyperlink ref="H1293" r:id="rId14" display="http://vsolj.cetus-net.org/bulletin.html" xr:uid="{00000000-0004-0000-0000-00000D000000}"/>
    <hyperlink ref="AQ64746" r:id="rId15" display="http://cdsbib.u-strasbg.fr/cgi-bin/cdsbib?1990RMxAA..21..381G" xr:uid="{00000000-0004-0000-0000-00000E000000}"/>
    <hyperlink ref="AQ64745" r:id="rId16" display="http://cdsbib.u-strasbg.fr/cgi-bin/cdsbib?1990RMxAA..21..381G" xr:uid="{00000000-0004-0000-0000-00000F000000}"/>
    <hyperlink ref="AP2463" r:id="rId17" display="http://cdsbib.u-strasbg.fr/cgi-bin/cdsbib?1990RMxAA..21..381G" xr:uid="{00000000-0004-0000-0000-000010000000}"/>
    <hyperlink ref="AP2481" r:id="rId18" display="http://cdsbib.u-strasbg.fr/cgi-bin/cdsbib?1990RMxAA..21..381G" xr:uid="{00000000-0004-0000-0000-000011000000}"/>
    <hyperlink ref="AP2482" r:id="rId19" display="http://cdsbib.u-strasbg.fr/cgi-bin/cdsbib?1990RMxAA..21..381G" xr:uid="{00000000-0004-0000-0000-000012000000}"/>
    <hyperlink ref="AP24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2023-01-24T01:43:49Z</dcterms:modified>
</cp:coreProperties>
</file>