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9F78ACA-EAAB-4EE9-A0D7-20BEEE4CC876}" xr6:coauthVersionLast="47" xr6:coauthVersionMax="47" xr10:uidLastSave="{00000000-0000-0000-0000-000000000000}"/>
  <bookViews>
    <workbookView xWindow="13545" yWindow="114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5" i="1"/>
  <c r="F25" i="1"/>
  <c r="G25" i="1"/>
  <c r="K25" i="1"/>
  <c r="D9" i="1"/>
  <c r="C9" i="1"/>
  <c r="E24" i="1"/>
  <c r="F24" i="1"/>
  <c r="G24" i="1"/>
  <c r="K24" i="1"/>
  <c r="E21" i="1"/>
  <c r="F21" i="1"/>
  <c r="G21" i="1"/>
  <c r="J21" i="1"/>
  <c r="E22" i="1"/>
  <c r="F22" i="1"/>
  <c r="G22" i="1"/>
  <c r="J22" i="1"/>
  <c r="E23" i="1"/>
  <c r="F23" i="1"/>
  <c r="G23" i="1"/>
  <c r="J23" i="1"/>
  <c r="Q25" i="1"/>
  <c r="Q21" i="1"/>
  <c r="Q22" i="1"/>
  <c r="Q23" i="1"/>
  <c r="F16" i="1"/>
  <c r="C17" i="1"/>
  <c r="Q24" i="1"/>
  <c r="C11" i="1"/>
  <c r="C12" i="1"/>
  <c r="O27" i="1" l="1"/>
  <c r="O26" i="1"/>
  <c r="C16" i="1"/>
  <c r="D18" i="1" s="1"/>
  <c r="O25" i="1"/>
  <c r="O21" i="1"/>
  <c r="C15" i="1"/>
  <c r="O23" i="1"/>
  <c r="O24" i="1"/>
  <c r="O22" i="1"/>
  <c r="F18" i="1"/>
  <c r="F17" i="1"/>
  <c r="C18" i="1" l="1"/>
  <c r="F19" i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<sst xmlns="http://schemas.openxmlformats.org/spreadsheetml/2006/main" count="61" uniqueCount="50">
  <si>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</si>
  <si>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</si>
  <si>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</si>
  <si>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</si>
  <si>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</si>
  <si>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</si>
  <si>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</si>
  <si>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</si>
  <si>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</si>
  <si>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</si>
  <si>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</si>
  <si>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</si>
  <si>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</si>
  <si>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</si>
  <si>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</si>
  <si>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</si>
  <si>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</si>
  <si>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</si>
  <si>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</si>
  <si>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</si>
  <si>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</si>
  <si>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</si>
  <si>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</si>
  <si>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</si>
  <si>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</si>
  <si>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</si>
  <si>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</si>
  <si>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</si>
  <si>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</si>
  <si>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</si>
  <si>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</si>
  <si>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</si>
  <si>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</si>
  <si>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</si>
  <si>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</si>
  <si>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</si>
  <si>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</si>
  <si>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Kreiner</t>
  </si>
  <si>
    <t>NO Pup / GSC 7661-4332</t>
  </si>
  <si>
    <t>G7661-4332</t>
  </si>
  <si>
    <t>EA/KE:</t>
  </si>
  <si>
    <t>IBVS 0641</t>
  </si>
  <si>
    <t>I</t>
  </si>
  <si>
    <t>II</t>
  </si>
  <si>
    <t>OEJV 0181</t>
  </si>
  <si>
    <t>pg</t>
  </si>
  <si>
    <t>vis</t>
  </si>
  <si>
    <t>PE</t>
  </si>
  <si>
    <t>CCD</t>
  </si>
  <si>
    <t>JAVSO, 48,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</si>
</sst>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Pup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E-4BC1-8AAA-00922F2318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E-4BC1-8AAA-00922F2318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-0.10189949999767123</c:v>
                </c:pt>
                <c:pt idx="1">
                  <c:v>1.0089999996125698E-3</c:v>
                </c:pt>
                <c:pt idx="2">
                  <c:v>-0.1018874999936088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E-4BC1-8AAA-00922F2318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</c:v>
                </c:pt>
                <c:pt idx="4">
                  <c:v>0.19090550000692019</c:v>
                </c:pt>
                <c:pt idx="5">
                  <c:v>0.20918100001290441</c:v>
                </c:pt>
                <c:pt idx="6">
                  <c:v>0.21654849999322323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E-4BC1-8AAA-00922F2318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E-4BC1-8AAA-00922F2318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E-4BC1-8AAA-00922F2318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E-4BC1-8AAA-00922F2318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-7.8550731298165685E-2</c:v>
                </c:pt>
                <c:pt idx="1">
                  <c:v>-7.8521383533329311E-2</c:v>
                </c:pt>
                <c:pt idx="2">
                  <c:v>-7.8394209885705016E-2</c:v>
                </c:pt>
                <c:pt idx="3">
                  <c:v>9.5002167355865877E-2</c:v>
                </c:pt>
                <c:pt idx="4">
                  <c:v>0.17765525572337124</c:v>
                </c:pt>
                <c:pt idx="5">
                  <c:v>0.18830849435897468</c:v>
                </c:pt>
                <c:pt idx="6">
                  <c:v>0.18835740730036862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6E-4BC1-8AAA-00922F2318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6E-4BC1-8AAA-00922F23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226624"/>
        <c:axId val="1"/>
      </c:scatterChart>
      <c:valAx>
        <c:axId val="76322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2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665E66-71C8-9DAA-CCA8-EAD66201B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29"/>
      <c r="F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52500.796799999996</v>
      </c>
      <c r="D4" s="9">
        <v>1.256861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52500.796799999996</v>
      </c>
    </row>
    <row r="8" spans="1:6" x14ac:dyDescent="0.2">
      <c r="A8" t="s">
        <v>3</v>
      </c>
      <c r="C8">
        <v>1.256861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9.5002167355865877E-2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1.9565176557582048E-5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58497.468978624711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1.2568805651765576</v>
      </c>
      <c r="E16" s="16" t="s">
        <v>30</v>
      </c>
      <c r="F16" s="17">
        <f ca="1">NOW()+15018.5+$C$5/24</f>
        <v>59968.671068634256</v>
      </c>
    </row>
    <row r="17" spans="1:21" ht="13.5" thickBot="1" x14ac:dyDescent="0.25">
      <c r="A17" s="16" t="s">
        <v>27</v>
      </c>
      <c r="B17" s="12"/>
      <c r="C17" s="12">
        <f>COUNT(C21:C2191)</f>
        <v>7</v>
      </c>
      <c r="E17" s="16" t="s">
        <v>36</v>
      </c>
      <c r="F17" s="17">
        <f ca="1">ROUND(2*(F16-$C$7)/$C$8,0)/2+F15</f>
        <v>5942.5</v>
      </c>
    </row>
    <row r="18" spans="1:21" ht="14.25" thickTop="1" thickBot="1" x14ac:dyDescent="0.25">
      <c r="A18" s="18" t="s">
        <v>5</v>
      </c>
      <c r="B18" s="12"/>
      <c r="C18" s="21">
        <f ca="1">+C15</f>
        <v>58497.468978624711</v>
      </c>
      <c r="D18" s="22">
        <f ca="1">+C16</f>
        <v>1.2568805651765576</v>
      </c>
      <c r="E18" s="16" t="s">
        <v>31</v>
      </c>
      <c r="F18" s="25">
        <f ca="1">ROUND(2*(F16-$C$15)/$C$16,0)/2+F15</f>
        <v>1171.5</v>
      </c>
    </row>
    <row r="19" spans="1:21" ht="13.5" thickTop="1" x14ac:dyDescent="0.2">
      <c r="E19" s="16" t="s">
        <v>32</v>
      </c>
      <c r="F19" s="20">
        <f ca="1">+$C$15+$C$16*F18-15018.5-$C$5/24</f>
        <v>44951.800394062382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34</v>
      </c>
    </row>
    <row r="21" spans="1:21" x14ac:dyDescent="0.2">
      <c r="A21" s="30" t="s">
        <v>41</v>
      </c>
      <c r="B21" s="31" t="s">
        <v>42</v>
      </c>
      <c r="C21" s="30">
        <v>41351.7094</v>
      </c>
      <c r="D21" s="30">
        <v>6.9999999999999999E-4</v>
      </c>
      <c r="E21">
        <f>+(C21-C$7)/C$8</f>
        <v>-8870.5810745977451</v>
      </c>
      <c r="F21">
        <f>ROUND(2*E21,0)/2</f>
        <v>-8870.5</v>
      </c>
      <c r="G21">
        <f>+C21-(C$7+F21*C$8)</f>
        <v>-0.10189949999767123</v>
      </c>
      <c r="J21">
        <f>+G21</f>
        <v>-0.10189949999767123</v>
      </c>
      <c r="O21">
        <f ca="1">+C$11+C$12*$F21</f>
        <v>-7.8550731298165685E-2</v>
      </c>
      <c r="Q21" s="2">
        <f>+C21-15018.5</f>
        <v>26333.2094</v>
      </c>
      <c r="R21" t="s">
        <v>47</v>
      </c>
    </row>
    <row r="22" spans="1:21" x14ac:dyDescent="0.2">
      <c r="A22" s="30" t="s">
        <v>41</v>
      </c>
      <c r="B22" s="31" t="s">
        <v>43</v>
      </c>
      <c r="C22" s="30">
        <v>41353.6976</v>
      </c>
      <c r="D22" s="30">
        <v>1.4E-3</v>
      </c>
      <c r="E22">
        <f>+(C22-C$7)/C$8</f>
        <v>-8868.9991972063708</v>
      </c>
      <c r="F22">
        <f>ROUND(2*E22,0)/2</f>
        <v>-8869</v>
      </c>
      <c r="G22">
        <f>+C22-(C$7+F22*C$8)</f>
        <v>1.0089999996125698E-3</v>
      </c>
      <c r="J22">
        <f>+G22</f>
        <v>1.0089999996125698E-3</v>
      </c>
      <c r="O22">
        <f ca="1">+C$11+C$12*$F22</f>
        <v>-7.8521383533329311E-2</v>
      </c>
      <c r="Q22" s="2">
        <f>+C22-15018.5</f>
        <v>26335.1976</v>
      </c>
      <c r="R22" t="s">
        <v>47</v>
      </c>
    </row>
    <row r="23" spans="1:21" x14ac:dyDescent="0.2">
      <c r="A23" s="30" t="s">
        <v>41</v>
      </c>
      <c r="B23" s="31" t="s">
        <v>42</v>
      </c>
      <c r="C23" s="30">
        <v>41361.764300000003</v>
      </c>
      <c r="D23" s="30">
        <v>6.9999999999999999E-4</v>
      </c>
      <c r="E23">
        <f>+(C23-C$7)/C$8</f>
        <v>-8862.581065050148</v>
      </c>
      <c r="F23">
        <f>ROUND(2*E23,0)/2</f>
        <v>-8862.5</v>
      </c>
      <c r="G23">
        <f>+C23-(C$7+F23*C$8)</f>
        <v>-0.1018874999936088</v>
      </c>
      <c r="J23">
        <f>+G23</f>
        <v>-0.1018874999936088</v>
      </c>
      <c r="O23">
        <f ca="1">+C$11+C$12*$F23</f>
        <v>-7.8394209885705016E-2</v>
      </c>
      <c r="Q23" s="2">
        <f>+C23-15018.5</f>
        <v>26343.264300000003</v>
      </c>
      <c r="R23" t="s">
        <v>47</v>
      </c>
    </row>
    <row r="24" spans="1:21" ht="12" customHeight="1" x14ac:dyDescent="0.2">
      <c r="A24" t="s">
        <v>37</v>
      </c>
      <c r="C24" s="10">
        <v>52500.796799999996</v>
      </c>
      <c r="D24" s="10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K24">
        <f>+G24</f>
        <v>0</v>
      </c>
      <c r="O24">
        <f ca="1">+C$11+C$12*$F24</f>
        <v>9.5002167355865877E-2</v>
      </c>
      <c r="Q24" s="2">
        <f>+C24-15018.5</f>
        <v>37482.296799999996</v>
      </c>
    </row>
    <row r="25" spans="1:21" ht="12" customHeight="1" x14ac:dyDescent="0.2">
      <c r="A25" s="32" t="s">
        <v>44</v>
      </c>
      <c r="B25" s="33" t="s">
        <v>42</v>
      </c>
      <c r="C25" s="34">
        <v>57810.597000000002</v>
      </c>
      <c r="D25" s="35">
        <v>4.0000000000000001E-3</v>
      </c>
      <c r="E25">
        <f>+(C25-C$7)/C$8</f>
        <v>4224.6518907023174</v>
      </c>
      <c r="F25">
        <f>ROUND(2*E25,0)/2</f>
        <v>4224.5</v>
      </c>
      <c r="G25">
        <f>+C25-(C$7+F25*C$8)</f>
        <v>0.19090550000692019</v>
      </c>
      <c r="K25">
        <f>+G25</f>
        <v>0.19090550000692019</v>
      </c>
      <c r="O25">
        <f ca="1">+C$11+C$12*$F25</f>
        <v>0.17765525572337124</v>
      </c>
      <c r="Q25" s="2">
        <f>+C25-15018.5</f>
        <v>42792.097000000002</v>
      </c>
    </row>
    <row r="26" spans="1:21" ht="12" customHeight="1" x14ac:dyDescent="0.2">
      <c r="A26" s="36" t="s">
        <v>49</v>
      </c>
      <c r="B26" s="37" t="s">
        <v>43</v>
      </c>
      <c r="C26" s="38">
        <v>58494.976090000011</v>
      </c>
      <c r="D26" s="36">
        <v>4.6100000000000004E-3</v>
      </c>
      <c r="E26">
        <f t="shared" ref="E26:E27" si="0">+(C26-C$7)/C$8</f>
        <v>4769.1664312919365</v>
      </c>
      <c r="F26">
        <f t="shared" ref="F26:F27" si="1">ROUND(2*E26,0)/2</f>
        <v>4769</v>
      </c>
      <c r="G26">
        <f t="shared" ref="G26:G27" si="2">+C26-(C$7+F26*C$8)</f>
        <v>0.20918100001290441</v>
      </c>
      <c r="K26">
        <f t="shared" ref="K26:K27" si="3">+G26</f>
        <v>0.20918100001290441</v>
      </c>
      <c r="O26">
        <f t="shared" ref="O26:O27" ca="1" si="4">+C$11+C$12*$F26</f>
        <v>0.18830849435897468</v>
      </c>
      <c r="Q26" s="2">
        <f t="shared" ref="Q26:Q27" si="5">+C26-15018.5</f>
        <v>43476.476090000011</v>
      </c>
    </row>
    <row r="27" spans="1:21" ht="12" customHeight="1" x14ac:dyDescent="0.2">
      <c r="A27" s="36" t="s">
        <v>49</v>
      </c>
      <c r="B27" s="37" t="s">
        <v>42</v>
      </c>
      <c r="C27" s="38">
        <v>58498.125609999988</v>
      </c>
      <c r="D27" s="36">
        <v>1.34E-3</v>
      </c>
      <c r="E27">
        <f t="shared" si="0"/>
        <v>4771.67229311753</v>
      </c>
      <c r="F27">
        <f t="shared" si="1"/>
        <v>4771.5</v>
      </c>
      <c r="G27">
        <f t="shared" si="2"/>
        <v>0.21654849999322323</v>
      </c>
      <c r="K27">
        <f t="shared" si="3"/>
        <v>0.21654849999322323</v>
      </c>
      <c r="O27">
        <f t="shared" ca="1" si="4"/>
        <v>0.18835740730036862</v>
      </c>
      <c r="Q27" s="2">
        <f t="shared" si="5"/>
        <v>43479.625609999988</v>
      </c>
    </row>
    <row r="28" spans="1:21" ht="12" customHeight="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2023-01-24T03:06:20Z</dcterms:modified>
</cp:coreProperties>
</file>