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40C84F4-537D-48DB-84B3-316FB039F358}" xr6:coauthVersionLast="47" xr6:coauthVersionMax="47" xr10:uidLastSave="{00000000-0000-0000-0000-000000000000}"/>
  <bookViews>
    <workbookView xWindow="13545" yWindow="375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2" i="1" l="1"/>
  <c r="Q223" i="1"/>
  <c r="Q224" i="1"/>
  <c r="Q218" i="1"/>
  <c r="Q219" i="1"/>
  <c r="Q220" i="1"/>
  <c r="Q221" i="1"/>
  <c r="C7" i="1"/>
  <c r="C8" i="1"/>
  <c r="E222" i="1" s="1"/>
  <c r="F222" i="1" s="1"/>
  <c r="G222" i="1" s="1"/>
  <c r="K222" i="1" s="1"/>
  <c r="C9" i="1"/>
  <c r="D9" i="1"/>
  <c r="F16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Q24" i="1"/>
  <c r="E25" i="1"/>
  <c r="Q25" i="1"/>
  <c r="Q26" i="1"/>
  <c r="Q27" i="1"/>
  <c r="Q28" i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Q32" i="1"/>
  <c r="E33" i="1"/>
  <c r="E119" i="2" s="1"/>
  <c r="Q33" i="1"/>
  <c r="E34" i="1"/>
  <c r="F34" i="1" s="1"/>
  <c r="G34" i="1" s="1"/>
  <c r="H34" i="1" s="1"/>
  <c r="Q34" i="1"/>
  <c r="Q35" i="1"/>
  <c r="Q36" i="1"/>
  <c r="E37" i="1"/>
  <c r="F37" i="1" s="1"/>
  <c r="G37" i="1" s="1"/>
  <c r="H37" i="1" s="1"/>
  <c r="Q37" i="1"/>
  <c r="Q38" i="1"/>
  <c r="Q39" i="1"/>
  <c r="Q40" i="1"/>
  <c r="Q41" i="1"/>
  <c r="Q42" i="1"/>
  <c r="E43" i="1"/>
  <c r="F43" i="1" s="1"/>
  <c r="G43" i="1" s="1"/>
  <c r="H43" i="1" s="1"/>
  <c r="Q43" i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Q57" i="1"/>
  <c r="E58" i="1"/>
  <c r="F58" i="1" s="1"/>
  <c r="G58" i="1" s="1"/>
  <c r="I58" i="1" s="1"/>
  <c r="Q58" i="1"/>
  <c r="E59" i="1"/>
  <c r="F59" i="1" s="1"/>
  <c r="G59" i="1" s="1"/>
  <c r="J59" i="1" s="1"/>
  <c r="Q59" i="1"/>
  <c r="Q60" i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J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/>
  <c r="G84" i="1" s="1"/>
  <c r="I84" i="1" s="1"/>
  <c r="Q84" i="1"/>
  <c r="E85" i="1"/>
  <c r="E42" i="2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E89" i="1"/>
  <c r="Q89" i="1"/>
  <c r="E90" i="1"/>
  <c r="F90" i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E56" i="2" s="1"/>
  <c r="Q106" i="1"/>
  <c r="E107" i="1"/>
  <c r="F107" i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H120" i="1" s="1"/>
  <c r="Q120" i="1"/>
  <c r="E121" i="1"/>
  <c r="Q121" i="1"/>
  <c r="E122" i="1"/>
  <c r="F122" i="1"/>
  <c r="G122" i="1" s="1"/>
  <c r="Q122" i="1"/>
  <c r="E123" i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E80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/>
  <c r="I137" i="1" s="1"/>
  <c r="Q137" i="1"/>
  <c r="E138" i="1"/>
  <c r="F138" i="1" s="1"/>
  <c r="G138" i="1" s="1"/>
  <c r="I138" i="1" s="1"/>
  <c r="Q138" i="1"/>
  <c r="E139" i="1"/>
  <c r="Q139" i="1"/>
  <c r="E140" i="1"/>
  <c r="E86" i="2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Q155" i="1"/>
  <c r="E156" i="1"/>
  <c r="F156" i="1" s="1"/>
  <c r="G156" i="1" s="1"/>
  <c r="K156" i="1" s="1"/>
  <c r="Q156" i="1"/>
  <c r="E157" i="1"/>
  <c r="F157" i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 s="1"/>
  <c r="G160" i="1" s="1"/>
  <c r="K160" i="1" s="1"/>
  <c r="Q160" i="1"/>
  <c r="E161" i="1"/>
  <c r="F161" i="1" s="1"/>
  <c r="G161" i="1"/>
  <c r="K161" i="1" s="1"/>
  <c r="Q161" i="1"/>
  <c r="E162" i="1"/>
  <c r="F162" i="1" s="1"/>
  <c r="G162" i="1" s="1"/>
  <c r="K162" i="1" s="1"/>
  <c r="Q162" i="1"/>
  <c r="E163" i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 s="1"/>
  <c r="G166" i="1" s="1"/>
  <c r="K166" i="1" s="1"/>
  <c r="Q166" i="1"/>
  <c r="E167" i="1"/>
  <c r="F167" i="1" s="1"/>
  <c r="G167" i="1" s="1"/>
  <c r="K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E170" i="1"/>
  <c r="F170" i="1" s="1"/>
  <c r="G170" i="1" s="1"/>
  <c r="K170" i="1" s="1"/>
  <c r="Q170" i="1"/>
  <c r="E171" i="1"/>
  <c r="Q171" i="1"/>
  <c r="E172" i="1"/>
  <c r="F172" i="1"/>
  <c r="G172" i="1" s="1"/>
  <c r="K172" i="1" s="1"/>
  <c r="Q172" i="1"/>
  <c r="E173" i="1"/>
  <c r="F173" i="1" s="1"/>
  <c r="G173" i="1" s="1"/>
  <c r="K173" i="1" s="1"/>
  <c r="Q173" i="1"/>
  <c r="E174" i="1"/>
  <c r="F174" i="1"/>
  <c r="G174" i="1" s="1"/>
  <c r="K174" i="1" s="1"/>
  <c r="Q174" i="1"/>
  <c r="E175" i="1"/>
  <c r="F175" i="1" s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Q179" i="1"/>
  <c r="E180" i="1"/>
  <c r="F180" i="1"/>
  <c r="G180" i="1" s="1"/>
  <c r="K180" i="1" s="1"/>
  <c r="Q180" i="1"/>
  <c r="E181" i="1"/>
  <c r="F181" i="1"/>
  <c r="G181" i="1" s="1"/>
  <c r="I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/>
  <c r="I185" i="1" s="1"/>
  <c r="Q185" i="1"/>
  <c r="E186" i="1"/>
  <c r="F186" i="1" s="1"/>
  <c r="G186" i="1" s="1"/>
  <c r="K186" i="1" s="1"/>
  <c r="Q186" i="1"/>
  <c r="E187" i="1"/>
  <c r="Q187" i="1"/>
  <c r="E188" i="1"/>
  <c r="F188" i="1" s="1"/>
  <c r="G188" i="1" s="1"/>
  <c r="K188" i="1" s="1"/>
  <c r="Q188" i="1"/>
  <c r="E189" i="1"/>
  <c r="E170" i="2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Q195" i="1"/>
  <c r="E196" i="1"/>
  <c r="F196" i="1" s="1"/>
  <c r="G196" i="1" s="1"/>
  <c r="K196" i="1" s="1"/>
  <c r="Q196" i="1"/>
  <c r="E197" i="1"/>
  <c r="F197" i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7" i="1"/>
  <c r="F207" i="1"/>
  <c r="G207" i="1" s="1"/>
  <c r="K207" i="1" s="1"/>
  <c r="Q207" i="1"/>
  <c r="E206" i="1"/>
  <c r="F206" i="1" s="1"/>
  <c r="G206" i="1" s="1"/>
  <c r="K206" i="1" s="1"/>
  <c r="Q206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6" i="1"/>
  <c r="F216" i="1" s="1"/>
  <c r="G216" i="1" s="1"/>
  <c r="K216" i="1" s="1"/>
  <c r="Q216" i="1"/>
  <c r="E217" i="1"/>
  <c r="F217" i="1" s="1"/>
  <c r="G217" i="1" s="1"/>
  <c r="K217" i="1" s="1"/>
  <c r="Q217" i="1"/>
  <c r="E211" i="1"/>
  <c r="F211" i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D28" i="2"/>
  <c r="G28" i="2"/>
  <c r="C28" i="2"/>
  <c r="E28" i="2"/>
  <c r="H28" i="2"/>
  <c r="B28" i="2"/>
  <c r="A29" i="2"/>
  <c r="B29" i="2"/>
  <c r="D29" i="2"/>
  <c r="G29" i="2"/>
  <c r="C29" i="2"/>
  <c r="E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D33" i="2"/>
  <c r="E33" i="2"/>
  <c r="G33" i="2"/>
  <c r="C33" i="2"/>
  <c r="H33" i="2"/>
  <c r="A34" i="2"/>
  <c r="D34" i="2"/>
  <c r="G34" i="2"/>
  <c r="C34" i="2"/>
  <c r="H34" i="2"/>
  <c r="B34" i="2"/>
  <c r="A35" i="2"/>
  <c r="C35" i="2"/>
  <c r="E35" i="2"/>
  <c r="D35" i="2"/>
  <c r="G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H37" i="2"/>
  <c r="A38" i="2"/>
  <c r="B38" i="2"/>
  <c r="C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E41" i="2"/>
  <c r="H41" i="2"/>
  <c r="A42" i="2"/>
  <c r="D42" i="2"/>
  <c r="G42" i="2"/>
  <c r="C42" i="2"/>
  <c r="H42" i="2"/>
  <c r="B42" i="2"/>
  <c r="A43" i="2"/>
  <c r="C43" i="2"/>
  <c r="E43" i="2"/>
  <c r="D43" i="2"/>
  <c r="G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G48" i="2"/>
  <c r="H48" i="2"/>
  <c r="A49" i="2"/>
  <c r="B49" i="2"/>
  <c r="D49" i="2"/>
  <c r="G49" i="2"/>
  <c r="C49" i="2"/>
  <c r="E49" i="2"/>
  <c r="H49" i="2"/>
  <c r="A50" i="2"/>
  <c r="B50" i="2"/>
  <c r="F50" i="2"/>
  <c r="D50" i="2"/>
  <c r="G50" i="2"/>
  <c r="C50" i="2"/>
  <c r="E50" i="2"/>
  <c r="H50" i="2"/>
  <c r="A51" i="2"/>
  <c r="B51" i="2"/>
  <c r="C51" i="2"/>
  <c r="E51" i="2"/>
  <c r="F51" i="2"/>
  <c r="D51" i="2"/>
  <c r="G51" i="2"/>
  <c r="H51" i="2"/>
  <c r="A52" i="2"/>
  <c r="B52" i="2"/>
  <c r="C52" i="2"/>
  <c r="F52" i="2"/>
  <c r="D52" i="2"/>
  <c r="G52" i="2"/>
  <c r="H52" i="2"/>
  <c r="A53" i="2"/>
  <c r="B53" i="2"/>
  <c r="C53" i="2"/>
  <c r="E53" i="2"/>
  <c r="D53" i="2"/>
  <c r="G53" i="2"/>
  <c r="H53" i="2"/>
  <c r="A54" i="2"/>
  <c r="C54" i="2"/>
  <c r="E54" i="2"/>
  <c r="D54" i="2"/>
  <c r="G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B57" i="2"/>
  <c r="D57" i="2"/>
  <c r="G57" i="2"/>
  <c r="C57" i="2"/>
  <c r="E57" i="2"/>
  <c r="H57" i="2"/>
  <c r="A58" i="2"/>
  <c r="C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D60" i="2"/>
  <c r="G60" i="2"/>
  <c r="C60" i="2"/>
  <c r="E60" i="2"/>
  <c r="H60" i="2"/>
  <c r="A61" i="2"/>
  <c r="B61" i="2"/>
  <c r="D61" i="2"/>
  <c r="G61" i="2"/>
  <c r="C61" i="2"/>
  <c r="H61" i="2"/>
  <c r="A62" i="2"/>
  <c r="C62" i="2"/>
  <c r="D62" i="2"/>
  <c r="E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E65" i="2"/>
  <c r="H65" i="2"/>
  <c r="B65" i="2"/>
  <c r="A66" i="2"/>
  <c r="C66" i="2"/>
  <c r="D66" i="2"/>
  <c r="G66" i="2"/>
  <c r="H66" i="2"/>
  <c r="B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E70" i="2"/>
  <c r="H70" i="2"/>
  <c r="B70" i="2"/>
  <c r="A71" i="2"/>
  <c r="D71" i="2"/>
  <c r="G71" i="2"/>
  <c r="C71" i="2"/>
  <c r="E71" i="2"/>
  <c r="H71" i="2"/>
  <c r="B71" i="2"/>
  <c r="A72" i="2"/>
  <c r="B72" i="2"/>
  <c r="D72" i="2"/>
  <c r="G72" i="2"/>
  <c r="C72" i="2"/>
  <c r="H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B75" i="2"/>
  <c r="C75" i="2"/>
  <c r="E75" i="2"/>
  <c r="D75" i="2"/>
  <c r="G75" i="2"/>
  <c r="H75" i="2"/>
  <c r="A76" i="2"/>
  <c r="B76" i="2"/>
  <c r="D76" i="2"/>
  <c r="G76" i="2"/>
  <c r="C76" i="2"/>
  <c r="E76" i="2"/>
  <c r="H76" i="2"/>
  <c r="A77" i="2"/>
  <c r="B77" i="2"/>
  <c r="C77" i="2"/>
  <c r="D77" i="2"/>
  <c r="G77" i="2"/>
  <c r="H77" i="2"/>
  <c r="A78" i="2"/>
  <c r="C78" i="2"/>
  <c r="D78" i="2"/>
  <c r="E78" i="2"/>
  <c r="G78" i="2"/>
  <c r="H78" i="2"/>
  <c r="B78" i="2"/>
  <c r="A79" i="2"/>
  <c r="D79" i="2"/>
  <c r="E79" i="2"/>
  <c r="G79" i="2"/>
  <c r="C79" i="2"/>
  <c r="H79" i="2"/>
  <c r="B79" i="2"/>
  <c r="A80" i="2"/>
  <c r="D80" i="2"/>
  <c r="G80" i="2"/>
  <c r="C80" i="2"/>
  <c r="H80" i="2"/>
  <c r="B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G83" i="2"/>
  <c r="C83" i="2"/>
  <c r="E83" i="2"/>
  <c r="H83" i="2"/>
  <c r="A84" i="2"/>
  <c r="C84" i="2"/>
  <c r="D84" i="2"/>
  <c r="E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C92" i="2"/>
  <c r="D92" i="2"/>
  <c r="E92" i="2"/>
  <c r="G92" i="2"/>
  <c r="H92" i="2"/>
  <c r="B92" i="2"/>
  <c r="A93" i="2"/>
  <c r="C93" i="2"/>
  <c r="E93" i="2"/>
  <c r="D93" i="2"/>
  <c r="G93" i="2"/>
  <c r="H93" i="2"/>
  <c r="B93" i="2"/>
  <c r="A94" i="2"/>
  <c r="B94" i="2"/>
  <c r="D94" i="2"/>
  <c r="G94" i="2"/>
  <c r="C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D100" i="2"/>
  <c r="E100" i="2"/>
  <c r="G100" i="2"/>
  <c r="H100" i="2"/>
  <c r="B100" i="2"/>
  <c r="A101" i="2"/>
  <c r="D101" i="2"/>
  <c r="G101" i="2"/>
  <c r="C101" i="2"/>
  <c r="E101" i="2"/>
  <c r="H101" i="2"/>
  <c r="B101" i="2"/>
  <c r="A102" i="2"/>
  <c r="B102" i="2"/>
  <c r="D102" i="2"/>
  <c r="G102" i="2"/>
  <c r="C102" i="2"/>
  <c r="E102" i="2"/>
  <c r="H102" i="2"/>
  <c r="A103" i="2"/>
  <c r="B103" i="2"/>
  <c r="C103" i="2"/>
  <c r="E103" i="2"/>
  <c r="D103" i="2"/>
  <c r="G103" i="2"/>
  <c r="H103" i="2"/>
  <c r="A104" i="2"/>
  <c r="C104" i="2"/>
  <c r="D104" i="2"/>
  <c r="G104" i="2"/>
  <c r="H104" i="2"/>
  <c r="B104" i="2"/>
  <c r="A105" i="2"/>
  <c r="B105" i="2"/>
  <c r="C105" i="2"/>
  <c r="D105" i="2"/>
  <c r="E105" i="2"/>
  <c r="G105" i="2"/>
  <c r="H105" i="2"/>
  <c r="A106" i="2"/>
  <c r="B106" i="2"/>
  <c r="D106" i="2"/>
  <c r="G106" i="2"/>
  <c r="C106" i="2"/>
  <c r="H106" i="2"/>
  <c r="A107" i="2"/>
  <c r="D107" i="2"/>
  <c r="G107" i="2"/>
  <c r="C107" i="2"/>
  <c r="H107" i="2"/>
  <c r="B107" i="2"/>
  <c r="A108" i="2"/>
  <c r="C108" i="2"/>
  <c r="D108" i="2"/>
  <c r="E108" i="2"/>
  <c r="G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B111" i="2"/>
  <c r="C111" i="2"/>
  <c r="D111" i="2"/>
  <c r="G111" i="2"/>
  <c r="H111" i="2"/>
  <c r="A112" i="2"/>
  <c r="C112" i="2"/>
  <c r="D112" i="2"/>
  <c r="G112" i="2"/>
  <c r="H112" i="2"/>
  <c r="B112" i="2"/>
  <c r="A113" i="2"/>
  <c r="B113" i="2"/>
  <c r="C113" i="2"/>
  <c r="D113" i="2"/>
  <c r="G113" i="2"/>
  <c r="H113" i="2"/>
  <c r="A114" i="2"/>
  <c r="B114" i="2"/>
  <c r="D114" i="2"/>
  <c r="G114" i="2"/>
  <c r="C114" i="2"/>
  <c r="H114" i="2"/>
  <c r="A115" i="2"/>
  <c r="D115" i="2"/>
  <c r="G115" i="2"/>
  <c r="C115" i="2"/>
  <c r="H115" i="2"/>
  <c r="B115" i="2"/>
  <c r="A116" i="2"/>
  <c r="C116" i="2"/>
  <c r="D116" i="2"/>
  <c r="E116" i="2"/>
  <c r="G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C120" i="2"/>
  <c r="E120" i="2"/>
  <c r="D120" i="2"/>
  <c r="G120" i="2"/>
  <c r="H120" i="2"/>
  <c r="B120" i="2"/>
  <c r="A121" i="2"/>
  <c r="B121" i="2"/>
  <c r="C121" i="2"/>
  <c r="D121" i="2"/>
  <c r="G121" i="2"/>
  <c r="H121" i="2"/>
  <c r="A122" i="2"/>
  <c r="B122" i="2"/>
  <c r="D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D124" i="2"/>
  <c r="G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H126" i="2"/>
  <c r="A127" i="2"/>
  <c r="B127" i="2"/>
  <c r="C127" i="2"/>
  <c r="D127" i="2"/>
  <c r="G127" i="2"/>
  <c r="H127" i="2"/>
  <c r="A128" i="2"/>
  <c r="C128" i="2"/>
  <c r="D128" i="2"/>
  <c r="G128" i="2"/>
  <c r="H128" i="2"/>
  <c r="B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F135" i="2"/>
  <c r="D135" i="2"/>
  <c r="G135" i="2"/>
  <c r="H135" i="2"/>
  <c r="A136" i="2"/>
  <c r="B136" i="2"/>
  <c r="C136" i="2"/>
  <c r="E136" i="2"/>
  <c r="F136" i="2"/>
  <c r="D136" i="2"/>
  <c r="G136" i="2"/>
  <c r="H136" i="2"/>
  <c r="A137" i="2"/>
  <c r="B137" i="2"/>
  <c r="C137" i="2"/>
  <c r="D137" i="2"/>
  <c r="G137" i="2"/>
  <c r="H137" i="2"/>
  <c r="A138" i="2"/>
  <c r="C138" i="2"/>
  <c r="E138" i="2"/>
  <c r="D138" i="2"/>
  <c r="G138" i="2"/>
  <c r="H138" i="2"/>
  <c r="B138" i="2"/>
  <c r="A139" i="2"/>
  <c r="B139" i="2"/>
  <c r="C139" i="2"/>
  <c r="D139" i="2"/>
  <c r="G139" i="2"/>
  <c r="H139" i="2"/>
  <c r="A140" i="2"/>
  <c r="B140" i="2"/>
  <c r="D140" i="2"/>
  <c r="G140" i="2"/>
  <c r="C140" i="2"/>
  <c r="E140" i="2"/>
  <c r="H140" i="2"/>
  <c r="A141" i="2"/>
  <c r="D141" i="2"/>
  <c r="G141" i="2"/>
  <c r="C141" i="2"/>
  <c r="E141" i="2"/>
  <c r="H141" i="2"/>
  <c r="B141" i="2"/>
  <c r="A142" i="2"/>
  <c r="C142" i="2"/>
  <c r="D142" i="2"/>
  <c r="G142" i="2"/>
  <c r="H142" i="2"/>
  <c r="B142" i="2"/>
  <c r="A143" i="2"/>
  <c r="D143" i="2"/>
  <c r="G143" i="2"/>
  <c r="C143" i="2"/>
  <c r="H143" i="2"/>
  <c r="B143" i="2"/>
  <c r="A144" i="2"/>
  <c r="B144" i="2"/>
  <c r="D144" i="2"/>
  <c r="G144" i="2"/>
  <c r="C144" i="2"/>
  <c r="E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C147" i="2"/>
  <c r="D147" i="2"/>
  <c r="E147" i="2"/>
  <c r="G147" i="2"/>
  <c r="H147" i="2"/>
  <c r="A148" i="2"/>
  <c r="B148" i="2"/>
  <c r="D148" i="2"/>
  <c r="G148" i="2"/>
  <c r="C148" i="2"/>
  <c r="E148" i="2"/>
  <c r="H148" i="2"/>
  <c r="A149" i="2"/>
  <c r="D149" i="2"/>
  <c r="G149" i="2"/>
  <c r="C149" i="2"/>
  <c r="H149" i="2"/>
  <c r="B149" i="2"/>
  <c r="A150" i="2"/>
  <c r="C150" i="2"/>
  <c r="D150" i="2"/>
  <c r="G150" i="2"/>
  <c r="H150" i="2"/>
  <c r="B150" i="2"/>
  <c r="A151" i="2"/>
  <c r="D151" i="2"/>
  <c r="G151" i="2"/>
  <c r="C151" i="2"/>
  <c r="E151" i="2"/>
  <c r="H151" i="2"/>
  <c r="B151" i="2"/>
  <c r="A152" i="2"/>
  <c r="B152" i="2"/>
  <c r="D152" i="2"/>
  <c r="G152" i="2"/>
  <c r="C152" i="2"/>
  <c r="E152" i="2"/>
  <c r="H152" i="2"/>
  <c r="A153" i="2"/>
  <c r="B153" i="2"/>
  <c r="C153" i="2"/>
  <c r="D153" i="2"/>
  <c r="G153" i="2"/>
  <c r="H153" i="2"/>
  <c r="A154" i="2"/>
  <c r="C154" i="2"/>
  <c r="D154" i="2"/>
  <c r="G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E156" i="2"/>
  <c r="H156" i="2"/>
  <c r="A157" i="2"/>
  <c r="D157" i="2"/>
  <c r="G157" i="2"/>
  <c r="C157" i="2"/>
  <c r="E157" i="2"/>
  <c r="H157" i="2"/>
  <c r="B157" i="2"/>
  <c r="A158" i="2"/>
  <c r="C158" i="2"/>
  <c r="D158" i="2"/>
  <c r="G158" i="2"/>
  <c r="H158" i="2"/>
  <c r="B158" i="2"/>
  <c r="A159" i="2"/>
  <c r="D159" i="2"/>
  <c r="G159" i="2"/>
  <c r="C159" i="2"/>
  <c r="H159" i="2"/>
  <c r="B159" i="2"/>
  <c r="A160" i="2"/>
  <c r="B160" i="2"/>
  <c r="D160" i="2"/>
  <c r="G160" i="2"/>
  <c r="C160" i="2"/>
  <c r="E160" i="2"/>
  <c r="H160" i="2"/>
  <c r="A161" i="2"/>
  <c r="B161" i="2"/>
  <c r="C161" i="2"/>
  <c r="E161" i="2"/>
  <c r="D161" i="2"/>
  <c r="G161" i="2"/>
  <c r="H161" i="2"/>
  <c r="A162" i="2"/>
  <c r="C162" i="2"/>
  <c r="E162" i="2"/>
  <c r="D162" i="2"/>
  <c r="G162" i="2"/>
  <c r="H162" i="2"/>
  <c r="B162" i="2"/>
  <c r="A163" i="2"/>
  <c r="B163" i="2"/>
  <c r="C163" i="2"/>
  <c r="D163" i="2"/>
  <c r="G163" i="2"/>
  <c r="H163" i="2"/>
  <c r="A164" i="2"/>
  <c r="B164" i="2"/>
  <c r="D164" i="2"/>
  <c r="G164" i="2"/>
  <c r="C164" i="2"/>
  <c r="E164" i="2"/>
  <c r="H164" i="2"/>
  <c r="A165" i="2"/>
  <c r="D165" i="2"/>
  <c r="G165" i="2"/>
  <c r="C165" i="2"/>
  <c r="E165" i="2"/>
  <c r="H165" i="2"/>
  <c r="B165" i="2"/>
  <c r="A166" i="2"/>
  <c r="C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B168" i="2"/>
  <c r="D168" i="2"/>
  <c r="G168" i="2"/>
  <c r="C168" i="2"/>
  <c r="E168" i="2"/>
  <c r="H168" i="2"/>
  <c r="A169" i="2"/>
  <c r="B169" i="2"/>
  <c r="C169" i="2"/>
  <c r="D169" i="2"/>
  <c r="G169" i="2"/>
  <c r="H169" i="2"/>
  <c r="A170" i="2"/>
  <c r="C170" i="2"/>
  <c r="D170" i="2"/>
  <c r="G170" i="2"/>
  <c r="H170" i="2"/>
  <c r="B170" i="2"/>
  <c r="A171" i="2"/>
  <c r="B171" i="2"/>
  <c r="C171" i="2"/>
  <c r="D171" i="2"/>
  <c r="E171" i="2"/>
  <c r="G171" i="2"/>
  <c r="H171" i="2"/>
  <c r="A172" i="2"/>
  <c r="B172" i="2"/>
  <c r="D172" i="2"/>
  <c r="G172" i="2"/>
  <c r="C172" i="2"/>
  <c r="H172" i="2"/>
  <c r="E74" i="2"/>
  <c r="E66" i="2"/>
  <c r="E137" i="2" l="1"/>
  <c r="E64" i="2"/>
  <c r="F106" i="1"/>
  <c r="G106" i="1" s="1"/>
  <c r="I106" i="1" s="1"/>
  <c r="E63" i="1"/>
  <c r="F63" i="1" s="1"/>
  <c r="G63" i="1" s="1"/>
  <c r="J63" i="1" s="1"/>
  <c r="E39" i="1"/>
  <c r="E36" i="1"/>
  <c r="F17" i="1"/>
  <c r="E58" i="2"/>
  <c r="E60" i="1"/>
  <c r="F60" i="1" s="1"/>
  <c r="G60" i="1" s="1"/>
  <c r="J60" i="1" s="1"/>
  <c r="E56" i="1"/>
  <c r="E49" i="1"/>
  <c r="E12" i="2" s="1"/>
  <c r="E32" i="1"/>
  <c r="E28" i="1"/>
  <c r="E24" i="1"/>
  <c r="E34" i="2"/>
  <c r="F85" i="1"/>
  <c r="G85" i="1" s="1"/>
  <c r="I85" i="1" s="1"/>
  <c r="E62" i="1"/>
  <c r="F62" i="1" s="1"/>
  <c r="G62" i="1" s="1"/>
  <c r="J62" i="1" s="1"/>
  <c r="E52" i="1"/>
  <c r="E45" i="1"/>
  <c r="E42" i="1"/>
  <c r="E38" i="1"/>
  <c r="E35" i="1"/>
  <c r="E224" i="1"/>
  <c r="F224" i="1" s="1"/>
  <c r="G224" i="1" s="1"/>
  <c r="K224" i="1" s="1"/>
  <c r="E55" i="2"/>
  <c r="E27" i="2"/>
  <c r="E16" i="2"/>
  <c r="E98" i="1"/>
  <c r="E94" i="1"/>
  <c r="F94" i="1" s="1"/>
  <c r="G94" i="1" s="1"/>
  <c r="I94" i="1" s="1"/>
  <c r="E88" i="1"/>
  <c r="F88" i="1" s="1"/>
  <c r="G88" i="1" s="1"/>
  <c r="I88" i="1" s="1"/>
  <c r="E65" i="1"/>
  <c r="E44" i="1"/>
  <c r="E41" i="1"/>
  <c r="E127" i="2" s="1"/>
  <c r="E27" i="1"/>
  <c r="E218" i="1"/>
  <c r="F218" i="1" s="1"/>
  <c r="E223" i="1"/>
  <c r="F223" i="1" s="1"/>
  <c r="G223" i="1" s="1"/>
  <c r="K223" i="1" s="1"/>
  <c r="E146" i="2"/>
  <c r="E37" i="2"/>
  <c r="E149" i="2"/>
  <c r="E142" i="2"/>
  <c r="E64" i="1"/>
  <c r="E61" i="1"/>
  <c r="F61" i="1" s="1"/>
  <c r="G61" i="1" s="1"/>
  <c r="J61" i="1" s="1"/>
  <c r="E40" i="1"/>
  <c r="E139" i="2"/>
  <c r="E90" i="2"/>
  <c r="E117" i="2"/>
  <c r="E106" i="2"/>
  <c r="E97" i="2"/>
  <c r="E31" i="2"/>
  <c r="E13" i="2"/>
  <c r="F189" i="1"/>
  <c r="G189" i="1" s="1"/>
  <c r="K189" i="1" s="1"/>
  <c r="F140" i="1"/>
  <c r="G140" i="1" s="1"/>
  <c r="I140" i="1" s="1"/>
  <c r="F134" i="1"/>
  <c r="G134" i="1" s="1"/>
  <c r="I134" i="1" s="1"/>
  <c r="E91" i="2"/>
  <c r="E72" i="2"/>
  <c r="E48" i="2"/>
  <c r="E169" i="2"/>
  <c r="E154" i="2"/>
  <c r="E132" i="2"/>
  <c r="E143" i="2"/>
  <c r="E94" i="2"/>
  <c r="E36" i="2"/>
  <c r="E150" i="2"/>
  <c r="E45" i="2"/>
  <c r="E44" i="2"/>
  <c r="E17" i="2"/>
  <c r="E159" i="2"/>
  <c r="E158" i="2"/>
  <c r="E109" i="2"/>
  <c r="F187" i="1"/>
  <c r="G187" i="1" s="1"/>
  <c r="K187" i="1" s="1"/>
  <c r="E104" i="2"/>
  <c r="E69" i="2"/>
  <c r="F123" i="1"/>
  <c r="G123" i="1" s="1"/>
  <c r="I123" i="1" s="1"/>
  <c r="E30" i="2"/>
  <c r="F73" i="1"/>
  <c r="G73" i="1" s="1"/>
  <c r="I73" i="1" s="1"/>
  <c r="E172" i="2"/>
  <c r="F195" i="1"/>
  <c r="G195" i="1" s="1"/>
  <c r="K195" i="1" s="1"/>
  <c r="E77" i="2"/>
  <c r="F131" i="1"/>
  <c r="G131" i="1" s="1"/>
  <c r="I131" i="1" s="1"/>
  <c r="E38" i="2"/>
  <c r="F81" i="1"/>
  <c r="G81" i="1" s="1"/>
  <c r="I81" i="1" s="1"/>
  <c r="E85" i="2"/>
  <c r="F139" i="1"/>
  <c r="G139" i="1" s="1"/>
  <c r="I139" i="1" s="1"/>
  <c r="E46" i="2"/>
  <c r="F89" i="1"/>
  <c r="G89" i="1" s="1"/>
  <c r="I89" i="1" s="1"/>
  <c r="E145" i="2"/>
  <c r="F147" i="1"/>
  <c r="G147" i="1" s="1"/>
  <c r="I147" i="1" s="1"/>
  <c r="E135" i="2"/>
  <c r="F97" i="1"/>
  <c r="G97" i="1" s="1"/>
  <c r="I97" i="1" s="1"/>
  <c r="E153" i="2"/>
  <c r="F155" i="1"/>
  <c r="G155" i="1" s="1"/>
  <c r="K155" i="1" s="1"/>
  <c r="F163" i="1"/>
  <c r="G163" i="1" s="1"/>
  <c r="E89" i="2"/>
  <c r="F113" i="1"/>
  <c r="G113" i="1" s="1"/>
  <c r="I113" i="1" s="1"/>
  <c r="E61" i="2"/>
  <c r="E163" i="2"/>
  <c r="F171" i="1"/>
  <c r="G171" i="1" s="1"/>
  <c r="K171" i="1" s="1"/>
  <c r="F121" i="1"/>
  <c r="G121" i="1" s="1"/>
  <c r="E67" i="2"/>
  <c r="E20" i="2"/>
  <c r="F57" i="1"/>
  <c r="G57" i="1" s="1"/>
  <c r="I57" i="1" s="1"/>
  <c r="E111" i="2"/>
  <c r="F25" i="1"/>
  <c r="G25" i="1" s="1"/>
  <c r="H25" i="1" s="1"/>
  <c r="E166" i="2"/>
  <c r="F179" i="1"/>
  <c r="G179" i="1" s="1"/>
  <c r="K179" i="1" s="1"/>
  <c r="F65" i="1"/>
  <c r="G65" i="1" s="1"/>
  <c r="I65" i="1" s="1"/>
  <c r="E23" i="2"/>
  <c r="F49" i="1"/>
  <c r="G49" i="1" s="1"/>
  <c r="I49" i="1" s="1"/>
  <c r="F41" i="1"/>
  <c r="G41" i="1" s="1"/>
  <c r="H41" i="1" s="1"/>
  <c r="F33" i="1"/>
  <c r="G33" i="1" s="1"/>
  <c r="H33" i="1" s="1"/>
  <c r="E221" i="1"/>
  <c r="F221" i="1" s="1"/>
  <c r="G221" i="1" s="1"/>
  <c r="K221" i="1" s="1"/>
  <c r="G219" i="1"/>
  <c r="K219" i="1" s="1"/>
  <c r="E219" i="1"/>
  <c r="F219" i="1" s="1"/>
  <c r="E26" i="1"/>
  <c r="E29" i="1"/>
  <c r="E21" i="1"/>
  <c r="E220" i="1"/>
  <c r="F220" i="1" s="1"/>
  <c r="G220" i="1" s="1"/>
  <c r="K220" i="1" s="1"/>
  <c r="G218" i="1"/>
  <c r="K218" i="1" s="1"/>
  <c r="C11" i="1"/>
  <c r="C12" i="1"/>
  <c r="F64" i="1" l="1"/>
  <c r="G64" i="1" s="1"/>
  <c r="I64" i="1" s="1"/>
  <c r="E22" i="2"/>
  <c r="F44" i="1"/>
  <c r="G44" i="1" s="1"/>
  <c r="H44" i="1" s="1"/>
  <c r="E130" i="2"/>
  <c r="F35" i="1"/>
  <c r="G35" i="1" s="1"/>
  <c r="H35" i="1" s="1"/>
  <c r="E121" i="2"/>
  <c r="F24" i="1"/>
  <c r="G24" i="1" s="1"/>
  <c r="H24" i="1" s="1"/>
  <c r="E110" i="2"/>
  <c r="E122" i="2"/>
  <c r="F36" i="1"/>
  <c r="G36" i="1" s="1"/>
  <c r="H36" i="1" s="1"/>
  <c r="F38" i="1"/>
  <c r="G38" i="1" s="1"/>
  <c r="H38" i="1" s="1"/>
  <c r="E124" i="2"/>
  <c r="E114" i="2"/>
  <c r="F28" i="1"/>
  <c r="G28" i="1" s="1"/>
  <c r="H28" i="1" s="1"/>
  <c r="F39" i="1"/>
  <c r="G39" i="1" s="1"/>
  <c r="H39" i="1" s="1"/>
  <c r="E125" i="2"/>
  <c r="F42" i="1"/>
  <c r="G42" i="1" s="1"/>
  <c r="H42" i="1" s="1"/>
  <c r="E128" i="2"/>
  <c r="F32" i="1"/>
  <c r="G32" i="1" s="1"/>
  <c r="H32" i="1" s="1"/>
  <c r="E118" i="2"/>
  <c r="F98" i="1"/>
  <c r="G98" i="1" s="1"/>
  <c r="I98" i="1" s="1"/>
  <c r="E52" i="2"/>
  <c r="F45" i="1"/>
  <c r="G45" i="1" s="1"/>
  <c r="H45" i="1" s="1"/>
  <c r="E131" i="2"/>
  <c r="F40" i="1"/>
  <c r="G40" i="1" s="1"/>
  <c r="H40" i="1" s="1"/>
  <c r="E126" i="2"/>
  <c r="E15" i="2"/>
  <c r="F52" i="1"/>
  <c r="G52" i="1" s="1"/>
  <c r="I52" i="1" s="1"/>
  <c r="F56" i="1"/>
  <c r="G56" i="1" s="1"/>
  <c r="I56" i="1" s="1"/>
  <c r="E19" i="2"/>
  <c r="F27" i="1"/>
  <c r="G27" i="1" s="1"/>
  <c r="H27" i="1" s="1"/>
  <c r="E113" i="2"/>
  <c r="O222" i="1"/>
  <c r="O223" i="1"/>
  <c r="O224" i="1"/>
  <c r="C16" i="1"/>
  <c r="D18" i="1" s="1"/>
  <c r="O179" i="1"/>
  <c r="O219" i="1"/>
  <c r="O200" i="1"/>
  <c r="O133" i="1"/>
  <c r="O84" i="1"/>
  <c r="O159" i="1"/>
  <c r="O212" i="1"/>
  <c r="O115" i="1"/>
  <c r="O71" i="1"/>
  <c r="O83" i="1"/>
  <c r="O98" i="1"/>
  <c r="O46" i="1"/>
  <c r="O90" i="1"/>
  <c r="O150" i="1"/>
  <c r="O109" i="1"/>
  <c r="O175" i="1"/>
  <c r="O211" i="1"/>
  <c r="O120" i="1"/>
  <c r="O215" i="1"/>
  <c r="O28" i="1"/>
  <c r="O79" i="1"/>
  <c r="O76" i="1"/>
  <c r="O94" i="1"/>
  <c r="O182" i="1"/>
  <c r="O210" i="1"/>
  <c r="O161" i="1"/>
  <c r="O199" i="1"/>
  <c r="O67" i="1"/>
  <c r="O82" i="1"/>
  <c r="O173" i="1"/>
  <c r="O206" i="1"/>
  <c r="O154" i="1"/>
  <c r="O183" i="1"/>
  <c r="O36" i="1"/>
  <c r="O202" i="1"/>
  <c r="O180" i="1"/>
  <c r="O155" i="1"/>
  <c r="O176" i="1"/>
  <c r="O146" i="1"/>
  <c r="O25" i="1"/>
  <c r="O78" i="1"/>
  <c r="O121" i="1"/>
  <c r="O44" i="1"/>
  <c r="O139" i="1"/>
  <c r="O158" i="1"/>
  <c r="O80" i="1"/>
  <c r="O209" i="1"/>
  <c r="O207" i="1"/>
  <c r="O148" i="1"/>
  <c r="O35" i="1"/>
  <c r="O54" i="1"/>
  <c r="O167" i="1"/>
  <c r="O198" i="1"/>
  <c r="O132" i="1"/>
  <c r="O53" i="1"/>
  <c r="O42" i="1"/>
  <c r="O114" i="1"/>
  <c r="O194" i="1"/>
  <c r="O72" i="1"/>
  <c r="O107" i="1"/>
  <c r="O217" i="1"/>
  <c r="O128" i="1"/>
  <c r="O145" i="1"/>
  <c r="O103" i="1"/>
  <c r="O203" i="1"/>
  <c r="O130" i="1"/>
  <c r="O195" i="1"/>
  <c r="O57" i="1"/>
  <c r="O110" i="1"/>
  <c r="O49" i="1"/>
  <c r="O140" i="1"/>
  <c r="O40" i="1"/>
  <c r="O116" i="1"/>
  <c r="O126" i="1"/>
  <c r="O152" i="1"/>
  <c r="O188" i="1"/>
  <c r="O70" i="1"/>
  <c r="O193" i="1"/>
  <c r="O68" i="1"/>
  <c r="O141" i="1"/>
  <c r="O169" i="1"/>
  <c r="O181" i="1"/>
  <c r="O85" i="1"/>
  <c r="O74" i="1"/>
  <c r="O41" i="1"/>
  <c r="O135" i="1"/>
  <c r="O100" i="1"/>
  <c r="O86" i="1"/>
  <c r="O163" i="1"/>
  <c r="O174" i="1"/>
  <c r="O60" i="1"/>
  <c r="O160" i="1"/>
  <c r="O157" i="1"/>
  <c r="O171" i="1"/>
  <c r="O125" i="1"/>
  <c r="O89" i="1"/>
  <c r="O37" i="1"/>
  <c r="O131" i="1"/>
  <c r="O112" i="1"/>
  <c r="O149" i="1"/>
  <c r="O113" i="1"/>
  <c r="O91" i="1"/>
  <c r="O87" i="1"/>
  <c r="O208" i="1"/>
  <c r="O129" i="1"/>
  <c r="O151" i="1"/>
  <c r="O56" i="1"/>
  <c r="O123" i="1"/>
  <c r="O88" i="1"/>
  <c r="O23" i="1"/>
  <c r="O106" i="1"/>
  <c r="O73" i="1"/>
  <c r="O96" i="1"/>
  <c r="O214" i="1"/>
  <c r="O77" i="1"/>
  <c r="O38" i="1"/>
  <c r="O197" i="1"/>
  <c r="O144" i="1"/>
  <c r="O204" i="1"/>
  <c r="O64" i="1"/>
  <c r="O213" i="1"/>
  <c r="O81" i="1"/>
  <c r="O122" i="1"/>
  <c r="O168" i="1"/>
  <c r="O134" i="1"/>
  <c r="O59" i="1"/>
  <c r="O101" i="1"/>
  <c r="O156" i="1"/>
  <c r="O61" i="1"/>
  <c r="O177" i="1"/>
  <c r="O47" i="1"/>
  <c r="O189" i="1"/>
  <c r="O52" i="1"/>
  <c r="O196" i="1"/>
  <c r="O136" i="1"/>
  <c r="O164" i="1"/>
  <c r="O32" i="1"/>
  <c r="O55" i="1"/>
  <c r="O33" i="1"/>
  <c r="O105" i="1"/>
  <c r="O30" i="1"/>
  <c r="O205" i="1"/>
  <c r="O92" i="1"/>
  <c r="O102" i="1"/>
  <c r="O192" i="1"/>
  <c r="O48" i="1"/>
  <c r="O69" i="1"/>
  <c r="O165" i="1"/>
  <c r="O190" i="1"/>
  <c r="O95" i="1"/>
  <c r="O51" i="1"/>
  <c r="O34" i="1"/>
  <c r="O124" i="1"/>
  <c r="O63" i="1"/>
  <c r="O22" i="1"/>
  <c r="O191" i="1"/>
  <c r="O170" i="1"/>
  <c r="O142" i="1"/>
  <c r="O201" i="1"/>
  <c r="O187" i="1"/>
  <c r="O216" i="1"/>
  <c r="O111" i="1"/>
  <c r="O117" i="1"/>
  <c r="O65" i="1"/>
  <c r="O43" i="1"/>
  <c r="O62" i="1"/>
  <c r="O220" i="1"/>
  <c r="O104" i="1"/>
  <c r="O186" i="1"/>
  <c r="O143" i="1"/>
  <c r="O50" i="1"/>
  <c r="O119" i="1"/>
  <c r="O153" i="1"/>
  <c r="O147" i="1"/>
  <c r="O178" i="1"/>
  <c r="O137" i="1"/>
  <c r="O108" i="1"/>
  <c r="O66" i="1"/>
  <c r="O221" i="1"/>
  <c r="O58" i="1"/>
  <c r="O162" i="1"/>
  <c r="O118" i="1"/>
  <c r="O127" i="1"/>
  <c r="O138" i="1"/>
  <c r="O185" i="1"/>
  <c r="O75" i="1"/>
  <c r="O184" i="1"/>
  <c r="O166" i="1"/>
  <c r="O99" i="1"/>
  <c r="O97" i="1"/>
  <c r="O218" i="1"/>
  <c r="O31" i="1"/>
  <c r="O93" i="1"/>
  <c r="O172" i="1"/>
  <c r="F26" i="1"/>
  <c r="G26" i="1" s="1"/>
  <c r="H26" i="1" s="1"/>
  <c r="E112" i="2"/>
  <c r="K163" i="1"/>
  <c r="F21" i="1"/>
  <c r="G21" i="1" s="1"/>
  <c r="H21" i="1" s="1"/>
  <c r="E107" i="2"/>
  <c r="F29" i="1"/>
  <c r="G29" i="1" s="1"/>
  <c r="H29" i="1" s="1"/>
  <c r="E115" i="2"/>
  <c r="O29" i="1" l="1"/>
  <c r="O45" i="1"/>
  <c r="O24" i="1"/>
  <c r="O39" i="1"/>
  <c r="O27" i="1"/>
  <c r="O26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<sst xmlns="http://schemas.openxmlformats.org/spreadsheetml/2006/main" count="1796" uniqueCount="645">
  <si>
    <t>UZ Pup / GSC 05422-01274</t>
  </si>
  <si>
    <t>System Type:</t>
  </si>
  <si>
    <t>EB/KE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</si>
  <si>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</si>
  <si>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</si>
  <si>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</si>
  <si>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</si>
  <si>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</si>
  <si>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</si>
  <si>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</si>
  <si>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</si>
  <si>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</si>
  <si>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</si>
  <si>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</si>
  <si>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</si>
  <si>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</si>
  <si>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</si>
  <si>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</si>
  <si>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</si>
  <si>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</si>
  <si>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</si>
  <si>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</si>
  <si>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</si>
  <si>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</si>
  <si>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</si>
  <si>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</si>
  <si>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</si>
  <si>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</si>
  <si>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</si>
  <si>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</si>
  <si>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</si>
  <si>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</si>
  <si>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</si>
  <si>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</si>
  <si>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</si>
  <si>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</si>
  <si>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</si>
  <si>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</si>
  <si>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</si>
  <si>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</si>
  <si>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</si>
  <si>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</si>
  <si>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AAC 1.148 </t>
  </si>
  <si>
    <t>I</t>
  </si>
  <si>
    <t> AA 27.161 </t>
  </si>
  <si>
    <t>II</t>
  </si>
  <si>
    <t> PSMO 8.2.51 </t>
  </si>
  <si>
    <t> HA 113.76 </t>
  </si>
  <si>
    <t> AN 260.293 </t>
  </si>
  <si>
    <t> CTAD 47 </t>
  </si>
  <si>
    <t> AC 19.4 </t>
  </si>
  <si>
    <t> BTOK 30.219 </t>
  </si>
  <si>
    <t>BBSAG Bull...11</t>
  </si>
  <si>
    <t>Locher K</t>
  </si>
  <si>
    <t>B</t>
  </si>
  <si>
    <t>BBSAG Bull...15</t>
  </si>
  <si>
    <t>BBSAG Bull...16</t>
  </si>
  <si>
    <t>BBSAG Bull...17</t>
  </si>
  <si>
    <t>Rhoner A</t>
  </si>
  <si>
    <t>BBSAG Bull...22</t>
  </si>
  <si>
    <t>BBSAG Bull...23</t>
  </si>
  <si>
    <t>BBSAG Bull...27</t>
  </si>
  <si>
    <t>Brookmyer 1985</t>
  </si>
  <si>
    <t>BBSAG Bull...29</t>
  </si>
  <si>
    <t>Diethelm R</t>
  </si>
  <si>
    <t>BBSAG Bull...32</t>
  </si>
  <si>
    <t>BBSAG Bull...33</t>
  </si>
  <si>
    <t>BBSAG Bull.1</t>
  </si>
  <si>
    <t>BBSAG Bull.2</t>
  </si>
  <si>
    <t>BBSAG Bull.6</t>
  </si>
  <si>
    <t>BBSAG Bull.7</t>
  </si>
  <si>
    <t>BBSAG Bull.8</t>
  </si>
  <si>
    <t>BBSAG Bull.13</t>
  </si>
  <si>
    <t>BBSAG Bull.14</t>
  </si>
  <si>
    <t>BBSAG Bull.20</t>
  </si>
  <si>
    <t>BBSAG Bull.21</t>
  </si>
  <si>
    <t> BBS 21 </t>
  </si>
  <si>
    <t>BBSAG Bull.26</t>
  </si>
  <si>
    <t>BBSAG Bull.27</t>
  </si>
  <si>
    <t>Peter H</t>
  </si>
  <si>
    <t> BBS 27 </t>
  </si>
  <si>
    <t> BBS 30 </t>
  </si>
  <si>
    <t>AAVSO 3</t>
  </si>
  <si>
    <t>G. Samolyk</t>
  </si>
  <si>
    <t>A</t>
  </si>
  <si>
    <t>BBSAG Bull.33</t>
  </si>
  <si>
    <t>BBSAG Bull.35</t>
  </si>
  <si>
    <t> BBS 35 </t>
  </si>
  <si>
    <t>BBSAG Bull.36</t>
  </si>
  <si>
    <t> BBS 37 </t>
  </si>
  <si>
    <t>BBSAG Bull.37</t>
  </si>
  <si>
    <t>BBSAG Bull.41</t>
  </si>
  <si>
    <t>v</t>
  </si>
  <si>
    <t>BBSAG Bull.42</t>
  </si>
  <si>
    <t>BBSAG Bull.46</t>
  </si>
  <si>
    <t>IBVS 2185 </t>
  </si>
  <si>
    <t>BBSAG Bull.52</t>
  </si>
  <si>
    <t>GCVS 4</t>
  </si>
  <si>
    <t>BBSAG Bull.59</t>
  </si>
  <si>
    <t>BBSAG Bull.63</t>
  </si>
  <si>
    <t>M. Baldwin</t>
  </si>
  <si>
    <t>C. Stephan</t>
  </si>
  <si>
    <t> AOEB 8 </t>
  </si>
  <si>
    <t> AOEB 12 </t>
  </si>
  <si>
    <t>VSB 44 </t>
  </si>
  <si>
    <t>IBVS 5843</t>
  </si>
  <si>
    <t>JAVSO..36..171</t>
  </si>
  <si>
    <t>VSB 48 </t>
  </si>
  <si>
    <t>JAVSO..37...44</t>
  </si>
  <si>
    <t>IBVS 5938</t>
  </si>
  <si>
    <t>VSB 50 </t>
  </si>
  <si>
    <t>JAVSO..38..183</t>
  </si>
  <si>
    <t>VSB 51 </t>
  </si>
  <si>
    <t>JAVSO..39...94</t>
  </si>
  <si>
    <t>JAVSO..39..177</t>
  </si>
  <si>
    <t>VSB 53 </t>
  </si>
  <si>
    <t>VSB 55 </t>
  </si>
  <si>
    <t>JAVSO..41..122</t>
  </si>
  <si>
    <t>IBVS 6042</t>
  </si>
  <si>
    <t>VSB 56 </t>
  </si>
  <si>
    <t>JAVSO..42..426</t>
  </si>
  <si>
    <t>VSB 060</t>
  </si>
  <si>
    <t>Ic</t>
  </si>
  <si>
    <t> JAAVSO 43-1 </t>
  </si>
  <si>
    <t>JAVSO..43...77</t>
  </si>
  <si>
    <t>JAVSO..44..164</t>
  </si>
  <si>
    <t>JAVSO..45..215</t>
  </si>
  <si>
    <t>JAVSO..46…79 (2018)</t>
  </si>
  <si>
    <t>VSB-066</t>
  </si>
  <si>
    <t>JAVSO..47..105</t>
  </si>
  <si>
    <t>JAVSO..46..184</t>
  </si>
  <si>
    <t>JAVSO..47..263</t>
  </si>
  <si>
    <t>JAVSO..48…87</t>
  </si>
  <si>
    <t>JAVSO..48..256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</si>
  <si>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</si>
  <si>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</si>
  <si>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</si>
  <si>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</si>
  <si>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</si>
  <si>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</si>
  <si>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</si>
  <si>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</si>
  <si>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2439915.340 </t>
  </si>
  <si>
    <t> 28.02.1968 20:09 </t>
  </si>
  <si>
    <t> 0.007 </t>
  </si>
  <si>
    <t>V </t>
  </si>
  <si>
    <t> K.Locher </t>
  </si>
  <si>
    <t> ORI 106 </t>
  </si>
  <si>
    <t>2440181.616 </t>
  </si>
  <si>
    <t> 21.11.1968 02:47 </t>
  </si>
  <si>
    <t> 0.008 </t>
  </si>
  <si>
    <t> ORI 110 </t>
  </si>
  <si>
    <t>2440252.350 </t>
  </si>
  <si>
    <t> 30.01.1969 20:24 </t>
  </si>
  <si>
    <t> 0.000 </t>
  </si>
  <si>
    <t> ORI 111 </t>
  </si>
  <si>
    <t>2440256.334 </t>
  </si>
  <si>
    <t> 03.02.1969 20:00 </t>
  </si>
  <si>
    <t> 0.010 </t>
  </si>
  <si>
    <t>2440283.357 </t>
  </si>
  <si>
    <t> 02.03.1969 20:34 </t>
  </si>
  <si>
    <t> ORI 112 </t>
  </si>
  <si>
    <t>2440287.332 </t>
  </si>
  <si>
    <t> 06.03.1969 19:58 </t>
  </si>
  <si>
    <t> 0.009 </t>
  </si>
  <si>
    <t> A.Rohner </t>
  </si>
  <si>
    <t>2440314.362 </t>
  </si>
  <si>
    <t> 02.04.1969 20:41 </t>
  </si>
  <si>
    <t> 0.014 </t>
  </si>
  <si>
    <t>2440318.302 </t>
  </si>
  <si>
    <t> 06.04.1969 19:14 </t>
  </si>
  <si>
    <t> -0.020 </t>
  </si>
  <si>
    <t>2440616.396 </t>
  </si>
  <si>
    <t> 29.01.1970 21:30 </t>
  </si>
  <si>
    <t> 0.004 </t>
  </si>
  <si>
    <t> ORI 117 </t>
  </si>
  <si>
    <t>2440655.347 </t>
  </si>
  <si>
    <t> 09.03.1970 20:19 </t>
  </si>
  <si>
    <t> ORI 118 </t>
  </si>
  <si>
    <t>2440890.620 </t>
  </si>
  <si>
    <t> 31.10.1970 02:52 </t>
  </si>
  <si>
    <t> 0.005 </t>
  </si>
  <si>
    <t> ORI 122 </t>
  </si>
  <si>
    <t>2441023.364 </t>
  </si>
  <si>
    <t> 12.03.1971 20:44 </t>
  </si>
  <si>
    <t> ORI 124 </t>
  </si>
  <si>
    <t>2441023.366 </t>
  </si>
  <si>
    <t> 12.03.1971 20:47 </t>
  </si>
  <si>
    <t> 0.011 </t>
  </si>
  <si>
    <t> R.Diethelm </t>
  </si>
  <si>
    <t>2441027.335 </t>
  </si>
  <si>
    <t> 16.03.1971 20:02 </t>
  </si>
  <si>
    <t>2441056.354 </t>
  </si>
  <si>
    <t> 14.04.1971 20:29 </t>
  </si>
  <si>
    <t> 0.012 </t>
  </si>
  <si>
    <t>2441225.663 </t>
  </si>
  <si>
    <t> 01.10.1971 03:54 </t>
  </si>
  <si>
    <t> 0.018 </t>
  </si>
  <si>
    <t> ORI 127 </t>
  </si>
  <si>
    <t>2441227.644 </t>
  </si>
  <si>
    <t> 03.10.1971 03:27 </t>
  </si>
  <si>
    <t>2441279.698 </t>
  </si>
  <si>
    <t> 24.11.1971 04:45 </t>
  </si>
  <si>
    <t> 0.003 </t>
  </si>
  <si>
    <t> ORI 129 </t>
  </si>
  <si>
    <t>2441301.557 </t>
  </si>
  <si>
    <t> 16.12.1971 01:22 </t>
  </si>
  <si>
    <t> BBS 1 </t>
  </si>
  <si>
    <t>2441350.445 </t>
  </si>
  <si>
    <t> 02.02.1972 22:40 </t>
  </si>
  <si>
    <t>2441393.358 </t>
  </si>
  <si>
    <t> 16.03.1972 20:35 </t>
  </si>
  <si>
    <t> -0.001 </t>
  </si>
  <si>
    <t> BBS 2 </t>
  </si>
  <si>
    <t>2441395.352 </t>
  </si>
  <si>
    <t> 18.03.1972 20:26 </t>
  </si>
  <si>
    <t> 0.006 </t>
  </si>
  <si>
    <t>2441595.650 </t>
  </si>
  <si>
    <t> 05.10.1972 03:36 </t>
  </si>
  <si>
    <t> 0.002 </t>
  </si>
  <si>
    <t> BBS 6 </t>
  </si>
  <si>
    <t>2441681.502 </t>
  </si>
  <si>
    <t> 30.12.1972 00:02 </t>
  </si>
  <si>
    <t> BBS 7 </t>
  </si>
  <si>
    <t>2441728.390 </t>
  </si>
  <si>
    <t> 14.02.1973 21:21 </t>
  </si>
  <si>
    <t> BBS 8 </t>
  </si>
  <si>
    <t>2441751.438 </t>
  </si>
  <si>
    <t> 09.03.1973 22:30 </t>
  </si>
  <si>
    <t>2441759.385 </t>
  </si>
  <si>
    <t> 17.03.1973 21:14 </t>
  </si>
  <si>
    <t> -0.003 </t>
  </si>
  <si>
    <t>2441763.350 </t>
  </si>
  <si>
    <t> 21.03.1973 20:24 </t>
  </si>
  <si>
    <t> -0.012 </t>
  </si>
  <si>
    <t>2442035.594 </t>
  </si>
  <si>
    <t> 19.12.1973 02:15 </t>
  </si>
  <si>
    <t> -0.004 </t>
  </si>
  <si>
    <t> BBS 13 </t>
  </si>
  <si>
    <t>2442043.542 </t>
  </si>
  <si>
    <t> 27.12.1973 01:00 </t>
  </si>
  <si>
    <t> -0.005 </t>
  </si>
  <si>
    <t>2442061.423 </t>
  </si>
  <si>
    <t> 13.01.1974 22:09 </t>
  </si>
  <si>
    <t> -0.008 </t>
  </si>
  <si>
    <t>2442100.358 </t>
  </si>
  <si>
    <t> 21.02.1974 20:35 </t>
  </si>
  <si>
    <t> -0.021 </t>
  </si>
  <si>
    <t> BBS 14 </t>
  </si>
  <si>
    <t>2442127.390 </t>
  </si>
  <si>
    <t> 20.03.1974 21:21 </t>
  </si>
  <si>
    <t> -0.014 </t>
  </si>
  <si>
    <t>2442417.523 </t>
  </si>
  <si>
    <t> 05.01.1975 00:33 </t>
  </si>
  <si>
    <t> BBS 20 </t>
  </si>
  <si>
    <t>2442433.424 </t>
  </si>
  <si>
    <t> 20.01.1975 22:10 </t>
  </si>
  <si>
    <t>2442439.367 </t>
  </si>
  <si>
    <t> 26.01.1975 20:48 </t>
  </si>
  <si>
    <t> -0.016 </t>
  </si>
  <si>
    <t>2442439.376 </t>
  </si>
  <si>
    <t> 26.01.1975 21:01 </t>
  </si>
  <si>
    <t> -0.007 </t>
  </si>
  <si>
    <t>2442454.477 </t>
  </si>
  <si>
    <t> 10.02.1975 23:26 </t>
  </si>
  <si>
    <t>2442466.410 </t>
  </si>
  <si>
    <t> 22.02.1975 21:50 </t>
  </si>
  <si>
    <t>2442832.437 </t>
  </si>
  <si>
    <t> 23.02.1976 22:29 </t>
  </si>
  <si>
    <t> BBS 26 </t>
  </si>
  <si>
    <t>2442842.362 </t>
  </si>
  <si>
    <t> 04.03.1976 20:41 </t>
  </si>
  <si>
    <t> -0.010 </t>
  </si>
  <si>
    <t> H.Peter </t>
  </si>
  <si>
    <t>2442879.340 </t>
  </si>
  <si>
    <t> 10.04.1976 20:09 </t>
  </si>
  <si>
    <t>2443144.818 </t>
  </si>
  <si>
    <t> 01.01.1977 07:37 </t>
  </si>
  <si>
    <t> G.Samolyk </t>
  </si>
  <si>
    <t> AOEB 3 </t>
  </si>
  <si>
    <t>2443220.333 </t>
  </si>
  <si>
    <t> 17.03.1977 19:59 </t>
  </si>
  <si>
    <t> BBS 33 </t>
  </si>
  <si>
    <t>2443447.657 </t>
  </si>
  <si>
    <t> 31.10.1977 03:46 </t>
  </si>
  <si>
    <t>2443513.605 </t>
  </si>
  <si>
    <t> 05.01.1978 02:31 </t>
  </si>
  <si>
    <t> -0.019 </t>
  </si>
  <si>
    <t> BBS 36 </t>
  </si>
  <si>
    <t>2443549.370 </t>
  </si>
  <si>
    <t> 09.02.1978 20:52 </t>
  </si>
  <si>
    <t> -0.023 </t>
  </si>
  <si>
    <t>2443611.376 </t>
  </si>
  <si>
    <t> 12.04.1978 21:01 </t>
  </si>
  <si>
    <t> -0.015 </t>
  </si>
  <si>
    <t>2443878.468 </t>
  </si>
  <si>
    <t> 04.01.1979 23:13 </t>
  </si>
  <si>
    <t> BBS 41 </t>
  </si>
  <si>
    <t>2443879.665 </t>
  </si>
  <si>
    <t> 06.01.1979 03:57 </t>
  </si>
  <si>
    <t>2443931.320 </t>
  </si>
  <si>
    <t> 26.02.1979 19:40 </t>
  </si>
  <si>
    <t> 0.001 </t>
  </si>
  <si>
    <t> BBS 42 </t>
  </si>
  <si>
    <t>2444214.690 </t>
  </si>
  <si>
    <t> 07.12.1979 04:33 </t>
  </si>
  <si>
    <t> BBS 46 </t>
  </si>
  <si>
    <t>2444270.709 </t>
  </si>
  <si>
    <t> 01.02.1980 05:00 </t>
  </si>
  <si>
    <t> -0.011 </t>
  </si>
  <si>
    <t>2444591.448 </t>
  </si>
  <si>
    <t> 17.12.1980 22:45 </t>
  </si>
  <si>
    <t> BBS 52 </t>
  </si>
  <si>
    <t>2444602.579 </t>
  </si>
  <si>
    <t> 29.12.1980 01:53 </t>
  </si>
  <si>
    <t>2444608.926 </t>
  </si>
  <si>
    <t> 04.01.1981 10:13 </t>
  </si>
  <si>
    <t>2444613.6983 </t>
  </si>
  <si>
    <t> 09.01.1981 04:45 </t>
  </si>
  <si>
    <t> 0.0000 </t>
  </si>
  <si>
    <t> B.B.Bookmyer </t>
  </si>
  <si>
    <t>IBVS 2212 </t>
  </si>
  <si>
    <t>2444615.6871 </t>
  </si>
  <si>
    <t> 11.01.1981 04:29 </t>
  </si>
  <si>
    <t> 0.0017 </t>
  </si>
  <si>
    <t>2444626.416 </t>
  </si>
  <si>
    <t> 21.01.1981 21:59 </t>
  </si>
  <si>
    <t>2444654.629 </t>
  </si>
  <si>
    <t> 19.02.1981 03:05 </t>
  </si>
  <si>
    <t>2445026.623 </t>
  </si>
  <si>
    <t> 26.02.1982 02:57 </t>
  </si>
  <si>
    <t> -0.000 </t>
  </si>
  <si>
    <t>2445037.344 </t>
  </si>
  <si>
    <t> 08.03.1982 20:15 </t>
  </si>
  <si>
    <t> BBS 59 </t>
  </si>
  <si>
    <t>2445249.587 </t>
  </si>
  <si>
    <t> 07.10.1982 02:05 </t>
  </si>
  <si>
    <t> BBS 63 </t>
  </si>
  <si>
    <t>2445298.859 </t>
  </si>
  <si>
    <t> 25.11.1982 08:36 </t>
  </si>
  <si>
    <t>2445762.652 </t>
  </si>
  <si>
    <t> 03.03.1984 03:38 </t>
  </si>
  <si>
    <t>2446091.709 </t>
  </si>
  <si>
    <t> 26.01.1985 05:00 </t>
  </si>
  <si>
    <t>2446814.643 </t>
  </si>
  <si>
    <t> 19.01.1987 03:25 </t>
  </si>
  <si>
    <t>2447170.737 </t>
  </si>
  <si>
    <t> 10.01.1988 05:41 </t>
  </si>
  <si>
    <t>2447540.743 </t>
  </si>
  <si>
    <t> 14.01.1989 05:49 </t>
  </si>
  <si>
    <t>2447554.651 </t>
  </si>
  <si>
    <t> 28.01.1989 03:37 </t>
  </si>
  <si>
    <t>2448296.639 </t>
  </si>
  <si>
    <t> 09.02.1991 03:20 </t>
  </si>
  <si>
    <t> -0.002 </t>
  </si>
  <si>
    <t> M.Baldwin </t>
  </si>
  <si>
    <t>2448654.719 </t>
  </si>
  <si>
    <t> 02.02.1992 05:15 </t>
  </si>
  <si>
    <t>2449007.644 </t>
  </si>
  <si>
    <t> 20.01.1993 03:27 </t>
  </si>
  <si>
    <t>2449036.653 </t>
  </si>
  <si>
    <t> 18.02.1993 03:40 </t>
  </si>
  <si>
    <t>2449059.304 </t>
  </si>
  <si>
    <t> 12.03.1993 19:17 </t>
  </si>
  <si>
    <t> C.Stephan </t>
  </si>
  <si>
    <t>2449397.904 </t>
  </si>
  <si>
    <t> 14.02.1994 09:41 </t>
  </si>
  <si>
    <t>2450152.623 </t>
  </si>
  <si>
    <t> 10.03.1996 02:57 </t>
  </si>
  <si>
    <t>2450183.609 </t>
  </si>
  <si>
    <t> 10.04.1996 02:36 </t>
  </si>
  <si>
    <t> -0.009 </t>
  </si>
  <si>
    <t>2454119.7152 </t>
  </si>
  <si>
    <t> 19.01.2007 05:09 </t>
  </si>
  <si>
    <t> -0.0060 </t>
  </si>
  <si>
    <t>C </t>
  </si>
  <si>
    <t>-I</t>
  </si>
  <si>
    <t> W.Ogloza et al. </t>
  </si>
  <si>
    <t>IBVS 5843 </t>
  </si>
  <si>
    <t>2454495.6795 </t>
  </si>
  <si>
    <t> 30.01.2008 04:18 </t>
  </si>
  <si>
    <t>12432.5</t>
  </si>
  <si>
    <t> -0.0063 </t>
  </si>
  <si>
    <t>ns</t>
  </si>
  <si>
    <t> J.Bialozynski </t>
  </si>
  <si>
    <t>JAAVSO 36(2);171 </t>
  </si>
  <si>
    <t>2454513.5632 </t>
  </si>
  <si>
    <t> 17.02.2008 01:31 </t>
  </si>
  <si>
    <t>12455</t>
  </si>
  <si>
    <t> -0.0068 </t>
  </si>
  <si>
    <t>2454518.7305 </t>
  </si>
  <si>
    <t> 22.02.2008 05:31 </t>
  </si>
  <si>
    <t>12461.5</t>
  </si>
  <si>
    <t>2454520.7153 </t>
  </si>
  <si>
    <t> 24.02.2008 05:10 </t>
  </si>
  <si>
    <t>12464</t>
  </si>
  <si>
    <t> -0.0083 </t>
  </si>
  <si>
    <t> S.Diesso </t>
  </si>
  <si>
    <t>2454520.7164 </t>
  </si>
  <si>
    <t> 24.02.2008 05:11 </t>
  </si>
  <si>
    <t> -0.0072 </t>
  </si>
  <si>
    <t>2454824.7481 </t>
  </si>
  <si>
    <t> 24.12.2008 05:57 </t>
  </si>
  <si>
    <t>12846.5</t>
  </si>
  <si>
    <t> -0.0061 </t>
  </si>
  <si>
    <t>JAAVSO 37(1);44 </t>
  </si>
  <si>
    <t>2454863.6964 </t>
  </si>
  <si>
    <t> 01.02.2009 04:42 </t>
  </si>
  <si>
    <t>12895.5</t>
  </si>
  <si>
    <t> -0.0055 </t>
  </si>
  <si>
    <t> S.Dvorak </t>
  </si>
  <si>
    <t>IBVS 5938 </t>
  </si>
  <si>
    <t>2454863.6977 </t>
  </si>
  <si>
    <t> 01.02.2009 04:44 </t>
  </si>
  <si>
    <t> -0.0042 </t>
  </si>
  <si>
    <t>2454885.5542 </t>
  </si>
  <si>
    <t> 23.02.2009 01:18 </t>
  </si>
  <si>
    <t>12923</t>
  </si>
  <si>
    <t>2455192.7650 </t>
  </si>
  <si>
    <t> 27.12.2009 06:21 </t>
  </si>
  <si>
    <t>13309.5</t>
  </si>
  <si>
    <t> -0.0053 </t>
  </si>
  <si>
    <t> JAAVSO 38;120 </t>
  </si>
  <si>
    <t>2455235.6857 </t>
  </si>
  <si>
    <t> 08.02.2010 04:27 </t>
  </si>
  <si>
    <t>13363.5</t>
  </si>
  <si>
    <t> -0.0066 </t>
  </si>
  <si>
    <t> R.Poklar </t>
  </si>
  <si>
    <t>2455260.7222 </t>
  </si>
  <si>
    <t> 05.03.2010 05:19 </t>
  </si>
  <si>
    <t>13395</t>
  </si>
  <si>
    <t> -0.0079 </t>
  </si>
  <si>
    <t> JAAVSO 39;94 </t>
  </si>
  <si>
    <t>2455282.5817 </t>
  </si>
  <si>
    <t> 27.03.2010 01:57 </t>
  </si>
  <si>
    <t>13422.5</t>
  </si>
  <si>
    <t>2455607.6758 </t>
  </si>
  <si>
    <t> 15.02.2011 04:13 </t>
  </si>
  <si>
    <t>13831.5</t>
  </si>
  <si>
    <t> -0.0069 </t>
  </si>
  <si>
    <t> JAAVSO 39;177 </t>
  </si>
  <si>
    <t>2455975.6922 </t>
  </si>
  <si>
    <t> 18.02.2012 04:36 </t>
  </si>
  <si>
    <t>14294.5</t>
  </si>
  <si>
    <t> JAAVSO 41;122 </t>
  </si>
  <si>
    <t>2456282.8974 </t>
  </si>
  <si>
    <t> 21.12.2012 09:32 </t>
  </si>
  <si>
    <t>14681</t>
  </si>
  <si>
    <t> -0.0114 </t>
  </si>
  <si>
    <t>IBVS 6042 </t>
  </si>
  <si>
    <t>2456725.6319 </t>
  </si>
  <si>
    <t> 09.03.2014 03:09 </t>
  </si>
  <si>
    <t>15238</t>
  </si>
  <si>
    <t> -0.0090 </t>
  </si>
  <si>
    <t> JAAVSO 42;426 </t>
  </si>
  <si>
    <t>2425997.513 </t>
  </si>
  <si>
    <t> 21.01.1930 00:18 </t>
  </si>
  <si>
    <t> 0.025 </t>
  </si>
  <si>
    <t> J.Mergentaler </t>
  </si>
  <si>
    <t>2426029.276 </t>
  </si>
  <si>
    <t> 21.02.1930 18:37 </t>
  </si>
  <si>
    <t> -0.006 </t>
  </si>
  <si>
    <t>2426033.259 </t>
  </si>
  <si>
    <t> 25.02.1930 18:12 </t>
  </si>
  <si>
    <t>2426056.289 </t>
  </si>
  <si>
    <t> 20.03.1930 18:56 </t>
  </si>
  <si>
    <t> -0.018 </t>
  </si>
  <si>
    <t>2426067.387 </t>
  </si>
  <si>
    <t> 31.03.1930 21:17 </t>
  </si>
  <si>
    <t> -0.048 </t>
  </si>
  <si>
    <t>2426309.464 </t>
  </si>
  <si>
    <t> 28.11.1930 23:08 </t>
  </si>
  <si>
    <t>2426420.340 </t>
  </si>
  <si>
    <t> 19.03.1931 20:09 </t>
  </si>
  <si>
    <t>2426727.161 </t>
  </si>
  <si>
    <t> 20.01.1932 15:51 </t>
  </si>
  <si>
    <t> N.Florja </t>
  </si>
  <si>
    <t>2426767.320 </t>
  </si>
  <si>
    <t> 29.02.1932 19:40 </t>
  </si>
  <si>
    <t>2426769.285 </t>
  </si>
  <si>
    <t> 02.03.1932 18:50 </t>
  </si>
  <si>
    <t>2427043.509 </t>
  </si>
  <si>
    <t> 02.12.1932 00:12 </t>
  </si>
  <si>
    <t>2427133.328 </t>
  </si>
  <si>
    <t> 01.03.1933 19:52 </t>
  </si>
  <si>
    <t>2427193.720 </t>
  </si>
  <si>
    <t> 01.05.1933 05:16 </t>
  </si>
  <si>
    <t>F </t>
  </si>
  <si>
    <t> S.Gaposchkin </t>
  </si>
  <si>
    <t>2427505.321 </t>
  </si>
  <si>
    <t> 08.03.1934 19:42 </t>
  </si>
  <si>
    <t> F.Lause </t>
  </si>
  <si>
    <t>2427856.643 </t>
  </si>
  <si>
    <t> 23.02.1935 03:25 </t>
  </si>
  <si>
    <t>2428210.349 </t>
  </si>
  <si>
    <t> 11.02.1936 20:22 </t>
  </si>
  <si>
    <t>2428214.333 </t>
  </si>
  <si>
    <t> 15.02.1936 19:59 </t>
  </si>
  <si>
    <t>2428249.296 </t>
  </si>
  <si>
    <t> 21.03.1936 19:06 </t>
  </si>
  <si>
    <t>2428253.270 </t>
  </si>
  <si>
    <t> 25.03.1936 18:28 </t>
  </si>
  <si>
    <t>2428280.303 </t>
  </si>
  <si>
    <t> 21.04.1936 19:16 </t>
  </si>
  <si>
    <t>2429536.160 </t>
  </si>
  <si>
    <t> 29.09.1939 15:50 </t>
  </si>
  <si>
    <t> Tschernov </t>
  </si>
  <si>
    <t>2429650.612 </t>
  </si>
  <si>
    <t> 22.01.1940 02:41 </t>
  </si>
  <si>
    <t> A.Soloviev </t>
  </si>
  <si>
    <t>2429671.265 </t>
  </si>
  <si>
    <t> 11.02.1940 18:21 </t>
  </si>
  <si>
    <t> -0.026 </t>
  </si>
  <si>
    <t>P </t>
  </si>
  <si>
    <t>2429722.151 </t>
  </si>
  <si>
    <t> 02.04.1940 15:37 </t>
  </si>
  <si>
    <t>2430024.178 </t>
  </si>
  <si>
    <t> 29.01.1941 16:16 </t>
  </si>
  <si>
    <t> -0.027 </t>
  </si>
  <si>
    <t>2430055.197 </t>
  </si>
  <si>
    <t> 01.03.1941 16:43 </t>
  </si>
  <si>
    <t>2433319.674 </t>
  </si>
  <si>
    <t> 07.02.1950 04:10 </t>
  </si>
  <si>
    <t> 0.016 </t>
  </si>
  <si>
    <t> S.Kaho </t>
  </si>
  <si>
    <t>2442470.393 </t>
  </si>
  <si>
    <t> 26.02.1975 21:25 </t>
  </si>
  <si>
    <t>2442848.337 </t>
  </si>
  <si>
    <t> 10.03.1976 20:05 </t>
  </si>
  <si>
    <t>2443044.659 </t>
  </si>
  <si>
    <t> 23.09.1976 03:48 </t>
  </si>
  <si>
    <t>2443048.634 </t>
  </si>
  <si>
    <t> 27.09.1976 03:12 </t>
  </si>
  <si>
    <t>2443463.540 </t>
  </si>
  <si>
    <t> 16.11.1977 00:57 </t>
  </si>
  <si>
    <t>2443590.293 </t>
  </si>
  <si>
    <t> 22.03.1978 19:01 </t>
  </si>
  <si>
    <t> -0.034 </t>
  </si>
  <si>
    <t>2444253.623 </t>
  </si>
  <si>
    <t> 15.01.1980 02:57 </t>
  </si>
  <si>
    <t>E </t>
  </si>
  <si>
    <t>?</t>
  </si>
  <si>
    <t> G.W.Wolf et al. </t>
  </si>
  <si>
    <t>2450498.774 </t>
  </si>
  <si>
    <t> 19.02.1997 06:34 </t>
  </si>
  <si>
    <t>2450867.586 </t>
  </si>
  <si>
    <t> 23.02.1998 02:03 </t>
  </si>
  <si>
    <t>2450871.568 </t>
  </si>
  <si>
    <t> 27.02.1998 01:37 </t>
  </si>
  <si>
    <t>2450898.590 </t>
  </si>
  <si>
    <t> 26.03.1998 02:09 </t>
  </si>
  <si>
    <t>2451160.887 </t>
  </si>
  <si>
    <t> 13.12.1998 09:17 </t>
  </si>
  <si>
    <t>2451223.682 </t>
  </si>
  <si>
    <t> 14.02.1999 04:22 </t>
  </si>
  <si>
    <t>2451256.653 </t>
  </si>
  <si>
    <t> 19.03.1999 03:40 </t>
  </si>
  <si>
    <t>2451262.628 </t>
  </si>
  <si>
    <t> 25.03.1999 03:04 </t>
  </si>
  <si>
    <t>2451579.774 </t>
  </si>
  <si>
    <t> 05.02.2000 06:34 </t>
  </si>
  <si>
    <t>2451930.695 </t>
  </si>
  <si>
    <t> 21.01.2001 04:40 </t>
  </si>
  <si>
    <t>2452010.5790 </t>
  </si>
  <si>
    <t> 11.04.2001 01:53 </t>
  </si>
  <si>
    <t> -0.0046 </t>
  </si>
  <si>
    <t>2452312.627 </t>
  </si>
  <si>
    <t> 07.02.2002 03:02 </t>
  </si>
  <si>
    <t>2452322.5592 </t>
  </si>
  <si>
    <t> 17.02.2002 01:25 </t>
  </si>
  <si>
    <t> -0.0035 </t>
  </si>
  <si>
    <t>2452678.6526 </t>
  </si>
  <si>
    <t> 08.02.2003 03:39 </t>
  </si>
  <si>
    <t> -0.0034 </t>
  </si>
  <si>
    <t>2452694.5485 </t>
  </si>
  <si>
    <t> 24.02.2003 01:09 </t>
  </si>
  <si>
    <t> -0.0045 </t>
  </si>
  <si>
    <t>2452713.6247 </t>
  </si>
  <si>
    <t> 15.03.2003 02:59 </t>
  </si>
  <si>
    <t> -0.0047 </t>
  </si>
  <si>
    <t>2453050.6422 </t>
  </si>
  <si>
    <t> 15.02.2004 03:24 </t>
  </si>
  <si>
    <t>2453077.6676 </t>
  </si>
  <si>
    <t> 13.03.2004 04:01 </t>
  </si>
  <si>
    <t> -0.0037 </t>
  </si>
  <si>
    <t>2453314.9283 </t>
  </si>
  <si>
    <t> 05.11.2004 10:16 </t>
  </si>
  <si>
    <t>2453693.2771 </t>
  </si>
  <si>
    <t> 18.11.2005 18:39 </t>
  </si>
  <si>
    <t> -0.0064 </t>
  </si>
  <si>
    <t> Nakajima </t>
  </si>
  <si>
    <t>2454158.6631 </t>
  </si>
  <si>
    <t> 27.02.2007 03:54 </t>
  </si>
  <si>
    <t>12008.5</t>
  </si>
  <si>
    <t> -0.0058 </t>
  </si>
  <si>
    <t>2454160.6490 </t>
  </si>
  <si>
    <t> 01.03.2007 03:34 </t>
  </si>
  <si>
    <t>12011</t>
  </si>
  <si>
    <t> -0.0071 </t>
  </si>
  <si>
    <t>2454821.1702 </t>
  </si>
  <si>
    <t> 20.12.2008 16:05 </t>
  </si>
  <si>
    <t>12842</t>
  </si>
  <si>
    <t> H.Itoh </t>
  </si>
  <si>
    <t>2454829.1207 </t>
  </si>
  <si>
    <t> 28.12.2008 14:53 </t>
  </si>
  <si>
    <t>12852</t>
  </si>
  <si>
    <t> -0.0052 </t>
  </si>
  <si>
    <t> K.Nagai </t>
  </si>
  <si>
    <t>2454864.0945 </t>
  </si>
  <si>
    <t> 01.02.2009 14:16 </t>
  </si>
  <si>
    <t>12896</t>
  </si>
  <si>
    <t> -0.0049 </t>
  </si>
  <si>
    <t>Rc</t>
  </si>
  <si>
    <t>2455213.0322 </t>
  </si>
  <si>
    <t> 16.01.2010 12:46 </t>
  </si>
  <si>
    <t>13335</t>
  </si>
  <si>
    <t>2455255.950 </t>
  </si>
  <si>
    <t> 28.02.2010 10:48 </t>
  </si>
  <si>
    <t>13389</t>
  </si>
  <si>
    <t> K.Hirosawa </t>
  </si>
  <si>
    <t>2455623.9700 </t>
  </si>
  <si>
    <t> 03.03.2011 11:16 </t>
  </si>
  <si>
    <t>13852</t>
  </si>
  <si>
    <t>cG</t>
  </si>
  <si>
    <t>2455933.1655 </t>
  </si>
  <si>
    <t> 06.01.2012 15:58 </t>
  </si>
  <si>
    <t>14241</t>
  </si>
  <si>
    <t> -0.0087 </t>
  </si>
  <si>
    <t>2456323.0425 </t>
  </si>
  <si>
    <t> 30.01.2013 13:01 </t>
  </si>
  <si>
    <t>14731.5</t>
  </si>
  <si>
    <t> -0.0062 </t>
  </si>
  <si>
    <t>2457047.9416 </t>
  </si>
  <si>
    <t> 25.01.2015 10:35 </t>
  </si>
  <si>
    <t>15643.5</t>
  </si>
  <si>
    <t> H.Pavlov </t>
  </si>
  <si>
    <t>2457093.6472 </t>
  </si>
  <si>
    <t> 12.03.2015 03:31 </t>
  </si>
  <si>
    <t>15701</t>
  </si>
  <si>
    <t> -0.0098 </t>
  </si>
  <si>
    <t>JAVSO 49, 108</t>
  </si>
  <si>
    <t>JAVSO 49, 256</t>
  </si>
  <si>
    <t>VSB, 91</t>
  </si>
  <si>
    <t>JBAV, 63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</si>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</sst>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dd/mm/yyyy"/>
    <numFmt numFmtId="168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6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Font="1" applyAlignment="1"/>
    <xf numFmtId="0" fontId="16" fillId="0" borderId="0" xfId="0" applyFont="1" applyAlignment="1">
      <alignment horizontal="center" vertical="center" wrapText="1"/>
    </xf>
    <xf numFmtId="168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Pup - O-C Diagr.</a:t>
            </a:r>
          </a:p>
        </c:rich>
      </c:tx>
      <c:layout>
        <c:manualLayout>
          <c:xMode val="edge"/>
          <c:yMode val="edge"/>
          <c:x val="0.3507462686567164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1343283582089"/>
          <c:y val="0.23584978088695488"/>
          <c:w val="0.7742537313432835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Active!$H$21:$H$216</c:f>
              <c:numCache>
                <c:formatCode>General</c:formatCode>
                <c:ptCount val="196"/>
                <c:pt idx="0">
                  <c:v>2.4665199998707976E-2</c:v>
                </c:pt>
                <c:pt idx="1">
                  <c:v>-6.3827999983914196E-3</c:v>
                </c:pt>
                <c:pt idx="2">
                  <c:v>2.3611999968125019E-3</c:v>
                </c:pt>
                <c:pt idx="3">
                  <c:v>-1.8323600001167506E-2</c:v>
                </c:pt>
                <c:pt idx="4">
                  <c:v>-4.8240400003123796E-2</c:v>
                </c:pt>
                <c:pt idx="5">
                  <c:v>-3.4307999994780403E-3</c:v>
                </c:pt>
                <c:pt idx="6">
                  <c:v>-9.173200000077486E-3</c:v>
                </c:pt>
                <c:pt idx="7">
                  <c:v>-7.3640000118757598E-4</c:v>
                </c:pt>
                <c:pt idx="8">
                  <c:v>1.8277999999554595E-2</c:v>
                </c:pt>
                <c:pt idx="9">
                  <c:v>-3.8500000009662472E-3</c:v>
                </c:pt>
                <c:pt idx="10">
                  <c:v>-3.514000003633555E-3</c:v>
                </c:pt>
                <c:pt idx="11">
                  <c:v>-2.6995999978680629E-3</c:v>
                </c:pt>
                <c:pt idx="12">
                  <c:v>-1.9390800000110175E-2</c:v>
                </c:pt>
                <c:pt idx="13">
                  <c:v>-6.120000034570694E-5</c:v>
                </c:pt>
                <c:pt idx="14">
                  <c:v>-2.291600001626648E-3</c:v>
                </c:pt>
                <c:pt idx="15">
                  <c:v>-5.0756000018736813E-3</c:v>
                </c:pt>
                <c:pt idx="16">
                  <c:v>4.6683999971719459E-3</c:v>
                </c:pt>
                <c:pt idx="17">
                  <c:v>-5.7844000002660323E-3</c:v>
                </c:pt>
                <c:pt idx="18">
                  <c:v>-6.0403999996196944E-3</c:v>
                </c:pt>
                <c:pt idx="19">
                  <c:v>2.0187999980407767E-3</c:v>
                </c:pt>
                <c:pt idx="20">
                  <c:v>-5.8772000011231285E-3</c:v>
                </c:pt>
                <c:pt idx="21">
                  <c:v>-1.2450000001990702E-2</c:v>
                </c:pt>
                <c:pt idx="22">
                  <c:v>-2.5581200003216509E-2</c:v>
                </c:pt>
                <c:pt idx="23">
                  <c:v>-1.0057999999844469E-2</c:v>
                </c:pt>
                <c:pt idx="24">
                  <c:v>-2.6514000001043314E-2</c:v>
                </c:pt>
                <c:pt idx="25">
                  <c:v>-6.7108000002917834E-3</c:v>
                </c:pt>
                <c:pt idx="26">
                  <c:v>1.6410800002631731E-2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7-4869-BFF1-151BE668A4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Active!$I$21:$I$216</c:f>
              <c:numCache>
                <c:formatCode>General</c:formatCode>
                <c:ptCount val="196"/>
                <c:pt idx="27">
                  <c:v>7.1532000001752749E-3</c:v>
                </c:pt>
                <c:pt idx="28">
                  <c:v>8.0012000034912489E-3</c:v>
                </c:pt>
                <c:pt idx="29">
                  <c:v>2.4439999833703041E-4</c:v>
                </c:pt>
                <c:pt idx="30">
                  <c:v>9.9884000010206364E-3</c:v>
                </c:pt>
                <c:pt idx="31">
                  <c:v>8.0476000002818182E-3</c:v>
                </c:pt>
                <c:pt idx="32">
                  <c:v>8.7916000047698617E-3</c:v>
                </c:pt>
                <c:pt idx="33">
                  <c:v>1.3850800001819152E-2</c:v>
                </c:pt>
                <c:pt idx="34">
                  <c:v>-2.0405199997185264E-2</c:v>
                </c:pt>
                <c:pt idx="35">
                  <c:v>4.3948000020463951E-3</c:v>
                </c:pt>
                <c:pt idx="36">
                  <c:v>7.6860000044689514E-3</c:v>
                </c:pt>
                <c:pt idx="37">
                  <c:v>4.7307999993790872E-3</c:v>
                </c:pt>
                <c:pt idx="43">
                  <c:v>8.5803999972995371E-3</c:v>
                </c:pt>
                <c:pt idx="44">
                  <c:v>1.0580399997706991E-2</c:v>
                </c:pt>
                <c:pt idx="45">
                  <c:v>5.3244000009726733E-3</c:v>
                </c:pt>
                <c:pt idx="47">
                  <c:v>1.2255599998752587E-2</c:v>
                </c:pt>
                <c:pt idx="48">
                  <c:v>1.795000000129221E-2</c:v>
                </c:pt>
                <c:pt idx="49">
                  <c:v>1.1822000000393018E-2</c:v>
                </c:pt>
                <c:pt idx="50">
                  <c:v>3.0683999939355999E-3</c:v>
                </c:pt>
                <c:pt idx="51">
                  <c:v>3.6603999978979118E-3</c:v>
                </c:pt>
                <c:pt idx="52">
                  <c:v>8.3116000023437664E-3</c:v>
                </c:pt>
                <c:pt idx="53">
                  <c:v>-6.5319999703206122E-4</c:v>
                </c:pt>
                <c:pt idx="54">
                  <c:v>6.2188000010792166E-3</c:v>
                </c:pt>
                <c:pt idx="55">
                  <c:v>1.7164000018965453E-3</c:v>
                </c:pt>
                <c:pt idx="56">
                  <c:v>9.7868000011658296E-3</c:v>
                </c:pt>
                <c:pt idx="57">
                  <c:v>1.5659999990020879E-3</c:v>
                </c:pt>
                <c:pt idx="58">
                  <c:v>-1.1187999989488162E-3</c:v>
                </c:pt>
                <c:pt idx="59">
                  <c:v>-2.6308000014978461E-3</c:v>
                </c:pt>
                <c:pt idx="60">
                  <c:v>-1.1886799999047071E-2</c:v>
                </c:pt>
                <c:pt idx="61">
                  <c:v>-4.4228000042494386E-3</c:v>
                </c:pt>
                <c:pt idx="62">
                  <c:v>-4.9347999956808053E-3</c:v>
                </c:pt>
                <c:pt idx="63">
                  <c:v>-8.0868000004556961E-3</c:v>
                </c:pt>
                <c:pt idx="64">
                  <c:v>-2.0795600001292769E-2</c:v>
                </c:pt>
                <c:pt idx="65">
                  <c:v>-1.3736400003836025E-2</c:v>
                </c:pt>
                <c:pt idx="66">
                  <c:v>-1.4243999976315536E-3</c:v>
                </c:pt>
                <c:pt idx="67">
                  <c:v>2.5516000023344532E-3</c:v>
                </c:pt>
                <c:pt idx="68">
                  <c:v>-1.5832400000363123E-2</c:v>
                </c:pt>
                <c:pt idx="69">
                  <c:v>-6.8324000021675602E-3</c:v>
                </c:pt>
                <c:pt idx="70">
                  <c:v>-8.0051999975694343E-3</c:v>
                </c:pt>
                <c:pt idx="71">
                  <c:v>2.2268000029725954E-3</c:v>
                </c:pt>
                <c:pt idx="72">
                  <c:v>1.0970799994538538E-2</c:v>
                </c:pt>
                <c:pt idx="73">
                  <c:v>2.7970800001639873E-2</c:v>
                </c:pt>
                <c:pt idx="74">
                  <c:v>2.4919999850681052E-4</c:v>
                </c:pt>
                <c:pt idx="75">
                  <c:v>-1.0390800001914613E-2</c:v>
                </c:pt>
                <c:pt idx="76">
                  <c:v>3.2252000019070692E-3</c:v>
                </c:pt>
                <c:pt idx="77">
                  <c:v>7.0283999957609922E-3</c:v>
                </c:pt>
                <c:pt idx="78">
                  <c:v>-3.0211999983293936E-3</c:v>
                </c:pt>
                <c:pt idx="79">
                  <c:v>-2.2772000011173077E-3</c:v>
                </c:pt>
                <c:pt idx="80">
                  <c:v>4.7275999968405813E-3</c:v>
                </c:pt>
                <c:pt idx="81">
                  <c:v>8.8636000000406057E-3</c:v>
                </c:pt>
                <c:pt idx="82">
                  <c:v>5.4203999970923178E-3</c:v>
                </c:pt>
                <c:pt idx="83">
                  <c:v>-8.6035999993328005E-3</c:v>
                </c:pt>
                <c:pt idx="84">
                  <c:v>-6.03599997702986E-4</c:v>
                </c:pt>
                <c:pt idx="85">
                  <c:v>-1.9229199999244884E-2</c:v>
                </c:pt>
                <c:pt idx="86">
                  <c:v>-2.2533199997269548E-2</c:v>
                </c:pt>
                <c:pt idx="87">
                  <c:v>-3.4370000001217704E-2</c:v>
                </c:pt>
                <c:pt idx="88">
                  <c:v>1.7117999996116851E-2</c:v>
                </c:pt>
                <c:pt idx="89">
                  <c:v>-1.4926800002285745E-2</c:v>
                </c:pt>
                <c:pt idx="90">
                  <c:v>7.069999999657739E-3</c:v>
                </c:pt>
                <c:pt idx="91">
                  <c:v>1.1793199999374337E-2</c:v>
                </c:pt>
                <c:pt idx="92">
                  <c:v>1.4652000027126633E-3</c:v>
                </c:pt>
                <c:pt idx="93">
                  <c:v>7.0124000048963353E-3</c:v>
                </c:pt>
                <c:pt idx="94">
                  <c:v>-7.6964000036241487E-3</c:v>
                </c:pt>
                <c:pt idx="95">
                  <c:v>-1.0997199999110308E-2</c:v>
                </c:pt>
                <c:pt idx="96">
                  <c:v>5.5435999965993688E-3</c:v>
                </c:pt>
                <c:pt idx="97">
                  <c:v>8.6267999940901063E-3</c:v>
                </c:pt>
                <c:pt idx="98">
                  <c:v>-3.1827999991946854E-3</c:v>
                </c:pt>
                <c:pt idx="102">
                  <c:v>9.0800000180024654E-5</c:v>
                </c:pt>
                <c:pt idx="103">
                  <c:v>-4.1267999986303039E-3</c:v>
                </c:pt>
                <c:pt idx="104">
                  <c:v>-4.8840000090422109E-4</c:v>
                </c:pt>
                <c:pt idx="105">
                  <c:v>-9.9795999994967133E-3</c:v>
                </c:pt>
                <c:pt idx="106">
                  <c:v>7.7499999970314093E-3</c:v>
                </c:pt>
                <c:pt idx="107">
                  <c:v>-1.0244000004604459E-3</c:v>
                </c:pt>
                <c:pt idx="108">
                  <c:v>-3.6995999980717897E-3</c:v>
                </c:pt>
                <c:pt idx="109">
                  <c:v>-1.5096399998583365E-2</c:v>
                </c:pt>
                <c:pt idx="110">
                  <c:v>1.7371999929309823E-3</c:v>
                </c:pt>
                <c:pt idx="111">
                  <c:v>2.3996000018087216E-3</c:v>
                </c:pt>
                <c:pt idx="112">
                  <c:v>5.1660000026458874E-3</c:v>
                </c:pt>
                <c:pt idx="113">
                  <c:v>3.2700000010663643E-3</c:v>
                </c:pt>
                <c:pt idx="114">
                  <c:v>-2.3251999955391511E-3</c:v>
                </c:pt>
                <c:pt idx="115">
                  <c:v>-2.7908000047318637E-3</c:v>
                </c:pt>
                <c:pt idx="116">
                  <c:v>8.2763999962480739E-3</c:v>
                </c:pt>
                <c:pt idx="117">
                  <c:v>5.2075999992666766E-3</c:v>
                </c:pt>
                <c:pt idx="118">
                  <c:v>2.9483999969670549E-3</c:v>
                </c:pt>
                <c:pt idx="119">
                  <c:v>-3.6628000016207807E-3</c:v>
                </c:pt>
                <c:pt idx="120">
                  <c:v>4.1227999972761609E-3</c:v>
                </c:pt>
                <c:pt idx="121">
                  <c:v>-9.0740000014193356E-3</c:v>
                </c:pt>
                <c:pt idx="122">
                  <c:v>-2.5748000043677166E-3</c:v>
                </c:pt>
                <c:pt idx="123">
                  <c:v>-1.53159999899799E-3</c:v>
                </c:pt>
                <c:pt idx="124">
                  <c:v>6.2123999960022047E-3</c:v>
                </c:pt>
                <c:pt idx="125">
                  <c:v>3.2715999986976385E-3</c:v>
                </c:pt>
                <c:pt idx="126">
                  <c:v>-6.2439999601338059E-4</c:v>
                </c:pt>
                <c:pt idx="127">
                  <c:v>1.1308000030112453E-3</c:v>
                </c:pt>
                <c:pt idx="128">
                  <c:v>-1.4194000003044493E-2</c:v>
                </c:pt>
                <c:pt idx="129">
                  <c:v>-5.7800000649876893E-4</c:v>
                </c:pt>
                <c:pt idx="130">
                  <c:v>-2.0680000307038426E-4</c:v>
                </c:pt>
                <c:pt idx="131">
                  <c:v>-6.0116000022389926E-3</c:v>
                </c:pt>
                <c:pt idx="132">
                  <c:v>-4.557200001727324E-3</c:v>
                </c:pt>
                <c:pt idx="133">
                  <c:v>-1.3199998647905886E-5</c:v>
                </c:pt>
                <c:pt idx="160">
                  <c:v>-1.1006800006725825E-2</c:v>
                </c:pt>
                <c:pt idx="164">
                  <c:v>-7.1123999950941652E-3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7-4869-BFF1-151BE668A49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Active!$J$21:$J$216</c:f>
              <c:numCache>
                <c:formatCode>General</c:formatCode>
                <c:ptCount val="196"/>
                <c:pt idx="38">
                  <c:v>3.5999983083456755E-6</c:v>
                </c:pt>
                <c:pt idx="39">
                  <c:v>-1.0360000305809081E-4</c:v>
                </c:pt>
                <c:pt idx="40">
                  <c:v>6.7599998146761209E-5</c:v>
                </c:pt>
                <c:pt idx="41">
                  <c:v>2.1395999938249588E-3</c:v>
                </c:pt>
                <c:pt idx="42">
                  <c:v>2.8155999971204437E-3</c:v>
                </c:pt>
                <c:pt idx="46">
                  <c:v>2.1476000038092025E-3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37-4869-BFF1-151BE668A49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Active!$K$21:$K$216</c:f>
              <c:numCache>
                <c:formatCode>General</c:formatCode>
                <c:ptCount val="196"/>
                <c:pt idx="134">
                  <c:v>-3.4531999990576878E-3</c:v>
                </c:pt>
                <c:pt idx="135">
                  <c:v>-3.3907999968505464E-3</c:v>
                </c:pt>
                <c:pt idx="136">
                  <c:v>-4.5147999990149401E-3</c:v>
                </c:pt>
                <c:pt idx="137">
                  <c:v>-4.7436000022571534E-3</c:v>
                </c:pt>
                <c:pt idx="138">
                  <c:v>-4.1523999971104786E-3</c:v>
                </c:pt>
                <c:pt idx="139">
                  <c:v>-3.6932000002707355E-3</c:v>
                </c:pt>
                <c:pt idx="140">
                  <c:v>-6.0764000008930452E-3</c:v>
                </c:pt>
                <c:pt idx="141">
                  <c:v>-6.4476000043214299E-3</c:v>
                </c:pt>
                <c:pt idx="142">
                  <c:v>-6.0164000024087727E-3</c:v>
                </c:pt>
                <c:pt idx="143">
                  <c:v>-5.8252000017091632E-3</c:v>
                </c:pt>
                <c:pt idx="144">
                  <c:v>-7.0532000027014874E-3</c:v>
                </c:pt>
                <c:pt idx="145">
                  <c:v>-6.3340000051539391E-3</c:v>
                </c:pt>
                <c:pt idx="146">
                  <c:v>-6.7860000053769909E-3</c:v>
                </c:pt>
                <c:pt idx="147">
                  <c:v>-6.018799998855684E-3</c:v>
                </c:pt>
                <c:pt idx="148">
                  <c:v>-8.3467999938875437E-3</c:v>
                </c:pt>
                <c:pt idx="149">
                  <c:v>-7.2467999998480082E-3</c:v>
                </c:pt>
                <c:pt idx="150">
                  <c:v>-7.2004000030574389E-3</c:v>
                </c:pt>
                <c:pt idx="151">
                  <c:v>-6.1308000003919005E-3</c:v>
                </c:pt>
                <c:pt idx="152">
                  <c:v>-5.2123999994364567E-3</c:v>
                </c:pt>
                <c:pt idx="153">
                  <c:v>-5.5395999952452257E-3</c:v>
                </c:pt>
                <c:pt idx="154">
                  <c:v>-4.2395999989821576E-3</c:v>
                </c:pt>
                <c:pt idx="155">
                  <c:v>-4.8652000041329302E-3</c:v>
                </c:pt>
                <c:pt idx="156">
                  <c:v>-6.1475999973481521E-3</c:v>
                </c:pt>
                <c:pt idx="157">
                  <c:v>-5.3364000050351024E-3</c:v>
                </c:pt>
                <c:pt idx="158">
                  <c:v>-6.8420000025071204E-3</c:v>
                </c:pt>
                <c:pt idx="159">
                  <c:v>-6.6012000024784356E-3</c:v>
                </c:pt>
                <c:pt idx="161">
                  <c:v>-7.91400000161957E-3</c:v>
                </c:pt>
                <c:pt idx="162">
                  <c:v>-6.8219999957364053E-3</c:v>
                </c:pt>
                <c:pt idx="163">
                  <c:v>-6.862800000817515E-3</c:v>
                </c:pt>
                <c:pt idx="165">
                  <c:v>-8.7291999952867627E-3</c:v>
                </c:pt>
                <c:pt idx="166">
                  <c:v>-6.568400000105612E-3</c:v>
                </c:pt>
                <c:pt idx="167">
                  <c:v>-1.13571999972919E-2</c:v>
                </c:pt>
                <c:pt idx="168">
                  <c:v>-6.2427999946521595E-3</c:v>
                </c:pt>
                <c:pt idx="169">
                  <c:v>-8.9756000015768223E-3</c:v>
                </c:pt>
                <c:pt idx="170">
                  <c:v>-9.3292000019573607E-3</c:v>
                </c:pt>
                <c:pt idx="171">
                  <c:v>-9.885200001008343E-3</c:v>
                </c:pt>
                <c:pt idx="172">
                  <c:v>-1.1437200002546888E-2</c:v>
                </c:pt>
                <c:pt idx="173">
                  <c:v>-1.1437200002546888E-2</c:v>
                </c:pt>
                <c:pt idx="174">
                  <c:v>-9.7812000021804124E-3</c:v>
                </c:pt>
                <c:pt idx="175">
                  <c:v>-9.7812000021804124E-3</c:v>
                </c:pt>
                <c:pt idx="176">
                  <c:v>-9.7812000021804124E-3</c:v>
                </c:pt>
                <c:pt idx="177">
                  <c:v>-1.0454799994477071E-2</c:v>
                </c:pt>
                <c:pt idx="178">
                  <c:v>-1.0227600003418047E-2</c:v>
                </c:pt>
                <c:pt idx="179">
                  <c:v>-1.0780400007206481E-2</c:v>
                </c:pt>
                <c:pt idx="180">
                  <c:v>-1.2013999948976561E-2</c:v>
                </c:pt>
                <c:pt idx="181">
                  <c:v>-1.0814000124810264E-2</c:v>
                </c:pt>
                <c:pt idx="182">
                  <c:v>-9.1099999044672586E-3</c:v>
                </c:pt>
                <c:pt idx="183">
                  <c:v>-8.5099999923841096E-3</c:v>
                </c:pt>
                <c:pt idx="184">
                  <c:v>-8.2100000363425352E-3</c:v>
                </c:pt>
                <c:pt idx="185">
                  <c:v>-1.2198000003991183E-2</c:v>
                </c:pt>
                <c:pt idx="186">
                  <c:v>-1.1414000000513624E-2</c:v>
                </c:pt>
                <c:pt idx="187">
                  <c:v>-1.1550799994438421E-2</c:v>
                </c:pt>
                <c:pt idx="188">
                  <c:v>-1.0853199994016904E-2</c:v>
                </c:pt>
                <c:pt idx="189">
                  <c:v>-1.0993999996571802E-2</c:v>
                </c:pt>
                <c:pt idx="190">
                  <c:v>-1.2995599994610529E-2</c:v>
                </c:pt>
                <c:pt idx="191">
                  <c:v>-1.1195599996426608E-2</c:v>
                </c:pt>
                <c:pt idx="192">
                  <c:v>-1.0695599994505756E-2</c:v>
                </c:pt>
                <c:pt idx="193">
                  <c:v>-9.7515999950701371E-3</c:v>
                </c:pt>
                <c:pt idx="194">
                  <c:v>-7.2516000000177883E-3</c:v>
                </c:pt>
                <c:pt idx="195">
                  <c:v>-1.0687599999073427E-2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37-4869-BFF1-151BE668A49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Active!$L$21:$L$216</c:f>
              <c:numCache>
                <c:formatCode>General</c:formatCode>
                <c:ptCount val="1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37-4869-BFF1-151BE668A4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Active!$M$21:$M$216</c:f>
              <c:numCache>
                <c:formatCode>General</c:formatCode>
                <c:ptCount val="1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37-4869-BFF1-151BE668A4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Active!$N$21:$N$216</c:f>
              <c:numCache>
                <c:formatCode>General</c:formatCode>
                <c:ptCount val="1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37-4869-BFF1-151BE668A4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Active!$O$21:$O$216</c:f>
              <c:numCache>
                <c:formatCode>General</c:formatCode>
                <c:ptCount val="196"/>
                <c:pt idx="0">
                  <c:v>2.7075768327482784E-2</c:v>
                </c:pt>
                <c:pt idx="1">
                  <c:v>2.7038521573502339E-2</c:v>
                </c:pt>
                <c:pt idx="2">
                  <c:v>2.7033865729254786E-2</c:v>
                </c:pt>
                <c:pt idx="3">
                  <c:v>2.700686183261896E-2</c:v>
                </c:pt>
                <c:pt idx="4">
                  <c:v>2.69938254687258E-2</c:v>
                </c:pt>
                <c:pt idx="5">
                  <c:v>2.6710284554049661E-2</c:v>
                </c:pt>
                <c:pt idx="6">
                  <c:v>2.6580386499542863E-2</c:v>
                </c:pt>
                <c:pt idx="7">
                  <c:v>2.6220955323631563E-2</c:v>
                </c:pt>
                <c:pt idx="8">
                  <c:v>2.6173931296731248E-2</c:v>
                </c:pt>
                <c:pt idx="9">
                  <c:v>2.6171603374607472E-2</c:v>
                </c:pt>
                <c:pt idx="10">
                  <c:v>2.5850350121526131E-2</c:v>
                </c:pt>
                <c:pt idx="11">
                  <c:v>2.5745128041531375E-2</c:v>
                </c:pt>
                <c:pt idx="12">
                  <c:v>2.5674359208968524E-2</c:v>
                </c:pt>
                <c:pt idx="13">
                  <c:v>2.5309341019960158E-2</c:v>
                </c:pt>
                <c:pt idx="14">
                  <c:v>2.489776438847624E-2</c:v>
                </c:pt>
                <c:pt idx="15">
                  <c:v>2.4483394250443782E-2</c:v>
                </c:pt>
                <c:pt idx="16">
                  <c:v>2.4478738406196229E-2</c:v>
                </c:pt>
                <c:pt idx="17">
                  <c:v>2.4437766976817737E-2</c:v>
                </c:pt>
                <c:pt idx="18">
                  <c:v>2.4433111132570184E-2</c:v>
                </c:pt>
                <c:pt idx="19">
                  <c:v>2.4401451391686806E-2</c:v>
                </c:pt>
                <c:pt idx="20">
                  <c:v>2.2930204609459208E-2</c:v>
                </c:pt>
                <c:pt idx="21">
                  <c:v>2.2796116295129606E-2</c:v>
                </c:pt>
                <c:pt idx="22">
                  <c:v>2.2771905905042314E-2</c:v>
                </c:pt>
                <c:pt idx="23">
                  <c:v>2.2712311098673603E-2</c:v>
                </c:pt>
                <c:pt idx="24">
                  <c:v>2.235846693585937E-2</c:v>
                </c:pt>
                <c:pt idx="25">
                  <c:v>2.2322151350728438E-2</c:v>
                </c:pt>
                <c:pt idx="26">
                  <c:v>1.8497840885786203E-2</c:v>
                </c:pt>
                <c:pt idx="27">
                  <c:v>1.0771001772542805E-2</c:v>
                </c:pt>
                <c:pt idx="28">
                  <c:v>1.0459060207956575E-2</c:v>
                </c:pt>
                <c:pt idx="29">
                  <c:v>1.0376186180350083E-2</c:v>
                </c:pt>
                <c:pt idx="30">
                  <c:v>1.0371530336102528E-2</c:v>
                </c:pt>
                <c:pt idx="31">
                  <c:v>1.0339870595219149E-2</c:v>
                </c:pt>
                <c:pt idx="32">
                  <c:v>1.0335214750971593E-2</c:v>
                </c:pt>
                <c:pt idx="33">
                  <c:v>1.0303555010088214E-2</c:v>
                </c:pt>
                <c:pt idx="34">
                  <c:v>1.0298899165840657E-2</c:v>
                </c:pt>
                <c:pt idx="35">
                  <c:v>9.9497108472739841E-3</c:v>
                </c:pt>
                <c:pt idx="36">
                  <c:v>9.9040835736479375E-3</c:v>
                </c:pt>
                <c:pt idx="37">
                  <c:v>9.6284575941926413E-3</c:v>
                </c:pt>
                <c:pt idx="38">
                  <c:v>9.52975369614446E-3</c:v>
                </c:pt>
                <c:pt idx="39">
                  <c:v>9.5241666830473935E-3</c:v>
                </c:pt>
                <c:pt idx="40">
                  <c:v>9.5018186306591278E-3</c:v>
                </c:pt>
                <c:pt idx="41">
                  <c:v>9.4994907085353478E-3</c:v>
                </c:pt>
                <c:pt idx="42">
                  <c:v>9.4808673315451251E-3</c:v>
                </c:pt>
                <c:pt idx="43">
                  <c:v>9.4729523963242822E-3</c:v>
                </c:pt>
                <c:pt idx="44">
                  <c:v>9.4729523963242822E-3</c:v>
                </c:pt>
                <c:pt idx="45">
                  <c:v>9.4682965520767257E-3</c:v>
                </c:pt>
                <c:pt idx="46">
                  <c:v>9.466899798802459E-3</c:v>
                </c:pt>
                <c:pt idx="47">
                  <c:v>9.4343088890695703E-3</c:v>
                </c:pt>
                <c:pt idx="48">
                  <c:v>9.2359699241236978E-3</c:v>
                </c:pt>
                <c:pt idx="49">
                  <c:v>9.2336420019999196E-3</c:v>
                </c:pt>
                <c:pt idx="50">
                  <c:v>9.1726504423569402E-3</c:v>
                </c:pt>
                <c:pt idx="51">
                  <c:v>9.1470432989953845E-3</c:v>
                </c:pt>
                <c:pt idx="52">
                  <c:v>9.0897764147504501E-3</c:v>
                </c:pt>
                <c:pt idx="53">
                  <c:v>9.0394932968768486E-3</c:v>
                </c:pt>
                <c:pt idx="54">
                  <c:v>9.0371653747530704E-3</c:v>
                </c:pt>
                <c:pt idx="55">
                  <c:v>8.8025108246762643E-3</c:v>
                </c:pt>
                <c:pt idx="56">
                  <c:v>8.7019445889290614E-3</c:v>
                </c:pt>
                <c:pt idx="57">
                  <c:v>8.6470056268079052E-3</c:v>
                </c:pt>
                <c:pt idx="58">
                  <c:v>8.6200017301720812E-3</c:v>
                </c:pt>
                <c:pt idx="59">
                  <c:v>8.6106900416769699E-3</c:v>
                </c:pt>
                <c:pt idx="60">
                  <c:v>8.6060341974294151E-3</c:v>
                </c:pt>
                <c:pt idx="61">
                  <c:v>8.2871088664718505E-3</c:v>
                </c:pt>
                <c:pt idx="62">
                  <c:v>8.2777971779767392E-3</c:v>
                </c:pt>
                <c:pt idx="63">
                  <c:v>8.2568458788627383E-3</c:v>
                </c:pt>
                <c:pt idx="64">
                  <c:v>8.2112186052366934E-3</c:v>
                </c:pt>
                <c:pt idx="65">
                  <c:v>8.1795588643533146E-3</c:v>
                </c:pt>
                <c:pt idx="66">
                  <c:v>7.8396822342817508E-3</c:v>
                </c:pt>
                <c:pt idx="67">
                  <c:v>7.8210588572915282E-3</c:v>
                </c:pt>
                <c:pt idx="68">
                  <c:v>7.8140750909201952E-3</c:v>
                </c:pt>
                <c:pt idx="69">
                  <c:v>7.8140750909201952E-3</c:v>
                </c:pt>
                <c:pt idx="70">
                  <c:v>7.7963828827794825E-3</c:v>
                </c:pt>
                <c:pt idx="71">
                  <c:v>7.7824153500368155E-3</c:v>
                </c:pt>
                <c:pt idx="72">
                  <c:v>7.7777595057892598E-3</c:v>
                </c:pt>
                <c:pt idx="73">
                  <c:v>7.7777595057892598E-3</c:v>
                </c:pt>
                <c:pt idx="74">
                  <c:v>7.3536120948369376E-3</c:v>
                </c:pt>
                <c:pt idx="75">
                  <c:v>7.341972484218048E-3</c:v>
                </c:pt>
                <c:pt idx="76">
                  <c:v>7.334988717846715E-3</c:v>
                </c:pt>
                <c:pt idx="77">
                  <c:v>7.2986731327157805E-3</c:v>
                </c:pt>
                <c:pt idx="78">
                  <c:v>7.1049900120174645E-3</c:v>
                </c:pt>
                <c:pt idx="79">
                  <c:v>7.1003341677699089E-3</c:v>
                </c:pt>
                <c:pt idx="80">
                  <c:v>6.9876627369790615E-3</c:v>
                </c:pt>
                <c:pt idx="81">
                  <c:v>6.8992016962755032E-3</c:v>
                </c:pt>
                <c:pt idx="82">
                  <c:v>6.6328874053153191E-3</c:v>
                </c:pt>
                <c:pt idx="83">
                  <c:v>6.6142640283250965E-3</c:v>
                </c:pt>
                <c:pt idx="84">
                  <c:v>6.6142640283250965E-3</c:v>
                </c:pt>
                <c:pt idx="85">
                  <c:v>6.5556003908058946E-3</c:v>
                </c:pt>
                <c:pt idx="86">
                  <c:v>6.5136977925778937E-3</c:v>
                </c:pt>
                <c:pt idx="87">
                  <c:v>6.4657425968280705E-3</c:v>
                </c:pt>
                <c:pt idx="88">
                  <c:v>6.4564309083329583E-3</c:v>
                </c:pt>
                <c:pt idx="89">
                  <c:v>6.4410666223160256E-3</c:v>
                </c:pt>
                <c:pt idx="90">
                  <c:v>6.1281938888802833E-3</c:v>
                </c:pt>
                <c:pt idx="91">
                  <c:v>6.1267971356060167E-3</c:v>
                </c:pt>
                <c:pt idx="92">
                  <c:v>6.0662711603877931E-3</c:v>
                </c:pt>
                <c:pt idx="93">
                  <c:v>5.7343094655370732E-3</c:v>
                </c:pt>
                <c:pt idx="94">
                  <c:v>5.6886821919110275E-3</c:v>
                </c:pt>
                <c:pt idx="95">
                  <c:v>5.6686620616465382E-3</c:v>
                </c:pt>
                <c:pt idx="96">
                  <c:v>5.292935430868795E-3</c:v>
                </c:pt>
                <c:pt idx="97">
                  <c:v>5.2798990669756397E-3</c:v>
                </c:pt>
                <c:pt idx="98">
                  <c:v>5.2724497161795499E-3</c:v>
                </c:pt>
                <c:pt idx="99">
                  <c:v>5.2668627030824835E-3</c:v>
                </c:pt>
                <c:pt idx="100">
                  <c:v>5.2668627030824835E-3</c:v>
                </c:pt>
                <c:pt idx="101">
                  <c:v>5.2645347809587052E-3</c:v>
                </c:pt>
                <c:pt idx="102">
                  <c:v>5.2519640014903057E-3</c:v>
                </c:pt>
                <c:pt idx="103">
                  <c:v>5.2189075073326603E-3</c:v>
                </c:pt>
                <c:pt idx="104">
                  <c:v>4.7831204857614485E-3</c:v>
                </c:pt>
                <c:pt idx="105">
                  <c:v>4.7705497062930481E-3</c:v>
                </c:pt>
                <c:pt idx="106">
                  <c:v>4.5219276234735751E-3</c:v>
                </c:pt>
                <c:pt idx="107">
                  <c:v>4.4641951548038848E-3</c:v>
                </c:pt>
                <c:pt idx="108">
                  <c:v>3.9208581311141379E-3</c:v>
                </c:pt>
                <c:pt idx="109">
                  <c:v>3.5353542274165276E-3</c:v>
                </c:pt>
                <c:pt idx="110">
                  <c:v>2.6884561587861497E-3</c:v>
                </c:pt>
                <c:pt idx="111">
                  <c:v>2.2712925142051614E-3</c:v>
                </c:pt>
                <c:pt idx="112">
                  <c:v>1.8378334147577278E-3</c:v>
                </c:pt>
                <c:pt idx="113">
                  <c:v>1.821537959891283E-3</c:v>
                </c:pt>
                <c:pt idx="114">
                  <c:v>9.522918388726381E-4</c:v>
                </c:pt>
                <c:pt idx="115">
                  <c:v>5.3280027216787151E-4</c:v>
                </c:pt>
                <c:pt idx="116">
                  <c:v>1.193613029849272E-4</c:v>
                </c:pt>
                <c:pt idx="117">
                  <c:v>8.5373639977770997E-5</c:v>
                </c:pt>
                <c:pt idx="118">
                  <c:v>5.8835327766703673E-5</c:v>
                </c:pt>
                <c:pt idx="119">
                  <c:v>-3.3784260212503959E-4</c:v>
                </c:pt>
                <c:pt idx="120">
                  <c:v>-1.2219874247358627E-3</c:v>
                </c:pt>
                <c:pt idx="121">
                  <c:v>-1.2583030098667972E-3</c:v>
                </c:pt>
                <c:pt idx="122">
                  <c:v>-1.6275114586979623E-3</c:v>
                </c:pt>
                <c:pt idx="123">
                  <c:v>-2.0595738048711293E-3</c:v>
                </c:pt>
                <c:pt idx="124">
                  <c:v>-2.0642296491186849E-3</c:v>
                </c:pt>
                <c:pt idx="125">
                  <c:v>-2.0958893900020637E-3</c:v>
                </c:pt>
                <c:pt idx="126">
                  <c:v>-2.4031751103407379E-3</c:v>
                </c:pt>
                <c:pt idx="127">
                  <c:v>-2.4767374494521176E-3</c:v>
                </c:pt>
                <c:pt idx="128">
                  <c:v>-2.5153809567068294E-3</c:v>
                </c:pt>
                <c:pt idx="129">
                  <c:v>-2.5223647230781633E-3</c:v>
                </c:pt>
                <c:pt idx="130">
                  <c:v>-2.8939010940331068E-3</c:v>
                </c:pt>
                <c:pt idx="131">
                  <c:v>-3.3050121410922728E-3</c:v>
                </c:pt>
                <c:pt idx="132">
                  <c:v>-3.3985946104681409E-3</c:v>
                </c:pt>
                <c:pt idx="133">
                  <c:v>-3.7524387732823725E-3</c:v>
                </c:pt>
                <c:pt idx="134">
                  <c:v>-3.764078383901262E-3</c:v>
                </c:pt>
                <c:pt idx="135">
                  <c:v>-4.1812420284822512E-3</c:v>
                </c:pt>
                <c:pt idx="136">
                  <c:v>-4.1998654054724738E-3</c:v>
                </c:pt>
                <c:pt idx="137">
                  <c:v>-4.2222134578607413E-3</c:v>
                </c:pt>
                <c:pt idx="138">
                  <c:v>-4.617029050053463E-3</c:v>
                </c:pt>
                <c:pt idx="139">
                  <c:v>-4.6486887909368401E-3</c:v>
                </c:pt>
                <c:pt idx="140">
                  <c:v>-4.9266426925159146E-3</c:v>
                </c:pt>
                <c:pt idx="141">
                  <c:v>-5.3698790648832144E-3</c:v>
                </c:pt>
                <c:pt idx="142">
                  <c:v>-5.8694511526459388E-3</c:v>
                </c:pt>
                <c:pt idx="143">
                  <c:v>-5.9150784262719854E-3</c:v>
                </c:pt>
                <c:pt idx="144">
                  <c:v>-5.9174063483957619E-3</c:v>
                </c:pt>
                <c:pt idx="145">
                  <c:v>-6.3098940184647054E-3</c:v>
                </c:pt>
                <c:pt idx="146">
                  <c:v>-6.3308453175787063E-3</c:v>
                </c:pt>
                <c:pt idx="147">
                  <c:v>-6.3368979151005294E-3</c:v>
                </c:pt>
                <c:pt idx="148">
                  <c:v>-6.3392258372243077E-3</c:v>
                </c:pt>
                <c:pt idx="149">
                  <c:v>-6.3392258372243077E-3</c:v>
                </c:pt>
                <c:pt idx="150">
                  <c:v>-6.6912076623395159E-3</c:v>
                </c:pt>
                <c:pt idx="151">
                  <c:v>-6.6953979221623158E-3</c:v>
                </c:pt>
                <c:pt idx="152">
                  <c:v>-6.7005193508346272E-3</c:v>
                </c:pt>
                <c:pt idx="153">
                  <c:v>-6.7410251957883624E-3</c:v>
                </c:pt>
                <c:pt idx="154">
                  <c:v>-6.7410251957883624E-3</c:v>
                </c:pt>
                <c:pt idx="155">
                  <c:v>-6.7414907802131174E-3</c:v>
                </c:pt>
                <c:pt idx="156">
                  <c:v>-6.7666323391499181E-3</c:v>
                </c:pt>
                <c:pt idx="157">
                  <c:v>-7.126529099485971E-3</c:v>
                </c:pt>
                <c:pt idx="158">
                  <c:v>-7.1502739051485052E-3</c:v>
                </c:pt>
                <c:pt idx="159">
                  <c:v>-7.1768122173595725E-3</c:v>
                </c:pt>
                <c:pt idx="160">
                  <c:v>-7.2005570230221066E-3</c:v>
                </c:pt>
                <c:pt idx="161">
                  <c:v>-7.2061440361191748E-3</c:v>
                </c:pt>
                <c:pt idx="162">
                  <c:v>-7.2317511794807304E-3</c:v>
                </c:pt>
                <c:pt idx="163">
                  <c:v>-7.6125992389307843E-3</c:v>
                </c:pt>
                <c:pt idx="164">
                  <c:v>-7.6316882003457636E-3</c:v>
                </c:pt>
                <c:pt idx="165">
                  <c:v>-7.9939128828055948E-3</c:v>
                </c:pt>
                <c:pt idx="166">
                  <c:v>-8.0437304162544396E-3</c:v>
                </c:pt>
                <c:pt idx="167">
                  <c:v>-8.4036271765904943E-3</c:v>
                </c:pt>
                <c:pt idx="168">
                  <c:v>-8.4506512034908058E-3</c:v>
                </c:pt>
                <c:pt idx="169">
                  <c:v>-8.9222882257681962E-3</c:v>
                </c:pt>
                <c:pt idx="170">
                  <c:v>-9.2742700508834063E-3</c:v>
                </c:pt>
                <c:pt idx="171">
                  <c:v>-9.278925895130961E-3</c:v>
                </c:pt>
                <c:pt idx="172">
                  <c:v>-9.2998771942449619E-3</c:v>
                </c:pt>
                <c:pt idx="173">
                  <c:v>-9.2998771942449619E-3</c:v>
                </c:pt>
                <c:pt idx="174">
                  <c:v>-9.3534194030918515E-3</c:v>
                </c:pt>
                <c:pt idx="175">
                  <c:v>-9.3534194030918515E-3</c:v>
                </c:pt>
                <c:pt idx="176">
                  <c:v>-9.3534194030918515E-3</c:v>
                </c:pt>
                <c:pt idx="177">
                  <c:v>-9.7985181131581747E-3</c:v>
                </c:pt>
                <c:pt idx="178">
                  <c:v>-1.0165398639865562E-2</c:v>
                </c:pt>
                <c:pt idx="179">
                  <c:v>-1.0555558387810729E-2</c:v>
                </c:pt>
                <c:pt idx="180">
                  <c:v>-1.0581631115597038E-2</c:v>
                </c:pt>
                <c:pt idx="181">
                  <c:v>-1.0581631115597038E-2</c:v>
                </c:pt>
                <c:pt idx="182">
                  <c:v>-1.0597926570463484E-2</c:v>
                </c:pt>
                <c:pt idx="183">
                  <c:v>-1.0597926570463484E-2</c:v>
                </c:pt>
                <c:pt idx="184">
                  <c:v>-1.0597926570463484E-2</c:v>
                </c:pt>
                <c:pt idx="185">
                  <c:v>-1.0646812935062819E-2</c:v>
                </c:pt>
                <c:pt idx="186">
                  <c:v>-1.0989017487258163E-2</c:v>
                </c:pt>
                <c:pt idx="187">
                  <c:v>-1.1036972683007984E-2</c:v>
                </c:pt>
                <c:pt idx="188">
                  <c:v>-1.1038835020707008E-2</c:v>
                </c:pt>
                <c:pt idx="189">
                  <c:v>-1.1070494761590386E-2</c:v>
                </c:pt>
                <c:pt idx="190">
                  <c:v>-1.1343327234497149E-2</c:v>
                </c:pt>
                <c:pt idx="191">
                  <c:v>-1.1343327234497149E-2</c:v>
                </c:pt>
                <c:pt idx="192">
                  <c:v>-1.1343327234497149E-2</c:v>
                </c:pt>
                <c:pt idx="193">
                  <c:v>-1.1347983078744702E-2</c:v>
                </c:pt>
                <c:pt idx="194">
                  <c:v>-1.1347983078744702E-2</c:v>
                </c:pt>
                <c:pt idx="195">
                  <c:v>-1.1434116197324483E-2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37-4869-BFF1-151BE668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374552"/>
        <c:axId val="1"/>
      </c:scatterChart>
      <c:valAx>
        <c:axId val="75337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253731343284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374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92537313432835"/>
          <c:y val="0.9088076726258274"/>
          <c:w val="0.7817164179104476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15</xdr:col>
      <xdr:colOff>47625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EDB83BB-DCB2-B3C0-E958-05D7569E6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042" TargetMode="External"/><Relationship Id="rId1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aavso.org/sites/default/files/jaavso/v37n1/44.pdf" TargetMode="External"/><Relationship Id="rId17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212" TargetMode="External"/><Relationship Id="rId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konkoly.hu/cgi-bin/IBVS?2212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aavso.org/sites/default/files/jaavso/v37n1/44.pdf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938" TargetMode="External"/><Relationship Id="rId19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aavso.org/sites/default/files/jaavso/v36n2/171.pdf" TargetMode="External"/><Relationship Id="rId9" Type="http://schemas.openxmlformats.org/officeDocument/2006/relationships/hyperlink" Target="http://www.aavso.org/sites/default/files/jaavso/v37n1/44.pdf" TargetMode="External"/><Relationship Id="rId14" Type="http://schemas.openxmlformats.org/officeDocument/2006/relationships/hyperlink" Target="http://www.konkoly.hu/cgi-bin/IBVS?2185" TargetMode="External"/><Relationship Id="rId22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6"/>
  <sheetViews>
    <sheetView tabSelected="1" workbookViewId="0">
      <pane xSplit="14" ySplit="22" topLeftCell="O214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44613.69829</v>
      </c>
      <c r="D4" s="6">
        <v>0.79485119999999998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44613.69829</v>
      </c>
    </row>
    <row r="8" spans="1:6" x14ac:dyDescent="0.2">
      <c r="A8" s="1" t="s">
        <v>8</v>
      </c>
      <c r="C8" s="1">
        <f>+D4</f>
        <v>0.79485119999999998</v>
      </c>
    </row>
    <row r="9" spans="1:6" x14ac:dyDescent="0.2">
      <c r="A9" s="9" t="s">
        <v>9</v>
      </c>
      <c r="B9" s="10">
        <v>156</v>
      </c>
      <c r="C9" s="11" t="str">
        <f>"F"&amp;B9</f>
        <v>F156</v>
      </c>
      <c r="D9" s="12" t="str">
        <f>"G"&amp;B9</f>
        <v>G156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INTERCEPT(INDIRECT($D$9):G982,INDIRECT($C$9):F982)</f>
        <v>5.2668627030824835E-3</v>
      </c>
      <c r="D11" s="15"/>
      <c r="E11"/>
    </row>
    <row r="12" spans="1:6" x14ac:dyDescent="0.2">
      <c r="A12" t="s">
        <v>13</v>
      </c>
      <c r="B12"/>
      <c r="C12" s="14">
        <f ca="1">SLOPE(INDIRECT($D$9):G982,INDIRECT($C$9):F982)</f>
        <v>-9.3116884951113531E-7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(C7+C11)+(C8+C12)*INT(MAX(F21:F3523))</f>
        <v>59658.62944529872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0.79485026883115051</v>
      </c>
      <c r="E16" s="18" t="s">
        <v>19</v>
      </c>
      <c r="F16" s="14">
        <f ca="1">NOW()+15018.5+$C$5/24</f>
        <v>59968.676619444443</v>
      </c>
    </row>
    <row r="17" spans="1:17" x14ac:dyDescent="0.2">
      <c r="A17" s="18" t="s">
        <v>20</v>
      </c>
      <c r="B17"/>
      <c r="C17">
        <f>COUNT(C21:C2181)</f>
        <v>204</v>
      </c>
      <c r="E17" s="18" t="s">
        <v>21</v>
      </c>
      <c r="F17" s="14">
        <f ca="1">ROUND(2*(F16-$C$7)/$C$8,0)/2+F15</f>
        <v>19319</v>
      </c>
    </row>
    <row r="18" spans="1:17" x14ac:dyDescent="0.2">
      <c r="A18" s="16" t="s">
        <v>22</v>
      </c>
      <c r="B18"/>
      <c r="C18" s="19">
        <f ca="1">+C15</f>
        <v>59658.62944529872</v>
      </c>
      <c r="D18" s="20">
        <f ca="1">+C16</f>
        <v>0.79485026883115051</v>
      </c>
      <c r="E18" s="18" t="s">
        <v>23</v>
      </c>
      <c r="F18" s="12">
        <f ca="1">ROUND(2*(F16-$C$15)/$C$16,0)/2+F15</f>
        <v>391</v>
      </c>
    </row>
    <row r="19" spans="1:17" x14ac:dyDescent="0.2">
      <c r="E19" s="18" t="s">
        <v>24</v>
      </c>
      <c r="F19" s="21">
        <f ca="1">+$C$15+$C$16*F18-15018.5-$C$5/24</f>
        <v>44951.311733745039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</row>
    <row r="21" spans="1:17" s="26" customFormat="1" x14ac:dyDescent="0.2">
      <c r="A21" s="23" t="s">
        <v>42</v>
      </c>
      <c r="B21" s="24" t="s">
        <v>43</v>
      </c>
      <c r="C21" s="23">
        <v>25997.512999999999</v>
      </c>
      <c r="D21" s="25"/>
      <c r="E21" s="26">
        <f>+(C21-C$7)/C$8</f>
        <v>-23420.968968783091</v>
      </c>
      <c r="F21" s="26">
        <f>ROUND(2*E21,0)/2</f>
        <v>-23421</v>
      </c>
      <c r="G21" s="26">
        <f>+C21-(C$7+F21*C$8)</f>
        <v>2.4665199998707976E-2</v>
      </c>
      <c r="H21" s="26">
        <f>+G21</f>
        <v>2.4665199998707976E-2</v>
      </c>
      <c r="O21" s="26">
        <f ca="1">+C$11+C$12*$F21</f>
        <v>2.7075768327482784E-2</v>
      </c>
      <c r="Q21" s="65">
        <f>+C21-15018.5</f>
        <v>10979.012999999999</v>
      </c>
    </row>
    <row r="22" spans="1:17" s="26" customFormat="1" x14ac:dyDescent="0.2">
      <c r="A22" s="23" t="s">
        <v>42</v>
      </c>
      <c r="B22" s="24" t="s">
        <v>43</v>
      </c>
      <c r="C22" s="23">
        <v>26029.276000000002</v>
      </c>
      <c r="D22" s="25"/>
      <c r="E22" s="26">
        <f>+(C22-C$7)/C$8</f>
        <v>-23381.008030182253</v>
      </c>
      <c r="F22" s="26">
        <f>ROUND(2*E22,0)/2</f>
        <v>-23381</v>
      </c>
      <c r="G22" s="26">
        <f>+C22-(C$7+F22*C$8)</f>
        <v>-6.3827999983914196E-3</v>
      </c>
      <c r="H22" s="26">
        <f>+G22</f>
        <v>-6.3827999983914196E-3</v>
      </c>
      <c r="O22" s="26">
        <f ca="1">+C$11+C$12*$F22</f>
        <v>2.7038521573502339E-2</v>
      </c>
      <c r="Q22" s="65">
        <f>+C22-15018.5</f>
        <v>11010.776000000002</v>
      </c>
    </row>
    <row r="23" spans="1:17" s="26" customFormat="1" x14ac:dyDescent="0.2">
      <c r="A23" s="23" t="s">
        <v>42</v>
      </c>
      <c r="B23" s="24" t="s">
        <v>43</v>
      </c>
      <c r="C23" s="23">
        <v>26033.258999999998</v>
      </c>
      <c r="D23" s="27"/>
      <c r="E23" s="26">
        <f>+(C23-C$7)/C$8</f>
        <v>-23375.997029381098</v>
      </c>
      <c r="F23" s="26">
        <f>ROUND(2*E23,0)/2</f>
        <v>-23376</v>
      </c>
      <c r="G23" s="26">
        <f>+C23-(C$7+F23*C$8)</f>
        <v>2.3611999968125019E-3</v>
      </c>
      <c r="H23" s="26">
        <f>+G23</f>
        <v>2.3611999968125019E-3</v>
      </c>
      <c r="O23" s="26">
        <f ca="1">+C$11+C$12*$F23</f>
        <v>2.7033865729254786E-2</v>
      </c>
      <c r="Q23" s="65">
        <f>+C23-15018.5</f>
        <v>11014.758999999998</v>
      </c>
    </row>
    <row r="24" spans="1:17" s="26" customFormat="1" x14ac:dyDescent="0.2">
      <c r="A24" s="23" t="s">
        <v>42</v>
      </c>
      <c r="B24" s="24" t="s">
        <v>43</v>
      </c>
      <c r="C24" s="23">
        <v>26056.289000000001</v>
      </c>
      <c r="D24" s="27"/>
      <c r="E24" s="26">
        <f>+(C24-C$7)/C$8</f>
        <v>-23347.023052868259</v>
      </c>
      <c r="F24" s="26">
        <f>ROUND(2*E24,0)/2</f>
        <v>-23347</v>
      </c>
      <c r="G24" s="26">
        <f>+C24-(C$7+F24*C$8)</f>
        <v>-1.8323600001167506E-2</v>
      </c>
      <c r="H24" s="26">
        <f>+G24</f>
        <v>-1.8323600001167506E-2</v>
      </c>
      <c r="O24" s="26">
        <f ca="1">+C$11+C$12*$F24</f>
        <v>2.700686183261896E-2</v>
      </c>
      <c r="Q24" s="65">
        <f>+C24-15018.5</f>
        <v>11037.789000000001</v>
      </c>
    </row>
    <row r="25" spans="1:17" s="26" customFormat="1" x14ac:dyDescent="0.2">
      <c r="A25" s="23" t="s">
        <v>42</v>
      </c>
      <c r="B25" s="24" t="s">
        <v>43</v>
      </c>
      <c r="C25" s="23">
        <v>26067.386999999999</v>
      </c>
      <c r="D25" s="27"/>
      <c r="E25" s="26">
        <f>+(C25-C$7)/C$8</f>
        <v>-23333.060691107974</v>
      </c>
      <c r="F25" s="26">
        <f>ROUND(2*E25,0)/2</f>
        <v>-23333</v>
      </c>
      <c r="G25" s="26">
        <f>+C25-(C$7+F25*C$8)</f>
        <v>-4.8240400003123796E-2</v>
      </c>
      <c r="H25" s="26">
        <f>+G25</f>
        <v>-4.8240400003123796E-2</v>
      </c>
      <c r="O25" s="26">
        <f ca="1">+C$11+C$12*$F25</f>
        <v>2.69938254687258E-2</v>
      </c>
      <c r="Q25" s="65">
        <f>+C25-15018.5</f>
        <v>11048.886999999999</v>
      </c>
    </row>
    <row r="26" spans="1:17" s="26" customFormat="1" x14ac:dyDescent="0.2">
      <c r="A26" s="23" t="s">
        <v>44</v>
      </c>
      <c r="B26" s="24" t="s">
        <v>45</v>
      </c>
      <c r="C26" s="23">
        <v>26309.464</v>
      </c>
      <c r="D26" s="27"/>
      <c r="E26" s="26">
        <f>+(C26-C$7)/C$8</f>
        <v>-23028.504316279577</v>
      </c>
      <c r="F26" s="26">
        <f>ROUND(2*E26,0)/2</f>
        <v>-23028.5</v>
      </c>
      <c r="G26" s="26">
        <f>+C26-(C$7+F26*C$8)</f>
        <v>-3.4307999994780403E-3</v>
      </c>
      <c r="H26" s="26">
        <f>+G26</f>
        <v>-3.4307999994780403E-3</v>
      </c>
      <c r="O26" s="26">
        <f ca="1">+C$11+C$12*$F26</f>
        <v>2.6710284554049661E-2</v>
      </c>
      <c r="Q26" s="65">
        <f>+C26-15018.5</f>
        <v>11290.964</v>
      </c>
    </row>
    <row r="27" spans="1:17" s="26" customFormat="1" x14ac:dyDescent="0.2">
      <c r="A27" s="23" t="s">
        <v>44</v>
      </c>
      <c r="B27" s="24" t="s">
        <v>43</v>
      </c>
      <c r="C27" s="23">
        <v>26420.34</v>
      </c>
      <c r="D27" s="27"/>
      <c r="E27" s="26">
        <f>+(C27-C$7)/C$8</f>
        <v>-22889.011540776439</v>
      </c>
      <c r="F27" s="26">
        <f>ROUND(2*E27,0)/2</f>
        <v>-22889</v>
      </c>
      <c r="G27" s="26">
        <f>+C27-(C$7+F27*C$8)</f>
        <v>-9.173200000077486E-3</v>
      </c>
      <c r="H27" s="26">
        <f>+G27</f>
        <v>-9.173200000077486E-3</v>
      </c>
      <c r="O27" s="26">
        <f ca="1">+C$11+C$12*$F27</f>
        <v>2.6580386499542863E-2</v>
      </c>
      <c r="Q27" s="65">
        <f>+C27-15018.5</f>
        <v>11401.84</v>
      </c>
    </row>
    <row r="28" spans="1:17" s="26" customFormat="1" x14ac:dyDescent="0.2">
      <c r="A28" s="23" t="s">
        <v>46</v>
      </c>
      <c r="B28" s="24" t="s">
        <v>43</v>
      </c>
      <c r="C28" s="23">
        <v>26727.161</v>
      </c>
      <c r="D28" s="27"/>
      <c r="E28" s="26">
        <f>+(C28-C$7)/C$8</f>
        <v>-22503.000926462715</v>
      </c>
      <c r="F28" s="26">
        <f>ROUND(2*E28,0)/2</f>
        <v>-22503</v>
      </c>
      <c r="G28" s="26">
        <f>+C28-(C$7+F28*C$8)</f>
        <v>-7.3640000118757598E-4</v>
      </c>
      <c r="H28" s="26">
        <f>+G28</f>
        <v>-7.3640000118757598E-4</v>
      </c>
      <c r="O28" s="26">
        <f ca="1">+C$11+C$12*$F28</f>
        <v>2.6220955323631563E-2</v>
      </c>
      <c r="Q28" s="65">
        <f>+C28-15018.5</f>
        <v>11708.661</v>
      </c>
    </row>
    <row r="29" spans="1:17" s="26" customFormat="1" x14ac:dyDescent="0.2">
      <c r="A29" s="23" t="s">
        <v>44</v>
      </c>
      <c r="B29" s="24" t="s">
        <v>45</v>
      </c>
      <c r="C29" s="23">
        <v>26767.32</v>
      </c>
      <c r="D29" s="27"/>
      <c r="E29" s="26">
        <f>+(C29-C$7)/C$8</f>
        <v>-22452.477004500968</v>
      </c>
      <c r="F29" s="26">
        <f>ROUND(2*E29,0)/2</f>
        <v>-22452.5</v>
      </c>
      <c r="G29" s="26">
        <f>+C29-(C$7+F29*C$8)</f>
        <v>1.8277999999554595E-2</v>
      </c>
      <c r="H29" s="26">
        <f>+G29</f>
        <v>1.8277999999554595E-2</v>
      </c>
      <c r="O29" s="26">
        <f ca="1">+C$11+C$12*$F29</f>
        <v>2.6173931296731248E-2</v>
      </c>
      <c r="Q29" s="65">
        <f>+C29-15018.5</f>
        <v>11748.82</v>
      </c>
    </row>
    <row r="30" spans="1:17" s="26" customFormat="1" x14ac:dyDescent="0.2">
      <c r="A30" s="23" t="s">
        <v>44</v>
      </c>
      <c r="B30" s="24" t="s">
        <v>43</v>
      </c>
      <c r="C30" s="23">
        <v>26769.285</v>
      </c>
      <c r="D30" s="27"/>
      <c r="E30" s="26">
        <f>+(C30-C$7)/C$8</f>
        <v>-22450.004843673887</v>
      </c>
      <c r="F30" s="26">
        <f>ROUND(2*E30,0)/2</f>
        <v>-22450</v>
      </c>
      <c r="G30" s="26">
        <f>+C30-(C$7+F30*C$8)</f>
        <v>-3.8500000009662472E-3</v>
      </c>
      <c r="H30" s="26">
        <f>+G30</f>
        <v>-3.8500000009662472E-3</v>
      </c>
      <c r="O30" s="26">
        <f ca="1">+C$11+C$12*$F30</f>
        <v>2.6171603374607472E-2</v>
      </c>
      <c r="Q30" s="65">
        <f>+C30-15018.5</f>
        <v>11750.785</v>
      </c>
    </row>
    <row r="31" spans="1:17" s="26" customFormat="1" x14ac:dyDescent="0.2">
      <c r="A31" s="23" t="s">
        <v>46</v>
      </c>
      <c r="B31" s="24" t="s">
        <v>43</v>
      </c>
      <c r="C31" s="23">
        <v>27043.508999999998</v>
      </c>
      <c r="D31" s="27"/>
      <c r="E31" s="26">
        <f>+(C31-C$7)/C$8</f>
        <v>-22105.004420953257</v>
      </c>
      <c r="F31" s="26">
        <f>ROUND(2*E31,0)/2</f>
        <v>-22105</v>
      </c>
      <c r="G31" s="26">
        <f>+C31-(C$7+F31*C$8)</f>
        <v>-3.514000003633555E-3</v>
      </c>
      <c r="H31" s="26">
        <f>+G31</f>
        <v>-3.514000003633555E-3</v>
      </c>
      <c r="O31" s="26">
        <f ca="1">+C$11+C$12*$F31</f>
        <v>2.5850350121526131E-2</v>
      </c>
      <c r="Q31" s="65">
        <f>+C31-15018.5</f>
        <v>12025.008999999998</v>
      </c>
    </row>
    <row r="32" spans="1:17" s="26" customFormat="1" x14ac:dyDescent="0.2">
      <c r="A32" s="23" t="s">
        <v>44</v>
      </c>
      <c r="B32" s="24" t="s">
        <v>43</v>
      </c>
      <c r="C32" s="23">
        <v>27133.328000000001</v>
      </c>
      <c r="D32" s="27"/>
      <c r="E32" s="26">
        <f>+(C32-C$7)/C$8</f>
        <v>-21992.003396358967</v>
      </c>
      <c r="F32" s="26">
        <f>ROUND(2*E32,0)/2</f>
        <v>-21992</v>
      </c>
      <c r="G32" s="26">
        <f>+C32-(C$7+F32*C$8)</f>
        <v>-2.6995999978680629E-3</v>
      </c>
      <c r="H32" s="26">
        <f>+G32</f>
        <v>-2.6995999978680629E-3</v>
      </c>
      <c r="O32" s="26">
        <f ca="1">+C$11+C$12*$F32</f>
        <v>2.5745128041531375E-2</v>
      </c>
      <c r="Q32" s="65">
        <f>+C32-15018.5</f>
        <v>12114.828000000001</v>
      </c>
    </row>
    <row r="33" spans="1:31" s="26" customFormat="1" x14ac:dyDescent="0.2">
      <c r="A33" s="23" t="s">
        <v>47</v>
      </c>
      <c r="B33" s="24" t="s">
        <v>43</v>
      </c>
      <c r="C33" s="23">
        <v>27193.72</v>
      </c>
      <c r="D33" s="27"/>
      <c r="E33" s="26">
        <f>+(C33-C$7)/C$8</f>
        <v>-21916.024395509499</v>
      </c>
      <c r="F33" s="26">
        <f>ROUND(2*E33,0)/2</f>
        <v>-21916</v>
      </c>
      <c r="G33" s="26">
        <f>+C33-(C$7+F33*C$8)</f>
        <v>-1.9390800000110175E-2</v>
      </c>
      <c r="H33" s="26">
        <f>+G33</f>
        <v>-1.9390800000110175E-2</v>
      </c>
      <c r="O33" s="26">
        <f ca="1">+C$11+C$12*$F33</f>
        <v>2.5674359208968524E-2</v>
      </c>
      <c r="Q33" s="65">
        <f>+C33-15018.5</f>
        <v>12175.220000000001</v>
      </c>
    </row>
    <row r="34" spans="1:31" s="26" customFormat="1" x14ac:dyDescent="0.2">
      <c r="A34" s="23" t="s">
        <v>48</v>
      </c>
      <c r="B34" s="24" t="s">
        <v>43</v>
      </c>
      <c r="C34" s="23">
        <v>27505.321</v>
      </c>
      <c r="D34" s="27"/>
      <c r="E34" s="26">
        <f>+(C34-C$7)/C$8</f>
        <v>-21524.000076995544</v>
      </c>
      <c r="F34" s="26">
        <f>ROUND(2*E34,0)/2</f>
        <v>-21524</v>
      </c>
      <c r="G34" s="26">
        <f>+C34-(C$7+F34*C$8)</f>
        <v>-6.120000034570694E-5</v>
      </c>
      <c r="H34" s="26">
        <f>+G34</f>
        <v>-6.120000034570694E-5</v>
      </c>
      <c r="O34" s="26">
        <f ca="1">+C$11+C$12*$F34</f>
        <v>2.5309341019960158E-2</v>
      </c>
      <c r="Q34" s="65">
        <f>+C34-15018.5</f>
        <v>12486.821</v>
      </c>
    </row>
    <row r="35" spans="1:31" s="26" customFormat="1" x14ac:dyDescent="0.2">
      <c r="A35" s="23" t="s">
        <v>46</v>
      </c>
      <c r="B35" s="24" t="s">
        <v>43</v>
      </c>
      <c r="C35" s="23">
        <v>27856.643</v>
      </c>
      <c r="D35" s="27"/>
      <c r="E35" s="26">
        <f>+(C35-C$7)/C$8</f>
        <v>-21082.002883055346</v>
      </c>
      <c r="F35" s="26">
        <f>ROUND(2*E35,0)/2</f>
        <v>-21082</v>
      </c>
      <c r="G35" s="26">
        <f>+C35-(C$7+F35*C$8)</f>
        <v>-2.291600001626648E-3</v>
      </c>
      <c r="H35" s="26">
        <f>+G35</f>
        <v>-2.291600001626648E-3</v>
      </c>
      <c r="O35" s="26">
        <f ca="1">+C$11+C$12*$F35</f>
        <v>2.489776438847624E-2</v>
      </c>
      <c r="Q35" s="65">
        <f>+C35-15018.5</f>
        <v>12838.143</v>
      </c>
    </row>
    <row r="36" spans="1:31" s="26" customFormat="1" x14ac:dyDescent="0.2">
      <c r="A36" s="23" t="s">
        <v>48</v>
      </c>
      <c r="B36" s="24" t="s">
        <v>43</v>
      </c>
      <c r="C36" s="23">
        <v>28210.348999999998</v>
      </c>
      <c r="D36" s="27"/>
      <c r="E36" s="26">
        <f>+(C36-C$7)/C$8</f>
        <v>-20637.00638559771</v>
      </c>
      <c r="F36" s="26">
        <f>ROUND(2*E36,0)/2</f>
        <v>-20637</v>
      </c>
      <c r="G36" s="26">
        <f>+C36-(C$7+F36*C$8)</f>
        <v>-5.0756000018736813E-3</v>
      </c>
      <c r="H36" s="26">
        <f>+G36</f>
        <v>-5.0756000018736813E-3</v>
      </c>
      <c r="O36" s="26">
        <f ca="1">+C$11+C$12*$F36</f>
        <v>2.4483394250443782E-2</v>
      </c>
      <c r="Q36" s="65">
        <f>+C36-15018.5</f>
        <v>13191.848999999998</v>
      </c>
    </row>
    <row r="37" spans="1:31" s="26" customFormat="1" x14ac:dyDescent="0.2">
      <c r="A37" s="23" t="s">
        <v>48</v>
      </c>
      <c r="B37" s="24" t="s">
        <v>43</v>
      </c>
      <c r="C37" s="23">
        <v>28214.332999999999</v>
      </c>
      <c r="D37" s="27"/>
      <c r="E37" s="26">
        <f>+(C37-C$7)/C$8</f>
        <v>-20631.994126699439</v>
      </c>
      <c r="F37" s="26">
        <f>ROUND(2*E37,0)/2</f>
        <v>-20632</v>
      </c>
      <c r="G37" s="26">
        <f>+C37-(C$7+F37*C$8)</f>
        <v>4.6683999971719459E-3</v>
      </c>
      <c r="H37" s="26">
        <f>+G37</f>
        <v>4.6683999971719459E-3</v>
      </c>
      <c r="O37" s="26">
        <f ca="1">+C$11+C$12*$F37</f>
        <v>2.4478738406196229E-2</v>
      </c>
      <c r="Q37" s="65">
        <f>+C37-15018.5</f>
        <v>13195.832999999999</v>
      </c>
    </row>
    <row r="38" spans="1:31" s="26" customFormat="1" x14ac:dyDescent="0.2">
      <c r="A38" s="23" t="s">
        <v>48</v>
      </c>
      <c r="B38" s="24" t="s">
        <v>43</v>
      </c>
      <c r="C38" s="23">
        <v>28249.295999999998</v>
      </c>
      <c r="D38" s="27"/>
      <c r="E38" s="26">
        <f>+(C38-C$7)/C$8</f>
        <v>-20588.007277336943</v>
      </c>
      <c r="F38" s="26">
        <f>ROUND(2*E38,0)/2</f>
        <v>-20588</v>
      </c>
      <c r="G38" s="26">
        <f>+C38-(C$7+F38*C$8)</f>
        <v>-5.7844000002660323E-3</v>
      </c>
      <c r="H38" s="26">
        <f>+G38</f>
        <v>-5.7844000002660323E-3</v>
      </c>
      <c r="O38" s="26">
        <f ca="1">+C$11+C$12*$F38</f>
        <v>2.4437766976817737E-2</v>
      </c>
      <c r="Q38" s="65">
        <f>+C38-15018.5</f>
        <v>13230.795999999998</v>
      </c>
    </row>
    <row r="39" spans="1:31" s="26" customFormat="1" x14ac:dyDescent="0.2">
      <c r="A39" s="23" t="s">
        <v>48</v>
      </c>
      <c r="B39" s="24" t="s">
        <v>43</v>
      </c>
      <c r="C39" s="23">
        <v>28253.27</v>
      </c>
      <c r="D39" s="27"/>
      <c r="E39" s="26">
        <f>+(C39-C$7)/C$8</f>
        <v>-20583.007599409801</v>
      </c>
      <c r="F39" s="26">
        <f>ROUND(2*E39,0)/2</f>
        <v>-20583</v>
      </c>
      <c r="G39" s="26">
        <f>+C39-(C$7+F39*C$8)</f>
        <v>-6.0403999996196944E-3</v>
      </c>
      <c r="H39" s="26">
        <f>+G39</f>
        <v>-6.0403999996196944E-3</v>
      </c>
      <c r="O39" s="26">
        <f ca="1">+C$11+C$12*$F39</f>
        <v>2.4433111132570184E-2</v>
      </c>
      <c r="Q39" s="65">
        <f>+C39-15018.5</f>
        <v>13234.77</v>
      </c>
    </row>
    <row r="40" spans="1:31" s="26" customFormat="1" x14ac:dyDescent="0.2">
      <c r="A40" s="23" t="s">
        <v>48</v>
      </c>
      <c r="B40" s="24" t="s">
        <v>43</v>
      </c>
      <c r="C40" s="23">
        <v>28280.303</v>
      </c>
      <c r="D40" s="27"/>
      <c r="E40" s="26">
        <f>+(C40-C$7)/C$8</f>
        <v>-20548.99746015355</v>
      </c>
      <c r="F40" s="26">
        <f>ROUND(2*E40,0)/2</f>
        <v>-20549</v>
      </c>
      <c r="G40" s="26">
        <f>+C40-(C$7+F40*C$8)</f>
        <v>2.0187999980407767E-3</v>
      </c>
      <c r="H40" s="26">
        <f>+G40</f>
        <v>2.0187999980407767E-3</v>
      </c>
      <c r="O40" s="26">
        <f ca="1">+C$11+C$12*$F40</f>
        <v>2.4401451391686806E-2</v>
      </c>
      <c r="Q40" s="65">
        <f>+C40-15018.5</f>
        <v>13261.803</v>
      </c>
    </row>
    <row r="41" spans="1:31" s="26" customFormat="1" x14ac:dyDescent="0.2">
      <c r="A41" s="23" t="s">
        <v>49</v>
      </c>
      <c r="B41" s="24" t="s">
        <v>43</v>
      </c>
      <c r="C41" s="23">
        <v>29536.16</v>
      </c>
      <c r="D41" s="27"/>
      <c r="E41" s="26">
        <f>+(C41-C$7)/C$8</f>
        <v>-18969.007394088352</v>
      </c>
      <c r="F41" s="26">
        <f>ROUND(2*E41,0)/2</f>
        <v>-18969</v>
      </c>
      <c r="G41" s="26">
        <f>+C41-(C$7+F41*C$8)</f>
        <v>-5.8772000011231285E-3</v>
      </c>
      <c r="H41" s="26">
        <f>+G41</f>
        <v>-5.8772000011231285E-3</v>
      </c>
      <c r="O41" s="26">
        <f ca="1">+C$11+C$12*$F41</f>
        <v>2.2930204609459208E-2</v>
      </c>
      <c r="Q41" s="65">
        <f>+C41-15018.5</f>
        <v>14517.66</v>
      </c>
    </row>
    <row r="42" spans="1:31" s="26" customFormat="1" x14ac:dyDescent="0.2">
      <c r="A42" s="23" t="s">
        <v>50</v>
      </c>
      <c r="B42" s="24" t="s">
        <v>43</v>
      </c>
      <c r="C42" s="23">
        <v>29650.612000000001</v>
      </c>
      <c r="D42" s="27"/>
      <c r="E42" s="26">
        <f>+(C42-C$7)/C$8</f>
        <v>-18825.015663309056</v>
      </c>
      <c r="F42" s="26">
        <f>ROUND(2*E42,0)/2</f>
        <v>-18825</v>
      </c>
      <c r="G42" s="26">
        <f>+C42-(C$7+F42*C$8)</f>
        <v>-1.2450000001990702E-2</v>
      </c>
      <c r="H42" s="26">
        <f>+G42</f>
        <v>-1.2450000001990702E-2</v>
      </c>
      <c r="O42" s="26">
        <f ca="1">+C$11+C$12*$F42</f>
        <v>2.2796116295129606E-2</v>
      </c>
      <c r="Q42" s="65">
        <f>+C42-15018.5</f>
        <v>14632.112000000001</v>
      </c>
    </row>
    <row r="43" spans="1:31" s="26" customFormat="1" x14ac:dyDescent="0.2">
      <c r="A43" s="23" t="s">
        <v>50</v>
      </c>
      <c r="B43" s="24" t="s">
        <v>43</v>
      </c>
      <c r="C43" s="23">
        <v>29671.264999999999</v>
      </c>
      <c r="D43" s="27"/>
      <c r="E43" s="26">
        <f>+(C43-C$7)/C$8</f>
        <v>-18799.03218363387</v>
      </c>
      <c r="F43" s="26">
        <f>ROUND(2*E43,0)/2</f>
        <v>-18799</v>
      </c>
      <c r="G43" s="26">
        <f>+C43-(C$7+F43*C$8)</f>
        <v>-2.5581200003216509E-2</v>
      </c>
      <c r="H43" s="26">
        <f>+G43</f>
        <v>-2.5581200003216509E-2</v>
      </c>
      <c r="O43" s="26">
        <f ca="1">+C$11+C$12*$F43</f>
        <v>2.2771905905042314E-2</v>
      </c>
      <c r="Q43" s="65">
        <f>+C43-15018.5</f>
        <v>14652.764999999999</v>
      </c>
    </row>
    <row r="44" spans="1:31" s="26" customFormat="1" x14ac:dyDescent="0.2">
      <c r="A44" s="23" t="s">
        <v>50</v>
      </c>
      <c r="B44" s="24" t="s">
        <v>43</v>
      </c>
      <c r="C44" s="23">
        <v>29722.151000000002</v>
      </c>
      <c r="D44" s="27"/>
      <c r="E44" s="26">
        <f>+(C44-C$7)/C$8</f>
        <v>-18735.012653940761</v>
      </c>
      <c r="F44" s="26">
        <f>ROUND(2*E44,0)/2</f>
        <v>-18735</v>
      </c>
      <c r="G44" s="26">
        <f>+C44-(C$7+F44*C$8)</f>
        <v>-1.0057999999844469E-2</v>
      </c>
      <c r="H44" s="26">
        <f>+G44</f>
        <v>-1.0057999999844469E-2</v>
      </c>
      <c r="O44" s="26">
        <f ca="1">+C$11+C$12*$F44</f>
        <v>2.2712311098673603E-2</v>
      </c>
      <c r="Q44" s="65">
        <f>+C44-15018.5</f>
        <v>14703.651000000002</v>
      </c>
    </row>
    <row r="45" spans="1:31" s="26" customFormat="1" x14ac:dyDescent="0.2">
      <c r="A45" s="23" t="s">
        <v>50</v>
      </c>
      <c r="B45" s="24" t="s">
        <v>43</v>
      </c>
      <c r="C45" s="23">
        <v>30024.178</v>
      </c>
      <c r="D45" s="27"/>
      <c r="E45" s="26">
        <f>+(C45-C$7)/C$8</f>
        <v>-18355.033357186854</v>
      </c>
      <c r="F45" s="26">
        <f>ROUND(2*E45,0)/2</f>
        <v>-18355</v>
      </c>
      <c r="G45" s="26">
        <f>+C45-(C$7+F45*C$8)</f>
        <v>-2.6514000001043314E-2</v>
      </c>
      <c r="H45" s="26">
        <f>+G45</f>
        <v>-2.6514000001043314E-2</v>
      </c>
      <c r="O45" s="26">
        <f ca="1">+C$11+C$12*$F45</f>
        <v>2.235846693585937E-2</v>
      </c>
      <c r="Q45" s="65">
        <f>+C45-15018.5</f>
        <v>15005.678</v>
      </c>
    </row>
    <row r="46" spans="1:31" s="26" customFormat="1" x14ac:dyDescent="0.2">
      <c r="A46" s="23" t="s">
        <v>50</v>
      </c>
      <c r="B46" s="24" t="s">
        <v>43</v>
      </c>
      <c r="C46" s="23">
        <v>30055.197</v>
      </c>
      <c r="D46" s="27"/>
      <c r="E46" s="26">
        <f>+(C46-C$7)/C$8</f>
        <v>-18316.008442838105</v>
      </c>
      <c r="F46" s="26">
        <f>ROUND(2*E46,0)/2</f>
        <v>-18316</v>
      </c>
      <c r="G46" s="26">
        <f>+C46-(C$7+F46*C$8)</f>
        <v>-6.7108000002917834E-3</v>
      </c>
      <c r="H46" s="26">
        <f>+G46</f>
        <v>-6.7108000002917834E-3</v>
      </c>
      <c r="O46" s="26">
        <f ca="1">+C$11+C$12*$F46</f>
        <v>2.2322151350728438E-2</v>
      </c>
      <c r="Q46" s="65">
        <f>+C46-15018.5</f>
        <v>15036.697</v>
      </c>
    </row>
    <row r="47" spans="1:31" s="26" customFormat="1" x14ac:dyDescent="0.2">
      <c r="A47" s="23" t="s">
        <v>51</v>
      </c>
      <c r="B47" s="24" t="s">
        <v>43</v>
      </c>
      <c r="C47" s="23">
        <v>33319.673999999999</v>
      </c>
      <c r="D47" s="27"/>
      <c r="E47" s="26">
        <f>+(C47-C$7)/C$8</f>
        <v>-14208.979353619899</v>
      </c>
      <c r="F47" s="26">
        <f>ROUND(2*E47,0)/2</f>
        <v>-14209</v>
      </c>
      <c r="G47" s="26">
        <f>+C47-(C$7+F47*C$8)</f>
        <v>1.6410800002631731E-2</v>
      </c>
      <c r="H47" s="26">
        <f>+G47</f>
        <v>1.6410800002631731E-2</v>
      </c>
      <c r="O47" s="26">
        <f ca="1">+C$11+C$12*$F47</f>
        <v>1.8497840885786203E-2</v>
      </c>
      <c r="Q47" s="65">
        <f>+C47-15018.5</f>
        <v>18301.173999999999</v>
      </c>
    </row>
    <row r="48" spans="1:31" s="26" customFormat="1" x14ac:dyDescent="0.2">
      <c r="A48" s="26" t="s">
        <v>52</v>
      </c>
      <c r="B48" s="28"/>
      <c r="C48" s="27">
        <v>39915.339999999997</v>
      </c>
      <c r="D48" s="27"/>
      <c r="E48" s="26">
        <f>+(C48-C$7)/C$8</f>
        <v>-5910.9910005797365</v>
      </c>
      <c r="F48" s="26">
        <f>ROUND(2*E48,0)/2</f>
        <v>-5911</v>
      </c>
      <c r="G48" s="26">
        <f>+C48-(C$7+F48*C$8)</f>
        <v>7.1532000001752749E-3</v>
      </c>
      <c r="I48" s="26">
        <f>+G48</f>
        <v>7.1532000001752749E-3</v>
      </c>
      <c r="O48" s="26">
        <f ca="1">+C$11+C$12*$F48</f>
        <v>1.0771001772542805E-2</v>
      </c>
      <c r="Q48" s="65">
        <f>+C48-15018.5</f>
        <v>24896.839999999997</v>
      </c>
      <c r="AB48" s="26">
        <v>10</v>
      </c>
      <c r="AC48" s="26" t="s">
        <v>53</v>
      </c>
      <c r="AE48" s="26" t="s">
        <v>54</v>
      </c>
    </row>
    <row r="49" spans="1:31" s="26" customFormat="1" x14ac:dyDescent="0.2">
      <c r="A49" s="26" t="s">
        <v>55</v>
      </c>
      <c r="B49" s="28"/>
      <c r="C49" s="27">
        <v>40181.616000000002</v>
      </c>
      <c r="D49" s="27"/>
      <c r="E49" s="26">
        <f>+(C49-C$7)/C$8</f>
        <v>-5575.9899337133775</v>
      </c>
      <c r="F49" s="26">
        <f>ROUND(2*E49,0)/2</f>
        <v>-5576</v>
      </c>
      <c r="G49" s="26">
        <f>+C49-(C$7+F49*C$8)</f>
        <v>8.0012000034912489E-3</v>
      </c>
      <c r="I49" s="26">
        <f>+G49</f>
        <v>8.0012000034912489E-3</v>
      </c>
      <c r="O49" s="26">
        <f ca="1">+C$11+C$12*$F49</f>
        <v>1.0459060207956575E-2</v>
      </c>
      <c r="Q49" s="65">
        <f>+C49-15018.5</f>
        <v>25163.116000000002</v>
      </c>
      <c r="AB49" s="26">
        <v>5</v>
      </c>
      <c r="AC49" s="26" t="s">
        <v>53</v>
      </c>
      <c r="AE49" s="26" t="s">
        <v>54</v>
      </c>
    </row>
    <row r="50" spans="1:31" s="26" customFormat="1" x14ac:dyDescent="0.2">
      <c r="A50" s="26" t="s">
        <v>56</v>
      </c>
      <c r="B50" s="28"/>
      <c r="C50" s="27">
        <v>40252.35</v>
      </c>
      <c r="D50" s="27"/>
      <c r="E50" s="26">
        <f>+(C50-C$7)/C$8</f>
        <v>-5486.999692521068</v>
      </c>
      <c r="F50" s="26">
        <f>ROUND(2*E50,0)/2</f>
        <v>-5487</v>
      </c>
      <c r="G50" s="26">
        <f>+C50-(C$7+F50*C$8)</f>
        <v>2.4439999833703041E-4</v>
      </c>
      <c r="I50" s="26">
        <f>+G50</f>
        <v>2.4439999833703041E-4</v>
      </c>
      <c r="O50" s="26">
        <f ca="1">+C$11+C$12*$F50</f>
        <v>1.0376186180350083E-2</v>
      </c>
      <c r="Q50" s="65">
        <f>+C50-15018.5</f>
        <v>25233.85</v>
      </c>
      <c r="AB50" s="26">
        <v>20</v>
      </c>
      <c r="AC50" s="26" t="s">
        <v>53</v>
      </c>
      <c r="AE50" s="26" t="s">
        <v>54</v>
      </c>
    </row>
    <row r="51" spans="1:31" s="26" customFormat="1" x14ac:dyDescent="0.2">
      <c r="A51" s="26" t="s">
        <v>56</v>
      </c>
      <c r="B51" s="28"/>
      <c r="C51" s="27">
        <v>40256.334000000003</v>
      </c>
      <c r="D51" s="27"/>
      <c r="E51" s="26">
        <f>+(C51-C$7)/C$8</f>
        <v>-5481.987433622794</v>
      </c>
      <c r="F51" s="26">
        <f>ROUND(2*E51,0)/2</f>
        <v>-5482</v>
      </c>
      <c r="G51" s="26">
        <f>+C51-(C$7+F51*C$8)</f>
        <v>9.9884000010206364E-3</v>
      </c>
      <c r="I51" s="26">
        <f>+G51</f>
        <v>9.9884000010206364E-3</v>
      </c>
      <c r="O51" s="26">
        <f ca="1">+C$11+C$12*$F51</f>
        <v>1.0371530336102528E-2</v>
      </c>
      <c r="Q51" s="65">
        <f>+C51-15018.5</f>
        <v>25237.834000000003</v>
      </c>
      <c r="AB51" s="26">
        <v>6</v>
      </c>
      <c r="AC51" s="26" t="s">
        <v>53</v>
      </c>
      <c r="AE51" s="26" t="s">
        <v>54</v>
      </c>
    </row>
    <row r="52" spans="1:31" s="26" customFormat="1" x14ac:dyDescent="0.2">
      <c r="A52" s="26" t="s">
        <v>57</v>
      </c>
      <c r="B52" s="28"/>
      <c r="C52" s="27">
        <v>40283.357000000004</v>
      </c>
      <c r="D52" s="27"/>
      <c r="E52" s="26">
        <f>+(C52-C$7)/C$8</f>
        <v>-5447.9898753376692</v>
      </c>
      <c r="F52" s="26">
        <f>ROUND(2*E52,0)/2</f>
        <v>-5448</v>
      </c>
      <c r="G52" s="26">
        <f>+C52-(C$7+F52*C$8)</f>
        <v>8.0476000002818182E-3</v>
      </c>
      <c r="I52" s="26">
        <f>+G52</f>
        <v>8.0476000002818182E-3</v>
      </c>
      <c r="O52" s="26">
        <f ca="1">+C$11+C$12*$F52</f>
        <v>1.0339870595219149E-2</v>
      </c>
      <c r="Q52" s="65">
        <f>+C52-15018.5</f>
        <v>25264.857000000004</v>
      </c>
      <c r="AB52" s="26">
        <v>7</v>
      </c>
      <c r="AC52" s="26" t="s">
        <v>53</v>
      </c>
      <c r="AE52" s="26" t="s">
        <v>54</v>
      </c>
    </row>
    <row r="53" spans="1:31" s="26" customFormat="1" x14ac:dyDescent="0.2">
      <c r="A53" s="26" t="s">
        <v>57</v>
      </c>
      <c r="B53" s="28"/>
      <c r="C53" s="27">
        <v>40287.332000000002</v>
      </c>
      <c r="D53" s="27"/>
      <c r="E53" s="26">
        <f>+(C53-C$7)/C$8</f>
        <v>-5442.988939313419</v>
      </c>
      <c r="F53" s="26">
        <f>ROUND(2*E53,0)/2</f>
        <v>-5443</v>
      </c>
      <c r="G53" s="26">
        <f>+C53-(C$7+F53*C$8)</f>
        <v>8.7916000047698617E-3</v>
      </c>
      <c r="I53" s="26">
        <f>+G53</f>
        <v>8.7916000047698617E-3</v>
      </c>
      <c r="O53" s="26">
        <f ca="1">+C$11+C$12*$F53</f>
        <v>1.0335214750971593E-2</v>
      </c>
      <c r="Q53" s="65">
        <f>+C53-15018.5</f>
        <v>25268.832000000002</v>
      </c>
      <c r="AB53" s="26">
        <v>6</v>
      </c>
      <c r="AC53" s="26" t="s">
        <v>58</v>
      </c>
      <c r="AE53" s="26" t="s">
        <v>54</v>
      </c>
    </row>
    <row r="54" spans="1:31" s="26" customFormat="1" x14ac:dyDescent="0.2">
      <c r="A54" s="26" t="s">
        <v>57</v>
      </c>
      <c r="B54" s="28"/>
      <c r="C54" s="27">
        <v>40314.362000000001</v>
      </c>
      <c r="D54" s="27"/>
      <c r="E54" s="26">
        <f>+(C54-C$7)/C$8</f>
        <v>-5408.9825743485062</v>
      </c>
      <c r="F54" s="26">
        <f>ROUND(2*E54,0)/2</f>
        <v>-5409</v>
      </c>
      <c r="G54" s="26">
        <f>+C54-(C$7+F54*C$8)</f>
        <v>1.3850800001819152E-2</v>
      </c>
      <c r="I54" s="26">
        <f>+G54</f>
        <v>1.3850800001819152E-2</v>
      </c>
      <c r="O54" s="26">
        <f ca="1">+C$11+C$12*$F54</f>
        <v>1.0303555010088214E-2</v>
      </c>
      <c r="Q54" s="65">
        <f>+C54-15018.5</f>
        <v>25295.862000000001</v>
      </c>
      <c r="AB54" s="26">
        <v>7</v>
      </c>
      <c r="AC54" s="26" t="s">
        <v>53</v>
      </c>
      <c r="AE54" s="26" t="s">
        <v>54</v>
      </c>
    </row>
    <row r="55" spans="1:31" s="26" customFormat="1" x14ac:dyDescent="0.2">
      <c r="A55" s="26" t="s">
        <v>57</v>
      </c>
      <c r="B55" s="28"/>
      <c r="C55" s="27">
        <v>40318.302000000003</v>
      </c>
      <c r="D55" s="27"/>
      <c r="E55" s="26">
        <f>+(C55-C$7)/C$8</f>
        <v>-5404.0256717232069</v>
      </c>
      <c r="F55" s="26">
        <f>ROUND(2*E55,0)/2</f>
        <v>-5404</v>
      </c>
      <c r="G55" s="26">
        <f>+C55-(C$7+F55*C$8)</f>
        <v>-2.0405199997185264E-2</v>
      </c>
      <c r="I55" s="26">
        <f>+G55</f>
        <v>-2.0405199997185264E-2</v>
      </c>
      <c r="O55" s="26">
        <f ca="1">+C$11+C$12*$F55</f>
        <v>1.0298899165840657E-2</v>
      </c>
      <c r="Q55" s="65">
        <f>+C55-15018.5</f>
        <v>25299.802000000003</v>
      </c>
      <c r="AB55" s="26">
        <v>6</v>
      </c>
      <c r="AC55" s="26" t="s">
        <v>53</v>
      </c>
      <c r="AE55" s="26" t="s">
        <v>54</v>
      </c>
    </row>
    <row r="56" spans="1:31" s="26" customFormat="1" x14ac:dyDescent="0.2">
      <c r="A56" s="26" t="s">
        <v>59</v>
      </c>
      <c r="B56" s="28"/>
      <c r="C56" s="27">
        <v>40616.396000000001</v>
      </c>
      <c r="D56" s="27"/>
      <c r="E56" s="26">
        <f>+(C56-C$7)/C$8</f>
        <v>-5028.9944709148076</v>
      </c>
      <c r="F56" s="26">
        <f>ROUND(2*E56,0)/2</f>
        <v>-5029</v>
      </c>
      <c r="G56" s="26">
        <f>+C56-(C$7+F56*C$8)</f>
        <v>4.3948000020463951E-3</v>
      </c>
      <c r="I56" s="26">
        <f>+G56</f>
        <v>4.3948000020463951E-3</v>
      </c>
      <c r="O56" s="26">
        <f ca="1">+C$11+C$12*$F56</f>
        <v>9.9497108472739841E-3</v>
      </c>
      <c r="Q56" s="65">
        <f>+C56-15018.5</f>
        <v>25597.896000000001</v>
      </c>
      <c r="AB56" s="26">
        <v>6</v>
      </c>
      <c r="AC56" s="26" t="s">
        <v>53</v>
      </c>
      <c r="AE56" s="26" t="s">
        <v>54</v>
      </c>
    </row>
    <row r="57" spans="1:31" s="26" customFormat="1" x14ac:dyDescent="0.2">
      <c r="A57" s="26" t="s">
        <v>60</v>
      </c>
      <c r="B57" s="28"/>
      <c r="C57" s="27">
        <v>40655.347000000002</v>
      </c>
      <c r="D57" s="27"/>
      <c r="E57" s="26">
        <f>+(C57-C$7)/C$8</f>
        <v>-4979.9903302655875</v>
      </c>
      <c r="F57" s="26">
        <f>ROUND(2*E57,0)/2</f>
        <v>-4980</v>
      </c>
      <c r="G57" s="26">
        <f>+C57-(C$7+F57*C$8)</f>
        <v>7.6860000044689514E-3</v>
      </c>
      <c r="I57" s="26">
        <f>+G57</f>
        <v>7.6860000044689514E-3</v>
      </c>
      <c r="O57" s="26">
        <f ca="1">+C$11+C$12*$F57</f>
        <v>9.9040835736479375E-3</v>
      </c>
      <c r="Q57" s="65">
        <f>+C57-15018.5</f>
        <v>25636.847000000002</v>
      </c>
      <c r="AB57" s="26">
        <v>10</v>
      </c>
      <c r="AC57" s="26" t="s">
        <v>53</v>
      </c>
      <c r="AE57" s="26" t="s">
        <v>54</v>
      </c>
    </row>
    <row r="58" spans="1:31" s="26" customFormat="1" x14ac:dyDescent="0.2">
      <c r="A58" s="26" t="s">
        <v>61</v>
      </c>
      <c r="B58" s="28"/>
      <c r="C58" s="27">
        <v>40890.620000000003</v>
      </c>
      <c r="D58" s="27"/>
      <c r="E58" s="26">
        <f>+(C58-C$7)/C$8</f>
        <v>-4683.9940481941749</v>
      </c>
      <c r="F58" s="26">
        <f>ROUND(2*E58,0)/2</f>
        <v>-4684</v>
      </c>
      <c r="G58" s="26">
        <f>+C58-(C$7+F58*C$8)</f>
        <v>4.7307999993790872E-3</v>
      </c>
      <c r="I58" s="26">
        <f>+G58</f>
        <v>4.7307999993790872E-3</v>
      </c>
      <c r="O58" s="26">
        <f ca="1">+C$11+C$12*$F58</f>
        <v>9.6284575941926413E-3</v>
      </c>
      <c r="Q58" s="65">
        <f>+C58-15018.5</f>
        <v>25872.120000000003</v>
      </c>
      <c r="AB58" s="26">
        <v>12</v>
      </c>
      <c r="AC58" s="26" t="s">
        <v>53</v>
      </c>
      <c r="AE58" s="26" t="s">
        <v>54</v>
      </c>
    </row>
    <row r="59" spans="1:31" s="26" customFormat="1" x14ac:dyDescent="0.2">
      <c r="A59" s="26" t="s">
        <v>62</v>
      </c>
      <c r="B59" s="28" t="s">
        <v>43</v>
      </c>
      <c r="C59" s="27">
        <v>40974.869500000001</v>
      </c>
      <c r="D59" s="27"/>
      <c r="E59" s="26">
        <f>+(C59-C$7)/C$8</f>
        <v>-4577.9999954708501</v>
      </c>
      <c r="F59" s="26">
        <f>ROUND(2*E59,0)/2</f>
        <v>-4578</v>
      </c>
      <c r="G59" s="26">
        <f>+C59-(C$7+F59*C$8)</f>
        <v>3.5999983083456755E-6</v>
      </c>
      <c r="J59" s="26">
        <f>+G59</f>
        <v>3.5999983083456755E-6</v>
      </c>
      <c r="O59" s="26">
        <f ca="1">+C$11+C$12*$F59</f>
        <v>9.52975369614446E-3</v>
      </c>
      <c r="Q59" s="65">
        <f>+C59-15018.5</f>
        <v>25956.369500000001</v>
      </c>
    </row>
    <row r="60" spans="1:31" s="26" customFormat="1" x14ac:dyDescent="0.2">
      <c r="A60" s="26" t="s">
        <v>62</v>
      </c>
      <c r="B60" s="28" t="s">
        <v>43</v>
      </c>
      <c r="C60" s="27">
        <v>40979.638500000001</v>
      </c>
      <c r="D60" s="27"/>
      <c r="E60" s="26">
        <f>+(C60-C$7)/C$8</f>
        <v>-4572.0001303388599</v>
      </c>
      <c r="F60" s="26">
        <f>ROUND(2*E60,0)/2</f>
        <v>-4572</v>
      </c>
      <c r="G60" s="26">
        <f>+C60-(C$7+F60*C$8)</f>
        <v>-1.0360000305809081E-4</v>
      </c>
      <c r="J60" s="26">
        <f>+G60</f>
        <v>-1.0360000305809081E-4</v>
      </c>
      <c r="O60" s="26">
        <f ca="1">+C$11+C$12*$F60</f>
        <v>9.5241666830473935E-3</v>
      </c>
      <c r="Q60" s="65">
        <f>+C60-15018.5</f>
        <v>25961.138500000001</v>
      </c>
    </row>
    <row r="61" spans="1:31" s="26" customFormat="1" x14ac:dyDescent="0.2">
      <c r="A61" s="26" t="s">
        <v>62</v>
      </c>
      <c r="B61" s="28" t="s">
        <v>43</v>
      </c>
      <c r="C61" s="27">
        <v>40998.715100000001</v>
      </c>
      <c r="D61" s="27"/>
      <c r="E61" s="26">
        <f>+(C61-C$7)/C$8</f>
        <v>-4547.9999149526338</v>
      </c>
      <c r="F61" s="26">
        <f>ROUND(2*E61,0)/2</f>
        <v>-4548</v>
      </c>
      <c r="G61" s="26">
        <f>+C61-(C$7+F61*C$8)</f>
        <v>6.7599998146761209E-5</v>
      </c>
      <c r="J61" s="26">
        <f>+G61</f>
        <v>6.7599998146761209E-5</v>
      </c>
      <c r="O61" s="26">
        <f ca="1">+C$11+C$12*$F61</f>
        <v>9.5018186306591278E-3</v>
      </c>
      <c r="Q61" s="65">
        <f>+C61-15018.5</f>
        <v>25980.215100000001</v>
      </c>
    </row>
    <row r="62" spans="1:31" s="26" customFormat="1" x14ac:dyDescent="0.2">
      <c r="A62" s="26" t="s">
        <v>62</v>
      </c>
      <c r="B62" s="28" t="s">
        <v>45</v>
      </c>
      <c r="C62" s="27">
        <v>41000.704299999998</v>
      </c>
      <c r="D62" s="27"/>
      <c r="E62" s="26">
        <f>+(C62-C$7)/C$8</f>
        <v>-4545.4973081754206</v>
      </c>
      <c r="F62" s="26">
        <f>ROUND(2*E62,0)/2</f>
        <v>-4545.5</v>
      </c>
      <c r="G62" s="26">
        <f>+C62-(C$7+F62*C$8)</f>
        <v>2.1395999938249588E-3</v>
      </c>
      <c r="J62" s="26">
        <f>+G62</f>
        <v>2.1395999938249588E-3</v>
      </c>
      <c r="O62" s="26">
        <f ca="1">+C$11+C$12*$F62</f>
        <v>9.4994907085353478E-3</v>
      </c>
      <c r="Q62" s="65">
        <f>+C62-15018.5</f>
        <v>25982.204299999998</v>
      </c>
    </row>
    <row r="63" spans="1:31" s="26" customFormat="1" x14ac:dyDescent="0.2">
      <c r="A63" s="26" t="s">
        <v>62</v>
      </c>
      <c r="B63" s="28" t="s">
        <v>45</v>
      </c>
      <c r="C63" s="27">
        <v>41016.601999999999</v>
      </c>
      <c r="D63" s="27"/>
      <c r="E63" s="26">
        <f>+(C63-C$7)/C$8</f>
        <v>-4525.4964577017699</v>
      </c>
      <c r="F63" s="26">
        <f>ROUND(2*E63,0)/2</f>
        <v>-4525.5</v>
      </c>
      <c r="G63" s="26">
        <f>+C63-(C$7+F63*C$8)</f>
        <v>2.8155999971204437E-3</v>
      </c>
      <c r="J63" s="26">
        <f>+G63</f>
        <v>2.8155999971204437E-3</v>
      </c>
      <c r="O63" s="26">
        <f ca="1">+C$11+C$12*$F63</f>
        <v>9.4808673315451251E-3</v>
      </c>
      <c r="Q63" s="65">
        <f>+C63-15018.5</f>
        <v>25998.101999999999</v>
      </c>
    </row>
    <row r="64" spans="1:31" s="26" customFormat="1" x14ac:dyDescent="0.2">
      <c r="A64" s="26" t="s">
        <v>63</v>
      </c>
      <c r="B64" s="28"/>
      <c r="C64" s="27">
        <v>41023.364000000001</v>
      </c>
      <c r="D64" s="27"/>
      <c r="E64" s="26">
        <f>+(C64-C$7)/C$8</f>
        <v>-4516.9892050235303</v>
      </c>
      <c r="F64" s="26">
        <f>ROUND(2*E64,0)/2</f>
        <v>-4517</v>
      </c>
      <c r="G64" s="26">
        <f>+C64-(C$7+F64*C$8)</f>
        <v>8.5803999972995371E-3</v>
      </c>
      <c r="I64" s="26">
        <f>+G64</f>
        <v>8.5803999972995371E-3</v>
      </c>
      <c r="O64" s="26">
        <f ca="1">+C$11+C$12*$F64</f>
        <v>9.4729523963242822E-3</v>
      </c>
      <c r="Q64" s="65">
        <f>+C64-15018.5</f>
        <v>26004.864000000001</v>
      </c>
      <c r="AB64" s="26">
        <v>6</v>
      </c>
      <c r="AC64" s="26" t="s">
        <v>53</v>
      </c>
      <c r="AE64" s="26" t="s">
        <v>54</v>
      </c>
    </row>
    <row r="65" spans="1:31" s="26" customFormat="1" x14ac:dyDescent="0.2">
      <c r="A65" s="26" t="s">
        <v>63</v>
      </c>
      <c r="B65" s="28"/>
      <c r="C65" s="27">
        <v>41023.366000000002</v>
      </c>
      <c r="D65" s="27"/>
      <c r="E65" s="26">
        <f>+(C65-C$7)/C$8</f>
        <v>-4516.9866888293036</v>
      </c>
      <c r="F65" s="26">
        <f>ROUND(2*E65,0)/2</f>
        <v>-4517</v>
      </c>
      <c r="G65" s="26">
        <f>+C65-(C$7+F65*C$8)</f>
        <v>1.0580399997706991E-2</v>
      </c>
      <c r="I65" s="26">
        <f>+G65</f>
        <v>1.0580399997706991E-2</v>
      </c>
      <c r="O65" s="26">
        <f ca="1">+C$11+C$12*$F65</f>
        <v>9.4729523963242822E-3</v>
      </c>
      <c r="Q65" s="65">
        <f>+C65-15018.5</f>
        <v>26004.866000000002</v>
      </c>
      <c r="AB65" s="26">
        <v>7</v>
      </c>
      <c r="AC65" s="26" t="s">
        <v>64</v>
      </c>
      <c r="AE65" s="26" t="s">
        <v>54</v>
      </c>
    </row>
    <row r="66" spans="1:31" s="26" customFormat="1" x14ac:dyDescent="0.2">
      <c r="A66" s="26" t="s">
        <v>63</v>
      </c>
      <c r="B66" s="28"/>
      <c r="C66" s="27">
        <v>41027.334999999999</v>
      </c>
      <c r="D66" s="27"/>
      <c r="E66" s="26">
        <f>+(C66-C$7)/C$8</f>
        <v>-4511.9933013877326</v>
      </c>
      <c r="F66" s="26">
        <f>ROUND(2*E66,0)/2</f>
        <v>-4512</v>
      </c>
      <c r="G66" s="26">
        <f>+C66-(C$7+F66*C$8)</f>
        <v>5.3244000009726733E-3</v>
      </c>
      <c r="I66" s="26">
        <f>+G66</f>
        <v>5.3244000009726733E-3</v>
      </c>
      <c r="O66" s="26">
        <f ca="1">+C$11+C$12*$F66</f>
        <v>9.4682965520767257E-3</v>
      </c>
      <c r="Q66" s="65">
        <f>+C66-15018.5</f>
        <v>26008.834999999999</v>
      </c>
      <c r="AB66" s="26">
        <v>6</v>
      </c>
      <c r="AC66" s="26" t="s">
        <v>53</v>
      </c>
      <c r="AE66" s="26" t="s">
        <v>54</v>
      </c>
    </row>
    <row r="67" spans="1:31" s="26" customFormat="1" x14ac:dyDescent="0.2">
      <c r="A67" s="26" t="s">
        <v>62</v>
      </c>
      <c r="B67" s="28" t="s">
        <v>45</v>
      </c>
      <c r="C67" s="27">
        <v>41028.524100000002</v>
      </c>
      <c r="D67" s="27"/>
      <c r="E67" s="26">
        <f>+(C67-C$7)/C$8</f>
        <v>-4510.4972981106375</v>
      </c>
      <c r="F67" s="26">
        <f>ROUND(2*E67,0)/2</f>
        <v>-4510.5</v>
      </c>
      <c r="G67" s="26">
        <f>+C67-(C$7+F67*C$8)</f>
        <v>2.1476000038092025E-3</v>
      </c>
      <c r="J67" s="26">
        <f>+G67</f>
        <v>2.1476000038092025E-3</v>
      </c>
      <c r="O67" s="26">
        <f ca="1">+C$11+C$12*$F67</f>
        <v>9.466899798802459E-3</v>
      </c>
      <c r="Q67" s="65">
        <f>+C67-15018.5</f>
        <v>26010.024100000002</v>
      </c>
    </row>
    <row r="68" spans="1:31" s="26" customFormat="1" x14ac:dyDescent="0.2">
      <c r="A68" s="26" t="s">
        <v>63</v>
      </c>
      <c r="B68" s="28" t="s">
        <v>45</v>
      </c>
      <c r="C68" s="27">
        <v>41056.353999999999</v>
      </c>
      <c r="D68" s="27"/>
      <c r="E68" s="26">
        <f>+(C68-C$7)/C$8</f>
        <v>-4475.4845812650228</v>
      </c>
      <c r="F68" s="26">
        <f>ROUND(2*E68,0)/2</f>
        <v>-4475.5</v>
      </c>
      <c r="G68" s="26">
        <f>+C68-(C$7+F68*C$8)</f>
        <v>1.2255599998752587E-2</v>
      </c>
      <c r="I68" s="26">
        <f>+G68</f>
        <v>1.2255599998752587E-2</v>
      </c>
      <c r="O68" s="26">
        <f ca="1">+C$11+C$12*$F68</f>
        <v>9.4343088890695703E-3</v>
      </c>
      <c r="Q68" s="65">
        <f>+C68-15018.5</f>
        <v>26037.853999999999</v>
      </c>
      <c r="AB68" s="26">
        <v>6</v>
      </c>
      <c r="AC68" s="26" t="s">
        <v>53</v>
      </c>
      <c r="AE68" s="26" t="s">
        <v>54</v>
      </c>
    </row>
    <row r="69" spans="1:31" s="26" customFormat="1" x14ac:dyDescent="0.2">
      <c r="A69" s="26" t="s">
        <v>65</v>
      </c>
      <c r="B69" s="28" t="s">
        <v>45</v>
      </c>
      <c r="C69" s="27">
        <v>41225.663</v>
      </c>
      <c r="D69" s="27"/>
      <c r="E69" s="26">
        <f>+(C69-C$7)/C$8</f>
        <v>-4262.4774171568215</v>
      </c>
      <c r="F69" s="26">
        <f>ROUND(2*E69,0)/2</f>
        <v>-4262.5</v>
      </c>
      <c r="G69" s="26">
        <f>+C69-(C$7+F69*C$8)</f>
        <v>1.795000000129221E-2</v>
      </c>
      <c r="I69" s="26">
        <f>+G69</f>
        <v>1.795000000129221E-2</v>
      </c>
      <c r="O69" s="26">
        <f ca="1">+C$11+C$12*$F69</f>
        <v>9.2359699241236978E-3</v>
      </c>
      <c r="Q69" s="65">
        <f>+C69-15018.5</f>
        <v>26207.163</v>
      </c>
      <c r="AB69" s="26">
        <v>8</v>
      </c>
      <c r="AC69" s="26" t="s">
        <v>53</v>
      </c>
      <c r="AE69" s="26" t="s">
        <v>54</v>
      </c>
    </row>
    <row r="70" spans="1:31" s="26" customFormat="1" x14ac:dyDescent="0.2">
      <c r="A70" s="26" t="s">
        <v>65</v>
      </c>
      <c r="B70" s="28"/>
      <c r="C70" s="27">
        <v>41227.644</v>
      </c>
      <c r="D70" s="27"/>
      <c r="E70" s="26">
        <f>+(C70-C$7)/C$8</f>
        <v>-4259.9851267759304</v>
      </c>
      <c r="F70" s="26">
        <f>ROUND(2*E70,0)/2</f>
        <v>-4260</v>
      </c>
      <c r="G70" s="26">
        <f>+C70-(C$7+F70*C$8)</f>
        <v>1.1822000000393018E-2</v>
      </c>
      <c r="I70" s="26">
        <f>+G70</f>
        <v>1.1822000000393018E-2</v>
      </c>
      <c r="O70" s="26">
        <f ca="1">+C$11+C$12*$F70</f>
        <v>9.2336420019999196E-3</v>
      </c>
      <c r="Q70" s="65">
        <f>+C70-15018.5</f>
        <v>26209.144</v>
      </c>
      <c r="AB70" s="26">
        <v>6</v>
      </c>
      <c r="AC70" s="26" t="s">
        <v>53</v>
      </c>
      <c r="AE70" s="26" t="s">
        <v>54</v>
      </c>
    </row>
    <row r="71" spans="1:31" s="26" customFormat="1" x14ac:dyDescent="0.2">
      <c r="A71" s="26" t="s">
        <v>66</v>
      </c>
      <c r="B71" s="28" t="s">
        <v>45</v>
      </c>
      <c r="C71" s="27">
        <v>41279.697999999997</v>
      </c>
      <c r="D71" s="27"/>
      <c r="E71" s="26">
        <f>+(C71-C$7)/C$8</f>
        <v>-4194.4961396548233</v>
      </c>
      <c r="F71" s="26">
        <f>ROUND(2*E71,0)/2</f>
        <v>-4194.5</v>
      </c>
      <c r="G71" s="26">
        <f>+C71-(C$7+F71*C$8)</f>
        <v>3.0683999939355999E-3</v>
      </c>
      <c r="I71" s="26">
        <f>+G71</f>
        <v>3.0683999939355999E-3</v>
      </c>
      <c r="O71" s="26">
        <f ca="1">+C$11+C$12*$F71</f>
        <v>9.1726504423569402E-3</v>
      </c>
      <c r="Q71" s="65">
        <f>+C71-15018.5</f>
        <v>26261.197999999997</v>
      </c>
      <c r="AB71" s="26">
        <v>7</v>
      </c>
      <c r="AC71" s="26" t="s">
        <v>53</v>
      </c>
      <c r="AE71" s="26" t="s">
        <v>54</v>
      </c>
    </row>
    <row r="72" spans="1:31" s="26" customFormat="1" x14ac:dyDescent="0.2">
      <c r="A72" s="26" t="s">
        <v>67</v>
      </c>
      <c r="B72" s="28"/>
      <c r="C72" s="27">
        <v>41301.557000000001</v>
      </c>
      <c r="D72" s="27"/>
      <c r="E72" s="26">
        <f>+(C72-C$7)/C$8</f>
        <v>-4166.9953948613274</v>
      </c>
      <c r="F72" s="26">
        <f>ROUND(2*E72,0)/2</f>
        <v>-4167</v>
      </c>
      <c r="G72" s="26">
        <f>+C72-(C$7+F72*C$8)</f>
        <v>3.6603999978979118E-3</v>
      </c>
      <c r="I72" s="26">
        <f>+G72</f>
        <v>3.6603999978979118E-3</v>
      </c>
      <c r="O72" s="26">
        <f ca="1">+C$11+C$12*$F72</f>
        <v>9.1470432989953845E-3</v>
      </c>
      <c r="Q72" s="65">
        <f>+C72-15018.5</f>
        <v>26283.057000000001</v>
      </c>
      <c r="AB72" s="26">
        <v>11</v>
      </c>
      <c r="AC72" s="26" t="s">
        <v>53</v>
      </c>
      <c r="AE72" s="26" t="s">
        <v>54</v>
      </c>
    </row>
    <row r="73" spans="1:31" s="26" customFormat="1" x14ac:dyDescent="0.2">
      <c r="A73" s="26" t="s">
        <v>67</v>
      </c>
      <c r="B73" s="28" t="s">
        <v>45</v>
      </c>
      <c r="C73" s="27">
        <v>41350.445</v>
      </c>
      <c r="D73" s="27"/>
      <c r="E73" s="26">
        <f>+(C73-C$7)/C$8</f>
        <v>-4105.4895432000367</v>
      </c>
      <c r="F73" s="26">
        <f>ROUND(2*E73,0)/2</f>
        <v>-4105.5</v>
      </c>
      <c r="G73" s="26">
        <f>+C73-(C$7+F73*C$8)</f>
        <v>8.3116000023437664E-3</v>
      </c>
      <c r="I73" s="26">
        <f>+G73</f>
        <v>8.3116000023437664E-3</v>
      </c>
      <c r="O73" s="26">
        <f ca="1">+C$11+C$12*$F73</f>
        <v>9.0897764147504501E-3</v>
      </c>
      <c r="Q73" s="65">
        <f>+C73-15018.5</f>
        <v>26331.945</v>
      </c>
      <c r="AB73" s="26">
        <v>7</v>
      </c>
      <c r="AC73" s="26" t="s">
        <v>53</v>
      </c>
      <c r="AE73" s="26" t="s">
        <v>54</v>
      </c>
    </row>
    <row r="74" spans="1:31" s="26" customFormat="1" x14ac:dyDescent="0.2">
      <c r="A74" s="26" t="s">
        <v>68</v>
      </c>
      <c r="B74" s="28" t="s">
        <v>45</v>
      </c>
      <c r="C74" s="27">
        <v>41393.358</v>
      </c>
      <c r="D74" s="27"/>
      <c r="E74" s="26">
        <f>+(C74-C$7)/C$8</f>
        <v>-4051.5008217890345</v>
      </c>
      <c r="F74" s="26">
        <f>ROUND(2*E74,0)/2</f>
        <v>-4051.5</v>
      </c>
      <c r="G74" s="26">
        <f>+C74-(C$7+F74*C$8)</f>
        <v>-6.5319999703206122E-4</v>
      </c>
      <c r="I74" s="26">
        <f>+G74</f>
        <v>-6.5319999703206122E-4</v>
      </c>
      <c r="O74" s="26">
        <f ca="1">+C$11+C$12*$F74</f>
        <v>9.0394932968768486E-3</v>
      </c>
      <c r="Q74" s="65">
        <f>+C74-15018.5</f>
        <v>26374.858</v>
      </c>
      <c r="AB74" s="26">
        <v>11</v>
      </c>
      <c r="AC74" s="26" t="s">
        <v>53</v>
      </c>
      <c r="AE74" s="26" t="s">
        <v>54</v>
      </c>
    </row>
    <row r="75" spans="1:31" s="26" customFormat="1" x14ac:dyDescent="0.2">
      <c r="A75" s="26" t="s">
        <v>68</v>
      </c>
      <c r="B75" s="28"/>
      <c r="C75" s="27">
        <v>41395.351999999999</v>
      </c>
      <c r="D75" s="27"/>
      <c r="E75" s="26">
        <f>+(C75-C$7)/C$8</f>
        <v>-4048.9921761456753</v>
      </c>
      <c r="F75" s="26">
        <f>ROUND(2*E75,0)/2</f>
        <v>-4049</v>
      </c>
      <c r="G75" s="26">
        <f>+C75-(C$7+F75*C$8)</f>
        <v>6.2188000010792166E-3</v>
      </c>
      <c r="I75" s="26">
        <f>+G75</f>
        <v>6.2188000010792166E-3</v>
      </c>
      <c r="O75" s="26">
        <f ca="1">+C$11+C$12*$F75</f>
        <v>9.0371653747530704E-3</v>
      </c>
      <c r="Q75" s="65">
        <f>+C75-15018.5</f>
        <v>26376.851999999999</v>
      </c>
      <c r="AB75" s="26">
        <v>12</v>
      </c>
      <c r="AC75" s="26" t="s">
        <v>53</v>
      </c>
      <c r="AE75" s="26" t="s">
        <v>54</v>
      </c>
    </row>
    <row r="76" spans="1:31" s="26" customFormat="1" x14ac:dyDescent="0.2">
      <c r="A76" s="26" t="s">
        <v>69</v>
      </c>
      <c r="B76" s="28"/>
      <c r="C76" s="27">
        <v>41595.65</v>
      </c>
      <c r="D76" s="27"/>
      <c r="E76" s="26">
        <f>+(C76-C$7)/C$8</f>
        <v>-3796.9978406021137</v>
      </c>
      <c r="F76" s="26">
        <f>ROUND(2*E76,0)/2</f>
        <v>-3797</v>
      </c>
      <c r="G76" s="26">
        <f>+C76-(C$7+F76*C$8)</f>
        <v>1.7164000018965453E-3</v>
      </c>
      <c r="I76" s="26">
        <f>+G76</f>
        <v>1.7164000018965453E-3</v>
      </c>
      <c r="O76" s="26">
        <f ca="1">+C$11+C$12*$F76</f>
        <v>8.8025108246762643E-3</v>
      </c>
      <c r="Q76" s="65">
        <f>+C76-15018.5</f>
        <v>26577.15</v>
      </c>
      <c r="AB76" s="26">
        <v>5</v>
      </c>
      <c r="AC76" s="26" t="s">
        <v>53</v>
      </c>
      <c r="AE76" s="26" t="s">
        <v>54</v>
      </c>
    </row>
    <row r="77" spans="1:31" s="26" customFormat="1" x14ac:dyDescent="0.2">
      <c r="A77" s="26" t="s">
        <v>70</v>
      </c>
      <c r="B77" s="28"/>
      <c r="C77" s="27">
        <v>41681.502</v>
      </c>
      <c r="D77" s="27"/>
      <c r="E77" s="26">
        <f>+(C77-C$7)/C$8</f>
        <v>-3688.987687255174</v>
      </c>
      <c r="F77" s="26">
        <f>ROUND(2*E77,0)/2</f>
        <v>-3689</v>
      </c>
      <c r="G77" s="26">
        <f>+C77-(C$7+F77*C$8)</f>
        <v>9.7868000011658296E-3</v>
      </c>
      <c r="I77" s="26">
        <f>+G77</f>
        <v>9.7868000011658296E-3</v>
      </c>
      <c r="O77" s="26">
        <f ca="1">+C$11+C$12*$F77</f>
        <v>8.7019445889290614E-3</v>
      </c>
      <c r="Q77" s="65">
        <f>+C77-15018.5</f>
        <v>26663.002</v>
      </c>
      <c r="AB77" s="26">
        <v>8</v>
      </c>
      <c r="AC77" s="26" t="s">
        <v>53</v>
      </c>
      <c r="AE77" s="26" t="s">
        <v>54</v>
      </c>
    </row>
    <row r="78" spans="1:31" s="26" customFormat="1" x14ac:dyDescent="0.2">
      <c r="A78" s="26" t="s">
        <v>71</v>
      </c>
      <c r="B78" s="28"/>
      <c r="C78" s="27">
        <v>41728.39</v>
      </c>
      <c r="D78" s="27"/>
      <c r="E78" s="26">
        <f>+(C78-C$7)/C$8</f>
        <v>-3629.9980298199221</v>
      </c>
      <c r="F78" s="26">
        <f>ROUND(2*E78,0)/2</f>
        <v>-3630</v>
      </c>
      <c r="G78" s="26">
        <f>+C78-(C$7+F78*C$8)</f>
        <v>1.5659999990020879E-3</v>
      </c>
      <c r="I78" s="26">
        <f>+G78</f>
        <v>1.5659999990020879E-3</v>
      </c>
      <c r="O78" s="26">
        <f ca="1">+C$11+C$12*$F78</f>
        <v>8.6470056268079052E-3</v>
      </c>
      <c r="Q78" s="65">
        <f>+C78-15018.5</f>
        <v>26709.89</v>
      </c>
      <c r="AB78" s="26">
        <v>8</v>
      </c>
      <c r="AC78" s="26" t="s">
        <v>53</v>
      </c>
      <c r="AE78" s="26" t="s">
        <v>54</v>
      </c>
    </row>
    <row r="79" spans="1:31" s="26" customFormat="1" x14ac:dyDescent="0.2">
      <c r="A79" s="26" t="s">
        <v>71</v>
      </c>
      <c r="B79" s="28"/>
      <c r="C79" s="27">
        <v>41751.438000000002</v>
      </c>
      <c r="D79" s="27"/>
      <c r="E79" s="26">
        <f>+(C79-C$7)/C$8</f>
        <v>-3601.0014075590479</v>
      </c>
      <c r="F79" s="26">
        <f>ROUND(2*E79,0)/2</f>
        <v>-3601</v>
      </c>
      <c r="G79" s="26">
        <f>+C79-(C$7+F79*C$8)</f>
        <v>-1.1187999989488162E-3</v>
      </c>
      <c r="I79" s="26">
        <f>+G79</f>
        <v>-1.1187999989488162E-3</v>
      </c>
      <c r="O79" s="26">
        <f ca="1">+C$11+C$12*$F79</f>
        <v>8.6200017301720812E-3</v>
      </c>
      <c r="Q79" s="65">
        <f>+C79-15018.5</f>
        <v>26732.938000000002</v>
      </c>
      <c r="AB79" s="26">
        <v>8</v>
      </c>
      <c r="AC79" s="26" t="s">
        <v>53</v>
      </c>
      <c r="AE79" s="26" t="s">
        <v>54</v>
      </c>
    </row>
    <row r="80" spans="1:31" s="26" customFormat="1" x14ac:dyDescent="0.2">
      <c r="A80" s="26" t="s">
        <v>71</v>
      </c>
      <c r="B80" s="28"/>
      <c r="C80" s="27">
        <v>41759.385000000002</v>
      </c>
      <c r="D80" s="27"/>
      <c r="E80" s="26">
        <f>+(C80-C$7)/C$8</f>
        <v>-3591.003309801883</v>
      </c>
      <c r="F80" s="26">
        <f>ROUND(2*E80,0)/2</f>
        <v>-3591</v>
      </c>
      <c r="G80" s="26">
        <f>+C80-(C$7+F80*C$8)</f>
        <v>-2.6308000014978461E-3</v>
      </c>
      <c r="I80" s="26">
        <f>+G80</f>
        <v>-2.6308000014978461E-3</v>
      </c>
      <c r="O80" s="26">
        <f ca="1">+C$11+C$12*$F80</f>
        <v>8.6106900416769699E-3</v>
      </c>
      <c r="Q80" s="65">
        <f>+C80-15018.5</f>
        <v>26740.885000000002</v>
      </c>
      <c r="AB80" s="26">
        <v>6</v>
      </c>
      <c r="AC80" s="26" t="s">
        <v>53</v>
      </c>
      <c r="AE80" s="26" t="s">
        <v>54</v>
      </c>
    </row>
    <row r="81" spans="1:31" s="26" customFormat="1" x14ac:dyDescent="0.2">
      <c r="A81" s="26" t="s">
        <v>71</v>
      </c>
      <c r="B81" s="28"/>
      <c r="C81" s="27">
        <v>41763.35</v>
      </c>
      <c r="D81" s="27"/>
      <c r="E81" s="26">
        <f>+(C81-C$7)/C$8</f>
        <v>-3586.0149547487654</v>
      </c>
      <c r="F81" s="26">
        <f>ROUND(2*E81,0)/2</f>
        <v>-3586</v>
      </c>
      <c r="G81" s="26">
        <f>+C81-(C$7+F81*C$8)</f>
        <v>-1.1886799999047071E-2</v>
      </c>
      <c r="I81" s="26">
        <f>+G81</f>
        <v>-1.1886799999047071E-2</v>
      </c>
      <c r="O81" s="26">
        <f ca="1">+C$11+C$12*$F81</f>
        <v>8.6060341974294151E-3</v>
      </c>
      <c r="Q81" s="65">
        <f>+C81-15018.5</f>
        <v>26744.85</v>
      </c>
      <c r="AB81" s="26">
        <v>8</v>
      </c>
      <c r="AC81" s="26" t="s">
        <v>53</v>
      </c>
      <c r="AE81" s="26" t="s">
        <v>54</v>
      </c>
    </row>
    <row r="82" spans="1:31" s="26" customFormat="1" x14ac:dyDescent="0.2">
      <c r="A82" s="26" t="s">
        <v>72</v>
      </c>
      <c r="B82" s="28" t="s">
        <v>45</v>
      </c>
      <c r="C82" s="27">
        <v>42035.593999999997</v>
      </c>
      <c r="D82" s="27"/>
      <c r="E82" s="26">
        <f>+(C82-C$7)/C$8</f>
        <v>-3243.5055643119154</v>
      </c>
      <c r="F82" s="26">
        <f>ROUND(2*E82,0)/2</f>
        <v>-3243.5</v>
      </c>
      <c r="G82" s="26">
        <f>+C82-(C$7+F82*C$8)</f>
        <v>-4.4228000042494386E-3</v>
      </c>
      <c r="I82" s="26">
        <f>+G82</f>
        <v>-4.4228000042494386E-3</v>
      </c>
      <c r="O82" s="26">
        <f ca="1">+C$11+C$12*$F82</f>
        <v>8.2871088664718505E-3</v>
      </c>
      <c r="Q82" s="65">
        <f>+C82-15018.5</f>
        <v>27017.093999999997</v>
      </c>
      <c r="AB82" s="26">
        <v>4</v>
      </c>
      <c r="AC82" s="26" t="s">
        <v>53</v>
      </c>
      <c r="AE82" s="26" t="s">
        <v>54</v>
      </c>
    </row>
    <row r="83" spans="1:31" s="26" customFormat="1" x14ac:dyDescent="0.2">
      <c r="A83" s="26" t="s">
        <v>72</v>
      </c>
      <c r="B83" s="28" t="s">
        <v>45</v>
      </c>
      <c r="C83" s="27">
        <v>42043.542000000001</v>
      </c>
      <c r="D83" s="27"/>
      <c r="E83" s="26">
        <f>+(C83-C$7)/C$8</f>
        <v>-3233.5062084576321</v>
      </c>
      <c r="F83" s="26">
        <f>ROUND(2*E83,0)/2</f>
        <v>-3233.5</v>
      </c>
      <c r="G83" s="26">
        <f>+C83-(C$7+F83*C$8)</f>
        <v>-4.9347999956808053E-3</v>
      </c>
      <c r="I83" s="26">
        <f>+G83</f>
        <v>-4.9347999956808053E-3</v>
      </c>
      <c r="O83" s="26">
        <f ca="1">+C$11+C$12*$F83</f>
        <v>8.2777971779767392E-3</v>
      </c>
      <c r="Q83" s="65">
        <f>+C83-15018.5</f>
        <v>27025.042000000001</v>
      </c>
      <c r="AB83" s="26">
        <v>5</v>
      </c>
      <c r="AC83" s="26" t="s">
        <v>53</v>
      </c>
      <c r="AE83" s="26" t="s">
        <v>54</v>
      </c>
    </row>
    <row r="84" spans="1:31" s="26" customFormat="1" x14ac:dyDescent="0.2">
      <c r="A84" s="26" t="s">
        <v>72</v>
      </c>
      <c r="B84" s="28"/>
      <c r="C84" s="27">
        <v>42061.423000000003</v>
      </c>
      <c r="D84" s="27"/>
      <c r="E84" s="26">
        <f>+(C84-C$7)/C$8</f>
        <v>-3211.010173979731</v>
      </c>
      <c r="F84" s="26">
        <f>ROUND(2*E84,0)/2</f>
        <v>-3211</v>
      </c>
      <c r="G84" s="26">
        <f>+C84-(C$7+F84*C$8)</f>
        <v>-8.0868000004556961E-3</v>
      </c>
      <c r="I84" s="26">
        <f>+G84</f>
        <v>-8.0868000004556961E-3</v>
      </c>
      <c r="O84" s="26">
        <f ca="1">+C$11+C$12*$F84</f>
        <v>8.2568458788627383E-3</v>
      </c>
      <c r="Q84" s="65">
        <f>+C84-15018.5</f>
        <v>27042.923000000003</v>
      </c>
      <c r="AB84" s="26">
        <v>5</v>
      </c>
      <c r="AC84" s="26" t="s">
        <v>53</v>
      </c>
      <c r="AE84" s="26" t="s">
        <v>54</v>
      </c>
    </row>
    <row r="85" spans="1:31" s="26" customFormat="1" x14ac:dyDescent="0.2">
      <c r="A85" s="26" t="s">
        <v>73</v>
      </c>
      <c r="B85" s="28"/>
      <c r="C85" s="27">
        <v>42100.358</v>
      </c>
      <c r="D85" s="27"/>
      <c r="E85" s="26">
        <f>+(C85-C$7)/C$8</f>
        <v>-3162.0261628843236</v>
      </c>
      <c r="F85" s="26">
        <f>ROUND(2*E85,0)/2</f>
        <v>-3162</v>
      </c>
      <c r="G85" s="26">
        <f>+C85-(C$7+F85*C$8)</f>
        <v>-2.0795600001292769E-2</v>
      </c>
      <c r="I85" s="26">
        <f>+G85</f>
        <v>-2.0795600001292769E-2</v>
      </c>
      <c r="O85" s="26">
        <f ca="1">+C$11+C$12*$F85</f>
        <v>8.2112186052366934E-3</v>
      </c>
      <c r="Q85" s="65">
        <f>+C85-15018.5</f>
        <v>27081.858</v>
      </c>
      <c r="AB85" s="26">
        <v>12</v>
      </c>
      <c r="AC85" s="26" t="s">
        <v>53</v>
      </c>
      <c r="AE85" s="26" t="s">
        <v>54</v>
      </c>
    </row>
    <row r="86" spans="1:31" s="26" customFormat="1" x14ac:dyDescent="0.2">
      <c r="A86" s="26" t="s">
        <v>73</v>
      </c>
      <c r="B86" s="28"/>
      <c r="C86" s="27">
        <v>42127.39</v>
      </c>
      <c r="D86" s="27"/>
      <c r="E86" s="26">
        <f>+(C86-C$7)/C$8</f>
        <v>-3128.0172817251846</v>
      </c>
      <c r="F86" s="26">
        <f>ROUND(2*E86,0)/2</f>
        <v>-3128</v>
      </c>
      <c r="G86" s="26">
        <f>+C86-(C$7+F86*C$8)</f>
        <v>-1.3736400003836025E-2</v>
      </c>
      <c r="I86" s="26">
        <f>+G86</f>
        <v>-1.3736400003836025E-2</v>
      </c>
      <c r="O86" s="26">
        <f ca="1">+C$11+C$12*$F86</f>
        <v>8.1795588643533146E-3</v>
      </c>
      <c r="Q86" s="65">
        <f>+C86-15018.5</f>
        <v>27108.89</v>
      </c>
      <c r="AB86" s="26">
        <v>5</v>
      </c>
      <c r="AC86" s="26" t="s">
        <v>53</v>
      </c>
      <c r="AE86" s="26" t="s">
        <v>54</v>
      </c>
    </row>
    <row r="87" spans="1:31" s="26" customFormat="1" x14ac:dyDescent="0.2">
      <c r="A87" s="26" t="s">
        <v>74</v>
      </c>
      <c r="B87" s="28"/>
      <c r="C87" s="27">
        <v>42417.523000000001</v>
      </c>
      <c r="D87" s="27"/>
      <c r="E87" s="26">
        <f>+(C87-C$7)/C$8</f>
        <v>-2763.0017920335267</v>
      </c>
      <c r="F87" s="26">
        <f>ROUND(2*E87,0)/2</f>
        <v>-2763</v>
      </c>
      <c r="G87" s="26">
        <f>+C87-(C$7+F87*C$8)</f>
        <v>-1.4243999976315536E-3</v>
      </c>
      <c r="I87" s="26">
        <f>+G87</f>
        <v>-1.4243999976315536E-3</v>
      </c>
      <c r="O87" s="26">
        <f ca="1">+C$11+C$12*$F87</f>
        <v>7.8396822342817508E-3</v>
      </c>
      <c r="Q87" s="65">
        <f>+C87-15018.5</f>
        <v>27399.023000000001</v>
      </c>
      <c r="AB87" s="26">
        <v>8</v>
      </c>
      <c r="AC87" s="26" t="s">
        <v>53</v>
      </c>
      <c r="AE87" s="26" t="s">
        <v>54</v>
      </c>
    </row>
    <row r="88" spans="1:31" s="26" customFormat="1" x14ac:dyDescent="0.2">
      <c r="A88" s="26" t="s">
        <v>74</v>
      </c>
      <c r="B88" s="28"/>
      <c r="C88" s="27">
        <v>42433.423999999999</v>
      </c>
      <c r="D88" s="27"/>
      <c r="E88" s="26">
        <f>+(C88-C$7)/C$8</f>
        <v>-2742.9967898394079</v>
      </c>
      <c r="F88" s="26">
        <f>ROUND(2*E88,0)/2</f>
        <v>-2743</v>
      </c>
      <c r="G88" s="26">
        <f>+C88-(C$7+F88*C$8)</f>
        <v>2.5516000023344532E-3</v>
      </c>
      <c r="I88" s="26">
        <f>+G88</f>
        <v>2.5516000023344532E-3</v>
      </c>
      <c r="O88" s="26">
        <f ca="1">+C$11+C$12*$F88</f>
        <v>7.8210588572915282E-3</v>
      </c>
      <c r="Q88" s="65">
        <f>+C88-15018.5</f>
        <v>27414.923999999999</v>
      </c>
      <c r="AB88" s="26">
        <v>6</v>
      </c>
      <c r="AC88" s="26" t="s">
        <v>53</v>
      </c>
      <c r="AE88" s="26" t="s">
        <v>54</v>
      </c>
    </row>
    <row r="89" spans="1:31" s="26" customFormat="1" x14ac:dyDescent="0.2">
      <c r="A89" s="26" t="s">
        <v>74</v>
      </c>
      <c r="B89" s="28" t="s">
        <v>45</v>
      </c>
      <c r="C89" s="27">
        <v>42439.366999999998</v>
      </c>
      <c r="D89" s="27"/>
      <c r="E89" s="26">
        <f>+(C89-C$7)/C$8</f>
        <v>-2735.5199186967347</v>
      </c>
      <c r="F89" s="26">
        <f>ROUND(2*E89,0)/2</f>
        <v>-2735.5</v>
      </c>
      <c r="G89" s="26">
        <f>+C89-(C$7+F89*C$8)</f>
        <v>-1.5832400000363123E-2</v>
      </c>
      <c r="I89" s="26">
        <f>+G89</f>
        <v>-1.5832400000363123E-2</v>
      </c>
      <c r="O89" s="26">
        <f ca="1">+C$11+C$12*$F89</f>
        <v>7.8140750909201952E-3</v>
      </c>
      <c r="Q89" s="65">
        <f>+C89-15018.5</f>
        <v>27420.866999999998</v>
      </c>
      <c r="AB89" s="26">
        <v>6</v>
      </c>
      <c r="AC89" s="26" t="s">
        <v>64</v>
      </c>
      <c r="AE89" s="26" t="s">
        <v>54</v>
      </c>
    </row>
    <row r="90" spans="1:31" s="26" customFormat="1" x14ac:dyDescent="0.2">
      <c r="A90" s="26" t="s">
        <v>74</v>
      </c>
      <c r="B90" s="28" t="s">
        <v>45</v>
      </c>
      <c r="C90" s="27">
        <v>42439.375999999997</v>
      </c>
      <c r="D90" s="27"/>
      <c r="E90" s="26">
        <f>+(C90-C$7)/C$8</f>
        <v>-2735.5085958227196</v>
      </c>
      <c r="F90" s="26">
        <f>ROUND(2*E90,0)/2</f>
        <v>-2735.5</v>
      </c>
      <c r="G90" s="26">
        <f>+C90-(C$7+F90*C$8)</f>
        <v>-6.8324000021675602E-3</v>
      </c>
      <c r="I90" s="26">
        <f>+G90</f>
        <v>-6.8324000021675602E-3</v>
      </c>
      <c r="O90" s="26">
        <f ca="1">+C$11+C$12*$F90</f>
        <v>7.8140750909201952E-3</v>
      </c>
      <c r="Q90" s="65">
        <f>+C90-15018.5</f>
        <v>27420.875999999997</v>
      </c>
      <c r="AB90" s="26">
        <v>7</v>
      </c>
      <c r="AC90" s="26" t="s">
        <v>53</v>
      </c>
      <c r="AE90" s="26" t="s">
        <v>54</v>
      </c>
    </row>
    <row r="91" spans="1:31" s="26" customFormat="1" x14ac:dyDescent="0.2">
      <c r="A91" s="26" t="s">
        <v>75</v>
      </c>
      <c r="B91" s="28" t="s">
        <v>45</v>
      </c>
      <c r="C91" s="27">
        <v>42454.476999999999</v>
      </c>
      <c r="D91" s="27"/>
      <c r="E91" s="26">
        <f>+(C91-C$7)/C$8</f>
        <v>-2716.5100713190109</v>
      </c>
      <c r="F91" s="26">
        <f>ROUND(2*E91,0)/2</f>
        <v>-2716.5</v>
      </c>
      <c r="G91" s="26">
        <f>+C91-(C$7+F91*C$8)</f>
        <v>-8.0051999975694343E-3</v>
      </c>
      <c r="I91" s="26">
        <f>+G91</f>
        <v>-8.0051999975694343E-3</v>
      </c>
      <c r="O91" s="26">
        <f ca="1">+C$11+C$12*$F91</f>
        <v>7.7963828827794825E-3</v>
      </c>
      <c r="Q91" s="65">
        <f>+C91-15018.5</f>
        <v>27435.976999999999</v>
      </c>
      <c r="AB91" s="26">
        <v>9</v>
      </c>
      <c r="AC91" s="26" t="s">
        <v>53</v>
      </c>
      <c r="AE91" s="26" t="s">
        <v>54</v>
      </c>
    </row>
    <row r="92" spans="1:31" s="26" customFormat="1" x14ac:dyDescent="0.2">
      <c r="A92" s="26" t="s">
        <v>75</v>
      </c>
      <c r="B92" s="28" t="s">
        <v>45</v>
      </c>
      <c r="C92" s="27">
        <v>42466.41</v>
      </c>
      <c r="D92" s="27"/>
      <c r="E92" s="26">
        <f>+(C92-C$7)/C$8</f>
        <v>-2701.4971984693448</v>
      </c>
      <c r="F92" s="26">
        <f>ROUND(2*E92,0)/2</f>
        <v>-2701.5</v>
      </c>
      <c r="G92" s="26">
        <f>+C92-(C$7+F92*C$8)</f>
        <v>2.2268000029725954E-3</v>
      </c>
      <c r="I92" s="26">
        <f>+G92</f>
        <v>2.2268000029725954E-3</v>
      </c>
      <c r="O92" s="26">
        <f ca="1">+C$11+C$12*$F92</f>
        <v>7.7824153500368155E-3</v>
      </c>
      <c r="Q92" s="65">
        <f>+C92-15018.5</f>
        <v>27447.910000000003</v>
      </c>
      <c r="AB92" s="26">
        <v>8</v>
      </c>
      <c r="AC92" s="26" t="s">
        <v>53</v>
      </c>
      <c r="AE92" s="26" t="s">
        <v>54</v>
      </c>
    </row>
    <row r="93" spans="1:31" s="26" customFormat="1" x14ac:dyDescent="0.2">
      <c r="A93" s="23" t="s">
        <v>76</v>
      </c>
      <c r="B93" s="24" t="s">
        <v>45</v>
      </c>
      <c r="C93" s="23">
        <v>42470.392999999996</v>
      </c>
      <c r="D93" s="27"/>
      <c r="E93" s="26">
        <f>+(C93-C$7)/C$8</f>
        <v>-2696.4861976681973</v>
      </c>
      <c r="F93" s="26">
        <f>ROUND(2*E93,0)/2</f>
        <v>-2696.5</v>
      </c>
      <c r="G93" s="26">
        <f>+C93-(C$7+F93*C$8)</f>
        <v>1.0970799994538538E-2</v>
      </c>
      <c r="I93" s="26">
        <f>+G93</f>
        <v>1.0970799994538538E-2</v>
      </c>
      <c r="O93" s="26">
        <f ca="1">+C$11+C$12*$F93</f>
        <v>7.7777595057892598E-3</v>
      </c>
      <c r="Q93" s="65">
        <f>+C93-15018.5</f>
        <v>27451.892999999996</v>
      </c>
    </row>
    <row r="94" spans="1:31" s="26" customFormat="1" x14ac:dyDescent="0.2">
      <c r="A94" s="26" t="s">
        <v>75</v>
      </c>
      <c r="B94" s="28" t="s">
        <v>45</v>
      </c>
      <c r="C94" s="27">
        <v>42470.41</v>
      </c>
      <c r="D94" s="27"/>
      <c r="E94" s="26">
        <f>+(C94-C$7)/C$8</f>
        <v>-2696.4648100172672</v>
      </c>
      <c r="F94" s="26">
        <f>ROUND(2*E94,0)/2</f>
        <v>-2696.5</v>
      </c>
      <c r="G94" s="26">
        <f>+C94-(C$7+F94*C$8)</f>
        <v>2.7970800001639873E-2</v>
      </c>
      <c r="I94" s="26">
        <f>+G94</f>
        <v>2.7970800001639873E-2</v>
      </c>
      <c r="O94" s="26">
        <f ca="1">+C$11+C$12*$F94</f>
        <v>7.7777595057892598E-3</v>
      </c>
      <c r="Q94" s="65">
        <f>+C94-15018.5</f>
        <v>27451.910000000003</v>
      </c>
      <c r="AB94" s="26">
        <v>8</v>
      </c>
      <c r="AC94" s="26" t="s">
        <v>53</v>
      </c>
      <c r="AE94" s="26" t="s">
        <v>54</v>
      </c>
    </row>
    <row r="95" spans="1:31" s="26" customFormat="1" x14ac:dyDescent="0.2">
      <c r="A95" s="26" t="s">
        <v>77</v>
      </c>
      <c r="B95" s="28"/>
      <c r="C95" s="27">
        <v>42832.436999999998</v>
      </c>
      <c r="D95" s="27"/>
      <c r="E95" s="26">
        <f>+(C95-C$7)/C$8</f>
        <v>-2240.9996864822024</v>
      </c>
      <c r="F95" s="26">
        <f>ROUND(2*E95,0)/2</f>
        <v>-2241</v>
      </c>
      <c r="G95" s="26">
        <f>+C95-(C$7+F95*C$8)</f>
        <v>2.4919999850681052E-4</v>
      </c>
      <c r="I95" s="26">
        <f>+G95</f>
        <v>2.4919999850681052E-4</v>
      </c>
      <c r="O95" s="26">
        <f ca="1">+C$11+C$12*$F95</f>
        <v>7.3536120948369376E-3</v>
      </c>
      <c r="Q95" s="65">
        <f>+C95-15018.5</f>
        <v>27813.936999999998</v>
      </c>
      <c r="AB95" s="26">
        <v>11</v>
      </c>
      <c r="AC95" s="26" t="s">
        <v>53</v>
      </c>
      <c r="AE95" s="26" t="s">
        <v>54</v>
      </c>
    </row>
    <row r="96" spans="1:31" s="26" customFormat="1" x14ac:dyDescent="0.2">
      <c r="A96" s="26" t="s">
        <v>78</v>
      </c>
      <c r="B96" s="28" t="s">
        <v>45</v>
      </c>
      <c r="C96" s="27">
        <v>42842.362000000001</v>
      </c>
      <c r="D96" s="27"/>
      <c r="E96" s="26">
        <f>+(C96-C$7)/C$8</f>
        <v>-2228.513072635481</v>
      </c>
      <c r="F96" s="26">
        <f>ROUND(2*E96,0)/2</f>
        <v>-2228.5</v>
      </c>
      <c r="G96" s="26">
        <f>+C96-(C$7+F96*C$8)</f>
        <v>-1.0390800001914613E-2</v>
      </c>
      <c r="I96" s="26">
        <f>+G96</f>
        <v>-1.0390800001914613E-2</v>
      </c>
      <c r="O96" s="26">
        <f ca="1">+C$11+C$12*$F96</f>
        <v>7.341972484218048E-3</v>
      </c>
      <c r="Q96" s="65">
        <f>+C96-15018.5</f>
        <v>27823.862000000001</v>
      </c>
      <c r="AB96" s="26">
        <v>9</v>
      </c>
      <c r="AC96" s="26" t="s">
        <v>79</v>
      </c>
      <c r="AE96" s="26" t="s">
        <v>54</v>
      </c>
    </row>
    <row r="97" spans="1:31" s="26" customFormat="1" x14ac:dyDescent="0.2">
      <c r="A97" s="23" t="s">
        <v>80</v>
      </c>
      <c r="B97" s="24" t="s">
        <v>43</v>
      </c>
      <c r="C97" s="23">
        <v>42848.337</v>
      </c>
      <c r="D97" s="27"/>
      <c r="E97" s="26">
        <f>+(C97-C$7)/C$8</f>
        <v>-2220.9959423851919</v>
      </c>
      <c r="F97" s="26">
        <f>ROUND(2*E97,0)/2</f>
        <v>-2221</v>
      </c>
      <c r="G97" s="26">
        <f>+C97-(C$7+F97*C$8)</f>
        <v>3.2252000019070692E-3</v>
      </c>
      <c r="I97" s="26">
        <f>+G97</f>
        <v>3.2252000019070692E-3</v>
      </c>
      <c r="O97" s="26">
        <f ca="1">+C$11+C$12*$F97</f>
        <v>7.334988717846715E-3</v>
      </c>
      <c r="Q97" s="65">
        <f>+C97-15018.5</f>
        <v>27829.837</v>
      </c>
    </row>
    <row r="98" spans="1:31" s="26" customFormat="1" x14ac:dyDescent="0.2">
      <c r="A98" s="26" t="s">
        <v>78</v>
      </c>
      <c r="B98" s="28"/>
      <c r="C98" s="27">
        <v>42879.34</v>
      </c>
      <c r="D98" s="27"/>
      <c r="E98" s="26">
        <f>+(C98-C$7)/C$8</f>
        <v>-2181.9911575902556</v>
      </c>
      <c r="F98" s="26">
        <f>ROUND(2*E98,0)/2</f>
        <v>-2182</v>
      </c>
      <c r="G98" s="26">
        <f>+C98-(C$7+F98*C$8)</f>
        <v>7.0283999957609922E-3</v>
      </c>
      <c r="I98" s="26">
        <f>+G98</f>
        <v>7.0283999957609922E-3</v>
      </c>
      <c r="O98" s="26">
        <f ca="1">+C$11+C$12*$F98</f>
        <v>7.2986731327157805E-3</v>
      </c>
      <c r="Q98" s="65">
        <f>+C98-15018.5</f>
        <v>27860.839999999997</v>
      </c>
      <c r="AB98" s="26">
        <v>7</v>
      </c>
      <c r="AC98" s="26" t="s">
        <v>53</v>
      </c>
      <c r="AE98" s="26" t="s">
        <v>54</v>
      </c>
    </row>
    <row r="99" spans="1:31" s="26" customFormat="1" x14ac:dyDescent="0.2">
      <c r="A99" s="23" t="s">
        <v>81</v>
      </c>
      <c r="B99" s="24" t="s">
        <v>43</v>
      </c>
      <c r="C99" s="23">
        <v>43044.659</v>
      </c>
      <c r="D99" s="27"/>
      <c r="E99" s="26">
        <f>+(C99-C$7)/C$8</f>
        <v>-1974.0038009629986</v>
      </c>
      <c r="F99" s="26">
        <f>ROUND(2*E99,0)/2</f>
        <v>-1974</v>
      </c>
      <c r="G99" s="26">
        <f>+C99-(C$7+F99*C$8)</f>
        <v>-3.0211999983293936E-3</v>
      </c>
      <c r="I99" s="26">
        <f>+G99</f>
        <v>-3.0211999983293936E-3</v>
      </c>
      <c r="O99" s="26">
        <f ca="1">+C$11+C$12*$F99</f>
        <v>7.1049900120174645E-3</v>
      </c>
      <c r="Q99" s="65">
        <f>+C99-15018.5</f>
        <v>28026.159</v>
      </c>
    </row>
    <row r="100" spans="1:31" s="26" customFormat="1" x14ac:dyDescent="0.2">
      <c r="A100" s="23" t="s">
        <v>81</v>
      </c>
      <c r="B100" s="24" t="s">
        <v>43</v>
      </c>
      <c r="C100" s="23">
        <v>43048.633999999998</v>
      </c>
      <c r="D100" s="27"/>
      <c r="E100" s="26">
        <f>+(C100-C$7)/C$8</f>
        <v>-1969.0028649387484</v>
      </c>
      <c r="F100" s="26">
        <f>ROUND(2*E100,0)/2</f>
        <v>-1969</v>
      </c>
      <c r="G100" s="26">
        <f>+C100-(C$7+F100*C$8)</f>
        <v>-2.2772000011173077E-3</v>
      </c>
      <c r="I100" s="26">
        <f>+G100</f>
        <v>-2.2772000011173077E-3</v>
      </c>
      <c r="O100" s="26">
        <f ca="1">+C$11+C$12*$F100</f>
        <v>7.1003341677699089E-3</v>
      </c>
      <c r="Q100" s="65">
        <f>+C100-15018.5</f>
        <v>28030.133999999998</v>
      </c>
    </row>
    <row r="101" spans="1:31" s="26" customFormat="1" x14ac:dyDescent="0.2">
      <c r="A101" s="26" t="s">
        <v>82</v>
      </c>
      <c r="B101" s="28"/>
      <c r="C101" s="27">
        <v>43144.817999999999</v>
      </c>
      <c r="D101" s="27"/>
      <c r="E101" s="26">
        <f>+(C101-C$7)/C$8</f>
        <v>-1847.9940522200898</v>
      </c>
      <c r="F101" s="26">
        <f>ROUND(2*E101,0)/2</f>
        <v>-1848</v>
      </c>
      <c r="G101" s="26">
        <f>+C101-(C$7+F101*C$8)</f>
        <v>4.7275999968405813E-3</v>
      </c>
      <c r="I101" s="26">
        <f>+G101</f>
        <v>4.7275999968405813E-3</v>
      </c>
      <c r="O101" s="26">
        <f ca="1">+C$11+C$12*$F101</f>
        <v>6.9876627369790615E-3</v>
      </c>
      <c r="Q101" s="65">
        <f>+C101-15018.5</f>
        <v>28126.317999999999</v>
      </c>
      <c r="AB101" s="26">
        <v>12</v>
      </c>
      <c r="AC101" s="26" t="s">
        <v>83</v>
      </c>
      <c r="AE101" s="26" t="s">
        <v>84</v>
      </c>
    </row>
    <row r="102" spans="1:31" s="26" customFormat="1" x14ac:dyDescent="0.2">
      <c r="A102" s="26" t="s">
        <v>85</v>
      </c>
      <c r="B102" s="28"/>
      <c r="C102" s="27">
        <v>43220.332999999999</v>
      </c>
      <c r="D102" s="27"/>
      <c r="E102" s="26">
        <f>+(C102-C$7)/C$8</f>
        <v>-1752.9888487304311</v>
      </c>
      <c r="F102" s="26">
        <f>ROUND(2*E102,0)/2</f>
        <v>-1753</v>
      </c>
      <c r="G102" s="26">
        <f>+C102-(C$7+F102*C$8)</f>
        <v>8.8636000000406057E-3</v>
      </c>
      <c r="I102" s="26">
        <f>+G102</f>
        <v>8.8636000000406057E-3</v>
      </c>
      <c r="O102" s="26">
        <f ca="1">+C$11+C$12*$F102</f>
        <v>6.8992016962755032E-3</v>
      </c>
      <c r="Q102" s="65">
        <f>+C102-15018.5</f>
        <v>28201.832999999999</v>
      </c>
      <c r="AB102" s="26">
        <v>5</v>
      </c>
      <c r="AC102" s="26" t="s">
        <v>64</v>
      </c>
      <c r="AE102" s="26" t="s">
        <v>54</v>
      </c>
    </row>
    <row r="103" spans="1:31" s="26" customFormat="1" x14ac:dyDescent="0.2">
      <c r="A103" s="26" t="s">
        <v>86</v>
      </c>
      <c r="B103" s="28"/>
      <c r="C103" s="27">
        <v>43447.656999999999</v>
      </c>
      <c r="D103" s="27"/>
      <c r="E103" s="26">
        <f>+(C103-C$7)/C$8</f>
        <v>-1466.9931806104098</v>
      </c>
      <c r="F103" s="26">
        <f>ROUND(2*E103,0)/2</f>
        <v>-1467</v>
      </c>
      <c r="G103" s="26">
        <f>+C103-(C$7+F103*C$8)</f>
        <v>5.4203999970923178E-3</v>
      </c>
      <c r="I103" s="26">
        <f>+G103</f>
        <v>5.4203999970923178E-3</v>
      </c>
      <c r="O103" s="26">
        <f ca="1">+C$11+C$12*$F103</f>
        <v>6.6328874053153191E-3</v>
      </c>
      <c r="Q103" s="65">
        <f>+C103-15018.5</f>
        <v>28429.156999999999</v>
      </c>
      <c r="AB103" s="26">
        <v>11</v>
      </c>
      <c r="AC103" s="26" t="s">
        <v>53</v>
      </c>
      <c r="AE103" s="26" t="s">
        <v>54</v>
      </c>
    </row>
    <row r="104" spans="1:31" s="26" customFormat="1" x14ac:dyDescent="0.2">
      <c r="A104" s="23" t="s">
        <v>87</v>
      </c>
      <c r="B104" s="24" t="s">
        <v>43</v>
      </c>
      <c r="C104" s="23">
        <v>43463.54</v>
      </c>
      <c r="D104" s="27"/>
      <c r="E104" s="26">
        <f>+(C104-C$7)/C$8</f>
        <v>-1447.0108241643209</v>
      </c>
      <c r="F104" s="26">
        <f>ROUND(2*E104,0)/2</f>
        <v>-1447</v>
      </c>
      <c r="G104" s="26">
        <f>+C104-(C$7+F104*C$8)</f>
        <v>-8.6035999993328005E-3</v>
      </c>
      <c r="I104" s="26">
        <f>+G104</f>
        <v>-8.6035999993328005E-3</v>
      </c>
      <c r="O104" s="26">
        <f ca="1">+C$11+C$12*$F104</f>
        <v>6.6142640283250965E-3</v>
      </c>
      <c r="Q104" s="65">
        <f>+C104-15018.5</f>
        <v>28445.040000000001</v>
      </c>
    </row>
    <row r="105" spans="1:31" s="26" customFormat="1" x14ac:dyDescent="0.2">
      <c r="A105" s="26" t="s">
        <v>86</v>
      </c>
      <c r="B105" s="28"/>
      <c r="C105" s="27">
        <v>43463.548000000003</v>
      </c>
      <c r="D105" s="27"/>
      <c r="E105" s="26">
        <f>+(C105-C$7)/C$8</f>
        <v>-1447.0007593874147</v>
      </c>
      <c r="F105" s="26">
        <f>ROUND(2*E105,0)/2</f>
        <v>-1447</v>
      </c>
      <c r="G105" s="26">
        <f>+C105-(C$7+F105*C$8)</f>
        <v>-6.03599997702986E-4</v>
      </c>
      <c r="I105" s="26">
        <f>+G105</f>
        <v>-6.03599997702986E-4</v>
      </c>
      <c r="O105" s="26">
        <f ca="1">+C$11+C$12*$F105</f>
        <v>6.6142640283250965E-3</v>
      </c>
      <c r="Q105" s="65">
        <f>+C105-15018.5</f>
        <v>28445.048000000003</v>
      </c>
      <c r="AB105" s="26">
        <v>6</v>
      </c>
      <c r="AC105" s="26" t="s">
        <v>53</v>
      </c>
      <c r="AE105" s="26" t="s">
        <v>54</v>
      </c>
    </row>
    <row r="106" spans="1:31" s="26" customFormat="1" x14ac:dyDescent="0.2">
      <c r="A106" s="26" t="s">
        <v>88</v>
      </c>
      <c r="B106" s="28"/>
      <c r="C106" s="27">
        <v>43513.605000000003</v>
      </c>
      <c r="D106" s="27"/>
      <c r="E106" s="26">
        <f>+(C106-C$7)/C$8</f>
        <v>-1384.0241922010021</v>
      </c>
      <c r="F106" s="26">
        <f>ROUND(2*E106,0)/2</f>
        <v>-1384</v>
      </c>
      <c r="G106" s="26">
        <f>+C106-(C$7+F106*C$8)</f>
        <v>-1.9229199999244884E-2</v>
      </c>
      <c r="I106" s="26">
        <f>+G106</f>
        <v>-1.9229199999244884E-2</v>
      </c>
      <c r="O106" s="26">
        <f ca="1">+C$11+C$12*$F106</f>
        <v>6.5556003908058946E-3</v>
      </c>
      <c r="Q106" s="65">
        <f>+C106-15018.5</f>
        <v>28495.105000000003</v>
      </c>
      <c r="AB106" s="26">
        <v>10</v>
      </c>
      <c r="AC106" s="26" t="s">
        <v>53</v>
      </c>
      <c r="AE106" s="26" t="s">
        <v>54</v>
      </c>
    </row>
    <row r="107" spans="1:31" s="26" customFormat="1" x14ac:dyDescent="0.2">
      <c r="A107" s="26" t="s">
        <v>88</v>
      </c>
      <c r="B107" s="28"/>
      <c r="C107" s="27">
        <v>43549.37</v>
      </c>
      <c r="D107" s="27"/>
      <c r="E107" s="26">
        <f>+(C107-C$7)/C$8</f>
        <v>-1339.0283489538642</v>
      </c>
      <c r="F107" s="26">
        <f>ROUND(2*E107,0)/2</f>
        <v>-1339</v>
      </c>
      <c r="G107" s="26">
        <f>+C107-(C$7+F107*C$8)</f>
        <v>-2.2533199997269548E-2</v>
      </c>
      <c r="I107" s="26">
        <f>+G107</f>
        <v>-2.2533199997269548E-2</v>
      </c>
      <c r="O107" s="26">
        <f ca="1">+C$11+C$12*$F107</f>
        <v>6.5136977925778937E-3</v>
      </c>
      <c r="Q107" s="65">
        <f>+C107-15018.5</f>
        <v>28530.870000000003</v>
      </c>
      <c r="AB107" s="26">
        <v>6</v>
      </c>
      <c r="AC107" s="26" t="s">
        <v>53</v>
      </c>
      <c r="AE107" s="26" t="s">
        <v>54</v>
      </c>
    </row>
    <row r="108" spans="1:31" s="26" customFormat="1" x14ac:dyDescent="0.2">
      <c r="A108" s="23" t="s">
        <v>89</v>
      </c>
      <c r="B108" s="24" t="s">
        <v>45</v>
      </c>
      <c r="C108" s="23">
        <v>43590.292999999998</v>
      </c>
      <c r="D108" s="27"/>
      <c r="E108" s="26">
        <f>+(C108-C$7)/C$8</f>
        <v>-1287.5432407977776</v>
      </c>
      <c r="F108" s="26">
        <f>ROUND(2*E108,0)/2</f>
        <v>-1287.5</v>
      </c>
      <c r="G108" s="26">
        <f>+C108-(C$7+F108*C$8)</f>
        <v>-3.4370000001217704E-2</v>
      </c>
      <c r="I108" s="26">
        <f>+G108</f>
        <v>-3.4370000001217704E-2</v>
      </c>
      <c r="O108" s="26">
        <f ca="1">+C$11+C$12*$F108</f>
        <v>6.4657425968280705E-3</v>
      </c>
      <c r="Q108" s="65">
        <f>+C108-15018.5</f>
        <v>28571.792999999998</v>
      </c>
    </row>
    <row r="109" spans="1:31" s="26" customFormat="1" x14ac:dyDescent="0.2">
      <c r="A109" s="26" t="s">
        <v>90</v>
      </c>
      <c r="B109" s="28" t="s">
        <v>45</v>
      </c>
      <c r="C109" s="27">
        <v>43598.292999999998</v>
      </c>
      <c r="D109" s="27"/>
      <c r="E109" s="26">
        <f>+(C109-C$7)/C$8</f>
        <v>-1277.4784638936223</v>
      </c>
      <c r="F109" s="26">
        <f>ROUND(2*E109,0)/2</f>
        <v>-1277.5</v>
      </c>
      <c r="G109" s="26">
        <f>+C109-(C$7+F109*C$8)</f>
        <v>1.7117999996116851E-2</v>
      </c>
      <c r="I109" s="26">
        <f>+G109</f>
        <v>1.7117999996116851E-2</v>
      </c>
      <c r="O109" s="26">
        <f ca="1">+C$11+C$12*$F109</f>
        <v>6.4564309083329583E-3</v>
      </c>
      <c r="Q109" s="65">
        <f>+C109-15018.5</f>
        <v>28579.792999999998</v>
      </c>
      <c r="AB109" s="26">
        <v>7</v>
      </c>
      <c r="AC109" s="26" t="s">
        <v>53</v>
      </c>
      <c r="AE109" s="26" t="s">
        <v>54</v>
      </c>
    </row>
    <row r="110" spans="1:31" s="26" customFormat="1" x14ac:dyDescent="0.2">
      <c r="A110" s="26" t="s">
        <v>90</v>
      </c>
      <c r="B110" s="28"/>
      <c r="C110" s="27">
        <v>43611.375999999997</v>
      </c>
      <c r="D110" s="27"/>
      <c r="E110" s="26">
        <f>+(C110-C$7)/C$8</f>
        <v>-1261.0187793639914</v>
      </c>
      <c r="F110" s="26">
        <f>ROUND(2*E110,0)/2</f>
        <v>-1261</v>
      </c>
      <c r="G110" s="26">
        <f>+C110-(C$7+F110*C$8)</f>
        <v>-1.4926800002285745E-2</v>
      </c>
      <c r="I110" s="26">
        <f>+G110</f>
        <v>-1.4926800002285745E-2</v>
      </c>
      <c r="O110" s="26">
        <f ca="1">+C$11+C$12*$F110</f>
        <v>6.4410666223160256E-3</v>
      </c>
      <c r="Q110" s="65">
        <f>+C110-15018.5</f>
        <v>28592.875999999997</v>
      </c>
      <c r="AB110" s="26">
        <v>5</v>
      </c>
      <c r="AC110" s="26" t="s">
        <v>53</v>
      </c>
      <c r="AE110" s="26" t="s">
        <v>54</v>
      </c>
    </row>
    <row r="111" spans="1:31" s="26" customFormat="1" x14ac:dyDescent="0.2">
      <c r="A111" s="26" t="s">
        <v>91</v>
      </c>
      <c r="B111" s="28"/>
      <c r="C111" s="27">
        <v>43878.468000000001</v>
      </c>
      <c r="D111" s="27"/>
      <c r="E111" s="26">
        <f>+(C111-C$7)/C$8</f>
        <v>-924.99110525341041</v>
      </c>
      <c r="F111" s="26">
        <f>ROUND(2*E111,0)/2</f>
        <v>-925</v>
      </c>
      <c r="G111" s="26">
        <f>+C111-(C$7+F111*C$8)</f>
        <v>7.069999999657739E-3</v>
      </c>
      <c r="I111" s="26">
        <f>+G111</f>
        <v>7.069999999657739E-3</v>
      </c>
      <c r="O111" s="26">
        <f ca="1">+C$11+C$12*$F111</f>
        <v>6.1281938888802833E-3</v>
      </c>
      <c r="Q111" s="65">
        <f>+C111-15018.5</f>
        <v>28859.968000000001</v>
      </c>
      <c r="AB111" s="26">
        <v>6</v>
      </c>
      <c r="AC111" s="26" t="s">
        <v>53</v>
      </c>
      <c r="AE111" s="26" t="s">
        <v>54</v>
      </c>
    </row>
    <row r="112" spans="1:31" s="26" customFormat="1" x14ac:dyDescent="0.2">
      <c r="A112" s="26" t="s">
        <v>82</v>
      </c>
      <c r="B112" s="28" t="s">
        <v>45</v>
      </c>
      <c r="C112" s="27">
        <v>43879.665000000001</v>
      </c>
      <c r="D112" s="27"/>
      <c r="E112" s="26">
        <f>+(C112-C$7)/C$8</f>
        <v>-923.48516300912604</v>
      </c>
      <c r="F112" s="26">
        <f>ROUND(2*E112,0)/2</f>
        <v>-923.5</v>
      </c>
      <c r="G112" s="26">
        <f>+C112-(C$7+F112*C$8)</f>
        <v>1.1793199999374337E-2</v>
      </c>
      <c r="I112" s="26">
        <f>+G112</f>
        <v>1.1793199999374337E-2</v>
      </c>
      <c r="O112" s="26">
        <f ca="1">+C$11+C$12*$F112</f>
        <v>6.1267971356060167E-3</v>
      </c>
      <c r="Q112" s="65">
        <f>+C112-15018.5</f>
        <v>28861.165000000001</v>
      </c>
      <c r="AA112" s="26" t="s">
        <v>92</v>
      </c>
      <c r="AB112" s="26">
        <v>13</v>
      </c>
      <c r="AC112" s="26" t="s">
        <v>83</v>
      </c>
      <c r="AE112" s="26" t="s">
        <v>84</v>
      </c>
    </row>
    <row r="113" spans="1:31" s="26" customFormat="1" x14ac:dyDescent="0.2">
      <c r="A113" s="26" t="s">
        <v>93</v>
      </c>
      <c r="B113" s="28" t="s">
        <v>45</v>
      </c>
      <c r="C113" s="27">
        <v>43931.32</v>
      </c>
      <c r="D113" s="27"/>
      <c r="E113" s="26">
        <f>+(C113-C$7)/C$8</f>
        <v>-858.49815663611071</v>
      </c>
      <c r="F113" s="26">
        <f>ROUND(2*E113,0)/2</f>
        <v>-858.5</v>
      </c>
      <c r="G113" s="26">
        <f>+C113-(C$7+F113*C$8)</f>
        <v>1.4652000027126633E-3</v>
      </c>
      <c r="I113" s="26">
        <f>+G113</f>
        <v>1.4652000027126633E-3</v>
      </c>
      <c r="O113" s="26">
        <f ca="1">+C$11+C$12*$F113</f>
        <v>6.0662711603877931E-3</v>
      </c>
      <c r="Q113" s="65">
        <f>+C113-15018.5</f>
        <v>28912.82</v>
      </c>
      <c r="AB113" s="26">
        <v>7</v>
      </c>
      <c r="AC113" s="26" t="s">
        <v>79</v>
      </c>
      <c r="AE113" s="26" t="s">
        <v>54</v>
      </c>
    </row>
    <row r="114" spans="1:31" s="26" customFormat="1" x14ac:dyDescent="0.2">
      <c r="A114" s="26" t="s">
        <v>94</v>
      </c>
      <c r="B114" s="28"/>
      <c r="C114" s="27">
        <v>44214.69</v>
      </c>
      <c r="D114" s="27"/>
      <c r="E114" s="26">
        <f>+(C114-C$7)/C$8</f>
        <v>-501.99117771980207</v>
      </c>
      <c r="F114" s="26">
        <f>ROUND(2*E114,0)/2</f>
        <v>-502</v>
      </c>
      <c r="G114" s="26">
        <f>+C114-(C$7+F114*C$8)</f>
        <v>7.0124000048963353E-3</v>
      </c>
      <c r="I114" s="26">
        <f>+G114</f>
        <v>7.0124000048963353E-3</v>
      </c>
      <c r="O114" s="26">
        <f ca="1">+C$11+C$12*$F114</f>
        <v>5.7343094655370732E-3</v>
      </c>
      <c r="Q114" s="65">
        <f>+C114-15018.5</f>
        <v>29196.190000000002</v>
      </c>
      <c r="AB114" s="26">
        <v>8</v>
      </c>
      <c r="AC114" s="26" t="s">
        <v>53</v>
      </c>
      <c r="AE114" s="26" t="s">
        <v>54</v>
      </c>
    </row>
    <row r="115" spans="1:31" s="26" customFormat="1" x14ac:dyDescent="0.2">
      <c r="A115" s="23" t="s">
        <v>95</v>
      </c>
      <c r="B115" s="24" t="s">
        <v>43</v>
      </c>
      <c r="C115" s="23">
        <v>44253.623</v>
      </c>
      <c r="D115" s="27"/>
      <c r="E115" s="26">
        <f>+(C115-C$7)/C$8</f>
        <v>-453.00968281862151</v>
      </c>
      <c r="F115" s="26">
        <f>ROUND(2*E115,0)/2</f>
        <v>-453</v>
      </c>
      <c r="G115" s="26">
        <f>+C115-(C$7+F115*C$8)</f>
        <v>-7.6964000036241487E-3</v>
      </c>
      <c r="I115" s="26">
        <f>+G115</f>
        <v>-7.6964000036241487E-3</v>
      </c>
      <c r="O115" s="26">
        <f ca="1">+C$11+C$12*$F115</f>
        <v>5.6886821919110275E-3</v>
      </c>
      <c r="Q115" s="65">
        <f>+C115-15018.5</f>
        <v>29235.123</v>
      </c>
    </row>
    <row r="116" spans="1:31" s="26" customFormat="1" x14ac:dyDescent="0.2">
      <c r="A116" s="26" t="s">
        <v>82</v>
      </c>
      <c r="B116" s="28" t="s">
        <v>45</v>
      </c>
      <c r="C116" s="27">
        <v>44270.709000000003</v>
      </c>
      <c r="D116" s="27"/>
      <c r="E116" s="26">
        <f>+(C116-C$7)/C$8</f>
        <v>-431.51383554556844</v>
      </c>
      <c r="F116" s="26">
        <f>ROUND(2*E116,0)/2</f>
        <v>-431.5</v>
      </c>
      <c r="G116" s="26">
        <f>+C116-(C$7+F116*C$8)</f>
        <v>-1.0997199999110308E-2</v>
      </c>
      <c r="I116" s="26">
        <f>+G116</f>
        <v>-1.0997199999110308E-2</v>
      </c>
      <c r="O116" s="26">
        <f ca="1">+C$11+C$12*$F116</f>
        <v>5.6686620616465382E-3</v>
      </c>
      <c r="Q116" s="65">
        <f>+C116-15018.5</f>
        <v>29252.209000000003</v>
      </c>
      <c r="AA116" s="26" t="s">
        <v>92</v>
      </c>
      <c r="AB116" s="26">
        <v>9</v>
      </c>
      <c r="AC116" s="26" t="s">
        <v>83</v>
      </c>
      <c r="AE116" s="26" t="s">
        <v>84</v>
      </c>
    </row>
    <row r="117" spans="1:31" s="26" customFormat="1" x14ac:dyDescent="0.2">
      <c r="A117" s="26" t="s">
        <v>96</v>
      </c>
      <c r="B117" s="28"/>
      <c r="C117" s="27">
        <v>44591.447999999997</v>
      </c>
      <c r="D117" s="27"/>
      <c r="E117" s="26">
        <f>+(C117-C$7)/C$8</f>
        <v>-27.993025612848779</v>
      </c>
      <c r="F117" s="26">
        <f>ROUND(2*E117,0)/2</f>
        <v>-28</v>
      </c>
      <c r="G117" s="26">
        <f>+C117-(C$7+F117*C$8)</f>
        <v>5.5435999965993688E-3</v>
      </c>
      <c r="I117" s="26">
        <f>+G117</f>
        <v>5.5435999965993688E-3</v>
      </c>
      <c r="O117" s="26">
        <f ca="1">+C$11+C$12*$F117</f>
        <v>5.292935430868795E-3</v>
      </c>
      <c r="Q117" s="65">
        <f>+C117-15018.5</f>
        <v>29572.947999999997</v>
      </c>
      <c r="AB117" s="26">
        <v>6</v>
      </c>
      <c r="AC117" s="26" t="s">
        <v>53</v>
      </c>
      <c r="AE117" s="26" t="s">
        <v>54</v>
      </c>
    </row>
    <row r="118" spans="1:31" s="26" customFormat="1" x14ac:dyDescent="0.2">
      <c r="A118" s="26" t="s">
        <v>96</v>
      </c>
      <c r="B118" s="28"/>
      <c r="C118" s="27">
        <v>44602.578999999998</v>
      </c>
      <c r="D118" s="27"/>
      <c r="E118" s="26">
        <f>+(C118-C$7)/C$8</f>
        <v>-13.989146647828381</v>
      </c>
      <c r="F118" s="26">
        <f>ROUND(2*E118,0)/2</f>
        <v>-14</v>
      </c>
      <c r="G118" s="26">
        <f>+C118-(C$7+F118*C$8)</f>
        <v>8.6267999940901063E-3</v>
      </c>
      <c r="I118" s="26">
        <f>+G118</f>
        <v>8.6267999940901063E-3</v>
      </c>
      <c r="O118" s="26">
        <f ca="1">+C$11+C$12*$F118</f>
        <v>5.2798990669756397E-3</v>
      </c>
      <c r="Q118" s="65">
        <f>+C118-15018.5</f>
        <v>29584.078999999998</v>
      </c>
      <c r="AB118" s="26">
        <v>6</v>
      </c>
      <c r="AC118" s="26" t="s">
        <v>53</v>
      </c>
      <c r="AE118" s="26" t="s">
        <v>54</v>
      </c>
    </row>
    <row r="119" spans="1:31" s="26" customFormat="1" x14ac:dyDescent="0.2">
      <c r="A119" s="26" t="s">
        <v>82</v>
      </c>
      <c r="B119" s="28"/>
      <c r="C119" s="27">
        <v>44608.925999999999</v>
      </c>
      <c r="D119" s="27"/>
      <c r="E119" s="26">
        <f>+(C119-C$7)/C$8</f>
        <v>-6.0040042714923167</v>
      </c>
      <c r="F119" s="26">
        <f>ROUND(2*E119,0)/2</f>
        <v>-6</v>
      </c>
      <c r="G119" s="26">
        <f>+C119-(C$7+F119*C$8)</f>
        <v>-3.1827999991946854E-3</v>
      </c>
      <c r="I119" s="26">
        <f>+G119</f>
        <v>-3.1827999991946854E-3</v>
      </c>
      <c r="O119" s="26">
        <f ca="1">+C$11+C$12*$F119</f>
        <v>5.2724497161795499E-3</v>
      </c>
      <c r="Q119" s="65">
        <f>+C119-15018.5</f>
        <v>29590.425999999999</v>
      </c>
      <c r="AA119" s="26" t="s">
        <v>92</v>
      </c>
      <c r="AB119" s="26">
        <v>13</v>
      </c>
      <c r="AC119" s="26" t="s">
        <v>83</v>
      </c>
      <c r="AE119" s="26" t="s">
        <v>84</v>
      </c>
    </row>
    <row r="120" spans="1:31" s="26" customFormat="1" x14ac:dyDescent="0.2">
      <c r="A120" s="26" t="s">
        <v>97</v>
      </c>
      <c r="C120" s="27">
        <v>44613.69829</v>
      </c>
      <c r="D120" s="27" t="s">
        <v>15</v>
      </c>
      <c r="E120" s="26">
        <f>+(C120-C$7)/C$8</f>
        <v>0</v>
      </c>
      <c r="F120" s="26">
        <f>ROUND(2*E120,0)/2</f>
        <v>0</v>
      </c>
      <c r="G120" s="26">
        <f>+C120-(C$7+F120*C$8)</f>
        <v>0</v>
      </c>
      <c r="H120" s="26">
        <f>+G120</f>
        <v>0</v>
      </c>
      <c r="O120" s="26">
        <f ca="1">+C$11+C$12*$F120</f>
        <v>5.2668627030824835E-3</v>
      </c>
      <c r="Q120" s="65">
        <f>+C120-15018.5</f>
        <v>29595.19829</v>
      </c>
    </row>
    <row r="121" spans="1:31" s="26" customFormat="1" x14ac:dyDescent="0.2">
      <c r="A121" s="26" t="s">
        <v>62</v>
      </c>
      <c r="B121" s="28" t="s">
        <v>43</v>
      </c>
      <c r="C121" s="27">
        <v>44613.698299999996</v>
      </c>
      <c r="D121" s="27"/>
      <c r="E121" s="26">
        <f>+(C121-C$7)/C$8</f>
        <v>1.2580966235441231E-5</v>
      </c>
      <c r="F121" s="26">
        <f>ROUND(2*E121,0)/2</f>
        <v>0</v>
      </c>
      <c r="G121" s="26">
        <f>+C121-(C$7+F121*C$8)</f>
        <v>9.9999961093999445E-6</v>
      </c>
      <c r="O121" s="26">
        <f ca="1">+C$11+C$12*$F121</f>
        <v>5.2668627030824835E-3</v>
      </c>
      <c r="Q121" s="65">
        <f>+C121-15018.5</f>
        <v>29595.198299999996</v>
      </c>
    </row>
    <row r="122" spans="1:31" s="26" customFormat="1" x14ac:dyDescent="0.2">
      <c r="A122" s="26" t="s">
        <v>62</v>
      </c>
      <c r="B122" s="28" t="s">
        <v>45</v>
      </c>
      <c r="C122" s="27">
        <v>44615.687100000003</v>
      </c>
      <c r="D122" s="27"/>
      <c r="E122" s="26">
        <f>+(C122-C$7)/C$8</f>
        <v>2.5021161193473178</v>
      </c>
      <c r="F122" s="26">
        <f>ROUND(2*E122,0)/2</f>
        <v>2.5</v>
      </c>
      <c r="G122" s="26">
        <f>+C122-(C$7+F122*C$8)</f>
        <v>1.6820000018924475E-3</v>
      </c>
      <c r="O122" s="26">
        <f ca="1">+C$11+C$12*$F122</f>
        <v>5.2645347809587052E-3</v>
      </c>
      <c r="Q122" s="65">
        <f>+C122-15018.5</f>
        <v>29597.187100000003</v>
      </c>
    </row>
    <row r="123" spans="1:31" s="26" customFormat="1" x14ac:dyDescent="0.2">
      <c r="A123" s="26" t="s">
        <v>96</v>
      </c>
      <c r="B123" s="28"/>
      <c r="C123" s="27">
        <v>44626.415999999997</v>
      </c>
      <c r="D123" s="27"/>
      <c r="E123" s="26">
        <f>+(C123-C$7)/C$8</f>
        <v>16.000114235214301</v>
      </c>
      <c r="F123" s="26">
        <f>ROUND(2*E123,0)/2</f>
        <v>16</v>
      </c>
      <c r="G123" s="26">
        <f>+C123-(C$7+F123*C$8)</f>
        <v>9.0800000180024654E-5</v>
      </c>
      <c r="I123" s="26">
        <f>+G123</f>
        <v>9.0800000180024654E-5</v>
      </c>
      <c r="O123" s="26">
        <f ca="1">+C$11+C$12*$F123</f>
        <v>5.2519640014903057E-3</v>
      </c>
      <c r="Q123" s="65">
        <f>+C123-15018.5</f>
        <v>29607.915999999997</v>
      </c>
      <c r="AB123" s="26">
        <v>7</v>
      </c>
      <c r="AC123" s="26" t="s">
        <v>53</v>
      </c>
      <c r="AE123" s="26" t="s">
        <v>54</v>
      </c>
    </row>
    <row r="124" spans="1:31" s="26" customFormat="1" x14ac:dyDescent="0.2">
      <c r="A124" s="26" t="s">
        <v>82</v>
      </c>
      <c r="B124" s="28" t="s">
        <v>45</v>
      </c>
      <c r="C124" s="27">
        <v>44654.629000000001</v>
      </c>
      <c r="D124" s="27"/>
      <c r="E124" s="26">
        <f>+(C124-C$7)/C$8</f>
        <v>51.494808084834681</v>
      </c>
      <c r="F124" s="26">
        <f>ROUND(2*E124,0)/2</f>
        <v>51.5</v>
      </c>
      <c r="G124" s="26">
        <f>+C124-(C$7+F124*C$8)</f>
        <v>-4.1267999986303039E-3</v>
      </c>
      <c r="I124" s="26">
        <f>+G124</f>
        <v>-4.1267999986303039E-3</v>
      </c>
      <c r="O124" s="26">
        <f ca="1">+C$11+C$12*$F124</f>
        <v>5.2189075073326603E-3</v>
      </c>
      <c r="Q124" s="65">
        <f>+C124-15018.5</f>
        <v>29636.129000000001</v>
      </c>
      <c r="AA124" s="26" t="s">
        <v>92</v>
      </c>
      <c r="AB124" s="26">
        <v>13</v>
      </c>
      <c r="AC124" s="26" t="s">
        <v>83</v>
      </c>
      <c r="AE124" s="26" t="s">
        <v>84</v>
      </c>
    </row>
    <row r="125" spans="1:31" s="26" customFormat="1" x14ac:dyDescent="0.2">
      <c r="A125" s="26" t="s">
        <v>82</v>
      </c>
      <c r="B125" s="28" t="s">
        <v>45</v>
      </c>
      <c r="C125" s="27">
        <v>45026.623</v>
      </c>
      <c r="D125" s="27"/>
      <c r="E125" s="26">
        <f>+(C125-C$7)/C$8</f>
        <v>519.49938554536914</v>
      </c>
      <c r="F125" s="26">
        <f>ROUND(2*E125,0)/2</f>
        <v>519.5</v>
      </c>
      <c r="G125" s="26">
        <f>+C125-(C$7+F125*C$8)</f>
        <v>-4.8840000090422109E-4</v>
      </c>
      <c r="I125" s="26">
        <f>+G125</f>
        <v>-4.8840000090422109E-4</v>
      </c>
      <c r="O125" s="26">
        <f ca="1">+C$11+C$12*$F125</f>
        <v>4.7831204857614485E-3</v>
      </c>
      <c r="Q125" s="65">
        <f>+C125-15018.5</f>
        <v>30008.123</v>
      </c>
      <c r="AA125" s="26" t="s">
        <v>92</v>
      </c>
      <c r="AB125" s="26">
        <v>16</v>
      </c>
      <c r="AC125" s="26" t="s">
        <v>83</v>
      </c>
      <c r="AE125" s="26" t="s">
        <v>84</v>
      </c>
    </row>
    <row r="126" spans="1:31" s="26" customFormat="1" x14ac:dyDescent="0.2">
      <c r="A126" s="26" t="s">
        <v>98</v>
      </c>
      <c r="B126" s="28"/>
      <c r="C126" s="27">
        <v>45037.343999999997</v>
      </c>
      <c r="D126" s="27"/>
      <c r="E126" s="26">
        <f>+(C126-C$7)/C$8</f>
        <v>532.98744469404721</v>
      </c>
      <c r="F126" s="26">
        <f>ROUND(2*E126,0)/2</f>
        <v>533</v>
      </c>
      <c r="G126" s="26">
        <f>+C126-(C$7+F126*C$8)</f>
        <v>-9.9795999994967133E-3</v>
      </c>
      <c r="I126" s="26">
        <f>+G126</f>
        <v>-9.9795999994967133E-3</v>
      </c>
      <c r="O126" s="26">
        <f ca="1">+C$11+C$12*$F126</f>
        <v>4.7705497062930481E-3</v>
      </c>
      <c r="Q126" s="65">
        <f>+C126-15018.5</f>
        <v>30018.843999999997</v>
      </c>
      <c r="AB126" s="26">
        <v>6</v>
      </c>
      <c r="AC126" s="26" t="s">
        <v>53</v>
      </c>
      <c r="AE126" s="26" t="s">
        <v>54</v>
      </c>
    </row>
    <row r="127" spans="1:31" s="26" customFormat="1" x14ac:dyDescent="0.2">
      <c r="A127" s="26" t="s">
        <v>99</v>
      </c>
      <c r="B127" s="28"/>
      <c r="C127" s="27">
        <v>45249.587</v>
      </c>
      <c r="D127" s="27"/>
      <c r="E127" s="26">
        <f>+(C127-C$7)/C$8</f>
        <v>800.00975025262494</v>
      </c>
      <c r="F127" s="26">
        <f>ROUND(2*E127,0)/2</f>
        <v>800</v>
      </c>
      <c r="G127" s="26">
        <f>+C127-(C$7+F127*C$8)</f>
        <v>7.7499999970314093E-3</v>
      </c>
      <c r="I127" s="26">
        <f>+G127</f>
        <v>7.7499999970314093E-3</v>
      </c>
      <c r="O127" s="26">
        <f ca="1">+C$11+C$12*$F127</f>
        <v>4.5219276234735751E-3</v>
      </c>
      <c r="Q127" s="65">
        <f>+C127-15018.5</f>
        <v>30231.087</v>
      </c>
      <c r="AB127" s="26">
        <v>8</v>
      </c>
      <c r="AC127" s="26" t="s">
        <v>53</v>
      </c>
      <c r="AE127" s="26" t="s">
        <v>54</v>
      </c>
    </row>
    <row r="128" spans="1:31" s="26" customFormat="1" x14ac:dyDescent="0.2">
      <c r="A128" s="26" t="s">
        <v>82</v>
      </c>
      <c r="B128" s="28"/>
      <c r="C128" s="27">
        <v>45298.858999999997</v>
      </c>
      <c r="D128" s="27"/>
      <c r="E128" s="26">
        <f>+(C128-C$7)/C$8</f>
        <v>861.99871120531304</v>
      </c>
      <c r="F128" s="26">
        <f>ROUND(2*E128,0)/2</f>
        <v>862</v>
      </c>
      <c r="G128" s="26">
        <f>+C128-(C$7+F128*C$8)</f>
        <v>-1.0244000004604459E-3</v>
      </c>
      <c r="I128" s="26">
        <f>+G128</f>
        <v>-1.0244000004604459E-3</v>
      </c>
      <c r="O128" s="26">
        <f ca="1">+C$11+C$12*$F128</f>
        <v>4.4641951548038848E-3</v>
      </c>
      <c r="Q128" s="65">
        <f>+C128-15018.5</f>
        <v>30280.358999999997</v>
      </c>
      <c r="AA128" s="26" t="s">
        <v>92</v>
      </c>
      <c r="AB128" s="26">
        <v>16</v>
      </c>
      <c r="AC128" s="26" t="s">
        <v>83</v>
      </c>
      <c r="AE128" s="26" t="s">
        <v>84</v>
      </c>
    </row>
    <row r="129" spans="1:31" s="26" customFormat="1" x14ac:dyDescent="0.2">
      <c r="A129" s="26" t="s">
        <v>82</v>
      </c>
      <c r="B129" s="28" t="s">
        <v>45</v>
      </c>
      <c r="C129" s="27">
        <v>45762.652000000002</v>
      </c>
      <c r="D129" s="27"/>
      <c r="E129" s="26">
        <f>+(C129-C$7)/C$8</f>
        <v>1445.4953455439227</v>
      </c>
      <c r="F129" s="26">
        <f>ROUND(2*E129,0)/2</f>
        <v>1445.5</v>
      </c>
      <c r="G129" s="26">
        <f>+C129-(C$7+F129*C$8)</f>
        <v>-3.6995999980717897E-3</v>
      </c>
      <c r="I129" s="26">
        <f>+G129</f>
        <v>-3.6995999980717897E-3</v>
      </c>
      <c r="O129" s="26">
        <f ca="1">+C$11+C$12*$F129</f>
        <v>3.9208581311141379E-3</v>
      </c>
      <c r="Q129" s="65">
        <f>+C129-15018.5</f>
        <v>30744.152000000002</v>
      </c>
      <c r="AA129" s="26" t="s">
        <v>92</v>
      </c>
      <c r="AB129" s="26">
        <v>16</v>
      </c>
      <c r="AC129" s="26" t="s">
        <v>83</v>
      </c>
      <c r="AE129" s="26" t="s">
        <v>84</v>
      </c>
    </row>
    <row r="130" spans="1:31" s="26" customFormat="1" x14ac:dyDescent="0.2">
      <c r="A130" s="26" t="s">
        <v>82</v>
      </c>
      <c r="B130" s="28" t="s">
        <v>45</v>
      </c>
      <c r="C130" s="27">
        <v>46091.709000000003</v>
      </c>
      <c r="D130" s="27"/>
      <c r="E130" s="26">
        <f>+(C130-C$7)/C$8</f>
        <v>1859.4810072627458</v>
      </c>
      <c r="F130" s="26">
        <f>ROUND(2*E130,0)/2</f>
        <v>1859.5</v>
      </c>
      <c r="G130" s="26">
        <f>+C130-(C$7+F130*C$8)</f>
        <v>-1.5096399998583365E-2</v>
      </c>
      <c r="I130" s="26">
        <f>+G130</f>
        <v>-1.5096399998583365E-2</v>
      </c>
      <c r="O130" s="26">
        <f ca="1">+C$11+C$12*$F130</f>
        <v>3.5353542274165276E-3</v>
      </c>
      <c r="Q130" s="65">
        <f>+C130-15018.5</f>
        <v>31073.209000000003</v>
      </c>
      <c r="AA130" s="26" t="s">
        <v>92</v>
      </c>
      <c r="AB130" s="26">
        <v>18</v>
      </c>
      <c r="AC130" s="26" t="s">
        <v>83</v>
      </c>
      <c r="AE130" s="26" t="s">
        <v>84</v>
      </c>
    </row>
    <row r="131" spans="1:31" s="26" customFormat="1" x14ac:dyDescent="0.2">
      <c r="A131" s="26" t="s">
        <v>82</v>
      </c>
      <c r="B131" s="28"/>
      <c r="C131" s="27">
        <v>46814.642999999996</v>
      </c>
      <c r="D131" s="27"/>
      <c r="E131" s="26">
        <f>+(C131-C$7)/C$8</f>
        <v>2769.0021855662999</v>
      </c>
      <c r="F131" s="26">
        <f>ROUND(2*E131,0)/2</f>
        <v>2769</v>
      </c>
      <c r="G131" s="26">
        <f>+C131-(C$7+F131*C$8)</f>
        <v>1.7371999929309823E-3</v>
      </c>
      <c r="I131" s="26">
        <f>+G131</f>
        <v>1.7371999929309823E-3</v>
      </c>
      <c r="O131" s="26">
        <f ca="1">+C$11+C$12*$F131</f>
        <v>2.6884561587861497E-3</v>
      </c>
      <c r="Q131" s="65">
        <f>+C131-15018.5</f>
        <v>31796.142999999996</v>
      </c>
      <c r="AA131" s="26" t="s">
        <v>92</v>
      </c>
      <c r="AB131" s="26">
        <v>15</v>
      </c>
      <c r="AC131" s="26" t="s">
        <v>83</v>
      </c>
      <c r="AE131" s="26" t="s">
        <v>84</v>
      </c>
    </row>
    <row r="132" spans="1:31" s="26" customFormat="1" x14ac:dyDescent="0.2">
      <c r="A132" s="26" t="s">
        <v>82</v>
      </c>
      <c r="B132" s="28"/>
      <c r="C132" s="27">
        <v>47170.737000000001</v>
      </c>
      <c r="D132" s="27"/>
      <c r="E132" s="26">
        <f>+(C132-C$7)/C$8</f>
        <v>3217.0030189298332</v>
      </c>
      <c r="F132" s="26">
        <f>ROUND(2*E132,0)/2</f>
        <v>3217</v>
      </c>
      <c r="G132" s="26">
        <f>+C132-(C$7+F132*C$8)</f>
        <v>2.3996000018087216E-3</v>
      </c>
      <c r="I132" s="26">
        <f>+G132</f>
        <v>2.3996000018087216E-3</v>
      </c>
      <c r="O132" s="26">
        <f ca="1">+C$11+C$12*$F132</f>
        <v>2.2712925142051614E-3</v>
      </c>
      <c r="Q132" s="65">
        <f>+C132-15018.5</f>
        <v>32152.237000000001</v>
      </c>
      <c r="AA132" s="26" t="s">
        <v>92</v>
      </c>
      <c r="AB132" s="26">
        <v>20</v>
      </c>
      <c r="AC132" s="26" t="s">
        <v>83</v>
      </c>
      <c r="AE132" s="26" t="s">
        <v>84</v>
      </c>
    </row>
    <row r="133" spans="1:31" s="26" customFormat="1" x14ac:dyDescent="0.2">
      <c r="A133" s="26" t="s">
        <v>82</v>
      </c>
      <c r="B133" s="28" t="s">
        <v>45</v>
      </c>
      <c r="C133" s="27">
        <v>47540.743000000002</v>
      </c>
      <c r="D133" s="27"/>
      <c r="E133" s="26">
        <f>+(C133-C$7)/C$8</f>
        <v>3682.5064993296883</v>
      </c>
      <c r="F133" s="26">
        <f>ROUND(2*E133,0)/2</f>
        <v>3682.5</v>
      </c>
      <c r="G133" s="26">
        <f>+C133-(C$7+F133*C$8)</f>
        <v>5.1660000026458874E-3</v>
      </c>
      <c r="I133" s="26">
        <f>+G133</f>
        <v>5.1660000026458874E-3</v>
      </c>
      <c r="O133" s="26">
        <f ca="1">+C$11+C$12*$F133</f>
        <v>1.8378334147577278E-3</v>
      </c>
      <c r="Q133" s="65">
        <f>+C133-15018.5</f>
        <v>32522.243000000002</v>
      </c>
      <c r="AA133" s="26" t="s">
        <v>92</v>
      </c>
      <c r="AB133" s="26">
        <v>17</v>
      </c>
      <c r="AC133" s="26" t="s">
        <v>83</v>
      </c>
      <c r="AE133" s="26" t="s">
        <v>84</v>
      </c>
    </row>
    <row r="134" spans="1:31" s="26" customFormat="1" x14ac:dyDescent="0.2">
      <c r="A134" s="26" t="s">
        <v>82</v>
      </c>
      <c r="B134" s="28"/>
      <c r="C134" s="27">
        <v>47554.650999999998</v>
      </c>
      <c r="D134" s="27"/>
      <c r="E134" s="26">
        <f>+(C134-C$7)/C$8</f>
        <v>3700.0041139775567</v>
      </c>
      <c r="F134" s="26">
        <f>ROUND(2*E134,0)/2</f>
        <v>3700</v>
      </c>
      <c r="G134" s="26">
        <f>+C134-(C$7+F134*C$8)</f>
        <v>3.2700000010663643E-3</v>
      </c>
      <c r="I134" s="26">
        <f>+G134</f>
        <v>3.2700000010663643E-3</v>
      </c>
      <c r="O134" s="26">
        <f ca="1">+C$11+C$12*$F134</f>
        <v>1.821537959891283E-3</v>
      </c>
      <c r="Q134" s="65">
        <f>+C134-15018.5</f>
        <v>32536.150999999998</v>
      </c>
      <c r="AA134" s="26" t="s">
        <v>92</v>
      </c>
      <c r="AB134" s="26">
        <v>13</v>
      </c>
      <c r="AC134" s="26" t="s">
        <v>83</v>
      </c>
      <c r="AE134" s="26" t="s">
        <v>84</v>
      </c>
    </row>
    <row r="135" spans="1:31" s="26" customFormat="1" x14ac:dyDescent="0.2">
      <c r="A135" s="26" t="s">
        <v>82</v>
      </c>
      <c r="B135" s="28" t="s">
        <v>45</v>
      </c>
      <c r="C135" s="27">
        <v>48296.639000000003</v>
      </c>
      <c r="D135" s="27"/>
      <c r="E135" s="26">
        <f>+(C135-C$7)/C$8</f>
        <v>4633.4970746725958</v>
      </c>
      <c r="F135" s="26">
        <f>ROUND(2*E135,0)/2</f>
        <v>4633.5</v>
      </c>
      <c r="G135" s="26">
        <f>+C135-(C$7+F135*C$8)</f>
        <v>-2.3251999955391511E-3</v>
      </c>
      <c r="I135" s="26">
        <f>+G135</f>
        <v>-2.3251999955391511E-3</v>
      </c>
      <c r="O135" s="26">
        <f ca="1">+C$11+C$12*$F135</f>
        <v>9.522918388726381E-4</v>
      </c>
      <c r="Q135" s="65">
        <f>+C135-15018.5</f>
        <v>33278.139000000003</v>
      </c>
      <c r="AA135" s="26" t="s">
        <v>92</v>
      </c>
      <c r="AB135" s="26">
        <v>18</v>
      </c>
      <c r="AC135" s="26" t="s">
        <v>100</v>
      </c>
      <c r="AE135" s="26" t="s">
        <v>84</v>
      </c>
    </row>
    <row r="136" spans="1:31" s="26" customFormat="1" x14ac:dyDescent="0.2">
      <c r="A136" s="26" t="s">
        <v>82</v>
      </c>
      <c r="B136" s="28"/>
      <c r="C136" s="27">
        <v>48654.718999999997</v>
      </c>
      <c r="D136" s="27"/>
      <c r="E136" s="26">
        <f>+(C136-C$7)/C$8</f>
        <v>5083.9964889025732</v>
      </c>
      <c r="F136" s="26">
        <f>ROUND(2*E136,0)/2</f>
        <v>5084</v>
      </c>
      <c r="G136" s="26">
        <f>+C136-(C$7+F136*C$8)</f>
        <v>-2.7908000047318637E-3</v>
      </c>
      <c r="I136" s="26">
        <f>+G136</f>
        <v>-2.7908000047318637E-3</v>
      </c>
      <c r="O136" s="26">
        <f ca="1">+C$11+C$12*$F136</f>
        <v>5.3280027216787151E-4</v>
      </c>
      <c r="Q136" s="65">
        <f>+C136-15018.5</f>
        <v>33636.218999999997</v>
      </c>
      <c r="AA136" s="26" t="s">
        <v>92</v>
      </c>
      <c r="AB136" s="26">
        <v>11</v>
      </c>
      <c r="AC136" s="26" t="s">
        <v>83</v>
      </c>
      <c r="AE136" s="26" t="s">
        <v>84</v>
      </c>
    </row>
    <row r="137" spans="1:31" s="26" customFormat="1" x14ac:dyDescent="0.2">
      <c r="A137" s="26" t="s">
        <v>82</v>
      </c>
      <c r="B137" s="28"/>
      <c r="C137" s="27">
        <v>49007.644</v>
      </c>
      <c r="D137" s="27"/>
      <c r="E137" s="26">
        <f>+(C137-C$7)/C$8</f>
        <v>5528.0104125149464</v>
      </c>
      <c r="F137" s="26">
        <f>ROUND(2*E137,0)/2</f>
        <v>5528</v>
      </c>
      <c r="G137" s="26">
        <f>+C137-(C$7+F137*C$8)</f>
        <v>8.2763999962480739E-3</v>
      </c>
      <c r="I137" s="26">
        <f>+G137</f>
        <v>8.2763999962480739E-3</v>
      </c>
      <c r="O137" s="26">
        <f ca="1">+C$11+C$12*$F137</f>
        <v>1.193613029849272E-4</v>
      </c>
      <c r="Q137" s="65">
        <f>+C137-15018.5</f>
        <v>33989.144</v>
      </c>
      <c r="AA137" s="26" t="s">
        <v>92</v>
      </c>
      <c r="AB137" s="26">
        <v>16</v>
      </c>
      <c r="AC137" s="26" t="s">
        <v>83</v>
      </c>
      <c r="AE137" s="26" t="s">
        <v>84</v>
      </c>
    </row>
    <row r="138" spans="1:31" s="26" customFormat="1" x14ac:dyDescent="0.2">
      <c r="A138" s="26" t="s">
        <v>82</v>
      </c>
      <c r="B138" s="28" t="s">
        <v>45</v>
      </c>
      <c r="C138" s="27">
        <v>49036.652999999998</v>
      </c>
      <c r="D138" s="27"/>
      <c r="E138" s="26">
        <f>+(C138-C$7)/C$8</f>
        <v>5564.5065516665236</v>
      </c>
      <c r="F138" s="26">
        <f>ROUND(2*E138,0)/2</f>
        <v>5564.5</v>
      </c>
      <c r="G138" s="26">
        <f>+C138-(C$7+F138*C$8)</f>
        <v>5.2075999992666766E-3</v>
      </c>
      <c r="I138" s="26">
        <f>+G138</f>
        <v>5.2075999992666766E-3</v>
      </c>
      <c r="O138" s="26">
        <f ca="1">+C$11+C$12*$F138</f>
        <v>8.5373639977770997E-5</v>
      </c>
      <c r="Q138" s="65">
        <f>+C138-15018.5</f>
        <v>34018.152999999998</v>
      </c>
      <c r="AB138" s="26">
        <v>15</v>
      </c>
      <c r="AC138" s="26" t="s">
        <v>83</v>
      </c>
      <c r="AE138" s="26" t="s">
        <v>84</v>
      </c>
    </row>
    <row r="139" spans="1:31" s="26" customFormat="1" x14ac:dyDescent="0.2">
      <c r="A139" s="26" t="s">
        <v>82</v>
      </c>
      <c r="B139" s="28"/>
      <c r="C139" s="27">
        <v>49059.303999999996</v>
      </c>
      <c r="D139" s="27"/>
      <c r="E139" s="26">
        <f>+(C139-C$7)/C$8</f>
        <v>5593.0037093735236</v>
      </c>
      <c r="F139" s="26">
        <f>ROUND(2*E139,0)/2</f>
        <v>5593</v>
      </c>
      <c r="G139" s="26">
        <f>+C139-(C$7+F139*C$8)</f>
        <v>2.9483999969670549E-3</v>
      </c>
      <c r="I139" s="26">
        <f>+G139</f>
        <v>2.9483999969670549E-3</v>
      </c>
      <c r="O139" s="26">
        <f ca="1">+C$11+C$12*$F139</f>
        <v>5.8835327766703673E-5</v>
      </c>
      <c r="Q139" s="65">
        <f>+C139-15018.5</f>
        <v>34040.803999999996</v>
      </c>
      <c r="AA139" s="26" t="s">
        <v>92</v>
      </c>
      <c r="AB139" s="26">
        <v>21</v>
      </c>
      <c r="AC139" s="26" t="s">
        <v>101</v>
      </c>
      <c r="AE139" s="26" t="s">
        <v>84</v>
      </c>
    </row>
    <row r="140" spans="1:31" s="26" customFormat="1" x14ac:dyDescent="0.2">
      <c r="A140" s="26" t="s">
        <v>82</v>
      </c>
      <c r="B140" s="28"/>
      <c r="C140" s="27">
        <v>49397.904000000002</v>
      </c>
      <c r="D140" s="27"/>
      <c r="E140" s="26">
        <f>+(C140-C$7)/C$8</f>
        <v>6018.9953918418969</v>
      </c>
      <c r="F140" s="26">
        <f>ROUND(2*E140,0)/2</f>
        <v>6019</v>
      </c>
      <c r="G140" s="26">
        <f>+C140-(C$7+F140*C$8)</f>
        <v>-3.6628000016207807E-3</v>
      </c>
      <c r="I140" s="26">
        <f>+G140</f>
        <v>-3.6628000016207807E-3</v>
      </c>
      <c r="O140" s="26">
        <f ca="1">+C$11+C$12*$F140</f>
        <v>-3.3784260212503959E-4</v>
      </c>
      <c r="Q140" s="65">
        <f>+C140-15018.5</f>
        <v>34379.404000000002</v>
      </c>
      <c r="AA140" s="26" t="s">
        <v>92</v>
      </c>
      <c r="AB140" s="26">
        <v>38</v>
      </c>
      <c r="AC140" s="26" t="s">
        <v>101</v>
      </c>
      <c r="AE140" s="26" t="s">
        <v>84</v>
      </c>
    </row>
    <row r="141" spans="1:31" s="26" customFormat="1" x14ac:dyDescent="0.2">
      <c r="A141" s="29" t="s">
        <v>82</v>
      </c>
      <c r="B141" s="30" t="s">
        <v>45</v>
      </c>
      <c r="C141" s="25">
        <v>50152.623</v>
      </c>
      <c r="D141" s="25"/>
      <c r="E141" s="26">
        <f>+(C141-C$7)/C$8</f>
        <v>6968.5051868827768</v>
      </c>
      <c r="F141" s="26">
        <f>ROUND(2*E141,0)/2</f>
        <v>6968.5</v>
      </c>
      <c r="G141" s="26">
        <f>+C141-(C$7+F141*C$8)</f>
        <v>4.1227999972761609E-3</v>
      </c>
      <c r="I141" s="26">
        <f>+G141</f>
        <v>4.1227999972761609E-3</v>
      </c>
      <c r="O141" s="26">
        <f ca="1">+C$11+C$12*$F141</f>
        <v>-1.2219874247358627E-3</v>
      </c>
      <c r="Q141" s="65">
        <f>+C141-15018.5</f>
        <v>35134.123</v>
      </c>
      <c r="AA141" s="26" t="s">
        <v>92</v>
      </c>
      <c r="AB141" s="26">
        <v>17</v>
      </c>
      <c r="AC141" s="26" t="s">
        <v>83</v>
      </c>
      <c r="AE141" s="26" t="s">
        <v>84</v>
      </c>
    </row>
    <row r="142" spans="1:31" s="26" customFormat="1" x14ac:dyDescent="0.2">
      <c r="A142" s="29" t="s">
        <v>82</v>
      </c>
      <c r="B142" s="30" t="s">
        <v>45</v>
      </c>
      <c r="C142" s="25">
        <v>50183.608999999997</v>
      </c>
      <c r="D142" s="25"/>
      <c r="E142" s="26">
        <f>+(C142-C$7)/C$8</f>
        <v>7007.4885840267925</v>
      </c>
      <c r="F142" s="26">
        <f>ROUND(2*E142,0)/2</f>
        <v>7007.5</v>
      </c>
      <c r="G142" s="26">
        <f>+C142-(C$7+F142*C$8)</f>
        <v>-9.0740000014193356E-3</v>
      </c>
      <c r="I142" s="26">
        <f>+G142</f>
        <v>-9.0740000014193356E-3</v>
      </c>
      <c r="O142" s="26">
        <f ca="1">+C$11+C$12*$F142</f>
        <v>-1.2583030098667972E-3</v>
      </c>
      <c r="Q142" s="65">
        <f>+C142-15018.5</f>
        <v>35165.108999999997</v>
      </c>
      <c r="AA142" s="26" t="s">
        <v>92</v>
      </c>
      <c r="AB142" s="26">
        <v>18</v>
      </c>
      <c r="AC142" s="26" t="s">
        <v>83</v>
      </c>
      <c r="AE142" s="26" t="s">
        <v>84</v>
      </c>
    </row>
    <row r="143" spans="1:31" s="26" customFormat="1" x14ac:dyDescent="0.2">
      <c r="A143" s="23" t="s">
        <v>102</v>
      </c>
      <c r="B143" s="24" t="s">
        <v>43</v>
      </c>
      <c r="C143" s="23">
        <v>50498.773999999998</v>
      </c>
      <c r="D143" s="27"/>
      <c r="E143" s="26">
        <f>+(C143-C$7)/C$8</f>
        <v>7403.9967606515502</v>
      </c>
      <c r="F143" s="26">
        <f>ROUND(2*E143,0)/2</f>
        <v>7404</v>
      </c>
      <c r="G143" s="26">
        <f>+C143-(C$7+F143*C$8)</f>
        <v>-2.5748000043677166E-3</v>
      </c>
      <c r="I143" s="26">
        <f>+G143</f>
        <v>-2.5748000043677166E-3</v>
      </c>
      <c r="O143" s="26">
        <f ca="1">+C$11+C$12*$F143</f>
        <v>-1.6275114586979623E-3</v>
      </c>
      <c r="Q143" s="65">
        <f>+C143-15018.5</f>
        <v>35480.273999999998</v>
      </c>
    </row>
    <row r="144" spans="1:31" s="26" customFormat="1" x14ac:dyDescent="0.2">
      <c r="A144" s="23" t="s">
        <v>102</v>
      </c>
      <c r="B144" s="24" t="s">
        <v>43</v>
      </c>
      <c r="C144" s="23">
        <v>50867.586000000003</v>
      </c>
      <c r="D144" s="27"/>
      <c r="E144" s="26">
        <f>+(C144-C$7)/C$8</f>
        <v>7867.9980730984653</v>
      </c>
      <c r="F144" s="26">
        <f>ROUND(2*E144,0)/2</f>
        <v>7868</v>
      </c>
      <c r="G144" s="26">
        <f>+C144-(C$7+F144*C$8)</f>
        <v>-1.53159999899799E-3</v>
      </c>
      <c r="I144" s="26">
        <f>+G144</f>
        <v>-1.53159999899799E-3</v>
      </c>
      <c r="O144" s="26">
        <f ca="1">+C$11+C$12*$F144</f>
        <v>-2.0595738048711293E-3</v>
      </c>
      <c r="Q144" s="65">
        <f>+C144-15018.5</f>
        <v>35849.086000000003</v>
      </c>
    </row>
    <row r="145" spans="1:17" s="26" customFormat="1" x14ac:dyDescent="0.2">
      <c r="A145" s="23" t="s">
        <v>102</v>
      </c>
      <c r="B145" s="24" t="s">
        <v>43</v>
      </c>
      <c r="C145" s="23">
        <v>50871.567999999999</v>
      </c>
      <c r="D145" s="27"/>
      <c r="E145" s="26">
        <f>+(C145-C$7)/C$8</f>
        <v>7873.0078158025035</v>
      </c>
      <c r="F145" s="26">
        <f>ROUND(2*E145,0)/2</f>
        <v>7873</v>
      </c>
      <c r="G145" s="26">
        <f>+C145-(C$7+F145*C$8)</f>
        <v>6.2123999960022047E-3</v>
      </c>
      <c r="I145" s="26">
        <f>+G145</f>
        <v>6.2123999960022047E-3</v>
      </c>
      <c r="O145" s="26">
        <f ca="1">+C$11+C$12*$F145</f>
        <v>-2.0642296491186849E-3</v>
      </c>
      <c r="Q145" s="65">
        <f>+C145-15018.5</f>
        <v>35853.067999999999</v>
      </c>
    </row>
    <row r="146" spans="1:17" s="26" customFormat="1" x14ac:dyDescent="0.2">
      <c r="A146" s="23" t="s">
        <v>102</v>
      </c>
      <c r="B146" s="24" t="s">
        <v>43</v>
      </c>
      <c r="C146" s="23">
        <v>50898.59</v>
      </c>
      <c r="D146" s="27"/>
      <c r="E146" s="26">
        <f>+(C146-C$7)/C$8</f>
        <v>7907.0041159905104</v>
      </c>
      <c r="F146" s="26">
        <f>ROUND(2*E146,0)/2</f>
        <v>7907</v>
      </c>
      <c r="G146" s="26">
        <f>+C146-(C$7+F146*C$8)</f>
        <v>3.2715999986976385E-3</v>
      </c>
      <c r="I146" s="26">
        <f>+G146</f>
        <v>3.2715999986976385E-3</v>
      </c>
      <c r="O146" s="26">
        <f ca="1">+C$11+C$12*$F146</f>
        <v>-2.0958893900020637E-3</v>
      </c>
      <c r="Q146" s="65">
        <f>+C146-15018.5</f>
        <v>35880.089999999997</v>
      </c>
    </row>
    <row r="147" spans="1:17" s="26" customFormat="1" x14ac:dyDescent="0.2">
      <c r="A147" s="23" t="s">
        <v>102</v>
      </c>
      <c r="B147" s="24" t="s">
        <v>43</v>
      </c>
      <c r="C147" s="23">
        <v>51160.887000000002</v>
      </c>
      <c r="D147" s="27"/>
      <c r="E147" s="26">
        <f>+(C147-C$7)/C$8</f>
        <v>8236.9992144441658</v>
      </c>
      <c r="F147" s="26">
        <f>ROUND(2*E147,0)/2</f>
        <v>8237</v>
      </c>
      <c r="G147" s="26">
        <f>+C147-(C$7+F147*C$8)</f>
        <v>-6.2439999601338059E-4</v>
      </c>
      <c r="I147" s="26">
        <f>+G147</f>
        <v>-6.2439999601338059E-4</v>
      </c>
      <c r="O147" s="26">
        <f ca="1">+C$11+C$12*$F147</f>
        <v>-2.4031751103407379E-3</v>
      </c>
      <c r="Q147" s="65">
        <f>+C147-15018.5</f>
        <v>36142.387000000002</v>
      </c>
    </row>
    <row r="148" spans="1:17" s="26" customFormat="1" x14ac:dyDescent="0.2">
      <c r="A148" s="23" t="s">
        <v>102</v>
      </c>
      <c r="B148" s="24" t="s">
        <v>43</v>
      </c>
      <c r="C148" s="23">
        <v>51223.682000000001</v>
      </c>
      <c r="D148" s="27"/>
      <c r="E148" s="26">
        <f>+(C148-C$7)/C$8</f>
        <v>8316.0014226562162</v>
      </c>
      <c r="F148" s="26">
        <f>ROUND(2*E148,0)/2</f>
        <v>8316</v>
      </c>
      <c r="G148" s="26">
        <f>+C148-(C$7+F148*C$8)</f>
        <v>1.1308000030112453E-3</v>
      </c>
      <c r="I148" s="26">
        <f>+G148</f>
        <v>1.1308000030112453E-3</v>
      </c>
      <c r="O148" s="26">
        <f ca="1">+C$11+C$12*$F148</f>
        <v>-2.4767374494521176E-3</v>
      </c>
      <c r="Q148" s="65">
        <f>+C148-15018.5</f>
        <v>36205.182000000001</v>
      </c>
    </row>
    <row r="149" spans="1:17" s="26" customFormat="1" x14ac:dyDescent="0.2">
      <c r="A149" s="23" t="s">
        <v>102</v>
      </c>
      <c r="B149" s="24" t="s">
        <v>45</v>
      </c>
      <c r="C149" s="23">
        <v>51256.652999999998</v>
      </c>
      <c r="D149" s="27"/>
      <c r="E149" s="26">
        <f>+(C149-C$7)/C$8</f>
        <v>8357.4821425695754</v>
      </c>
      <c r="F149" s="26">
        <f>ROUND(2*E149,0)/2</f>
        <v>8357.5</v>
      </c>
      <c r="G149" s="26">
        <f>+C149-(C$7+F149*C$8)</f>
        <v>-1.4194000003044493E-2</v>
      </c>
      <c r="I149" s="26">
        <f>+G149</f>
        <v>-1.4194000003044493E-2</v>
      </c>
      <c r="O149" s="26">
        <f ca="1">+C$11+C$12*$F149</f>
        <v>-2.5153809567068294E-3</v>
      </c>
      <c r="Q149" s="65">
        <f>+C149-15018.5</f>
        <v>36238.152999999998</v>
      </c>
    </row>
    <row r="150" spans="1:17" s="26" customFormat="1" x14ac:dyDescent="0.2">
      <c r="A150" s="23" t="s">
        <v>102</v>
      </c>
      <c r="B150" s="24" t="s">
        <v>43</v>
      </c>
      <c r="C150" s="23">
        <v>51262.627999999997</v>
      </c>
      <c r="D150" s="27"/>
      <c r="E150" s="26">
        <f>+(C150-C$7)/C$8</f>
        <v>8364.9992728198649</v>
      </c>
      <c r="F150" s="26">
        <f>ROUND(2*E150,0)/2</f>
        <v>8365</v>
      </c>
      <c r="G150" s="26">
        <f>+C150-(C$7+F150*C$8)</f>
        <v>-5.7800000649876893E-4</v>
      </c>
      <c r="I150" s="26">
        <f>+G150</f>
        <v>-5.7800000649876893E-4</v>
      </c>
      <c r="O150" s="26">
        <f ca="1">+C$11+C$12*$F150</f>
        <v>-2.5223647230781633E-3</v>
      </c>
      <c r="Q150" s="65">
        <f>+C150-15018.5</f>
        <v>36244.127999999997</v>
      </c>
    </row>
    <row r="151" spans="1:17" s="26" customFormat="1" x14ac:dyDescent="0.2">
      <c r="A151" s="23" t="s">
        <v>102</v>
      </c>
      <c r="B151" s="24" t="s">
        <v>43</v>
      </c>
      <c r="C151" s="23">
        <v>51579.773999999998</v>
      </c>
      <c r="D151" s="27"/>
      <c r="E151" s="26">
        <f>+(C151-C$7)/C$8</f>
        <v>8763.9997398255146</v>
      </c>
      <c r="F151" s="26">
        <f>ROUND(2*E151,0)/2</f>
        <v>8764</v>
      </c>
      <c r="G151" s="26">
        <f>+C151-(C$7+F151*C$8)</f>
        <v>-2.0680000307038426E-4</v>
      </c>
      <c r="I151" s="26">
        <f>+G151</f>
        <v>-2.0680000307038426E-4</v>
      </c>
      <c r="O151" s="26">
        <f ca="1">+C$11+C$12*$F151</f>
        <v>-2.8939010940331068E-3</v>
      </c>
      <c r="Q151" s="65">
        <f>+C151-15018.5</f>
        <v>36561.273999999998</v>
      </c>
    </row>
    <row r="152" spans="1:17" s="26" customFormat="1" x14ac:dyDescent="0.2">
      <c r="A152" s="23" t="s">
        <v>102</v>
      </c>
      <c r="B152" s="24" t="s">
        <v>45</v>
      </c>
      <c r="C152" s="23">
        <v>51930.695</v>
      </c>
      <c r="D152" s="27"/>
      <c r="E152" s="26">
        <f>+(C152-C$7)/C$8</f>
        <v>9205.4924368233951</v>
      </c>
      <c r="F152" s="26">
        <f>ROUND(2*E152,0)/2</f>
        <v>9205.5</v>
      </c>
      <c r="G152" s="26">
        <f>+C152-(C$7+F152*C$8)</f>
        <v>-6.0116000022389926E-3</v>
      </c>
      <c r="I152" s="26">
        <f>+G152</f>
        <v>-6.0116000022389926E-3</v>
      </c>
      <c r="O152" s="26">
        <f ca="1">+C$11+C$12*$F152</f>
        <v>-3.3050121410922728E-3</v>
      </c>
      <c r="Q152" s="65">
        <f>+C152-15018.5</f>
        <v>36912.195</v>
      </c>
    </row>
    <row r="153" spans="1:17" s="26" customFormat="1" x14ac:dyDescent="0.2">
      <c r="A153" s="23" t="s">
        <v>102</v>
      </c>
      <c r="B153" s="24" t="s">
        <v>43</v>
      </c>
      <c r="C153" s="23">
        <v>52010.578999999998</v>
      </c>
      <c r="D153" s="27"/>
      <c r="E153" s="26">
        <f>+(C153-C$7)/C$8</f>
        <v>9305.9942665998333</v>
      </c>
      <c r="F153" s="26">
        <f>ROUND(2*E153,0)/2</f>
        <v>9306</v>
      </c>
      <c r="G153" s="26">
        <f>+C153-(C$7+F153*C$8)</f>
        <v>-4.557200001727324E-3</v>
      </c>
      <c r="I153" s="26">
        <f>+G153</f>
        <v>-4.557200001727324E-3</v>
      </c>
      <c r="O153" s="26">
        <f ca="1">+C$11+C$12*$F153</f>
        <v>-3.3985946104681409E-3</v>
      </c>
      <c r="Q153" s="65">
        <f>+C153-15018.5</f>
        <v>36992.078999999998</v>
      </c>
    </row>
    <row r="154" spans="1:17" s="26" customFormat="1" x14ac:dyDescent="0.2">
      <c r="A154" s="23" t="s">
        <v>102</v>
      </c>
      <c r="B154" s="24" t="s">
        <v>43</v>
      </c>
      <c r="C154" s="23">
        <v>52312.627</v>
      </c>
      <c r="D154" s="27"/>
      <c r="E154" s="26">
        <f>+(C154-C$7)/C$8</f>
        <v>9685.9999833931179</v>
      </c>
      <c r="F154" s="26">
        <f>ROUND(2*E154,0)/2</f>
        <v>9686</v>
      </c>
      <c r="G154" s="26">
        <f>+C154-(C$7+F154*C$8)</f>
        <v>-1.3199998647905886E-5</v>
      </c>
      <c r="I154" s="26">
        <f>+G154</f>
        <v>-1.3199998647905886E-5</v>
      </c>
      <c r="O154" s="26">
        <f ca="1">+C$11+C$12*$F154</f>
        <v>-3.7524387732823725E-3</v>
      </c>
      <c r="Q154" s="65">
        <f>+C154-15018.5</f>
        <v>37294.127</v>
      </c>
    </row>
    <row r="155" spans="1:17" s="26" customFormat="1" x14ac:dyDescent="0.2">
      <c r="A155" s="23" t="s">
        <v>102</v>
      </c>
      <c r="B155" s="24" t="s">
        <v>45</v>
      </c>
      <c r="C155" s="23">
        <v>52322.559200000003</v>
      </c>
      <c r="D155" s="27"/>
      <c r="E155" s="26">
        <f>+(C155-C$7)/C$8</f>
        <v>9698.4956555390527</v>
      </c>
      <c r="F155" s="26">
        <f>ROUND(2*E155,0)/2</f>
        <v>9698.5</v>
      </c>
      <c r="G155" s="26">
        <f>+C155-(C$7+F155*C$8)</f>
        <v>-3.4531999990576878E-3</v>
      </c>
      <c r="K155" s="26">
        <f>+G155</f>
        <v>-3.4531999990576878E-3</v>
      </c>
      <c r="O155" s="26">
        <f ca="1">+C$11+C$12*$F155</f>
        <v>-3.764078383901262E-3</v>
      </c>
      <c r="Q155" s="65">
        <f>+C155-15018.5</f>
        <v>37304.059200000003</v>
      </c>
    </row>
    <row r="156" spans="1:17" s="26" customFormat="1" x14ac:dyDescent="0.2">
      <c r="A156" s="23" t="s">
        <v>102</v>
      </c>
      <c r="B156" s="24" t="s">
        <v>45</v>
      </c>
      <c r="C156" s="23">
        <v>52678.652600000001</v>
      </c>
      <c r="D156" s="27"/>
      <c r="E156" s="26">
        <f>+(C156-C$7)/C$8</f>
        <v>10146.495734044311</v>
      </c>
      <c r="F156" s="26">
        <f>ROUND(2*E156,0)/2</f>
        <v>10146.5</v>
      </c>
      <c r="G156" s="26">
        <f>+C156-(C$7+F156*C$8)</f>
        <v>-3.3907999968505464E-3</v>
      </c>
      <c r="K156" s="26">
        <f>+G156</f>
        <v>-3.3907999968505464E-3</v>
      </c>
      <c r="O156" s="26">
        <f ca="1">+C$11+C$12*$F156</f>
        <v>-4.1812420284822512E-3</v>
      </c>
      <c r="Q156" s="65">
        <f>+C156-15018.5</f>
        <v>37660.152600000001</v>
      </c>
    </row>
    <row r="157" spans="1:17" s="26" customFormat="1" x14ac:dyDescent="0.2">
      <c r="A157" s="23" t="s">
        <v>102</v>
      </c>
      <c r="B157" s="24" t="s">
        <v>45</v>
      </c>
      <c r="C157" s="23">
        <v>52694.548499999997</v>
      </c>
      <c r="D157" s="27"/>
      <c r="E157" s="26">
        <f>+(C157-C$7)/C$8</f>
        <v>10166.494319943151</v>
      </c>
      <c r="F157" s="26">
        <f>ROUND(2*E157,0)/2</f>
        <v>10166.5</v>
      </c>
      <c r="G157" s="26">
        <f>+C157-(C$7+F157*C$8)</f>
        <v>-4.5147999990149401E-3</v>
      </c>
      <c r="K157" s="26">
        <f>+G157</f>
        <v>-4.5147999990149401E-3</v>
      </c>
      <c r="O157" s="26">
        <f ca="1">+C$11+C$12*$F157</f>
        <v>-4.1998654054724738E-3</v>
      </c>
      <c r="Q157" s="65">
        <f>+C157-15018.5</f>
        <v>37676.048499999997</v>
      </c>
    </row>
    <row r="158" spans="1:17" s="26" customFormat="1" x14ac:dyDescent="0.2">
      <c r="A158" s="23" t="s">
        <v>102</v>
      </c>
      <c r="B158" s="24" t="s">
        <v>45</v>
      </c>
      <c r="C158" s="23">
        <v>52713.6247</v>
      </c>
      <c r="D158" s="27"/>
      <c r="E158" s="26">
        <f>+(C158-C$7)/C$8</f>
        <v>10190.494032090535</v>
      </c>
      <c r="F158" s="26">
        <f>ROUND(2*E158,0)/2</f>
        <v>10190.5</v>
      </c>
      <c r="G158" s="26">
        <f>+C158-(C$7+F158*C$8)</f>
        <v>-4.7436000022571534E-3</v>
      </c>
      <c r="K158" s="26">
        <f>+G158</f>
        <v>-4.7436000022571534E-3</v>
      </c>
      <c r="O158" s="26">
        <f ca="1">+C$11+C$12*$F158</f>
        <v>-4.2222134578607413E-3</v>
      </c>
      <c r="Q158" s="65">
        <f>+C158-15018.5</f>
        <v>37695.1247</v>
      </c>
    </row>
    <row r="159" spans="1:17" s="26" customFormat="1" x14ac:dyDescent="0.2">
      <c r="A159" s="23" t="s">
        <v>103</v>
      </c>
      <c r="B159" s="24" t="s">
        <v>45</v>
      </c>
      <c r="C159" s="23">
        <v>53050.642200000002</v>
      </c>
      <c r="D159" s="27"/>
      <c r="E159" s="26">
        <f>+(C159-C$7)/C$8</f>
        <v>10614.494775877551</v>
      </c>
      <c r="F159" s="26">
        <f>ROUND(2*E159,0)/2</f>
        <v>10614.5</v>
      </c>
      <c r="G159" s="26">
        <f>+C159-(C$7+F159*C$8)</f>
        <v>-4.1523999971104786E-3</v>
      </c>
      <c r="K159" s="26">
        <f>+G159</f>
        <v>-4.1523999971104786E-3</v>
      </c>
      <c r="O159" s="26">
        <f ca="1">+C$11+C$12*$F159</f>
        <v>-4.617029050053463E-3</v>
      </c>
      <c r="Q159" s="65">
        <f>+C159-15018.5</f>
        <v>38032.142200000002</v>
      </c>
    </row>
    <row r="160" spans="1:17" s="26" customFormat="1" x14ac:dyDescent="0.2">
      <c r="A160" s="23" t="s">
        <v>103</v>
      </c>
      <c r="B160" s="24" t="s">
        <v>45</v>
      </c>
      <c r="C160" s="23">
        <v>53077.667600000001</v>
      </c>
      <c r="D160" s="27"/>
      <c r="E160" s="26">
        <f>+(C160-C$7)/C$8</f>
        <v>10648.495353595743</v>
      </c>
      <c r="F160" s="26">
        <f>ROUND(2*E160,0)/2</f>
        <v>10648.5</v>
      </c>
      <c r="G160" s="26">
        <f>+C160-(C$7+F160*C$8)</f>
        <v>-3.6932000002707355E-3</v>
      </c>
      <c r="K160" s="26">
        <f>+G160</f>
        <v>-3.6932000002707355E-3</v>
      </c>
      <c r="O160" s="26">
        <f ca="1">+C$11+C$12*$F160</f>
        <v>-4.6486887909368401E-3</v>
      </c>
      <c r="Q160" s="65">
        <f>+C160-15018.5</f>
        <v>38059.167600000001</v>
      </c>
    </row>
    <row r="161" spans="1:17" s="26" customFormat="1" x14ac:dyDescent="0.2">
      <c r="A161" s="23" t="s">
        <v>103</v>
      </c>
      <c r="B161" s="24" t="s">
        <v>43</v>
      </c>
      <c r="C161" s="23">
        <v>53314.9283</v>
      </c>
      <c r="D161" s="27"/>
      <c r="E161" s="26">
        <f>+(C161-C$7)/C$8</f>
        <v>10946.992355298702</v>
      </c>
      <c r="F161" s="26">
        <f>ROUND(2*E161,0)/2</f>
        <v>10947</v>
      </c>
      <c r="G161" s="26">
        <f>+C161-(C$7+F161*C$8)</f>
        <v>-6.0764000008930452E-3</v>
      </c>
      <c r="K161" s="26">
        <f>+G161</f>
        <v>-6.0764000008930452E-3</v>
      </c>
      <c r="O161" s="26">
        <f ca="1">+C$11+C$12*$F161</f>
        <v>-4.9266426925159146E-3</v>
      </c>
      <c r="Q161" s="65">
        <f>+C161-15018.5</f>
        <v>38296.4283</v>
      </c>
    </row>
    <row r="162" spans="1:17" s="26" customFormat="1" x14ac:dyDescent="0.2">
      <c r="A162" s="23" t="s">
        <v>104</v>
      </c>
      <c r="B162" s="24" t="s">
        <v>43</v>
      </c>
      <c r="C162" s="23">
        <v>53693.277099999999</v>
      </c>
      <c r="D162" s="27"/>
      <c r="E162" s="26">
        <f>+(C162-C$7)/C$8</f>
        <v>11422.991888293052</v>
      </c>
      <c r="F162" s="26">
        <f>ROUND(2*E162,0)/2</f>
        <v>11423</v>
      </c>
      <c r="G162" s="26">
        <f>+C162-(C$7+F162*C$8)</f>
        <v>-6.4476000043214299E-3</v>
      </c>
      <c r="K162" s="26">
        <f>+G162</f>
        <v>-6.4476000043214299E-3</v>
      </c>
      <c r="O162" s="26">
        <f ca="1">+C$11+C$12*$F162</f>
        <v>-5.3698790648832144E-3</v>
      </c>
      <c r="Q162" s="65">
        <f>+C162-15018.5</f>
        <v>38674.777099999999</v>
      </c>
    </row>
    <row r="163" spans="1:17" s="26" customFormat="1" x14ac:dyDescent="0.2">
      <c r="A163" s="31" t="s">
        <v>105</v>
      </c>
      <c r="B163" s="30" t="s">
        <v>45</v>
      </c>
      <c r="C163" s="25">
        <v>54119.715199999999</v>
      </c>
      <c r="D163" s="25">
        <v>5.9999999999999995E-4</v>
      </c>
      <c r="E163" s="26">
        <f>+(C163-C$7)/C$8</f>
        <v>11959.492430784527</v>
      </c>
      <c r="F163" s="26">
        <f>ROUND(2*E163,0)/2</f>
        <v>11959.5</v>
      </c>
      <c r="G163" s="26">
        <f>+C163-(C$7+F163*C$8)</f>
        <v>-6.0164000024087727E-3</v>
      </c>
      <c r="K163" s="26">
        <f>+G163</f>
        <v>-6.0164000024087727E-3</v>
      </c>
      <c r="O163" s="26">
        <f ca="1">+C$11+C$12*$F163</f>
        <v>-5.8694511526459388E-3</v>
      </c>
      <c r="Q163" s="65">
        <f>+C163-15018.5</f>
        <v>39101.215199999999</v>
      </c>
    </row>
    <row r="164" spans="1:17" s="26" customFormat="1" x14ac:dyDescent="0.2">
      <c r="A164" s="23" t="s">
        <v>103</v>
      </c>
      <c r="B164" s="24" t="s">
        <v>45</v>
      </c>
      <c r="C164" s="23">
        <v>54158.663099999998</v>
      </c>
      <c r="D164" s="27"/>
      <c r="E164" s="26">
        <f>+(C164-C$7)/C$8</f>
        <v>12008.492671332695</v>
      </c>
      <c r="F164" s="26">
        <f>ROUND(2*E164,0)/2</f>
        <v>12008.5</v>
      </c>
      <c r="G164" s="26">
        <f>+C164-(C$7+F164*C$8)</f>
        <v>-5.8252000017091632E-3</v>
      </c>
      <c r="K164" s="26">
        <f>+G164</f>
        <v>-5.8252000017091632E-3</v>
      </c>
      <c r="O164" s="26">
        <f ca="1">+C$11+C$12*$F164</f>
        <v>-5.9150784262719854E-3</v>
      </c>
      <c r="Q164" s="65">
        <f>+C164-15018.5</f>
        <v>39140.163099999998</v>
      </c>
    </row>
    <row r="165" spans="1:17" s="26" customFormat="1" x14ac:dyDescent="0.2">
      <c r="A165" s="23" t="s">
        <v>103</v>
      </c>
      <c r="B165" s="24" t="s">
        <v>43</v>
      </c>
      <c r="C165" s="23">
        <v>54160.648999999998</v>
      </c>
      <c r="D165" s="27"/>
      <c r="E165" s="26">
        <f>+(C165-C$7)/C$8</f>
        <v>12010.991126389439</v>
      </c>
      <c r="F165" s="26">
        <f>ROUND(2*E165,0)/2</f>
        <v>12011</v>
      </c>
      <c r="G165" s="26">
        <f>+C165-(C$7+F165*C$8)</f>
        <v>-7.0532000027014874E-3</v>
      </c>
      <c r="K165" s="26">
        <f>+G165</f>
        <v>-7.0532000027014874E-3</v>
      </c>
      <c r="O165" s="26">
        <f ca="1">+C$11+C$12*$F165</f>
        <v>-5.9174063483957619E-3</v>
      </c>
      <c r="Q165" s="65">
        <f>+C165-15018.5</f>
        <v>39142.148999999998</v>
      </c>
    </row>
    <row r="166" spans="1:17" s="26" customFormat="1" x14ac:dyDescent="0.2">
      <c r="A166" s="31" t="s">
        <v>106</v>
      </c>
      <c r="B166" s="30" t="s">
        <v>45</v>
      </c>
      <c r="C166" s="25">
        <v>54495.679499999998</v>
      </c>
      <c r="D166" s="25">
        <v>2.0000000000000001E-4</v>
      </c>
      <c r="E166" s="26">
        <f>+(C166-C$7)/C$8</f>
        <v>12432.492031212883</v>
      </c>
      <c r="F166" s="26">
        <f>ROUND(2*E166,0)/2</f>
        <v>12432.5</v>
      </c>
      <c r="G166" s="26">
        <f>+C166-(C$7+F166*C$8)</f>
        <v>-6.3340000051539391E-3</v>
      </c>
      <c r="K166" s="26">
        <f>+G166</f>
        <v>-6.3340000051539391E-3</v>
      </c>
      <c r="O166" s="26">
        <f ca="1">+C$11+C$12*$F166</f>
        <v>-6.3098940184647054E-3</v>
      </c>
      <c r="Q166" s="65">
        <f>+C166-15018.5</f>
        <v>39477.179499999998</v>
      </c>
    </row>
    <row r="167" spans="1:17" s="26" customFormat="1" x14ac:dyDescent="0.2">
      <c r="A167" s="31" t="s">
        <v>106</v>
      </c>
      <c r="B167" s="30" t="s">
        <v>43</v>
      </c>
      <c r="C167" s="25">
        <v>54513.563199999997</v>
      </c>
      <c r="D167" s="25">
        <v>2.0000000000000001E-4</v>
      </c>
      <c r="E167" s="26">
        <f>+(C167-C$7)/C$8</f>
        <v>12454.991462552987</v>
      </c>
      <c r="F167" s="26">
        <f>ROUND(2*E167,0)/2</f>
        <v>12455</v>
      </c>
      <c r="G167" s="26">
        <f>+C167-(C$7+F167*C$8)</f>
        <v>-6.7860000053769909E-3</v>
      </c>
      <c r="K167" s="26">
        <f>+G167</f>
        <v>-6.7860000053769909E-3</v>
      </c>
      <c r="O167" s="26">
        <f ca="1">+C$11+C$12*$F167</f>
        <v>-6.3308453175787063E-3</v>
      </c>
      <c r="Q167" s="65">
        <f>+C167-15018.5</f>
        <v>39495.063199999997</v>
      </c>
    </row>
    <row r="168" spans="1:17" s="26" customFormat="1" x14ac:dyDescent="0.2">
      <c r="A168" s="31" t="s">
        <v>106</v>
      </c>
      <c r="B168" s="30" t="s">
        <v>45</v>
      </c>
      <c r="C168" s="25">
        <v>54518.730499999998</v>
      </c>
      <c r="D168" s="25">
        <v>2.0000000000000001E-4</v>
      </c>
      <c r="E168" s="26">
        <f>+(C168-C$7)/C$8</f>
        <v>12461.492427765093</v>
      </c>
      <c r="F168" s="26">
        <f>ROUND(2*E168,0)/2</f>
        <v>12461.5</v>
      </c>
      <c r="G168" s="26">
        <f>+C168-(C$7+F168*C$8)</f>
        <v>-6.018799998855684E-3</v>
      </c>
      <c r="K168" s="26">
        <f>+G168</f>
        <v>-6.018799998855684E-3</v>
      </c>
      <c r="O168" s="26">
        <f ca="1">+C$11+C$12*$F168</f>
        <v>-6.3368979151005294E-3</v>
      </c>
      <c r="Q168" s="65">
        <f>+C168-15018.5</f>
        <v>39500.230499999998</v>
      </c>
    </row>
    <row r="169" spans="1:17" s="26" customFormat="1" x14ac:dyDescent="0.2">
      <c r="A169" s="31" t="s">
        <v>106</v>
      </c>
      <c r="B169" s="30" t="s">
        <v>43</v>
      </c>
      <c r="C169" s="25">
        <v>54520.715300000003</v>
      </c>
      <c r="D169" s="25">
        <v>2.9999999999999997E-4</v>
      </c>
      <c r="E169" s="26">
        <f>+(C169-C$7)/C$8</f>
        <v>12463.989498915022</v>
      </c>
      <c r="F169" s="26">
        <f>ROUND(2*E169,0)/2</f>
        <v>12464</v>
      </c>
      <c r="G169" s="26">
        <f>+C169-(C$7+F169*C$8)</f>
        <v>-8.3467999938875437E-3</v>
      </c>
      <c r="K169" s="26">
        <f>+G169</f>
        <v>-8.3467999938875437E-3</v>
      </c>
      <c r="O169" s="26">
        <f ca="1">+C$11+C$12*$F169</f>
        <v>-6.3392258372243077E-3</v>
      </c>
      <c r="Q169" s="65">
        <f>+C169-15018.5</f>
        <v>39502.215300000003</v>
      </c>
    </row>
    <row r="170" spans="1:17" s="26" customFormat="1" x14ac:dyDescent="0.2">
      <c r="A170" s="31" t="s">
        <v>106</v>
      </c>
      <c r="B170" s="30" t="s">
        <v>43</v>
      </c>
      <c r="C170" s="25">
        <v>54520.716399999998</v>
      </c>
      <c r="D170" s="25">
        <v>2.0000000000000001E-4</v>
      </c>
      <c r="E170" s="26">
        <f>+(C170-C$7)/C$8</f>
        <v>12463.990882821838</v>
      </c>
      <c r="F170" s="26">
        <f>ROUND(2*E170,0)/2</f>
        <v>12464</v>
      </c>
      <c r="G170" s="26">
        <f>+C170-(C$7+F170*C$8)</f>
        <v>-7.2467999998480082E-3</v>
      </c>
      <c r="K170" s="26">
        <f>+G170</f>
        <v>-7.2467999998480082E-3</v>
      </c>
      <c r="O170" s="26">
        <f ca="1">+C$11+C$12*$F170</f>
        <v>-6.3392258372243077E-3</v>
      </c>
      <c r="Q170" s="65">
        <f>+C170-15018.5</f>
        <v>39502.216399999998</v>
      </c>
    </row>
    <row r="171" spans="1:17" s="26" customFormat="1" x14ac:dyDescent="0.2">
      <c r="A171" s="23" t="s">
        <v>107</v>
      </c>
      <c r="B171" s="24" t="s">
        <v>43</v>
      </c>
      <c r="C171" s="23">
        <v>54821.1702</v>
      </c>
      <c r="D171" s="27"/>
      <c r="E171" s="26">
        <f>+(C171-C$7)/C$8</f>
        <v>12841.990941197548</v>
      </c>
      <c r="F171" s="26">
        <f>ROUND(2*E171,0)/2</f>
        <v>12842</v>
      </c>
      <c r="G171" s="26">
        <f>+C171-(C$7+F171*C$8)</f>
        <v>-7.2004000030574389E-3</v>
      </c>
      <c r="K171" s="26">
        <f>+G171</f>
        <v>-7.2004000030574389E-3</v>
      </c>
      <c r="O171" s="26">
        <f ca="1">+C$11+C$12*$F171</f>
        <v>-6.6912076623395159E-3</v>
      </c>
      <c r="Q171" s="65">
        <f>+C171-15018.5</f>
        <v>39802.6702</v>
      </c>
    </row>
    <row r="172" spans="1:17" s="26" customFormat="1" x14ac:dyDescent="0.2">
      <c r="A172" s="31" t="s">
        <v>108</v>
      </c>
      <c r="B172" s="30" t="s">
        <v>45</v>
      </c>
      <c r="C172" s="25">
        <v>54824.748099999997</v>
      </c>
      <c r="D172" s="25">
        <v>2.0000000000000001E-4</v>
      </c>
      <c r="E172" s="26">
        <f>+(C172-C$7)/C$8</f>
        <v>12846.492286858216</v>
      </c>
      <c r="F172" s="26">
        <f>ROUND(2*E172,0)/2</f>
        <v>12846.5</v>
      </c>
      <c r="G172" s="26">
        <f>+C172-(C$7+F172*C$8)</f>
        <v>-6.1308000003919005E-3</v>
      </c>
      <c r="K172" s="26">
        <f>+G172</f>
        <v>-6.1308000003919005E-3</v>
      </c>
      <c r="O172" s="26">
        <f ca="1">+C$11+C$12*$F172</f>
        <v>-6.6953979221623158E-3</v>
      </c>
      <c r="Q172" s="65">
        <f>+C172-15018.5</f>
        <v>39806.248099999997</v>
      </c>
    </row>
    <row r="173" spans="1:17" s="26" customFormat="1" x14ac:dyDescent="0.2">
      <c r="A173" s="23" t="s">
        <v>107</v>
      </c>
      <c r="B173" s="24" t="s">
        <v>43</v>
      </c>
      <c r="C173" s="23">
        <v>54829.120699999999</v>
      </c>
      <c r="D173" s="27"/>
      <c r="E173" s="26">
        <f>+(C173-C$7)/C$8</f>
        <v>12851.993442294608</v>
      </c>
      <c r="F173" s="26">
        <f>ROUND(2*E173,0)/2</f>
        <v>12852</v>
      </c>
      <c r="G173" s="26">
        <f>+C173-(C$7+F173*C$8)</f>
        <v>-5.2123999994364567E-3</v>
      </c>
      <c r="K173" s="26">
        <f>+G173</f>
        <v>-5.2123999994364567E-3</v>
      </c>
      <c r="O173" s="26">
        <f ca="1">+C$11+C$12*$F173</f>
        <v>-6.7005193508346272E-3</v>
      </c>
      <c r="Q173" s="65">
        <f>+C173-15018.5</f>
        <v>39810.620699999999</v>
      </c>
    </row>
    <row r="174" spans="1:17" s="26" customFormat="1" x14ac:dyDescent="0.2">
      <c r="A174" s="32" t="s">
        <v>109</v>
      </c>
      <c r="B174" s="33" t="s">
        <v>45</v>
      </c>
      <c r="C174" s="32">
        <v>54863.696400000001</v>
      </c>
      <c r="D174" s="32">
        <v>1E-4</v>
      </c>
      <c r="E174" s="26">
        <f>+(C174-C$7)/C$8</f>
        <v>12895.493030645233</v>
      </c>
      <c r="F174" s="26">
        <f>ROUND(2*E174,0)/2</f>
        <v>12895.5</v>
      </c>
      <c r="G174" s="26">
        <f>+C174-(C$7+F174*C$8)</f>
        <v>-5.5395999952452257E-3</v>
      </c>
      <c r="K174" s="26">
        <f>+G174</f>
        <v>-5.5395999952452257E-3</v>
      </c>
      <c r="O174" s="26">
        <f ca="1">+C$11+C$12*$F174</f>
        <v>-6.7410251957883624E-3</v>
      </c>
      <c r="Q174" s="65">
        <f>+C174-15018.5</f>
        <v>39845.196400000001</v>
      </c>
    </row>
    <row r="175" spans="1:17" s="26" customFormat="1" x14ac:dyDescent="0.2">
      <c r="A175" s="31" t="s">
        <v>108</v>
      </c>
      <c r="B175" s="30" t="s">
        <v>45</v>
      </c>
      <c r="C175" s="25">
        <v>54863.697699999997</v>
      </c>
      <c r="D175" s="25">
        <v>5.0000000000000001E-4</v>
      </c>
      <c r="E175" s="26">
        <f>+(C175-C$7)/C$8</f>
        <v>12895.494666171477</v>
      </c>
      <c r="F175" s="26">
        <f>ROUND(2*E175,0)/2</f>
        <v>12895.5</v>
      </c>
      <c r="G175" s="26">
        <f>+C175-(C$7+F175*C$8)</f>
        <v>-4.2395999989821576E-3</v>
      </c>
      <c r="K175" s="26">
        <f>+G175</f>
        <v>-4.2395999989821576E-3</v>
      </c>
      <c r="O175" s="26">
        <f ca="1">+C$11+C$12*$F175</f>
        <v>-6.7410251957883624E-3</v>
      </c>
      <c r="Q175" s="65">
        <f>+C175-15018.5</f>
        <v>39845.197699999997</v>
      </c>
    </row>
    <row r="176" spans="1:17" s="26" customFormat="1" x14ac:dyDescent="0.2">
      <c r="A176" s="23" t="s">
        <v>110</v>
      </c>
      <c r="B176" s="24" t="s">
        <v>43</v>
      </c>
      <c r="C176" s="23">
        <v>54864.094499999999</v>
      </c>
      <c r="D176" s="27"/>
      <c r="E176" s="26">
        <f>+(C176-C$7)/C$8</f>
        <v>12895.993879105925</v>
      </c>
      <c r="F176" s="26">
        <f>ROUND(2*E176,0)/2</f>
        <v>12896</v>
      </c>
      <c r="G176" s="26">
        <f>+C176-(C$7+F176*C$8)</f>
        <v>-4.8652000041329302E-3</v>
      </c>
      <c r="K176" s="26">
        <f>+G176</f>
        <v>-4.8652000041329302E-3</v>
      </c>
      <c r="O176" s="26">
        <f ca="1">+C$11+C$12*$F176</f>
        <v>-6.7414907802131174E-3</v>
      </c>
      <c r="Q176" s="65">
        <f>+C176-15018.5</f>
        <v>39845.594499999999</v>
      </c>
    </row>
    <row r="177" spans="1:17" s="26" customFormat="1" x14ac:dyDescent="0.2">
      <c r="A177" s="31" t="s">
        <v>108</v>
      </c>
      <c r="B177" s="30" t="s">
        <v>43</v>
      </c>
      <c r="C177" s="25">
        <v>54885.554199999999</v>
      </c>
      <c r="D177" s="25">
        <v>1E-4</v>
      </c>
      <c r="E177" s="26">
        <f>+(C177-C$7)/C$8</f>
        <v>12922.992265722187</v>
      </c>
      <c r="F177" s="26">
        <f>ROUND(2*E177,0)/2</f>
        <v>12923</v>
      </c>
      <c r="G177" s="26">
        <f>+C177-(C$7+F177*C$8)</f>
        <v>-6.1475999973481521E-3</v>
      </c>
      <c r="K177" s="26">
        <f>+G177</f>
        <v>-6.1475999973481521E-3</v>
      </c>
      <c r="O177" s="26">
        <f ca="1">+C$11+C$12*$F177</f>
        <v>-6.7666323391499181E-3</v>
      </c>
      <c r="Q177" s="65">
        <f>+C177-15018.5</f>
        <v>39867.054199999999</v>
      </c>
    </row>
    <row r="178" spans="1:17" s="26" customFormat="1" x14ac:dyDescent="0.2">
      <c r="A178" s="31" t="s">
        <v>111</v>
      </c>
      <c r="B178" s="30" t="s">
        <v>43</v>
      </c>
      <c r="C178" s="25">
        <v>55192.764999999999</v>
      </c>
      <c r="D178" s="25">
        <v>2.0000000000000001E-4</v>
      </c>
      <c r="E178" s="26">
        <f>+(C178-C$7)/C$8</f>
        <v>13309.493286290566</v>
      </c>
      <c r="F178" s="26">
        <f>ROUND(2*E178,0)/2</f>
        <v>13309.5</v>
      </c>
      <c r="G178" s="26">
        <f>+C178-(C$7+F178*C$8)</f>
        <v>-5.3364000050351024E-3</v>
      </c>
      <c r="K178" s="26">
        <f>+G178</f>
        <v>-5.3364000050351024E-3</v>
      </c>
      <c r="O178" s="26">
        <f ca="1">+C$11+C$12*$F178</f>
        <v>-7.126529099485971E-3</v>
      </c>
      <c r="Q178" s="65">
        <f>+C178-15018.5</f>
        <v>40174.264999999999</v>
      </c>
    </row>
    <row r="179" spans="1:17" s="26" customFormat="1" x14ac:dyDescent="0.2">
      <c r="A179" s="23" t="s">
        <v>112</v>
      </c>
      <c r="B179" s="24" t="s">
        <v>43</v>
      </c>
      <c r="C179" s="23">
        <v>55213.032200000001</v>
      </c>
      <c r="D179" s="27"/>
      <c r="E179" s="26">
        <f>+(C179-C$7)/C$8</f>
        <v>13334.991392099555</v>
      </c>
      <c r="F179" s="26">
        <f>ROUND(2*E179,0)/2</f>
        <v>13335</v>
      </c>
      <c r="G179" s="26">
        <f>+C179-(C$7+F179*C$8)</f>
        <v>-6.8420000025071204E-3</v>
      </c>
      <c r="K179" s="26">
        <f>+G179</f>
        <v>-6.8420000025071204E-3</v>
      </c>
      <c r="O179" s="26">
        <f ca="1">+C$11+C$12*$F179</f>
        <v>-7.1502739051485052E-3</v>
      </c>
      <c r="Q179" s="65">
        <f>+C179-15018.5</f>
        <v>40194.532200000001</v>
      </c>
    </row>
    <row r="180" spans="1:17" s="26" customFormat="1" x14ac:dyDescent="0.2">
      <c r="A180" s="31" t="s">
        <v>111</v>
      </c>
      <c r="B180" s="30" t="s">
        <v>43</v>
      </c>
      <c r="C180" s="25">
        <v>55235.685700000002</v>
      </c>
      <c r="D180" s="25">
        <v>2.0000000000000001E-4</v>
      </c>
      <c r="E180" s="26">
        <f>+(C180-C$7)/C$8</f>
        <v>13363.491695049341</v>
      </c>
      <c r="F180" s="26">
        <f>ROUND(2*E180,0)/2</f>
        <v>13363.5</v>
      </c>
      <c r="G180" s="26">
        <f>+C180-(C$7+F180*C$8)</f>
        <v>-6.6012000024784356E-3</v>
      </c>
      <c r="K180" s="26">
        <f>+G180</f>
        <v>-6.6012000024784356E-3</v>
      </c>
      <c r="O180" s="26">
        <f ca="1">+C$11+C$12*$F180</f>
        <v>-7.1768122173595725E-3</v>
      </c>
      <c r="Q180" s="65">
        <f>+C180-15018.5</f>
        <v>40217.185700000002</v>
      </c>
    </row>
    <row r="181" spans="1:17" s="26" customFormat="1" x14ac:dyDescent="0.2">
      <c r="A181" s="23" t="s">
        <v>112</v>
      </c>
      <c r="B181" s="24" t="s">
        <v>43</v>
      </c>
      <c r="C181" s="23">
        <v>55255.95</v>
      </c>
      <c r="D181" s="27"/>
      <c r="E181" s="26">
        <f>+(C181-C$7)/C$8</f>
        <v>13388.986152376692</v>
      </c>
      <c r="F181" s="26">
        <f>ROUND(2*E181,0)/2</f>
        <v>13389</v>
      </c>
      <c r="G181" s="26">
        <f>+C181-(C$7+F181*C$8)</f>
        <v>-1.1006800006725825E-2</v>
      </c>
      <c r="I181" s="26">
        <f>+G181</f>
        <v>-1.1006800006725825E-2</v>
      </c>
      <c r="O181" s="26">
        <f ca="1">+C$11+C$12*$F181</f>
        <v>-7.2005570230221066E-3</v>
      </c>
      <c r="Q181" s="65">
        <f>+C181-15018.5</f>
        <v>40237.449999999997</v>
      </c>
    </row>
    <row r="182" spans="1:17" s="26" customFormat="1" x14ac:dyDescent="0.2">
      <c r="A182" s="31" t="s">
        <v>113</v>
      </c>
      <c r="B182" s="30" t="s">
        <v>43</v>
      </c>
      <c r="C182" s="25">
        <v>55260.722199999997</v>
      </c>
      <c r="D182" s="25">
        <v>2.0000000000000001E-4</v>
      </c>
      <c r="E182" s="29">
        <f>+(C182-C$7)/C$8</f>
        <v>13394.990043419442</v>
      </c>
      <c r="F182" s="26">
        <f>ROUND(2*E182,0)/2</f>
        <v>13395</v>
      </c>
      <c r="G182" s="26">
        <f>+C182-(C$7+F182*C$8)</f>
        <v>-7.91400000161957E-3</v>
      </c>
      <c r="K182" s="26">
        <f>+G182</f>
        <v>-7.91400000161957E-3</v>
      </c>
      <c r="O182" s="26">
        <f ca="1">+C$11+C$12*$F182</f>
        <v>-7.2061440361191748E-3</v>
      </c>
      <c r="Q182" s="65">
        <f>+C182-15018.5</f>
        <v>40242.222199999997</v>
      </c>
    </row>
    <row r="183" spans="1:17" s="26" customFormat="1" x14ac:dyDescent="0.2">
      <c r="A183" s="31" t="s">
        <v>113</v>
      </c>
      <c r="B183" s="30" t="s">
        <v>45</v>
      </c>
      <c r="C183" s="25">
        <v>55282.581700000002</v>
      </c>
      <c r="D183" s="25">
        <v>5.0000000000000001E-4</v>
      </c>
      <c r="E183" s="29">
        <f>+(C183-C$7)/C$8</f>
        <v>13422.491417261497</v>
      </c>
      <c r="F183" s="26">
        <f>ROUND(2*E183,0)/2</f>
        <v>13422.5</v>
      </c>
      <c r="G183" s="26">
        <f>+C183-(C$7+F183*C$8)</f>
        <v>-6.8219999957364053E-3</v>
      </c>
      <c r="K183" s="26">
        <f>+G183</f>
        <v>-6.8219999957364053E-3</v>
      </c>
      <c r="O183" s="26">
        <f ca="1">+C$11+C$12*$F183</f>
        <v>-7.2317511794807304E-3</v>
      </c>
      <c r="Q183" s="65">
        <f>+C183-15018.5</f>
        <v>40264.081700000002</v>
      </c>
    </row>
    <row r="184" spans="1:17" s="26" customFormat="1" x14ac:dyDescent="0.2">
      <c r="A184" s="25" t="s">
        <v>114</v>
      </c>
      <c r="B184" s="30" t="s">
        <v>45</v>
      </c>
      <c r="C184" s="25">
        <v>55607.675799999997</v>
      </c>
      <c r="D184" s="25">
        <v>2.0000000000000001E-4</v>
      </c>
      <c r="E184" s="29">
        <f>+(C184-C$7)/C$8</f>
        <v>13831.49136593113</v>
      </c>
      <c r="F184" s="26">
        <f>ROUND(2*E184,0)/2</f>
        <v>13831.5</v>
      </c>
      <c r="G184" s="26">
        <f>+C184-(C$7+F184*C$8)</f>
        <v>-6.862800000817515E-3</v>
      </c>
      <c r="K184" s="26">
        <f>+G184</f>
        <v>-6.862800000817515E-3</v>
      </c>
      <c r="O184" s="26">
        <f ca="1">+C$11+C$12*$F184</f>
        <v>-7.6125992389307843E-3</v>
      </c>
      <c r="Q184" s="65">
        <f>+C184-15018.5</f>
        <v>40589.175799999997</v>
      </c>
    </row>
    <row r="185" spans="1:17" s="26" customFormat="1" x14ac:dyDescent="0.2">
      <c r="A185" s="23" t="s">
        <v>115</v>
      </c>
      <c r="B185" s="24" t="s">
        <v>43</v>
      </c>
      <c r="C185" s="23">
        <v>55623.97</v>
      </c>
      <c r="D185" s="27"/>
      <c r="E185" s="26">
        <f>+(C185-C$7)/C$8</f>
        <v>13851.991051910094</v>
      </c>
      <c r="F185" s="26">
        <f>ROUND(2*E185,0)/2</f>
        <v>13852</v>
      </c>
      <c r="G185" s="26">
        <f>+C185-(C$7+F185*C$8)</f>
        <v>-7.1123999950941652E-3</v>
      </c>
      <c r="I185" s="26">
        <f>+G185</f>
        <v>-7.1123999950941652E-3</v>
      </c>
      <c r="O185" s="26">
        <f ca="1">+C$11+C$12*$F185</f>
        <v>-7.6316882003457636E-3</v>
      </c>
      <c r="Q185" s="65">
        <f>+C185-15018.5</f>
        <v>40605.47</v>
      </c>
    </row>
    <row r="186" spans="1:17" s="26" customFormat="1" x14ac:dyDescent="0.2">
      <c r="A186" s="23" t="s">
        <v>116</v>
      </c>
      <c r="B186" s="24" t="s">
        <v>43</v>
      </c>
      <c r="C186" s="23">
        <v>55933.165500000003</v>
      </c>
      <c r="D186" s="27"/>
      <c r="E186" s="26">
        <f>+(C186-C$7)/C$8</f>
        <v>14240.989017818685</v>
      </c>
      <c r="F186" s="26">
        <f>ROUND(2*E186,0)/2</f>
        <v>14241</v>
      </c>
      <c r="G186" s="26">
        <f>+C186-(C$7+F186*C$8)</f>
        <v>-8.7291999952867627E-3</v>
      </c>
      <c r="K186" s="26">
        <f>+G186</f>
        <v>-8.7291999952867627E-3</v>
      </c>
      <c r="O186" s="26">
        <f ca="1">+C$11+C$12*$F186</f>
        <v>-7.9939128828055948E-3</v>
      </c>
      <c r="Q186" s="65">
        <f>+C186-15018.5</f>
        <v>40914.665500000003</v>
      </c>
    </row>
    <row r="187" spans="1:17" s="26" customFormat="1" x14ac:dyDescent="0.2">
      <c r="A187" s="31" t="s">
        <v>117</v>
      </c>
      <c r="B187" s="30" t="s">
        <v>45</v>
      </c>
      <c r="C187" s="25">
        <v>55975.692199999998</v>
      </c>
      <c r="D187" s="25">
        <v>2.9999999999999997E-4</v>
      </c>
      <c r="E187" s="29">
        <f>+(C187-C$7)/C$8</f>
        <v>14294.49173631492</v>
      </c>
      <c r="F187" s="26">
        <f>ROUND(2*E187,0)/2</f>
        <v>14294.5</v>
      </c>
      <c r="G187" s="26">
        <f>+C187-(C$7+F187*C$8)</f>
        <v>-6.568400000105612E-3</v>
      </c>
      <c r="K187" s="26">
        <f>+G187</f>
        <v>-6.568400000105612E-3</v>
      </c>
      <c r="O187" s="26">
        <f ca="1">+C$11+C$12*$F187</f>
        <v>-8.0437304162544396E-3</v>
      </c>
      <c r="Q187" s="65">
        <f>+C187-15018.5</f>
        <v>40957.192199999998</v>
      </c>
    </row>
    <row r="188" spans="1:17" s="26" customFormat="1" x14ac:dyDescent="0.2">
      <c r="A188" s="31" t="s">
        <v>118</v>
      </c>
      <c r="B188" s="30" t="s">
        <v>43</v>
      </c>
      <c r="C188" s="25">
        <v>56282.897400000002</v>
      </c>
      <c r="D188" s="25">
        <v>5.0000000000000001E-4</v>
      </c>
      <c r="E188" s="29">
        <f>+(C188-C$7)/C$8</f>
        <v>14680.98571153947</v>
      </c>
      <c r="F188" s="26">
        <f>ROUND(2*E188,0)/2</f>
        <v>14681</v>
      </c>
      <c r="G188" s="26">
        <f>+C188-(C$7+F188*C$8)</f>
        <v>-1.13571999972919E-2</v>
      </c>
      <c r="K188" s="26">
        <f>+G188</f>
        <v>-1.13571999972919E-2</v>
      </c>
      <c r="O188" s="26">
        <f ca="1">+C$11+C$12*$F188</f>
        <v>-8.4036271765904943E-3</v>
      </c>
      <c r="Q188" s="65">
        <f>+C188-15018.5</f>
        <v>41264.397400000002</v>
      </c>
    </row>
    <row r="189" spans="1:17" s="26" customFormat="1" x14ac:dyDescent="0.2">
      <c r="A189" s="23" t="s">
        <v>119</v>
      </c>
      <c r="B189" s="24" t="s">
        <v>45</v>
      </c>
      <c r="C189" s="23">
        <v>56323.042500000003</v>
      </c>
      <c r="D189" s="27"/>
      <c r="E189" s="26">
        <f>+(C189-C$7)/C$8</f>
        <v>14731.492145951346</v>
      </c>
      <c r="F189" s="26">
        <f>ROUND(2*E189,0)/2</f>
        <v>14731.5</v>
      </c>
      <c r="G189" s="26">
        <f>+C189-(C$7+F189*C$8)</f>
        <v>-6.2427999946521595E-3</v>
      </c>
      <c r="K189" s="26">
        <f>+G189</f>
        <v>-6.2427999946521595E-3</v>
      </c>
      <c r="O189" s="26">
        <f ca="1">+C$11+C$12*$F189</f>
        <v>-8.4506512034908058E-3</v>
      </c>
      <c r="Q189" s="65">
        <f>+C189-15018.5</f>
        <v>41304.542500000003</v>
      </c>
    </row>
    <row r="190" spans="1:17" s="26" customFormat="1" x14ac:dyDescent="0.2">
      <c r="A190" s="34" t="s">
        <v>120</v>
      </c>
      <c r="B190" s="35" t="s">
        <v>43</v>
      </c>
      <c r="C190" s="36">
        <v>56725.6319</v>
      </c>
      <c r="D190" s="36">
        <v>1E-4</v>
      </c>
      <c r="E190" s="29">
        <f>+(C190-C$7)/C$8</f>
        <v>15237.988707823553</v>
      </c>
      <c r="F190" s="26">
        <f>ROUND(2*E190,0)/2</f>
        <v>15238</v>
      </c>
      <c r="G190" s="26">
        <f>+C190-(C$7+F190*C$8)</f>
        <v>-8.9756000015768223E-3</v>
      </c>
      <c r="K190" s="26">
        <f>+G190</f>
        <v>-8.9756000015768223E-3</v>
      </c>
      <c r="O190" s="26">
        <f ca="1">+C$11+C$12*$F190</f>
        <v>-8.9222882257681962E-3</v>
      </c>
      <c r="Q190" s="65">
        <f>+C190-15018.5</f>
        <v>41707.1319</v>
      </c>
    </row>
    <row r="191" spans="1:17" x14ac:dyDescent="0.2">
      <c r="A191" s="37" t="s">
        <v>121</v>
      </c>
      <c r="B191" s="38" t="s">
        <v>43</v>
      </c>
      <c r="C191" s="37">
        <v>57026.085299999999</v>
      </c>
      <c r="D191" s="37" t="s">
        <v>122</v>
      </c>
      <c r="E191" s="26">
        <f>+(C191-C$7)/C$8</f>
        <v>15615.988262960413</v>
      </c>
      <c r="F191" s="26">
        <f>ROUND(2*E191,0)/2</f>
        <v>15616</v>
      </c>
      <c r="G191" s="26">
        <f>+C191-(C$7+F191*C$8)</f>
        <v>-9.3292000019573607E-3</v>
      </c>
      <c r="H191" s="26"/>
      <c r="I191" s="26"/>
      <c r="K191" s="26">
        <f>+G191</f>
        <v>-9.3292000019573607E-3</v>
      </c>
      <c r="L191" s="26"/>
      <c r="M191" s="26"/>
      <c r="N191" s="26"/>
      <c r="O191" s="26">
        <f ca="1">+C$11+C$12*$F191</f>
        <v>-9.2742700508834063E-3</v>
      </c>
      <c r="P191" s="26"/>
      <c r="Q191" s="65">
        <f>+C191-15018.5</f>
        <v>42007.585299999999</v>
      </c>
    </row>
    <row r="192" spans="1:17" x14ac:dyDescent="0.2">
      <c r="A192" s="37" t="s">
        <v>121</v>
      </c>
      <c r="B192" s="38" t="s">
        <v>43</v>
      </c>
      <c r="C192" s="37">
        <v>57030.059000000001</v>
      </c>
      <c r="D192" s="37" t="s">
        <v>122</v>
      </c>
      <c r="E192" s="26">
        <f>+(C192-C$7)/C$8</f>
        <v>15620.98756345842</v>
      </c>
      <c r="F192" s="26">
        <f>ROUND(2*E192,0)/2</f>
        <v>15621</v>
      </c>
      <c r="G192" s="26">
        <f>+C192-(C$7+F192*C$8)</f>
        <v>-9.885200001008343E-3</v>
      </c>
      <c r="H192" s="26"/>
      <c r="I192" s="26"/>
      <c r="K192" s="26">
        <f>+G192</f>
        <v>-9.885200001008343E-3</v>
      </c>
      <c r="L192" s="26"/>
      <c r="M192" s="26"/>
      <c r="N192" s="26"/>
      <c r="O192" s="26">
        <f ca="1">+C$11+C$12*$F192</f>
        <v>-9.278925895130961E-3</v>
      </c>
      <c r="P192" s="26"/>
      <c r="Q192" s="65">
        <f>+C192-15018.5</f>
        <v>42011.559000000001</v>
      </c>
    </row>
    <row r="193" spans="1:17" s="26" customFormat="1" x14ac:dyDescent="0.2">
      <c r="A193" s="23" t="s">
        <v>123</v>
      </c>
      <c r="B193" s="24" t="s">
        <v>45</v>
      </c>
      <c r="C193" s="23">
        <v>57047.941599999998</v>
      </c>
      <c r="D193" s="27"/>
      <c r="E193" s="26">
        <f>+(C193-C$7)/C$8</f>
        <v>15643.485610891697</v>
      </c>
      <c r="F193" s="26">
        <f>ROUND(2*E193,0)/2</f>
        <v>15643.5</v>
      </c>
      <c r="G193" s="26">
        <f>+C193-(C$7+F193*C$8)</f>
        <v>-1.1437200002546888E-2</v>
      </c>
      <c r="K193" s="26">
        <f>+G193</f>
        <v>-1.1437200002546888E-2</v>
      </c>
      <c r="O193" s="26">
        <f ca="1">+C$11+C$12*$F193</f>
        <v>-9.2998771942449619E-3</v>
      </c>
      <c r="Q193" s="65">
        <f>+C193-15018.5</f>
        <v>42029.441599999998</v>
      </c>
    </row>
    <row r="194" spans="1:17" x14ac:dyDescent="0.2">
      <c r="A194" s="39" t="s">
        <v>124</v>
      </c>
      <c r="B194" s="40" t="s">
        <v>45</v>
      </c>
      <c r="C194" s="39">
        <v>57047.941599999998</v>
      </c>
      <c r="D194" s="39">
        <v>2.9999999999999997E-4</v>
      </c>
      <c r="E194" s="26">
        <f>+(C194-C$7)/C$8</f>
        <v>15643.485610891697</v>
      </c>
      <c r="F194" s="26">
        <f>ROUND(2*E194,0)/2</f>
        <v>15643.5</v>
      </c>
      <c r="G194" s="26">
        <f>+C194-(C$7+F194*C$8)</f>
        <v>-1.1437200002546888E-2</v>
      </c>
      <c r="H194" s="26"/>
      <c r="I194" s="26"/>
      <c r="K194" s="26">
        <f>+G194</f>
        <v>-1.1437200002546888E-2</v>
      </c>
      <c r="L194" s="26"/>
      <c r="M194" s="26"/>
      <c r="N194" s="26"/>
      <c r="O194" s="26">
        <f ca="1">+C$11+C$12*$F194</f>
        <v>-9.2998771942449619E-3</v>
      </c>
      <c r="P194" s="26"/>
      <c r="Q194" s="65">
        <f>+C194-15018.5</f>
        <v>42029.441599999998</v>
      </c>
    </row>
    <row r="195" spans="1:17" s="26" customFormat="1" x14ac:dyDescent="0.2">
      <c r="A195" s="23" t="s">
        <v>123</v>
      </c>
      <c r="B195" s="24" t="s">
        <v>43</v>
      </c>
      <c r="C195" s="23">
        <v>57093.647199999999</v>
      </c>
      <c r="D195" s="27"/>
      <c r="E195" s="26">
        <f>+(C195-C$7)/C$8</f>
        <v>15700.987694300518</v>
      </c>
      <c r="F195" s="26">
        <f>ROUND(2*E195,0)/2</f>
        <v>15701</v>
      </c>
      <c r="G195" s="26">
        <f>+C195-(C$7+F195*C$8)</f>
        <v>-9.7812000021804124E-3</v>
      </c>
      <c r="K195" s="26">
        <f>+G195</f>
        <v>-9.7812000021804124E-3</v>
      </c>
      <c r="O195" s="26">
        <f ca="1">+C$11+C$12*$F195</f>
        <v>-9.3534194030918515E-3</v>
      </c>
      <c r="Q195" s="65">
        <f>+C195-15018.5</f>
        <v>42075.147199999999</v>
      </c>
    </row>
    <row r="196" spans="1:17" x14ac:dyDescent="0.2">
      <c r="A196" s="39" t="s">
        <v>124</v>
      </c>
      <c r="B196" s="40" t="s">
        <v>43</v>
      </c>
      <c r="C196" s="39">
        <v>57093.647199999999</v>
      </c>
      <c r="D196" s="39">
        <v>1E-4</v>
      </c>
      <c r="E196" s="26">
        <f>+(C196-C$7)/C$8</f>
        <v>15700.987694300518</v>
      </c>
      <c r="F196" s="26">
        <f>ROUND(2*E196,0)/2</f>
        <v>15701</v>
      </c>
      <c r="G196" s="26">
        <f>+C196-(C$7+F196*C$8)</f>
        <v>-9.7812000021804124E-3</v>
      </c>
      <c r="H196" s="26"/>
      <c r="I196" s="26"/>
      <c r="K196" s="26">
        <f>+G196</f>
        <v>-9.7812000021804124E-3</v>
      </c>
      <c r="L196" s="26"/>
      <c r="M196" s="26"/>
      <c r="N196" s="26"/>
      <c r="O196" s="26">
        <f ca="1">+C$11+C$12*$F196</f>
        <v>-9.3534194030918515E-3</v>
      </c>
      <c r="P196" s="26"/>
      <c r="Q196" s="65">
        <f>+C196-15018.5</f>
        <v>42075.147199999999</v>
      </c>
    </row>
    <row r="197" spans="1:17" x14ac:dyDescent="0.2">
      <c r="A197" s="39" t="s">
        <v>124</v>
      </c>
      <c r="B197" s="40" t="s">
        <v>43</v>
      </c>
      <c r="C197" s="39">
        <v>57093.647199999999</v>
      </c>
      <c r="D197" s="39">
        <v>1E-4</v>
      </c>
      <c r="E197" s="26">
        <f>+(C197-C$7)/C$8</f>
        <v>15700.987694300518</v>
      </c>
      <c r="F197" s="26">
        <f>ROUND(2*E197,0)/2</f>
        <v>15701</v>
      </c>
      <c r="G197" s="26">
        <f>+C197-(C$7+F197*C$8)</f>
        <v>-9.7812000021804124E-3</v>
      </c>
      <c r="H197" s="26"/>
      <c r="I197" s="26"/>
      <c r="K197" s="26">
        <f>+G197</f>
        <v>-9.7812000021804124E-3</v>
      </c>
      <c r="L197" s="26"/>
      <c r="M197" s="26"/>
      <c r="N197" s="26"/>
      <c r="O197" s="26">
        <f ca="1">+C$11+C$12*$F197</f>
        <v>-9.3534194030918515E-3</v>
      </c>
      <c r="P197" s="26"/>
      <c r="Q197" s="65">
        <f>+C197-15018.5</f>
        <v>42075.147199999999</v>
      </c>
    </row>
    <row r="198" spans="1:17" x14ac:dyDescent="0.2">
      <c r="A198" s="39" t="s">
        <v>125</v>
      </c>
      <c r="B198" s="40" t="s">
        <v>43</v>
      </c>
      <c r="C198" s="39">
        <v>57473.585400000004</v>
      </c>
      <c r="D198" s="39">
        <v>1E-4</v>
      </c>
      <c r="E198" s="26">
        <f>+(C198-C$7)/C$8</f>
        <v>16178.986846846308</v>
      </c>
      <c r="F198" s="26">
        <f>ROUND(2*E198,0)/2</f>
        <v>16179</v>
      </c>
      <c r="G198" s="26">
        <f>+C198-(C$7+F198*C$8)</f>
        <v>-1.0454799994477071E-2</v>
      </c>
      <c r="H198" s="26"/>
      <c r="I198" s="26"/>
      <c r="K198" s="26">
        <f>+G198</f>
        <v>-1.0454799994477071E-2</v>
      </c>
      <c r="L198" s="26"/>
      <c r="M198" s="26"/>
      <c r="N198" s="26"/>
      <c r="O198" s="26">
        <f ca="1">+C$11+C$12*$F198</f>
        <v>-9.7985181131581747E-3</v>
      </c>
      <c r="P198" s="26"/>
      <c r="Q198" s="65">
        <f>+C198-15018.5</f>
        <v>42455.085400000004</v>
      </c>
    </row>
    <row r="199" spans="1:17" x14ac:dyDescent="0.2">
      <c r="A199" s="41" t="s">
        <v>126</v>
      </c>
      <c r="B199" s="42" t="s">
        <v>43</v>
      </c>
      <c r="C199" s="41">
        <v>57786.756999999998</v>
      </c>
      <c r="D199" s="41">
        <v>1E-4</v>
      </c>
      <c r="E199" s="26">
        <f>+(C199-C$7)/C$8</f>
        <v>16572.987132685965</v>
      </c>
      <c r="F199" s="26">
        <f>ROUND(2*E199,0)/2</f>
        <v>16573</v>
      </c>
      <c r="G199" s="26">
        <f>+C199-(C$7+F199*C$8)</f>
        <v>-1.0227600003418047E-2</v>
      </c>
      <c r="H199" s="26"/>
      <c r="I199" s="26"/>
      <c r="K199" s="26">
        <f>+G199</f>
        <v>-1.0227600003418047E-2</v>
      </c>
      <c r="L199" s="26"/>
      <c r="M199" s="26"/>
      <c r="N199" s="26"/>
      <c r="O199" s="26">
        <f ca="1">+C$11+C$12*$F199</f>
        <v>-1.0165398639865562E-2</v>
      </c>
      <c r="P199" s="26"/>
      <c r="Q199" s="65">
        <f>+C199-15018.5</f>
        <v>42768.256999999998</v>
      </c>
    </row>
    <row r="200" spans="1:17" x14ac:dyDescent="0.2">
      <c r="A200" s="41" t="s">
        <v>127</v>
      </c>
      <c r="B200" s="43" t="s">
        <v>43</v>
      </c>
      <c r="C200" s="41">
        <v>58119.799099999997</v>
      </c>
      <c r="D200" s="41">
        <v>1E-4</v>
      </c>
      <c r="E200" s="26">
        <f>+(C200-C$7)/C$8</f>
        <v>16991.986437209878</v>
      </c>
      <c r="F200" s="26">
        <f>ROUND(2*E200,0)/2</f>
        <v>16992</v>
      </c>
      <c r="G200" s="26">
        <f>+C200-(C$7+F200*C$8)</f>
        <v>-1.0780400007206481E-2</v>
      </c>
      <c r="H200" s="26"/>
      <c r="I200" s="26"/>
      <c r="K200" s="26">
        <f>+G200</f>
        <v>-1.0780400007206481E-2</v>
      </c>
      <c r="L200" s="26"/>
      <c r="M200" s="26"/>
      <c r="N200" s="26"/>
      <c r="O200" s="26">
        <f ca="1">+C$11+C$12*$F200</f>
        <v>-1.0555558387810729E-2</v>
      </c>
      <c r="P200" s="26"/>
      <c r="Q200" s="65">
        <f>+C200-15018.5</f>
        <v>43101.299099999997</v>
      </c>
    </row>
    <row r="201" spans="1:17" x14ac:dyDescent="0.2">
      <c r="A201" s="44" t="s">
        <v>128</v>
      </c>
      <c r="B201" s="45" t="s">
        <v>43</v>
      </c>
      <c r="C201" s="44">
        <v>58142.053700000048</v>
      </c>
      <c r="D201" s="44" t="s">
        <v>15</v>
      </c>
      <c r="E201" s="26">
        <f>+(C201-C$7)/C$8</f>
        <v>17019.984885221344</v>
      </c>
      <c r="F201" s="26">
        <f>ROUND(2*E201,0)/2</f>
        <v>17020</v>
      </c>
      <c r="G201" s="26">
        <f>+C201-(C$7+F201*C$8)</f>
        <v>-1.2013999948976561E-2</v>
      </c>
      <c r="H201" s="26"/>
      <c r="I201" s="26"/>
      <c r="K201" s="26">
        <f>+G201</f>
        <v>-1.2013999948976561E-2</v>
      </c>
      <c r="L201" s="26"/>
      <c r="M201" s="26"/>
      <c r="N201" s="26"/>
      <c r="O201" s="26">
        <f ca="1">+C$11+C$12*$F201</f>
        <v>-1.0581631115597038E-2</v>
      </c>
      <c r="P201" s="26"/>
      <c r="Q201" s="65">
        <f>+C201-15018.5</f>
        <v>43123.553700000048</v>
      </c>
    </row>
    <row r="202" spans="1:17" x14ac:dyDescent="0.2">
      <c r="A202" s="44" t="s">
        <v>128</v>
      </c>
      <c r="B202" s="45" t="s">
        <v>43</v>
      </c>
      <c r="C202" s="44">
        <v>58142.054899999872</v>
      </c>
      <c r="D202" s="44" t="s">
        <v>15</v>
      </c>
      <c r="E202" s="26">
        <f>+(C202-C$7)/C$8</f>
        <v>17019.986394937659</v>
      </c>
      <c r="F202" s="26">
        <f>ROUND(2*E202,0)/2</f>
        <v>17020</v>
      </c>
      <c r="G202" s="26">
        <f>+C202-(C$7+F202*C$8)</f>
        <v>-1.0814000124810264E-2</v>
      </c>
      <c r="H202" s="26"/>
      <c r="I202" s="26"/>
      <c r="K202" s="26">
        <f>+G202</f>
        <v>-1.0814000124810264E-2</v>
      </c>
      <c r="L202" s="26"/>
      <c r="M202" s="26"/>
      <c r="N202" s="26"/>
      <c r="O202" s="26">
        <f ca="1">+C$11+C$12*$F202</f>
        <v>-1.0581631115597038E-2</v>
      </c>
      <c r="P202" s="26"/>
      <c r="Q202" s="65">
        <f>+C202-15018.5</f>
        <v>43123.554899999872</v>
      </c>
    </row>
    <row r="203" spans="1:17" x14ac:dyDescent="0.2">
      <c r="A203" s="44" t="s">
        <v>128</v>
      </c>
      <c r="B203" s="45" t="s">
        <v>45</v>
      </c>
      <c r="C203" s="44">
        <v>58155.966500000097</v>
      </c>
      <c r="D203" s="44" t="s">
        <v>15</v>
      </c>
      <c r="E203" s="26">
        <f>+(C203-C$7)/C$8</f>
        <v>17037.488538735422</v>
      </c>
      <c r="F203" s="26">
        <f>ROUND(2*E203,0)/2</f>
        <v>17037.5</v>
      </c>
      <c r="G203" s="26">
        <f>+C203-(C$7+F203*C$8)</f>
        <v>-9.1099999044672586E-3</v>
      </c>
      <c r="H203" s="26"/>
      <c r="I203" s="26"/>
      <c r="K203" s="26">
        <f>+G203</f>
        <v>-9.1099999044672586E-3</v>
      </c>
      <c r="L203" s="26"/>
      <c r="M203" s="26"/>
      <c r="N203" s="26"/>
      <c r="O203" s="26">
        <f ca="1">+C$11+C$12*$F203</f>
        <v>-1.0597926570463484E-2</v>
      </c>
      <c r="P203" s="26"/>
      <c r="Q203" s="65">
        <f>+C203-15018.5</f>
        <v>43137.466500000097</v>
      </c>
    </row>
    <row r="204" spans="1:17" x14ac:dyDescent="0.2">
      <c r="A204" s="44" t="s">
        <v>128</v>
      </c>
      <c r="B204" s="45" t="s">
        <v>45</v>
      </c>
      <c r="C204" s="44">
        <v>58155.967100000009</v>
      </c>
      <c r="D204" s="44" t="s">
        <v>15</v>
      </c>
      <c r="E204" s="26">
        <f>+(C204-C$7)/C$8</f>
        <v>17037.489293593579</v>
      </c>
      <c r="F204" s="26">
        <f>ROUND(2*E204,0)/2</f>
        <v>17037.5</v>
      </c>
      <c r="G204" s="26">
        <f>+C204-(C$7+F204*C$8)</f>
        <v>-8.5099999923841096E-3</v>
      </c>
      <c r="H204" s="26"/>
      <c r="I204" s="26"/>
      <c r="K204" s="26">
        <f>+G204</f>
        <v>-8.5099999923841096E-3</v>
      </c>
      <c r="L204" s="26"/>
      <c r="M204" s="26"/>
      <c r="N204" s="26"/>
      <c r="O204" s="26">
        <f ca="1">+C$11+C$12*$F204</f>
        <v>-1.0597926570463484E-2</v>
      </c>
      <c r="P204" s="26"/>
      <c r="Q204" s="65">
        <f>+C204-15018.5</f>
        <v>43137.467100000009</v>
      </c>
    </row>
    <row r="205" spans="1:17" x14ac:dyDescent="0.2">
      <c r="A205" s="44" t="s">
        <v>128</v>
      </c>
      <c r="B205" s="45" t="s">
        <v>45</v>
      </c>
      <c r="C205" s="44">
        <v>58155.967399999965</v>
      </c>
      <c r="D205" s="44" t="s">
        <v>15</v>
      </c>
      <c r="E205" s="26">
        <f>+(C205-C$7)/C$8</f>
        <v>17037.489671022657</v>
      </c>
      <c r="F205" s="26">
        <f>ROUND(2*E205,0)/2</f>
        <v>17037.5</v>
      </c>
      <c r="G205" s="26">
        <f>+C205-(C$7+F205*C$8)</f>
        <v>-8.2100000363425352E-3</v>
      </c>
      <c r="H205" s="26"/>
      <c r="I205" s="26"/>
      <c r="K205" s="26">
        <f>+G205</f>
        <v>-8.2100000363425352E-3</v>
      </c>
      <c r="L205" s="26"/>
      <c r="M205" s="26"/>
      <c r="N205" s="26"/>
      <c r="O205" s="26">
        <f ca="1">+C$11+C$12*$F205</f>
        <v>-1.0597926570463484E-2</v>
      </c>
      <c r="P205" s="26"/>
      <c r="Q205" s="65">
        <f>+C205-15018.5</f>
        <v>43137.467399999965</v>
      </c>
    </row>
    <row r="206" spans="1:17" x14ac:dyDescent="0.2">
      <c r="A206" s="46" t="s">
        <v>130</v>
      </c>
      <c r="B206" s="47" t="s">
        <v>43</v>
      </c>
      <c r="C206" s="48">
        <v>58197.693099999997</v>
      </c>
      <c r="D206" s="48">
        <v>2.0000000000000001E-4</v>
      </c>
      <c r="E206" s="26">
        <f>+(C206-C$7)/C$8</f>
        <v>17089.984653731412</v>
      </c>
      <c r="F206" s="26">
        <f>ROUND(2*E206,0)/2</f>
        <v>17090</v>
      </c>
      <c r="G206" s="26">
        <f>+C206-(C$7+F206*C$8)</f>
        <v>-1.2198000003991183E-2</v>
      </c>
      <c r="H206" s="26"/>
      <c r="I206" s="26"/>
      <c r="K206" s="26">
        <f>+G206</f>
        <v>-1.2198000003991183E-2</v>
      </c>
      <c r="L206" s="26"/>
      <c r="M206" s="26"/>
      <c r="N206" s="26"/>
      <c r="O206" s="26">
        <f ca="1">+C$11+C$12*$F206</f>
        <v>-1.0646812935062819E-2</v>
      </c>
      <c r="P206" s="26"/>
      <c r="Q206" s="65">
        <f>+C206-15018.5</f>
        <v>43179.193099999997</v>
      </c>
    </row>
    <row r="207" spans="1:17" x14ac:dyDescent="0.2">
      <c r="A207" s="44" t="s">
        <v>129</v>
      </c>
      <c r="B207" s="45" t="s">
        <v>45</v>
      </c>
      <c r="C207" s="44">
        <v>58489.801700000004</v>
      </c>
      <c r="D207" s="44">
        <v>1E-4</v>
      </c>
      <c r="E207" s="26">
        <f>+(C207-C$7)/C$8</f>
        <v>17457.485640079558</v>
      </c>
      <c r="F207" s="26">
        <f>ROUND(2*E207,0)/2</f>
        <v>17457.5</v>
      </c>
      <c r="G207" s="26">
        <f>+C207-(C$7+F207*C$8)</f>
        <v>-1.1414000000513624E-2</v>
      </c>
      <c r="H207" s="26"/>
      <c r="I207" s="26"/>
      <c r="K207" s="26">
        <f>+G207</f>
        <v>-1.1414000000513624E-2</v>
      </c>
      <c r="L207" s="26"/>
      <c r="M207" s="26"/>
      <c r="N207" s="26"/>
      <c r="O207" s="26">
        <f ca="1">+C$11+C$12*$F207</f>
        <v>-1.0989017487258163E-2</v>
      </c>
      <c r="P207" s="26"/>
      <c r="Q207" s="65">
        <f>+C207-15018.5</f>
        <v>43471.301700000004</v>
      </c>
    </row>
    <row r="208" spans="1:17" x14ac:dyDescent="0.2">
      <c r="A208" s="46" t="s">
        <v>131</v>
      </c>
      <c r="B208" s="47" t="s">
        <v>43</v>
      </c>
      <c r="C208" s="48">
        <v>58530.736400000002</v>
      </c>
      <c r="D208" s="48">
        <v>1E-4</v>
      </c>
      <c r="E208" s="26">
        <f>+(C208-C$7)/C$8</f>
        <v>17508.98546797187</v>
      </c>
      <c r="F208" s="26">
        <f>ROUND(2*E208,0)/2</f>
        <v>17509</v>
      </c>
      <c r="G208" s="26">
        <f>+C208-(C$7+F208*C$8)</f>
        <v>-1.1550799994438421E-2</v>
      </c>
      <c r="H208" s="26"/>
      <c r="I208" s="26"/>
      <c r="K208" s="26">
        <f>+G208</f>
        <v>-1.1550799994438421E-2</v>
      </c>
      <c r="L208" s="26"/>
      <c r="M208" s="26"/>
      <c r="N208" s="26"/>
      <c r="O208" s="26">
        <f ca="1">+C$11+C$12*$F208</f>
        <v>-1.1036972683007984E-2</v>
      </c>
      <c r="P208" s="26"/>
      <c r="Q208" s="65">
        <f>+C208-15018.5</f>
        <v>43512.236400000002</v>
      </c>
    </row>
    <row r="209" spans="1:17" x14ac:dyDescent="0.2">
      <c r="A209" s="46" t="s">
        <v>131</v>
      </c>
      <c r="B209" s="47" t="s">
        <v>43</v>
      </c>
      <c r="C209" s="48">
        <v>58532.326800000003</v>
      </c>
      <c r="D209" s="48">
        <v>1E-4</v>
      </c>
      <c r="E209" s="26">
        <f>+(C209-C$7)/C$8</f>
        <v>17510.986345620415</v>
      </c>
      <c r="F209" s="26">
        <f>ROUND(2*E209,0)/2</f>
        <v>17511</v>
      </c>
      <c r="G209" s="26">
        <f>+C209-(C$7+F209*C$8)</f>
        <v>-1.0853199994016904E-2</v>
      </c>
      <c r="H209" s="26"/>
      <c r="I209" s="26"/>
      <c r="K209" s="26">
        <f>+G209</f>
        <v>-1.0853199994016904E-2</v>
      </c>
      <c r="L209" s="26"/>
      <c r="M209" s="26"/>
      <c r="N209" s="26"/>
      <c r="O209" s="26">
        <f ca="1">+C$11+C$12*$F209</f>
        <v>-1.1038835020707008E-2</v>
      </c>
      <c r="P209" s="26"/>
      <c r="Q209" s="65">
        <f>+C209-15018.5</f>
        <v>43513.826800000003</v>
      </c>
    </row>
    <row r="210" spans="1:17" x14ac:dyDescent="0.2">
      <c r="A210" s="46" t="s">
        <v>131</v>
      </c>
      <c r="B210" s="47" t="s">
        <v>43</v>
      </c>
      <c r="C210" s="48">
        <v>58559.351600000002</v>
      </c>
      <c r="D210" s="48">
        <v>1E-4</v>
      </c>
      <c r="E210" s="26">
        <f>+(C210-C$7)/C$8</f>
        <v>17544.986168480344</v>
      </c>
      <c r="F210" s="26">
        <f>ROUND(2*E210,0)/2</f>
        <v>17545</v>
      </c>
      <c r="G210" s="26">
        <f>+C210-(C$7+F210*C$8)</f>
        <v>-1.0993999996571802E-2</v>
      </c>
      <c r="H210" s="26"/>
      <c r="I210" s="26"/>
      <c r="K210" s="26">
        <f>+G210</f>
        <v>-1.0993999996571802E-2</v>
      </c>
      <c r="L210" s="26"/>
      <c r="M210" s="26"/>
      <c r="N210" s="26"/>
      <c r="O210" s="26">
        <f ca="1">+C$11+C$12*$F210</f>
        <v>-1.1070494761590386E-2</v>
      </c>
      <c r="P210" s="26"/>
      <c r="Q210" s="65">
        <f>+C210-15018.5</f>
        <v>43540.851600000002</v>
      </c>
    </row>
    <row r="211" spans="1:17" x14ac:dyDescent="0.2">
      <c r="A211" s="46" t="s">
        <v>134</v>
      </c>
      <c r="B211" s="47" t="s">
        <v>43</v>
      </c>
      <c r="C211" s="48">
        <v>58792.241000000002</v>
      </c>
      <c r="D211" s="48" t="s">
        <v>54</v>
      </c>
      <c r="E211" s="26">
        <f>+(C211-C$7)/C$8</f>
        <v>17837.98365027316</v>
      </c>
      <c r="F211" s="26">
        <f>ROUND(2*E211,0)/2</f>
        <v>17838</v>
      </c>
      <c r="G211" s="26">
        <f>+C211-(C$7+F211*C$8)</f>
        <v>-1.2995599994610529E-2</v>
      </c>
      <c r="H211" s="26"/>
      <c r="I211" s="26"/>
      <c r="K211" s="26">
        <f>+G211</f>
        <v>-1.2995599994610529E-2</v>
      </c>
      <c r="L211" s="26"/>
      <c r="M211" s="26"/>
      <c r="N211" s="26"/>
      <c r="O211" s="26">
        <f ca="1">+C$11+C$12*$F211</f>
        <v>-1.1343327234497149E-2</v>
      </c>
      <c r="P211" s="26"/>
      <c r="Q211" s="65">
        <f>+C211-15018.5</f>
        <v>43773.741000000002</v>
      </c>
    </row>
    <row r="212" spans="1:17" x14ac:dyDescent="0.2">
      <c r="A212" s="46" t="s">
        <v>134</v>
      </c>
      <c r="B212" s="47" t="s">
        <v>43</v>
      </c>
      <c r="C212" s="48">
        <v>58792.2428</v>
      </c>
      <c r="D212" s="48" t="s">
        <v>135</v>
      </c>
      <c r="E212" s="26">
        <f>+(C212-C$7)/C$8</f>
        <v>17837.985914847963</v>
      </c>
      <c r="F212" s="26">
        <f>ROUND(2*E212,0)/2</f>
        <v>17838</v>
      </c>
      <c r="G212" s="26">
        <f>+C212-(C$7+F212*C$8)</f>
        <v>-1.1195599996426608E-2</v>
      </c>
      <c r="H212" s="26"/>
      <c r="I212" s="26"/>
      <c r="K212" s="26">
        <f>+G212</f>
        <v>-1.1195599996426608E-2</v>
      </c>
      <c r="L212" s="26"/>
      <c r="M212" s="26"/>
      <c r="N212" s="26"/>
      <c r="O212" s="26">
        <f ca="1">+C$11+C$12*$F212</f>
        <v>-1.1343327234497149E-2</v>
      </c>
      <c r="P212" s="26"/>
      <c r="Q212" s="65">
        <f>+C212-15018.5</f>
        <v>43773.7428</v>
      </c>
    </row>
    <row r="213" spans="1:17" x14ac:dyDescent="0.2">
      <c r="A213" s="46" t="s">
        <v>134</v>
      </c>
      <c r="B213" s="47" t="s">
        <v>43</v>
      </c>
      <c r="C213" s="48">
        <v>58792.243300000002</v>
      </c>
      <c r="D213" s="48" t="s">
        <v>54</v>
      </c>
      <c r="E213" s="26">
        <f>+(C213-C$7)/C$8</f>
        <v>17837.986543896521</v>
      </c>
      <c r="F213" s="26">
        <f>ROUND(2*E213,0)/2</f>
        <v>17838</v>
      </c>
      <c r="G213" s="26">
        <f>+C213-(C$7+F213*C$8)</f>
        <v>-1.0695599994505756E-2</v>
      </c>
      <c r="H213" s="26"/>
      <c r="I213" s="26"/>
      <c r="K213" s="26">
        <f>+G213</f>
        <v>-1.0695599994505756E-2</v>
      </c>
      <c r="L213" s="26"/>
      <c r="M213" s="26"/>
      <c r="N213" s="26"/>
      <c r="O213" s="26">
        <f ca="1">+C$11+C$12*$F213</f>
        <v>-1.1343327234497149E-2</v>
      </c>
      <c r="P213" s="26"/>
      <c r="Q213" s="65">
        <f>+C213-15018.5</f>
        <v>43773.743300000002</v>
      </c>
    </row>
    <row r="214" spans="1:17" x14ac:dyDescent="0.2">
      <c r="A214" s="46" t="s">
        <v>134</v>
      </c>
      <c r="B214" s="47" t="s">
        <v>43</v>
      </c>
      <c r="C214" s="48">
        <v>58796.218500000003</v>
      </c>
      <c r="D214" s="48" t="s">
        <v>122</v>
      </c>
      <c r="E214" s="26">
        <f>+(C214-C$7)/C$8</f>
        <v>17842.987731540197</v>
      </c>
      <c r="F214" s="26">
        <f>ROUND(2*E214,0)/2</f>
        <v>17843</v>
      </c>
      <c r="G214" s="26">
        <f>+C214-(C$7+F214*C$8)</f>
        <v>-9.7515999950701371E-3</v>
      </c>
      <c r="H214" s="26"/>
      <c r="I214" s="26"/>
      <c r="K214" s="26">
        <f>+G214</f>
        <v>-9.7515999950701371E-3</v>
      </c>
      <c r="L214" s="26"/>
      <c r="M214" s="26"/>
      <c r="N214" s="26"/>
      <c r="O214" s="26">
        <f ca="1">+C$11+C$12*$F214</f>
        <v>-1.1347983078744702E-2</v>
      </c>
      <c r="P214" s="26"/>
      <c r="Q214" s="65">
        <f>+C214-15018.5</f>
        <v>43777.718500000003</v>
      </c>
    </row>
    <row r="215" spans="1:17" x14ac:dyDescent="0.2">
      <c r="A215" s="46" t="s">
        <v>134</v>
      </c>
      <c r="B215" s="47" t="s">
        <v>43</v>
      </c>
      <c r="C215" s="48">
        <v>58796.220999999998</v>
      </c>
      <c r="D215" s="48" t="s">
        <v>135</v>
      </c>
      <c r="E215" s="26">
        <f>+(C215-C$7)/C$8</f>
        <v>17842.990876782973</v>
      </c>
      <c r="F215" s="26">
        <f>ROUND(2*E215,0)/2</f>
        <v>17843</v>
      </c>
      <c r="G215" s="26">
        <f>+C215-(C$7+F215*C$8)</f>
        <v>-7.2516000000177883E-3</v>
      </c>
      <c r="H215" s="26"/>
      <c r="I215" s="26"/>
      <c r="K215" s="26">
        <f>+G215</f>
        <v>-7.2516000000177883E-3</v>
      </c>
      <c r="L215" s="26"/>
      <c r="M215" s="26"/>
      <c r="N215" s="26"/>
      <c r="O215" s="26">
        <f ca="1">+C$11+C$12*$F215</f>
        <v>-1.1347983078744702E-2</v>
      </c>
      <c r="P215" s="26"/>
      <c r="Q215" s="65">
        <f>+C215-15018.5</f>
        <v>43777.720999999998</v>
      </c>
    </row>
    <row r="216" spans="1:17" x14ac:dyDescent="0.2">
      <c r="A216" s="49" t="s">
        <v>132</v>
      </c>
      <c r="B216" s="50" t="s">
        <v>45</v>
      </c>
      <c r="C216" s="51">
        <v>58869.741300000002</v>
      </c>
      <c r="D216" s="51">
        <v>2.0000000000000001E-4</v>
      </c>
      <c r="E216" s="26">
        <f>+(C216-C$7)/C$8</f>
        <v>17935.486553961298</v>
      </c>
      <c r="F216" s="26">
        <f>ROUND(2*E216,0)/2</f>
        <v>17935.5</v>
      </c>
      <c r="G216" s="26">
        <f>+C216-(C$7+F216*C$8)</f>
        <v>-1.0687599999073427E-2</v>
      </c>
      <c r="H216" s="26"/>
      <c r="I216" s="26"/>
      <c r="K216" s="26">
        <f>+G216</f>
        <v>-1.0687599999073427E-2</v>
      </c>
      <c r="L216" s="26"/>
      <c r="M216" s="26"/>
      <c r="N216" s="26"/>
      <c r="O216" s="26">
        <f ca="1">+C$11+C$12*$F216</f>
        <v>-1.1434116197324483E-2</v>
      </c>
      <c r="P216" s="26"/>
      <c r="Q216" s="65">
        <f>+C216-15018.5</f>
        <v>43851.241300000002</v>
      </c>
    </row>
    <row r="217" spans="1:17" x14ac:dyDescent="0.2">
      <c r="A217" s="49" t="s">
        <v>133</v>
      </c>
      <c r="B217" s="50" t="s">
        <v>45</v>
      </c>
      <c r="C217" s="51">
        <v>58933.328500000003</v>
      </c>
      <c r="D217" s="51">
        <v>2.0000000000000001E-4</v>
      </c>
      <c r="E217" s="26">
        <f>+(C217-C$7)/C$8</f>
        <v>18015.485426706287</v>
      </c>
      <c r="F217" s="26">
        <f>ROUND(2*E217,0)/2</f>
        <v>18015.5</v>
      </c>
      <c r="G217" s="26">
        <f>+C217-(C$7+F217*C$8)</f>
        <v>-1.1583599996811245E-2</v>
      </c>
      <c r="H217" s="26"/>
      <c r="I217" s="26"/>
      <c r="K217" s="26">
        <f>+G217</f>
        <v>-1.1583599996811245E-2</v>
      </c>
      <c r="L217" s="26"/>
      <c r="M217" s="26"/>
      <c r="N217" s="26"/>
      <c r="O217" s="26">
        <f ca="1">+C$11+C$12*$F217</f>
        <v>-1.1508609705285373E-2</v>
      </c>
      <c r="P217" s="26"/>
      <c r="Q217" s="65">
        <f>+C217-15018.5</f>
        <v>43914.828500000003</v>
      </c>
    </row>
    <row r="218" spans="1:17" ht="12" customHeight="1" x14ac:dyDescent="0.2">
      <c r="A218" s="46" t="s">
        <v>640</v>
      </c>
      <c r="B218" s="47" t="s">
        <v>45</v>
      </c>
      <c r="C218" s="48">
        <v>59237.757299999997</v>
      </c>
      <c r="D218" s="48">
        <v>2.0000000000000001E-4</v>
      </c>
      <c r="E218" s="26">
        <f>+(C218-C$7)/C$8</f>
        <v>18398.486421106238</v>
      </c>
      <c r="F218" s="26">
        <f>ROUND(2*E218,0)/2</f>
        <v>18398.5</v>
      </c>
      <c r="G218" s="26">
        <f>+C218-(C$7+F218*C$8)</f>
        <v>-1.0793200002808589E-2</v>
      </c>
      <c r="H218" s="26"/>
      <c r="I218" s="26"/>
      <c r="K218" s="26">
        <f>+G218</f>
        <v>-1.0793200002808589E-2</v>
      </c>
      <c r="L218" s="26"/>
      <c r="M218" s="26"/>
      <c r="N218" s="26"/>
      <c r="O218" s="26">
        <f ca="1">+C$11+C$12*$F218</f>
        <v>-1.186524737464814E-2</v>
      </c>
      <c r="P218" s="26"/>
      <c r="Q218" s="65">
        <f>+C218-15018.5</f>
        <v>44219.257299999997</v>
      </c>
    </row>
    <row r="219" spans="1:17" ht="12" customHeight="1" x14ac:dyDescent="0.2">
      <c r="A219" s="46" t="s">
        <v>641</v>
      </c>
      <c r="B219" s="47" t="s">
        <v>43</v>
      </c>
      <c r="C219" s="48">
        <v>59291.408100000001</v>
      </c>
      <c r="D219" s="48">
        <v>1E-4</v>
      </c>
      <c r="E219" s="26">
        <f>+(C219-C$7)/C$8</f>
        <v>18465.98433769742</v>
      </c>
      <c r="F219" s="26">
        <f>ROUND(2*E219,0)/2</f>
        <v>18466</v>
      </c>
      <c r="G219" s="26">
        <f>+C219-(C$7+F219*C$8)</f>
        <v>-1.2449200003175065E-2</v>
      </c>
      <c r="H219" s="26"/>
      <c r="I219" s="26"/>
      <c r="K219" s="26">
        <f>+G219</f>
        <v>-1.2449200003175065E-2</v>
      </c>
      <c r="L219" s="26"/>
      <c r="M219" s="26"/>
      <c r="N219" s="26"/>
      <c r="O219" s="26">
        <f ca="1">+C$11+C$12*$F219</f>
        <v>-1.192810127199014E-2</v>
      </c>
      <c r="P219" s="26"/>
      <c r="Q219" s="65">
        <f>+C219-15018.5</f>
        <v>44272.908100000001</v>
      </c>
    </row>
    <row r="220" spans="1:17" ht="12" customHeight="1" x14ac:dyDescent="0.2">
      <c r="A220" s="46" t="s">
        <v>641</v>
      </c>
      <c r="B220" s="47" t="s">
        <v>45</v>
      </c>
      <c r="C220" s="48">
        <v>59292.601300000002</v>
      </c>
      <c r="D220" s="48">
        <v>2.0000000000000001E-4</v>
      </c>
      <c r="E220" s="26">
        <f>+(C220-C$7)/C$8</f>
        <v>18467.485499172679</v>
      </c>
      <c r="F220" s="26">
        <f>ROUND(2*E220,0)/2</f>
        <v>18467.5</v>
      </c>
      <c r="G220" s="26">
        <f>+C220-(C$7+F220*C$8)</f>
        <v>-1.1525999994773883E-2</v>
      </c>
      <c r="H220" s="26"/>
      <c r="I220" s="26"/>
      <c r="K220" s="26">
        <f>+G220</f>
        <v>-1.1525999994773883E-2</v>
      </c>
      <c r="L220" s="26"/>
      <c r="M220" s="26"/>
      <c r="N220" s="26"/>
      <c r="O220" s="26">
        <f ca="1">+C$11+C$12*$F220</f>
        <v>-1.1929498025264407E-2</v>
      </c>
      <c r="P220" s="26"/>
      <c r="Q220" s="65">
        <f>+C220-15018.5</f>
        <v>44274.101300000002</v>
      </c>
    </row>
    <row r="221" spans="1:17" ht="12" customHeight="1" x14ac:dyDescent="0.2">
      <c r="A221" s="46" t="s">
        <v>641</v>
      </c>
      <c r="B221" s="47" t="s">
        <v>43</v>
      </c>
      <c r="C221" s="48">
        <v>59294.5893</v>
      </c>
      <c r="D221" s="48">
        <v>2.9999999999999997E-4</v>
      </c>
      <c r="E221" s="26">
        <f>+(C221-C$7)/C$8</f>
        <v>18469.986596233357</v>
      </c>
      <c r="F221" s="26">
        <f>ROUND(2*E221,0)/2</f>
        <v>18470</v>
      </c>
      <c r="G221" s="26">
        <f>+C221-(C$7+F221*C$8)</f>
        <v>-1.0653999997884966E-2</v>
      </c>
      <c r="H221" s="26"/>
      <c r="I221" s="26"/>
      <c r="K221" s="26">
        <f>+G221</f>
        <v>-1.0653999997884966E-2</v>
      </c>
      <c r="L221" s="26"/>
      <c r="M221" s="26"/>
      <c r="N221" s="26"/>
      <c r="O221" s="26">
        <f ca="1">+C$11+C$12*$F221</f>
        <v>-1.1931825947388187E-2</v>
      </c>
      <c r="P221" s="26"/>
      <c r="Q221" s="65">
        <f>+C221-15018.5</f>
        <v>44276.0893</v>
      </c>
    </row>
    <row r="222" spans="1:17" ht="12" customHeight="1" x14ac:dyDescent="0.2">
      <c r="A222" s="68" t="s">
        <v>642</v>
      </c>
      <c r="B222" s="66" t="s">
        <v>43</v>
      </c>
      <c r="C222" s="67">
        <v>59546.159099999815</v>
      </c>
      <c r="D222" s="68" t="s">
        <v>135</v>
      </c>
      <c r="E222" s="26">
        <f>+(C222-C$7)/C$8</f>
        <v>18786.485835335992</v>
      </c>
      <c r="F222" s="26">
        <f>ROUND(2*E222,0)/2</f>
        <v>18786.5</v>
      </c>
      <c r="G222" s="26">
        <f>+C222-(C$7+F222*C$8)</f>
        <v>-1.1258800186624285E-2</v>
      </c>
      <c r="H222" s="26"/>
      <c r="I222" s="26"/>
      <c r="K222" s="26">
        <f>+G222</f>
        <v>-1.1258800186624285E-2</v>
      </c>
      <c r="L222" s="26"/>
      <c r="M222" s="26"/>
      <c r="N222" s="26"/>
      <c r="O222" s="26">
        <f ca="1">+C$11+C$12*$F222</f>
        <v>-1.2226540888258459E-2</v>
      </c>
      <c r="P222" s="26"/>
      <c r="Q222" s="65">
        <f>+C222-15018.5</f>
        <v>44527.659099999815</v>
      </c>
    </row>
    <row r="223" spans="1:17" ht="12" customHeight="1" x14ac:dyDescent="0.2">
      <c r="A223" s="68" t="s">
        <v>643</v>
      </c>
      <c r="B223" s="66" t="s">
        <v>45</v>
      </c>
      <c r="C223" s="67">
        <v>59657.432000000001</v>
      </c>
      <c r="D223" s="68">
        <v>7.0000000000000001E-3</v>
      </c>
      <c r="E223" s="26">
        <f>+(C223-C$7)/C$8</f>
        <v>18926.477949583521</v>
      </c>
      <c r="F223" s="26">
        <f>ROUND(2*E223,0)/2</f>
        <v>18926.5</v>
      </c>
      <c r="G223" s="26">
        <f>+C223-(C$7+F223*C$8)</f>
        <v>-1.7526800002087839E-2</v>
      </c>
      <c r="H223" s="26"/>
      <c r="I223" s="26"/>
      <c r="K223" s="26">
        <f>+G223</f>
        <v>-1.7526800002087839E-2</v>
      </c>
      <c r="L223" s="26"/>
      <c r="M223" s="26"/>
      <c r="N223" s="26"/>
      <c r="O223" s="26">
        <f ca="1">+C$11+C$12*$F223</f>
        <v>-1.2356904527190017E-2</v>
      </c>
      <c r="P223" s="26"/>
      <c r="Q223" s="65">
        <f>+C223-15018.5</f>
        <v>44638.932000000001</v>
      </c>
    </row>
    <row r="224" spans="1:17" ht="12" customHeight="1" x14ac:dyDescent="0.2">
      <c r="A224" s="68" t="s">
        <v>644</v>
      </c>
      <c r="B224" s="66" t="s">
        <v>43</v>
      </c>
      <c r="C224" s="67">
        <v>59658.628599999996</v>
      </c>
      <c r="D224" s="68">
        <v>1E-4</v>
      </c>
      <c r="E224" s="26">
        <f>+(C224-C$7)/C$8</f>
        <v>18927.983388588953</v>
      </c>
      <c r="F224" s="26">
        <f>ROUND(2*E224,0)/2</f>
        <v>18928</v>
      </c>
      <c r="G224" s="26">
        <f>+C224-(C$7+F224*C$8)</f>
        <v>-1.3203599999542348E-2</v>
      </c>
      <c r="H224" s="26"/>
      <c r="I224" s="26"/>
      <c r="K224" s="26">
        <f>+G224</f>
        <v>-1.3203599999542348E-2</v>
      </c>
      <c r="L224" s="26"/>
      <c r="M224" s="26"/>
      <c r="N224" s="26"/>
      <c r="O224" s="26">
        <f ca="1">+C$11+C$12*$F224</f>
        <v>-1.2358301280464284E-2</v>
      </c>
      <c r="P224" s="26"/>
      <c r="Q224" s="65">
        <f>+C224-15018.5</f>
        <v>44640.128599999996</v>
      </c>
    </row>
    <row r="225" ht="12" customHeight="1" x14ac:dyDescent="0.2"/>
    <row r="226" ht="12" customHeight="1" x14ac:dyDescent="0.2"/>
  </sheetData>
  <sheetProtection selectLockedCells="1" selectUnlockedCells="1"/>
  <sortState xmlns:xlrd2="http://schemas.microsoft.com/office/spreadsheetml/2017/richdata2" ref="A21:Q224">
    <sortCondition ref="C21:C22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opLeftCell="A123" workbookViewId="0">
      <selection activeCell="A107" sqref="A107"/>
    </sheetView>
  </sheetViews>
  <sheetFormatPr defaultRowHeight="12.75" x14ac:dyDescent="0.2"/>
  <cols>
    <col min="1" max="1" width="19.7109375" style="52" customWidth="1"/>
    <col min="2" max="2" width="4.42578125" customWidth="1"/>
    <col min="3" max="3" width="12.7109375" style="52" customWidth="1"/>
    <col min="4" max="4" width="5.42578125" customWidth="1"/>
    <col min="5" max="5" width="14.85546875" customWidth="1"/>
    <col min="7" max="7" width="12" customWidth="1"/>
    <col min="8" max="8" width="14.140625" style="5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3" t="s">
        <v>136</v>
      </c>
      <c r="I1" s="54" t="s">
        <v>137</v>
      </c>
      <c r="J1" s="55" t="s">
        <v>35</v>
      </c>
    </row>
    <row r="2" spans="1:16" x14ac:dyDescent="0.2">
      <c r="I2" s="56" t="s">
        <v>138</v>
      </c>
      <c r="J2" s="57" t="s">
        <v>34</v>
      </c>
    </row>
    <row r="3" spans="1:16" x14ac:dyDescent="0.2">
      <c r="A3" s="58" t="s">
        <v>139</v>
      </c>
      <c r="I3" s="56" t="s">
        <v>140</v>
      </c>
      <c r="J3" s="57" t="s">
        <v>32</v>
      </c>
    </row>
    <row r="4" spans="1:16" x14ac:dyDescent="0.2">
      <c r="I4" s="56" t="s">
        <v>141</v>
      </c>
      <c r="J4" s="57" t="s">
        <v>32</v>
      </c>
    </row>
    <row r="5" spans="1:16" x14ac:dyDescent="0.2">
      <c r="I5" s="59" t="s">
        <v>135</v>
      </c>
      <c r="J5" s="60" t="s">
        <v>33</v>
      </c>
    </row>
    <row r="11" spans="1:16" ht="12.75" customHeight="1" x14ac:dyDescent="0.2">
      <c r="A11" s="52" t="str">
        <f t="shared" ref="A11:A42" si="0">P11</f>
        <v> ORI 106 </v>
      </c>
      <c r="B11" s="15" t="str">
        <f t="shared" ref="B11:B42" si="1">IF(H11=INT(H11),"I","II")</f>
        <v>I</v>
      </c>
      <c r="C11" s="52">
        <f t="shared" ref="C11:C42" si="2">1*G11</f>
        <v>39915.339999999997</v>
      </c>
      <c r="D11" t="str">
        <f t="shared" ref="D11:D42" si="3">VLOOKUP(F11,I$1:J$5,2,FALSE)</f>
        <v>vis</v>
      </c>
      <c r="E11">
        <f>VLOOKUP(C11,Active!C$21:E$963,3,FALSE)</f>
        <v>-5910.9910005797365</v>
      </c>
      <c r="F11" s="15" t="s">
        <v>135</v>
      </c>
      <c r="G11" t="str">
        <f t="shared" ref="G11:G42" si="4">MID(I11,3,LEN(I11)-3)</f>
        <v>39915.340</v>
      </c>
      <c r="H11" s="52">
        <f t="shared" ref="H11:H42" si="5">1*K11</f>
        <v>-5911</v>
      </c>
      <c r="I11" s="61" t="s">
        <v>142</v>
      </c>
      <c r="J11" s="62" t="s">
        <v>143</v>
      </c>
      <c r="K11" s="61">
        <v>-5911</v>
      </c>
      <c r="L11" s="61" t="s">
        <v>144</v>
      </c>
      <c r="M11" s="62" t="s">
        <v>145</v>
      </c>
      <c r="N11" s="62"/>
      <c r="O11" s="63" t="s">
        <v>146</v>
      </c>
      <c r="P11" s="63" t="s">
        <v>147</v>
      </c>
    </row>
    <row r="12" spans="1:16" ht="12.75" customHeight="1" x14ac:dyDescent="0.2">
      <c r="A12" s="52" t="str">
        <f t="shared" si="0"/>
        <v> ORI 110 </v>
      </c>
      <c r="B12" s="15" t="str">
        <f t="shared" si="1"/>
        <v>I</v>
      </c>
      <c r="C12" s="52">
        <f t="shared" si="2"/>
        <v>40181.616000000002</v>
      </c>
      <c r="D12" t="str">
        <f t="shared" si="3"/>
        <v>vis</v>
      </c>
      <c r="E12">
        <f>VLOOKUP(C12,Active!C$21:E$963,3,FALSE)</f>
        <v>-5575.9899337133775</v>
      </c>
      <c r="F12" s="15" t="s">
        <v>135</v>
      </c>
      <c r="G12" t="str">
        <f t="shared" si="4"/>
        <v>40181.616</v>
      </c>
      <c r="H12" s="52">
        <f t="shared" si="5"/>
        <v>-5576</v>
      </c>
      <c r="I12" s="61" t="s">
        <v>148</v>
      </c>
      <c r="J12" s="62" t="s">
        <v>149</v>
      </c>
      <c r="K12" s="61">
        <v>-5576</v>
      </c>
      <c r="L12" s="61" t="s">
        <v>150</v>
      </c>
      <c r="M12" s="62" t="s">
        <v>145</v>
      </c>
      <c r="N12" s="62"/>
      <c r="O12" s="63" t="s">
        <v>146</v>
      </c>
      <c r="P12" s="63" t="s">
        <v>151</v>
      </c>
    </row>
    <row r="13" spans="1:16" ht="12.75" customHeight="1" x14ac:dyDescent="0.2">
      <c r="A13" s="52" t="str">
        <f t="shared" si="0"/>
        <v> ORI 111 </v>
      </c>
      <c r="B13" s="15" t="str">
        <f t="shared" si="1"/>
        <v>I</v>
      </c>
      <c r="C13" s="52">
        <f t="shared" si="2"/>
        <v>40252.35</v>
      </c>
      <c r="D13" t="str">
        <f t="shared" si="3"/>
        <v>vis</v>
      </c>
      <c r="E13">
        <f>VLOOKUP(C13,Active!C$21:E$963,3,FALSE)</f>
        <v>-5486.999692521068</v>
      </c>
      <c r="F13" s="15" t="s">
        <v>135</v>
      </c>
      <c r="G13" t="str">
        <f t="shared" si="4"/>
        <v>40252.350</v>
      </c>
      <c r="H13" s="52">
        <f t="shared" si="5"/>
        <v>-5487</v>
      </c>
      <c r="I13" s="61" t="s">
        <v>152</v>
      </c>
      <c r="J13" s="62" t="s">
        <v>153</v>
      </c>
      <c r="K13" s="61">
        <v>-5487</v>
      </c>
      <c r="L13" s="61" t="s">
        <v>154</v>
      </c>
      <c r="M13" s="62" t="s">
        <v>145</v>
      </c>
      <c r="N13" s="62"/>
      <c r="O13" s="63" t="s">
        <v>146</v>
      </c>
      <c r="P13" s="63" t="s">
        <v>155</v>
      </c>
    </row>
    <row r="14" spans="1:16" ht="12.75" customHeight="1" x14ac:dyDescent="0.2">
      <c r="A14" s="52" t="str">
        <f t="shared" si="0"/>
        <v> ORI 111 </v>
      </c>
      <c r="B14" s="15" t="str">
        <f t="shared" si="1"/>
        <v>I</v>
      </c>
      <c r="C14" s="52">
        <f t="shared" si="2"/>
        <v>40256.334000000003</v>
      </c>
      <c r="D14" t="str">
        <f t="shared" si="3"/>
        <v>vis</v>
      </c>
      <c r="E14">
        <f>VLOOKUP(C14,Active!C$21:E$963,3,FALSE)</f>
        <v>-5481.987433622794</v>
      </c>
      <c r="F14" s="15" t="s">
        <v>135</v>
      </c>
      <c r="G14" t="str">
        <f t="shared" si="4"/>
        <v>40256.334</v>
      </c>
      <c r="H14" s="52">
        <f t="shared" si="5"/>
        <v>-5482</v>
      </c>
      <c r="I14" s="61" t="s">
        <v>156</v>
      </c>
      <c r="J14" s="62" t="s">
        <v>157</v>
      </c>
      <c r="K14" s="61">
        <v>-5482</v>
      </c>
      <c r="L14" s="61" t="s">
        <v>158</v>
      </c>
      <c r="M14" s="62" t="s">
        <v>145</v>
      </c>
      <c r="N14" s="62"/>
      <c r="O14" s="63" t="s">
        <v>146</v>
      </c>
      <c r="P14" s="63" t="s">
        <v>155</v>
      </c>
    </row>
    <row r="15" spans="1:16" ht="12.75" customHeight="1" x14ac:dyDescent="0.2">
      <c r="A15" s="52" t="str">
        <f t="shared" si="0"/>
        <v> ORI 112 </v>
      </c>
      <c r="B15" s="15" t="str">
        <f t="shared" si="1"/>
        <v>I</v>
      </c>
      <c r="C15" s="52">
        <f t="shared" si="2"/>
        <v>40283.357000000004</v>
      </c>
      <c r="D15" t="str">
        <f t="shared" si="3"/>
        <v>vis</v>
      </c>
      <c r="E15">
        <f>VLOOKUP(C15,Active!C$21:E$963,3,FALSE)</f>
        <v>-5447.9898753376692</v>
      </c>
      <c r="F15" s="15" t="s">
        <v>135</v>
      </c>
      <c r="G15" t="str">
        <f t="shared" si="4"/>
        <v>40283.357</v>
      </c>
      <c r="H15" s="52">
        <f t="shared" si="5"/>
        <v>-5448</v>
      </c>
      <c r="I15" s="61" t="s">
        <v>159</v>
      </c>
      <c r="J15" s="62" t="s">
        <v>160</v>
      </c>
      <c r="K15" s="61">
        <v>-5448</v>
      </c>
      <c r="L15" s="61" t="s">
        <v>150</v>
      </c>
      <c r="M15" s="62" t="s">
        <v>145</v>
      </c>
      <c r="N15" s="62"/>
      <c r="O15" s="63" t="s">
        <v>146</v>
      </c>
      <c r="P15" s="63" t="s">
        <v>161</v>
      </c>
    </row>
    <row r="16" spans="1:16" ht="12.75" customHeight="1" x14ac:dyDescent="0.2">
      <c r="A16" s="52" t="str">
        <f t="shared" si="0"/>
        <v> ORI 112 </v>
      </c>
      <c r="B16" s="15" t="str">
        <f t="shared" si="1"/>
        <v>I</v>
      </c>
      <c r="C16" s="52">
        <f t="shared" si="2"/>
        <v>40287.332000000002</v>
      </c>
      <c r="D16" t="str">
        <f t="shared" si="3"/>
        <v>vis</v>
      </c>
      <c r="E16">
        <f>VLOOKUP(C16,Active!C$21:E$963,3,FALSE)</f>
        <v>-5442.988939313419</v>
      </c>
      <c r="F16" s="15" t="s">
        <v>135</v>
      </c>
      <c r="G16" t="str">
        <f t="shared" si="4"/>
        <v>40287.332</v>
      </c>
      <c r="H16" s="52">
        <f t="shared" si="5"/>
        <v>-5443</v>
      </c>
      <c r="I16" s="61" t="s">
        <v>162</v>
      </c>
      <c r="J16" s="62" t="s">
        <v>163</v>
      </c>
      <c r="K16" s="61">
        <v>-5443</v>
      </c>
      <c r="L16" s="61" t="s">
        <v>164</v>
      </c>
      <c r="M16" s="62" t="s">
        <v>145</v>
      </c>
      <c r="N16" s="62"/>
      <c r="O16" s="63" t="s">
        <v>165</v>
      </c>
      <c r="P16" s="63" t="s">
        <v>161</v>
      </c>
    </row>
    <row r="17" spans="1:16" ht="12.75" customHeight="1" x14ac:dyDescent="0.2">
      <c r="A17" s="52" t="str">
        <f t="shared" si="0"/>
        <v> ORI 112 </v>
      </c>
      <c r="B17" s="15" t="str">
        <f t="shared" si="1"/>
        <v>I</v>
      </c>
      <c r="C17" s="52">
        <f t="shared" si="2"/>
        <v>40314.362000000001</v>
      </c>
      <c r="D17" t="str">
        <f t="shared" si="3"/>
        <v>vis</v>
      </c>
      <c r="E17">
        <f>VLOOKUP(C17,Active!C$21:E$963,3,FALSE)</f>
        <v>-5408.9825743485062</v>
      </c>
      <c r="F17" s="15" t="s">
        <v>135</v>
      </c>
      <c r="G17" t="str">
        <f t="shared" si="4"/>
        <v>40314.362</v>
      </c>
      <c r="H17" s="52">
        <f t="shared" si="5"/>
        <v>-5409</v>
      </c>
      <c r="I17" s="61" t="s">
        <v>166</v>
      </c>
      <c r="J17" s="62" t="s">
        <v>167</v>
      </c>
      <c r="K17" s="61">
        <v>-5409</v>
      </c>
      <c r="L17" s="61" t="s">
        <v>168</v>
      </c>
      <c r="M17" s="62" t="s">
        <v>145</v>
      </c>
      <c r="N17" s="62"/>
      <c r="O17" s="63" t="s">
        <v>146</v>
      </c>
      <c r="P17" s="63" t="s">
        <v>161</v>
      </c>
    </row>
    <row r="18" spans="1:16" ht="12.75" customHeight="1" x14ac:dyDescent="0.2">
      <c r="A18" s="52" t="str">
        <f t="shared" si="0"/>
        <v> ORI 112 </v>
      </c>
      <c r="B18" s="15" t="str">
        <f t="shared" si="1"/>
        <v>I</v>
      </c>
      <c r="C18" s="52">
        <f t="shared" si="2"/>
        <v>40318.302000000003</v>
      </c>
      <c r="D18" t="str">
        <f t="shared" si="3"/>
        <v>vis</v>
      </c>
      <c r="E18">
        <f>VLOOKUP(C18,Active!C$21:E$963,3,FALSE)</f>
        <v>-5404.0256717232069</v>
      </c>
      <c r="F18" s="15" t="s">
        <v>135</v>
      </c>
      <c r="G18" t="str">
        <f t="shared" si="4"/>
        <v>40318.302</v>
      </c>
      <c r="H18" s="52">
        <f t="shared" si="5"/>
        <v>-5404</v>
      </c>
      <c r="I18" s="61" t="s">
        <v>169</v>
      </c>
      <c r="J18" s="62" t="s">
        <v>170</v>
      </c>
      <c r="K18" s="61">
        <v>-5404</v>
      </c>
      <c r="L18" s="61" t="s">
        <v>171</v>
      </c>
      <c r="M18" s="62" t="s">
        <v>145</v>
      </c>
      <c r="N18" s="62"/>
      <c r="O18" s="63" t="s">
        <v>146</v>
      </c>
      <c r="P18" s="63" t="s">
        <v>161</v>
      </c>
    </row>
    <row r="19" spans="1:16" ht="12.75" customHeight="1" x14ac:dyDescent="0.2">
      <c r="A19" s="52" t="str">
        <f t="shared" si="0"/>
        <v> ORI 117 </v>
      </c>
      <c r="B19" s="15" t="str">
        <f t="shared" si="1"/>
        <v>I</v>
      </c>
      <c r="C19" s="52">
        <f t="shared" si="2"/>
        <v>40616.396000000001</v>
      </c>
      <c r="D19" t="str">
        <f t="shared" si="3"/>
        <v>vis</v>
      </c>
      <c r="E19">
        <f>VLOOKUP(C19,Active!C$21:E$963,3,FALSE)</f>
        <v>-5028.9944709148076</v>
      </c>
      <c r="F19" s="15" t="s">
        <v>135</v>
      </c>
      <c r="G19" t="str">
        <f t="shared" si="4"/>
        <v>40616.396</v>
      </c>
      <c r="H19" s="52">
        <f t="shared" si="5"/>
        <v>-5029</v>
      </c>
      <c r="I19" s="61" t="s">
        <v>172</v>
      </c>
      <c r="J19" s="62" t="s">
        <v>173</v>
      </c>
      <c r="K19" s="61">
        <v>-5029</v>
      </c>
      <c r="L19" s="61" t="s">
        <v>174</v>
      </c>
      <c r="M19" s="62" t="s">
        <v>145</v>
      </c>
      <c r="N19" s="62"/>
      <c r="O19" s="63" t="s">
        <v>146</v>
      </c>
      <c r="P19" s="63" t="s">
        <v>175</v>
      </c>
    </row>
    <row r="20" spans="1:16" ht="12.75" customHeight="1" x14ac:dyDescent="0.2">
      <c r="A20" s="52" t="str">
        <f t="shared" si="0"/>
        <v> ORI 118 </v>
      </c>
      <c r="B20" s="15" t="str">
        <f t="shared" si="1"/>
        <v>I</v>
      </c>
      <c r="C20" s="52">
        <f t="shared" si="2"/>
        <v>40655.347000000002</v>
      </c>
      <c r="D20" t="str">
        <f t="shared" si="3"/>
        <v>vis</v>
      </c>
      <c r="E20">
        <f>VLOOKUP(C20,Active!C$21:E$963,3,FALSE)</f>
        <v>-4979.9903302655875</v>
      </c>
      <c r="F20" s="15" t="s">
        <v>135</v>
      </c>
      <c r="G20" t="str">
        <f t="shared" si="4"/>
        <v>40655.347</v>
      </c>
      <c r="H20" s="52">
        <f t="shared" si="5"/>
        <v>-4980</v>
      </c>
      <c r="I20" s="61" t="s">
        <v>176</v>
      </c>
      <c r="J20" s="62" t="s">
        <v>177</v>
      </c>
      <c r="K20" s="61">
        <v>-4980</v>
      </c>
      <c r="L20" s="61" t="s">
        <v>150</v>
      </c>
      <c r="M20" s="62" t="s">
        <v>145</v>
      </c>
      <c r="N20" s="62"/>
      <c r="O20" s="63" t="s">
        <v>146</v>
      </c>
      <c r="P20" s="63" t="s">
        <v>178</v>
      </c>
    </row>
    <row r="21" spans="1:16" ht="12.75" customHeight="1" x14ac:dyDescent="0.2">
      <c r="A21" s="52" t="str">
        <f t="shared" si="0"/>
        <v> ORI 122 </v>
      </c>
      <c r="B21" s="15" t="str">
        <f t="shared" si="1"/>
        <v>I</v>
      </c>
      <c r="C21" s="52">
        <f t="shared" si="2"/>
        <v>40890.620000000003</v>
      </c>
      <c r="D21" t="str">
        <f t="shared" si="3"/>
        <v>vis</v>
      </c>
      <c r="E21">
        <f>VLOOKUP(C21,Active!C$21:E$963,3,FALSE)</f>
        <v>-4683.9940481941749</v>
      </c>
      <c r="F21" s="15" t="s">
        <v>135</v>
      </c>
      <c r="G21" t="str">
        <f t="shared" si="4"/>
        <v>40890.620</v>
      </c>
      <c r="H21" s="52">
        <f t="shared" si="5"/>
        <v>-4684</v>
      </c>
      <c r="I21" s="61" t="s">
        <v>179</v>
      </c>
      <c r="J21" s="62" t="s">
        <v>180</v>
      </c>
      <c r="K21" s="61">
        <v>-4684</v>
      </c>
      <c r="L21" s="61" t="s">
        <v>181</v>
      </c>
      <c r="M21" s="62" t="s">
        <v>145</v>
      </c>
      <c r="N21" s="62"/>
      <c r="O21" s="63" t="s">
        <v>146</v>
      </c>
      <c r="P21" s="63" t="s">
        <v>182</v>
      </c>
    </row>
    <row r="22" spans="1:16" ht="12.75" customHeight="1" x14ac:dyDescent="0.2">
      <c r="A22" s="52" t="str">
        <f t="shared" si="0"/>
        <v> ORI 124 </v>
      </c>
      <c r="B22" s="15" t="str">
        <f t="shared" si="1"/>
        <v>I</v>
      </c>
      <c r="C22" s="52">
        <f t="shared" si="2"/>
        <v>41023.364000000001</v>
      </c>
      <c r="D22" t="str">
        <f t="shared" si="3"/>
        <v>vis</v>
      </c>
      <c r="E22">
        <f>VLOOKUP(C22,Active!C$21:E$963,3,FALSE)</f>
        <v>-4516.9892050235303</v>
      </c>
      <c r="F22" s="15" t="s">
        <v>135</v>
      </c>
      <c r="G22" t="str">
        <f t="shared" si="4"/>
        <v>41023.364</v>
      </c>
      <c r="H22" s="52">
        <f t="shared" si="5"/>
        <v>-4517</v>
      </c>
      <c r="I22" s="61" t="s">
        <v>183</v>
      </c>
      <c r="J22" s="62" t="s">
        <v>184</v>
      </c>
      <c r="K22" s="61">
        <v>-4517</v>
      </c>
      <c r="L22" s="61" t="s">
        <v>164</v>
      </c>
      <c r="M22" s="62" t="s">
        <v>145</v>
      </c>
      <c r="N22" s="62"/>
      <c r="O22" s="63" t="s">
        <v>146</v>
      </c>
      <c r="P22" s="63" t="s">
        <v>185</v>
      </c>
    </row>
    <row r="23" spans="1:16" ht="12.75" customHeight="1" x14ac:dyDescent="0.2">
      <c r="A23" s="52" t="str">
        <f t="shared" si="0"/>
        <v> ORI 124 </v>
      </c>
      <c r="B23" s="15" t="str">
        <f t="shared" si="1"/>
        <v>I</v>
      </c>
      <c r="C23" s="52">
        <f t="shared" si="2"/>
        <v>41023.366000000002</v>
      </c>
      <c r="D23" t="str">
        <f t="shared" si="3"/>
        <v>vis</v>
      </c>
      <c r="E23">
        <f>VLOOKUP(C23,Active!C$21:E$963,3,FALSE)</f>
        <v>-4516.9866888293036</v>
      </c>
      <c r="F23" s="15" t="s">
        <v>135</v>
      </c>
      <c r="G23" t="str">
        <f t="shared" si="4"/>
        <v>41023.366</v>
      </c>
      <c r="H23" s="52">
        <f t="shared" si="5"/>
        <v>-4517</v>
      </c>
      <c r="I23" s="61" t="s">
        <v>186</v>
      </c>
      <c r="J23" s="62" t="s">
        <v>187</v>
      </c>
      <c r="K23" s="61">
        <v>-4517</v>
      </c>
      <c r="L23" s="61" t="s">
        <v>188</v>
      </c>
      <c r="M23" s="62" t="s">
        <v>145</v>
      </c>
      <c r="N23" s="62"/>
      <c r="O23" s="63" t="s">
        <v>189</v>
      </c>
      <c r="P23" s="63" t="s">
        <v>185</v>
      </c>
    </row>
    <row r="24" spans="1:16" ht="12.75" customHeight="1" x14ac:dyDescent="0.2">
      <c r="A24" s="52" t="str">
        <f t="shared" si="0"/>
        <v> ORI 124 </v>
      </c>
      <c r="B24" s="15" t="str">
        <f t="shared" si="1"/>
        <v>I</v>
      </c>
      <c r="C24" s="52">
        <f t="shared" si="2"/>
        <v>41027.334999999999</v>
      </c>
      <c r="D24" t="str">
        <f t="shared" si="3"/>
        <v>vis</v>
      </c>
      <c r="E24">
        <f>VLOOKUP(C24,Active!C$21:E$963,3,FALSE)</f>
        <v>-4511.9933013877326</v>
      </c>
      <c r="F24" s="15" t="s">
        <v>135</v>
      </c>
      <c r="G24" t="str">
        <f t="shared" si="4"/>
        <v>41027.335</v>
      </c>
      <c r="H24" s="52">
        <f t="shared" si="5"/>
        <v>-4512</v>
      </c>
      <c r="I24" s="61" t="s">
        <v>190</v>
      </c>
      <c r="J24" s="62" t="s">
        <v>191</v>
      </c>
      <c r="K24" s="61">
        <v>-4512</v>
      </c>
      <c r="L24" s="61" t="s">
        <v>181</v>
      </c>
      <c r="M24" s="62" t="s">
        <v>145</v>
      </c>
      <c r="N24" s="62"/>
      <c r="O24" s="63" t="s">
        <v>146</v>
      </c>
      <c r="P24" s="63" t="s">
        <v>185</v>
      </c>
    </row>
    <row r="25" spans="1:16" ht="12.75" customHeight="1" x14ac:dyDescent="0.2">
      <c r="A25" s="52" t="str">
        <f t="shared" si="0"/>
        <v> ORI 124 </v>
      </c>
      <c r="B25" s="15" t="str">
        <f t="shared" si="1"/>
        <v>II</v>
      </c>
      <c r="C25" s="52">
        <f t="shared" si="2"/>
        <v>41056.353999999999</v>
      </c>
      <c r="D25" t="str">
        <f t="shared" si="3"/>
        <v>vis</v>
      </c>
      <c r="E25">
        <f>VLOOKUP(C25,Active!C$21:E$963,3,FALSE)</f>
        <v>-4475.4845812650228</v>
      </c>
      <c r="F25" s="15" t="s">
        <v>135</v>
      </c>
      <c r="G25" t="str">
        <f t="shared" si="4"/>
        <v>41056.354</v>
      </c>
      <c r="H25" s="52">
        <f t="shared" si="5"/>
        <v>-4475.5</v>
      </c>
      <c r="I25" s="61" t="s">
        <v>192</v>
      </c>
      <c r="J25" s="62" t="s">
        <v>193</v>
      </c>
      <c r="K25" s="61">
        <v>-4475.5</v>
      </c>
      <c r="L25" s="61" t="s">
        <v>194</v>
      </c>
      <c r="M25" s="62" t="s">
        <v>145</v>
      </c>
      <c r="N25" s="62"/>
      <c r="O25" s="63" t="s">
        <v>146</v>
      </c>
      <c r="P25" s="63" t="s">
        <v>185</v>
      </c>
    </row>
    <row r="26" spans="1:16" ht="12.75" customHeight="1" x14ac:dyDescent="0.2">
      <c r="A26" s="52" t="str">
        <f t="shared" si="0"/>
        <v> ORI 127 </v>
      </c>
      <c r="B26" s="15" t="str">
        <f t="shared" si="1"/>
        <v>II</v>
      </c>
      <c r="C26" s="52">
        <f t="shared" si="2"/>
        <v>41225.663</v>
      </c>
      <c r="D26" t="str">
        <f t="shared" si="3"/>
        <v>vis</v>
      </c>
      <c r="E26">
        <f>VLOOKUP(C26,Active!C$21:E$963,3,FALSE)</f>
        <v>-4262.4774171568215</v>
      </c>
      <c r="F26" s="15" t="s">
        <v>135</v>
      </c>
      <c r="G26" t="str">
        <f t="shared" si="4"/>
        <v>41225.663</v>
      </c>
      <c r="H26" s="52">
        <f t="shared" si="5"/>
        <v>-4262.5</v>
      </c>
      <c r="I26" s="61" t="s">
        <v>195</v>
      </c>
      <c r="J26" s="62" t="s">
        <v>196</v>
      </c>
      <c r="K26" s="61">
        <v>-4262.5</v>
      </c>
      <c r="L26" s="61" t="s">
        <v>197</v>
      </c>
      <c r="M26" s="62" t="s">
        <v>145</v>
      </c>
      <c r="N26" s="62"/>
      <c r="O26" s="63" t="s">
        <v>146</v>
      </c>
      <c r="P26" s="63" t="s">
        <v>198</v>
      </c>
    </row>
    <row r="27" spans="1:16" ht="12.75" customHeight="1" x14ac:dyDescent="0.2">
      <c r="A27" s="52" t="str">
        <f t="shared" si="0"/>
        <v> ORI 127 </v>
      </c>
      <c r="B27" s="15" t="str">
        <f t="shared" si="1"/>
        <v>I</v>
      </c>
      <c r="C27" s="52">
        <f t="shared" si="2"/>
        <v>41227.644</v>
      </c>
      <c r="D27" t="str">
        <f t="shared" si="3"/>
        <v>vis</v>
      </c>
      <c r="E27">
        <f>VLOOKUP(C27,Active!C$21:E$963,3,FALSE)</f>
        <v>-4259.9851267759304</v>
      </c>
      <c r="F27" s="15" t="s">
        <v>135</v>
      </c>
      <c r="G27" t="str">
        <f t="shared" si="4"/>
        <v>41227.644</v>
      </c>
      <c r="H27" s="52">
        <f t="shared" si="5"/>
        <v>-4260</v>
      </c>
      <c r="I27" s="61" t="s">
        <v>199</v>
      </c>
      <c r="J27" s="62" t="s">
        <v>200</v>
      </c>
      <c r="K27" s="61">
        <v>-4260</v>
      </c>
      <c r="L27" s="61" t="s">
        <v>194</v>
      </c>
      <c r="M27" s="62" t="s">
        <v>145</v>
      </c>
      <c r="N27" s="62"/>
      <c r="O27" s="63" t="s">
        <v>146</v>
      </c>
      <c r="P27" s="63" t="s">
        <v>198</v>
      </c>
    </row>
    <row r="28" spans="1:16" ht="12.75" customHeight="1" x14ac:dyDescent="0.2">
      <c r="A28" s="52" t="str">
        <f t="shared" si="0"/>
        <v> ORI 129 </v>
      </c>
      <c r="B28" s="15" t="str">
        <f t="shared" si="1"/>
        <v>II</v>
      </c>
      <c r="C28" s="52">
        <f t="shared" si="2"/>
        <v>41279.697999999997</v>
      </c>
      <c r="D28" t="str">
        <f t="shared" si="3"/>
        <v>vis</v>
      </c>
      <c r="E28">
        <f>VLOOKUP(C28,Active!C$21:E$963,3,FALSE)</f>
        <v>-4194.4961396548233</v>
      </c>
      <c r="F28" s="15" t="s">
        <v>135</v>
      </c>
      <c r="G28" t="str">
        <f t="shared" si="4"/>
        <v>41279.698</v>
      </c>
      <c r="H28" s="52">
        <f t="shared" si="5"/>
        <v>-4194.5</v>
      </c>
      <c r="I28" s="61" t="s">
        <v>201</v>
      </c>
      <c r="J28" s="62" t="s">
        <v>202</v>
      </c>
      <c r="K28" s="61">
        <v>-4194.5</v>
      </c>
      <c r="L28" s="61" t="s">
        <v>203</v>
      </c>
      <c r="M28" s="62" t="s">
        <v>145</v>
      </c>
      <c r="N28" s="62"/>
      <c r="O28" s="63" t="s">
        <v>146</v>
      </c>
      <c r="P28" s="63" t="s">
        <v>204</v>
      </c>
    </row>
    <row r="29" spans="1:16" ht="12.75" customHeight="1" x14ac:dyDescent="0.2">
      <c r="A29" s="52" t="str">
        <f t="shared" si="0"/>
        <v> BBS 1 </v>
      </c>
      <c r="B29" s="15" t="str">
        <f t="shared" si="1"/>
        <v>I</v>
      </c>
      <c r="C29" s="52">
        <f t="shared" si="2"/>
        <v>41301.557000000001</v>
      </c>
      <c r="D29" t="str">
        <f t="shared" si="3"/>
        <v>vis</v>
      </c>
      <c r="E29">
        <f>VLOOKUP(C29,Active!C$21:E$963,3,FALSE)</f>
        <v>-4166.9953948613274</v>
      </c>
      <c r="F29" s="15" t="s">
        <v>135</v>
      </c>
      <c r="G29" t="str">
        <f t="shared" si="4"/>
        <v>41301.557</v>
      </c>
      <c r="H29" s="52">
        <f t="shared" si="5"/>
        <v>-4167</v>
      </c>
      <c r="I29" s="61" t="s">
        <v>205</v>
      </c>
      <c r="J29" s="62" t="s">
        <v>206</v>
      </c>
      <c r="K29" s="61">
        <v>-4167</v>
      </c>
      <c r="L29" s="61" t="s">
        <v>174</v>
      </c>
      <c r="M29" s="62" t="s">
        <v>145</v>
      </c>
      <c r="N29" s="62"/>
      <c r="O29" s="63" t="s">
        <v>146</v>
      </c>
      <c r="P29" s="63" t="s">
        <v>207</v>
      </c>
    </row>
    <row r="30" spans="1:16" ht="12.75" customHeight="1" x14ac:dyDescent="0.2">
      <c r="A30" s="52" t="str">
        <f t="shared" si="0"/>
        <v> BBS 1 </v>
      </c>
      <c r="B30" s="15" t="str">
        <f t="shared" si="1"/>
        <v>II</v>
      </c>
      <c r="C30" s="52">
        <f t="shared" si="2"/>
        <v>41350.445</v>
      </c>
      <c r="D30" t="str">
        <f t="shared" si="3"/>
        <v>vis</v>
      </c>
      <c r="E30">
        <f>VLOOKUP(C30,Active!C$21:E$963,3,FALSE)</f>
        <v>-4105.4895432000367</v>
      </c>
      <c r="F30" s="15" t="s">
        <v>135</v>
      </c>
      <c r="G30" t="str">
        <f t="shared" si="4"/>
        <v>41350.445</v>
      </c>
      <c r="H30" s="52">
        <f t="shared" si="5"/>
        <v>-4105.5</v>
      </c>
      <c r="I30" s="61" t="s">
        <v>208</v>
      </c>
      <c r="J30" s="62" t="s">
        <v>209</v>
      </c>
      <c r="K30" s="61">
        <v>-4105.5</v>
      </c>
      <c r="L30" s="61" t="s">
        <v>150</v>
      </c>
      <c r="M30" s="62" t="s">
        <v>145</v>
      </c>
      <c r="N30" s="62"/>
      <c r="O30" s="63" t="s">
        <v>146</v>
      </c>
      <c r="P30" s="63" t="s">
        <v>207</v>
      </c>
    </row>
    <row r="31" spans="1:16" ht="12.75" customHeight="1" x14ac:dyDescent="0.2">
      <c r="A31" s="52" t="str">
        <f t="shared" si="0"/>
        <v> BBS 2 </v>
      </c>
      <c r="B31" s="15" t="str">
        <f t="shared" si="1"/>
        <v>II</v>
      </c>
      <c r="C31" s="52">
        <f t="shared" si="2"/>
        <v>41393.358</v>
      </c>
      <c r="D31" t="str">
        <f t="shared" si="3"/>
        <v>vis</v>
      </c>
      <c r="E31">
        <f>VLOOKUP(C31,Active!C$21:E$963,3,FALSE)</f>
        <v>-4051.5008217890345</v>
      </c>
      <c r="F31" s="15" t="s">
        <v>135</v>
      </c>
      <c r="G31" t="str">
        <f t="shared" si="4"/>
        <v>41393.358</v>
      </c>
      <c r="H31" s="52">
        <f t="shared" si="5"/>
        <v>-4051.5</v>
      </c>
      <c r="I31" s="61" t="s">
        <v>210</v>
      </c>
      <c r="J31" s="62" t="s">
        <v>211</v>
      </c>
      <c r="K31" s="61">
        <v>-4051.5</v>
      </c>
      <c r="L31" s="61" t="s">
        <v>212</v>
      </c>
      <c r="M31" s="62" t="s">
        <v>145</v>
      </c>
      <c r="N31" s="62"/>
      <c r="O31" s="63" t="s">
        <v>146</v>
      </c>
      <c r="P31" s="63" t="s">
        <v>213</v>
      </c>
    </row>
    <row r="32" spans="1:16" ht="12.75" customHeight="1" x14ac:dyDescent="0.2">
      <c r="A32" s="52" t="str">
        <f t="shared" si="0"/>
        <v> BBS 2 </v>
      </c>
      <c r="B32" s="15" t="str">
        <f t="shared" si="1"/>
        <v>I</v>
      </c>
      <c r="C32" s="52">
        <f t="shared" si="2"/>
        <v>41395.351999999999</v>
      </c>
      <c r="D32" t="str">
        <f t="shared" si="3"/>
        <v>vis</v>
      </c>
      <c r="E32">
        <f>VLOOKUP(C32,Active!C$21:E$963,3,FALSE)</f>
        <v>-4048.9921761456753</v>
      </c>
      <c r="F32" s="15" t="s">
        <v>135</v>
      </c>
      <c r="G32" t="str">
        <f t="shared" si="4"/>
        <v>41395.352</v>
      </c>
      <c r="H32" s="52">
        <f t="shared" si="5"/>
        <v>-4049</v>
      </c>
      <c r="I32" s="61" t="s">
        <v>214</v>
      </c>
      <c r="J32" s="62" t="s">
        <v>215</v>
      </c>
      <c r="K32" s="61">
        <v>-4049</v>
      </c>
      <c r="L32" s="61" t="s">
        <v>216</v>
      </c>
      <c r="M32" s="62" t="s">
        <v>145</v>
      </c>
      <c r="N32" s="62"/>
      <c r="O32" s="63" t="s">
        <v>146</v>
      </c>
      <c r="P32" s="63" t="s">
        <v>213</v>
      </c>
    </row>
    <row r="33" spans="1:16" ht="12.75" customHeight="1" x14ac:dyDescent="0.2">
      <c r="A33" s="52" t="str">
        <f t="shared" si="0"/>
        <v> BBS 6 </v>
      </c>
      <c r="B33" s="15" t="str">
        <f t="shared" si="1"/>
        <v>I</v>
      </c>
      <c r="C33" s="52">
        <f t="shared" si="2"/>
        <v>41595.65</v>
      </c>
      <c r="D33" t="str">
        <f t="shared" si="3"/>
        <v>vis</v>
      </c>
      <c r="E33">
        <f>VLOOKUP(C33,Active!C$21:E$963,3,FALSE)</f>
        <v>-3796.9978406021137</v>
      </c>
      <c r="F33" s="15" t="s">
        <v>135</v>
      </c>
      <c r="G33" t="str">
        <f t="shared" si="4"/>
        <v>41595.650</v>
      </c>
      <c r="H33" s="52">
        <f t="shared" si="5"/>
        <v>-3797</v>
      </c>
      <c r="I33" s="61" t="s">
        <v>217</v>
      </c>
      <c r="J33" s="62" t="s">
        <v>218</v>
      </c>
      <c r="K33" s="61">
        <v>-3797</v>
      </c>
      <c r="L33" s="61" t="s">
        <v>219</v>
      </c>
      <c r="M33" s="62" t="s">
        <v>145</v>
      </c>
      <c r="N33" s="62"/>
      <c r="O33" s="63" t="s">
        <v>146</v>
      </c>
      <c r="P33" s="63" t="s">
        <v>220</v>
      </c>
    </row>
    <row r="34" spans="1:16" ht="12.75" customHeight="1" x14ac:dyDescent="0.2">
      <c r="A34" s="52" t="str">
        <f t="shared" si="0"/>
        <v> BBS 7 </v>
      </c>
      <c r="B34" s="15" t="str">
        <f t="shared" si="1"/>
        <v>I</v>
      </c>
      <c r="C34" s="52">
        <f t="shared" si="2"/>
        <v>41681.502</v>
      </c>
      <c r="D34" t="str">
        <f t="shared" si="3"/>
        <v>vis</v>
      </c>
      <c r="E34">
        <f>VLOOKUP(C34,Active!C$21:E$963,3,FALSE)</f>
        <v>-3688.987687255174</v>
      </c>
      <c r="F34" s="15" t="s">
        <v>135</v>
      </c>
      <c r="G34" t="str">
        <f t="shared" si="4"/>
        <v>41681.502</v>
      </c>
      <c r="H34" s="52">
        <f t="shared" si="5"/>
        <v>-3689</v>
      </c>
      <c r="I34" s="61" t="s">
        <v>221</v>
      </c>
      <c r="J34" s="62" t="s">
        <v>222</v>
      </c>
      <c r="K34" s="61">
        <v>-3689</v>
      </c>
      <c r="L34" s="61" t="s">
        <v>158</v>
      </c>
      <c r="M34" s="62" t="s">
        <v>145</v>
      </c>
      <c r="N34" s="62"/>
      <c r="O34" s="63" t="s">
        <v>146</v>
      </c>
      <c r="P34" s="63" t="s">
        <v>223</v>
      </c>
    </row>
    <row r="35" spans="1:16" ht="12.75" customHeight="1" x14ac:dyDescent="0.2">
      <c r="A35" s="52" t="str">
        <f t="shared" si="0"/>
        <v> BBS 8 </v>
      </c>
      <c r="B35" s="15" t="str">
        <f t="shared" si="1"/>
        <v>I</v>
      </c>
      <c r="C35" s="52">
        <f t="shared" si="2"/>
        <v>41728.39</v>
      </c>
      <c r="D35" t="str">
        <f t="shared" si="3"/>
        <v>vis</v>
      </c>
      <c r="E35">
        <f>VLOOKUP(C35,Active!C$21:E$963,3,FALSE)</f>
        <v>-3629.9980298199221</v>
      </c>
      <c r="F35" s="15" t="s">
        <v>135</v>
      </c>
      <c r="G35" t="str">
        <f t="shared" si="4"/>
        <v>41728.390</v>
      </c>
      <c r="H35" s="52">
        <f t="shared" si="5"/>
        <v>-3630</v>
      </c>
      <c r="I35" s="61" t="s">
        <v>224</v>
      </c>
      <c r="J35" s="62" t="s">
        <v>225</v>
      </c>
      <c r="K35" s="61">
        <v>-3630</v>
      </c>
      <c r="L35" s="61" t="s">
        <v>219</v>
      </c>
      <c r="M35" s="62" t="s">
        <v>145</v>
      </c>
      <c r="N35" s="62"/>
      <c r="O35" s="63" t="s">
        <v>146</v>
      </c>
      <c r="P35" s="63" t="s">
        <v>226</v>
      </c>
    </row>
    <row r="36" spans="1:16" ht="12.75" customHeight="1" x14ac:dyDescent="0.2">
      <c r="A36" s="52" t="str">
        <f t="shared" si="0"/>
        <v> BBS 8 </v>
      </c>
      <c r="B36" s="15" t="str">
        <f t="shared" si="1"/>
        <v>I</v>
      </c>
      <c r="C36" s="52">
        <f t="shared" si="2"/>
        <v>41751.438000000002</v>
      </c>
      <c r="D36" t="str">
        <f t="shared" si="3"/>
        <v>vis</v>
      </c>
      <c r="E36">
        <f>VLOOKUP(C36,Active!C$21:E$963,3,FALSE)</f>
        <v>-3601.0014075590479</v>
      </c>
      <c r="F36" s="15" t="s">
        <v>135</v>
      </c>
      <c r="G36" t="str">
        <f t="shared" si="4"/>
        <v>41751.438</v>
      </c>
      <c r="H36" s="52">
        <f t="shared" si="5"/>
        <v>-3601</v>
      </c>
      <c r="I36" s="61" t="s">
        <v>227</v>
      </c>
      <c r="J36" s="62" t="s">
        <v>228</v>
      </c>
      <c r="K36" s="61">
        <v>-3601</v>
      </c>
      <c r="L36" s="61" t="s">
        <v>212</v>
      </c>
      <c r="M36" s="62" t="s">
        <v>145</v>
      </c>
      <c r="N36" s="62"/>
      <c r="O36" s="63" t="s">
        <v>146</v>
      </c>
      <c r="P36" s="63" t="s">
        <v>226</v>
      </c>
    </row>
    <row r="37" spans="1:16" ht="12.75" customHeight="1" x14ac:dyDescent="0.2">
      <c r="A37" s="52" t="str">
        <f t="shared" si="0"/>
        <v> BBS 8 </v>
      </c>
      <c r="B37" s="15" t="str">
        <f t="shared" si="1"/>
        <v>I</v>
      </c>
      <c r="C37" s="52">
        <f t="shared" si="2"/>
        <v>41759.385000000002</v>
      </c>
      <c r="D37" t="str">
        <f t="shared" si="3"/>
        <v>vis</v>
      </c>
      <c r="E37">
        <f>VLOOKUP(C37,Active!C$21:E$963,3,FALSE)</f>
        <v>-3591.003309801883</v>
      </c>
      <c r="F37" s="15" t="s">
        <v>135</v>
      </c>
      <c r="G37" t="str">
        <f t="shared" si="4"/>
        <v>41759.385</v>
      </c>
      <c r="H37" s="52">
        <f t="shared" si="5"/>
        <v>-3591</v>
      </c>
      <c r="I37" s="61" t="s">
        <v>229</v>
      </c>
      <c r="J37" s="62" t="s">
        <v>230</v>
      </c>
      <c r="K37" s="61">
        <v>-3591</v>
      </c>
      <c r="L37" s="61" t="s">
        <v>231</v>
      </c>
      <c r="M37" s="62" t="s">
        <v>145</v>
      </c>
      <c r="N37" s="62"/>
      <c r="O37" s="63" t="s">
        <v>146</v>
      </c>
      <c r="P37" s="63" t="s">
        <v>226</v>
      </c>
    </row>
    <row r="38" spans="1:16" ht="12.75" customHeight="1" x14ac:dyDescent="0.2">
      <c r="A38" s="52" t="str">
        <f t="shared" si="0"/>
        <v> BBS 8 </v>
      </c>
      <c r="B38" s="15" t="str">
        <f t="shared" si="1"/>
        <v>I</v>
      </c>
      <c r="C38" s="52">
        <f t="shared" si="2"/>
        <v>41763.35</v>
      </c>
      <c r="D38" t="str">
        <f t="shared" si="3"/>
        <v>vis</v>
      </c>
      <c r="E38">
        <f>VLOOKUP(C38,Active!C$21:E$963,3,FALSE)</f>
        <v>-3586.0149547487654</v>
      </c>
      <c r="F38" s="15" t="s">
        <v>135</v>
      </c>
      <c r="G38" t="str">
        <f t="shared" si="4"/>
        <v>41763.350</v>
      </c>
      <c r="H38" s="52">
        <f t="shared" si="5"/>
        <v>-3586</v>
      </c>
      <c r="I38" s="61" t="s">
        <v>232</v>
      </c>
      <c r="J38" s="62" t="s">
        <v>233</v>
      </c>
      <c r="K38" s="61">
        <v>-3586</v>
      </c>
      <c r="L38" s="61" t="s">
        <v>234</v>
      </c>
      <c r="M38" s="62" t="s">
        <v>145</v>
      </c>
      <c r="N38" s="62"/>
      <c r="O38" s="63" t="s">
        <v>146</v>
      </c>
      <c r="P38" s="63" t="s">
        <v>226</v>
      </c>
    </row>
    <row r="39" spans="1:16" ht="12.75" customHeight="1" x14ac:dyDescent="0.2">
      <c r="A39" s="52" t="str">
        <f t="shared" si="0"/>
        <v> BBS 13 </v>
      </c>
      <c r="B39" s="15" t="str">
        <f t="shared" si="1"/>
        <v>II</v>
      </c>
      <c r="C39" s="52">
        <f t="shared" si="2"/>
        <v>42035.593999999997</v>
      </c>
      <c r="D39" t="str">
        <f t="shared" si="3"/>
        <v>vis</v>
      </c>
      <c r="E39">
        <f>VLOOKUP(C39,Active!C$21:E$963,3,FALSE)</f>
        <v>-3243.5055643119154</v>
      </c>
      <c r="F39" s="15" t="s">
        <v>135</v>
      </c>
      <c r="G39" t="str">
        <f t="shared" si="4"/>
        <v>42035.594</v>
      </c>
      <c r="H39" s="52">
        <f t="shared" si="5"/>
        <v>-3243.5</v>
      </c>
      <c r="I39" s="61" t="s">
        <v>235</v>
      </c>
      <c r="J39" s="62" t="s">
        <v>236</v>
      </c>
      <c r="K39" s="61">
        <v>-3243.5</v>
      </c>
      <c r="L39" s="61" t="s">
        <v>237</v>
      </c>
      <c r="M39" s="62" t="s">
        <v>145</v>
      </c>
      <c r="N39" s="62"/>
      <c r="O39" s="63" t="s">
        <v>146</v>
      </c>
      <c r="P39" s="63" t="s">
        <v>238</v>
      </c>
    </row>
    <row r="40" spans="1:16" ht="12.75" customHeight="1" x14ac:dyDescent="0.2">
      <c r="A40" s="52" t="str">
        <f t="shared" si="0"/>
        <v> BBS 13 </v>
      </c>
      <c r="B40" s="15" t="str">
        <f t="shared" si="1"/>
        <v>II</v>
      </c>
      <c r="C40" s="52">
        <f t="shared" si="2"/>
        <v>42043.542000000001</v>
      </c>
      <c r="D40" t="str">
        <f t="shared" si="3"/>
        <v>vis</v>
      </c>
      <c r="E40">
        <f>VLOOKUP(C40,Active!C$21:E$963,3,FALSE)</f>
        <v>-3233.5062084576321</v>
      </c>
      <c r="F40" s="15" t="s">
        <v>135</v>
      </c>
      <c r="G40" t="str">
        <f t="shared" si="4"/>
        <v>42043.542</v>
      </c>
      <c r="H40" s="52">
        <f t="shared" si="5"/>
        <v>-3233.5</v>
      </c>
      <c r="I40" s="61" t="s">
        <v>239</v>
      </c>
      <c r="J40" s="62" t="s">
        <v>240</v>
      </c>
      <c r="K40" s="61">
        <v>-3233.5</v>
      </c>
      <c r="L40" s="61" t="s">
        <v>241</v>
      </c>
      <c r="M40" s="62" t="s">
        <v>145</v>
      </c>
      <c r="N40" s="62"/>
      <c r="O40" s="63" t="s">
        <v>146</v>
      </c>
      <c r="P40" s="63" t="s">
        <v>238</v>
      </c>
    </row>
    <row r="41" spans="1:16" ht="12.75" customHeight="1" x14ac:dyDescent="0.2">
      <c r="A41" s="52" t="str">
        <f t="shared" si="0"/>
        <v> BBS 13 </v>
      </c>
      <c r="B41" s="15" t="str">
        <f t="shared" si="1"/>
        <v>I</v>
      </c>
      <c r="C41" s="52">
        <f t="shared" si="2"/>
        <v>42061.423000000003</v>
      </c>
      <c r="D41" t="str">
        <f t="shared" si="3"/>
        <v>vis</v>
      </c>
      <c r="E41">
        <f>VLOOKUP(C41,Active!C$21:E$963,3,FALSE)</f>
        <v>-3211.010173979731</v>
      </c>
      <c r="F41" s="15" t="s">
        <v>135</v>
      </c>
      <c r="G41" t="str">
        <f t="shared" si="4"/>
        <v>42061.423</v>
      </c>
      <c r="H41" s="52">
        <f t="shared" si="5"/>
        <v>-3211</v>
      </c>
      <c r="I41" s="61" t="s">
        <v>242</v>
      </c>
      <c r="J41" s="62" t="s">
        <v>243</v>
      </c>
      <c r="K41" s="61">
        <v>-3211</v>
      </c>
      <c r="L41" s="61" t="s">
        <v>244</v>
      </c>
      <c r="M41" s="62" t="s">
        <v>145</v>
      </c>
      <c r="N41" s="62"/>
      <c r="O41" s="63" t="s">
        <v>146</v>
      </c>
      <c r="P41" s="63" t="s">
        <v>238</v>
      </c>
    </row>
    <row r="42" spans="1:16" ht="12.75" customHeight="1" x14ac:dyDescent="0.2">
      <c r="A42" s="52" t="str">
        <f t="shared" si="0"/>
        <v> BBS 14 </v>
      </c>
      <c r="B42" s="15" t="str">
        <f t="shared" si="1"/>
        <v>I</v>
      </c>
      <c r="C42" s="52">
        <f t="shared" si="2"/>
        <v>42100.358</v>
      </c>
      <c r="D42" t="str">
        <f t="shared" si="3"/>
        <v>vis</v>
      </c>
      <c r="E42">
        <f>VLOOKUP(C42,Active!C$21:E$963,3,FALSE)</f>
        <v>-3162.0261628843236</v>
      </c>
      <c r="F42" s="15" t="s">
        <v>135</v>
      </c>
      <c r="G42" t="str">
        <f t="shared" si="4"/>
        <v>42100.358</v>
      </c>
      <c r="H42" s="52">
        <f t="shared" si="5"/>
        <v>-3162</v>
      </c>
      <c r="I42" s="61" t="s">
        <v>245</v>
      </c>
      <c r="J42" s="62" t="s">
        <v>246</v>
      </c>
      <c r="K42" s="61">
        <v>-3162</v>
      </c>
      <c r="L42" s="61" t="s">
        <v>247</v>
      </c>
      <c r="M42" s="62" t="s">
        <v>145</v>
      </c>
      <c r="N42" s="62"/>
      <c r="O42" s="63" t="s">
        <v>146</v>
      </c>
      <c r="P42" s="63" t="s">
        <v>248</v>
      </c>
    </row>
    <row r="43" spans="1:16" ht="12.75" customHeight="1" x14ac:dyDescent="0.2">
      <c r="A43" s="52" t="str">
        <f t="shared" ref="A43:A74" si="6">P43</f>
        <v> BBS 14 </v>
      </c>
      <c r="B43" s="15" t="str">
        <f t="shared" ref="B43:B74" si="7">IF(H43=INT(H43),"I","II")</f>
        <v>I</v>
      </c>
      <c r="C43" s="52">
        <f t="shared" ref="C43:C74" si="8">1*G43</f>
        <v>42127.39</v>
      </c>
      <c r="D43" t="str">
        <f t="shared" ref="D43:D74" si="9">VLOOKUP(F43,I$1:J$5,2,FALSE)</f>
        <v>vis</v>
      </c>
      <c r="E43">
        <f>VLOOKUP(C43,Active!C$21:E$963,3,FALSE)</f>
        <v>-3128.0172817251846</v>
      </c>
      <c r="F43" s="15" t="s">
        <v>135</v>
      </c>
      <c r="G43" t="str">
        <f t="shared" ref="G43:G74" si="10">MID(I43,3,LEN(I43)-3)</f>
        <v>42127.390</v>
      </c>
      <c r="H43" s="52">
        <f t="shared" ref="H43:H74" si="11">1*K43</f>
        <v>-3128</v>
      </c>
      <c r="I43" s="61" t="s">
        <v>249</v>
      </c>
      <c r="J43" s="62" t="s">
        <v>250</v>
      </c>
      <c r="K43" s="61">
        <v>-3128</v>
      </c>
      <c r="L43" s="61" t="s">
        <v>251</v>
      </c>
      <c r="M43" s="62" t="s">
        <v>145</v>
      </c>
      <c r="N43" s="62"/>
      <c r="O43" s="63" t="s">
        <v>146</v>
      </c>
      <c r="P43" s="63" t="s">
        <v>248</v>
      </c>
    </row>
    <row r="44" spans="1:16" ht="12.75" customHeight="1" x14ac:dyDescent="0.2">
      <c r="A44" s="52" t="str">
        <f t="shared" si="6"/>
        <v> BBS 20 </v>
      </c>
      <c r="B44" s="15" t="str">
        <f t="shared" si="7"/>
        <v>I</v>
      </c>
      <c r="C44" s="52">
        <f t="shared" si="8"/>
        <v>42417.523000000001</v>
      </c>
      <c r="D44" t="str">
        <f t="shared" si="9"/>
        <v>vis</v>
      </c>
      <c r="E44">
        <f>VLOOKUP(C44,Active!C$21:E$963,3,FALSE)</f>
        <v>-2763.0017920335267</v>
      </c>
      <c r="F44" s="15" t="s">
        <v>135</v>
      </c>
      <c r="G44" t="str">
        <f t="shared" si="10"/>
        <v>42417.523</v>
      </c>
      <c r="H44" s="52">
        <f t="shared" si="11"/>
        <v>-2763</v>
      </c>
      <c r="I44" s="61" t="s">
        <v>252</v>
      </c>
      <c r="J44" s="62" t="s">
        <v>253</v>
      </c>
      <c r="K44" s="61">
        <v>-2763</v>
      </c>
      <c r="L44" s="61" t="s">
        <v>212</v>
      </c>
      <c r="M44" s="62" t="s">
        <v>145</v>
      </c>
      <c r="N44" s="62"/>
      <c r="O44" s="63" t="s">
        <v>146</v>
      </c>
      <c r="P44" s="63" t="s">
        <v>254</v>
      </c>
    </row>
    <row r="45" spans="1:16" ht="12.75" customHeight="1" x14ac:dyDescent="0.2">
      <c r="A45" s="52" t="str">
        <f t="shared" si="6"/>
        <v> BBS 20 </v>
      </c>
      <c r="B45" s="15" t="str">
        <f t="shared" si="7"/>
        <v>I</v>
      </c>
      <c r="C45" s="52">
        <f t="shared" si="8"/>
        <v>42433.423999999999</v>
      </c>
      <c r="D45" t="str">
        <f t="shared" si="9"/>
        <v>vis</v>
      </c>
      <c r="E45">
        <f>VLOOKUP(C45,Active!C$21:E$963,3,FALSE)</f>
        <v>-2742.9967898394079</v>
      </c>
      <c r="F45" s="15" t="s">
        <v>135</v>
      </c>
      <c r="G45" t="str">
        <f t="shared" si="10"/>
        <v>42433.424</v>
      </c>
      <c r="H45" s="52">
        <f t="shared" si="11"/>
        <v>-2743</v>
      </c>
      <c r="I45" s="61" t="s">
        <v>255</v>
      </c>
      <c r="J45" s="62" t="s">
        <v>256</v>
      </c>
      <c r="K45" s="61">
        <v>-2743</v>
      </c>
      <c r="L45" s="61" t="s">
        <v>203</v>
      </c>
      <c r="M45" s="62" t="s">
        <v>145</v>
      </c>
      <c r="N45" s="62"/>
      <c r="O45" s="63" t="s">
        <v>146</v>
      </c>
      <c r="P45" s="63" t="s">
        <v>254</v>
      </c>
    </row>
    <row r="46" spans="1:16" ht="12.75" customHeight="1" x14ac:dyDescent="0.2">
      <c r="A46" s="52" t="str">
        <f t="shared" si="6"/>
        <v> BBS 20 </v>
      </c>
      <c r="B46" s="15" t="str">
        <f t="shared" si="7"/>
        <v>II</v>
      </c>
      <c r="C46" s="52">
        <f t="shared" si="8"/>
        <v>42439.366999999998</v>
      </c>
      <c r="D46" t="str">
        <f t="shared" si="9"/>
        <v>vis</v>
      </c>
      <c r="E46">
        <f>VLOOKUP(C46,Active!C$21:E$963,3,FALSE)</f>
        <v>-2735.5199186967347</v>
      </c>
      <c r="F46" s="15" t="s">
        <v>135</v>
      </c>
      <c r="G46" t="str">
        <f t="shared" si="10"/>
        <v>42439.367</v>
      </c>
      <c r="H46" s="52">
        <f t="shared" si="11"/>
        <v>-2735.5</v>
      </c>
      <c r="I46" s="61" t="s">
        <v>257</v>
      </c>
      <c r="J46" s="62" t="s">
        <v>258</v>
      </c>
      <c r="K46" s="61">
        <v>-2735.5</v>
      </c>
      <c r="L46" s="61" t="s">
        <v>259</v>
      </c>
      <c r="M46" s="62" t="s">
        <v>145</v>
      </c>
      <c r="N46" s="62"/>
      <c r="O46" s="63" t="s">
        <v>189</v>
      </c>
      <c r="P46" s="63" t="s">
        <v>254</v>
      </c>
    </row>
    <row r="47" spans="1:16" ht="12.75" customHeight="1" x14ac:dyDescent="0.2">
      <c r="A47" s="52" t="str">
        <f t="shared" si="6"/>
        <v> BBS 20 </v>
      </c>
      <c r="B47" s="15" t="str">
        <f t="shared" si="7"/>
        <v>II</v>
      </c>
      <c r="C47" s="52">
        <f t="shared" si="8"/>
        <v>42439.375999999997</v>
      </c>
      <c r="D47" t="str">
        <f t="shared" si="9"/>
        <v>vis</v>
      </c>
      <c r="E47">
        <f>VLOOKUP(C47,Active!C$21:E$963,3,FALSE)</f>
        <v>-2735.5085958227196</v>
      </c>
      <c r="F47" s="15" t="s">
        <v>135</v>
      </c>
      <c r="G47" t="str">
        <f t="shared" si="10"/>
        <v>42439.376</v>
      </c>
      <c r="H47" s="52">
        <f t="shared" si="11"/>
        <v>-2735.5</v>
      </c>
      <c r="I47" s="61" t="s">
        <v>260</v>
      </c>
      <c r="J47" s="62" t="s">
        <v>261</v>
      </c>
      <c r="K47" s="61">
        <v>-2735.5</v>
      </c>
      <c r="L47" s="61" t="s">
        <v>262</v>
      </c>
      <c r="M47" s="62" t="s">
        <v>145</v>
      </c>
      <c r="N47" s="62"/>
      <c r="O47" s="63" t="s">
        <v>146</v>
      </c>
      <c r="P47" s="63" t="s">
        <v>254</v>
      </c>
    </row>
    <row r="48" spans="1:16" ht="12.75" customHeight="1" x14ac:dyDescent="0.2">
      <c r="A48" s="52" t="str">
        <f t="shared" si="6"/>
        <v> BBS 21 </v>
      </c>
      <c r="B48" s="15" t="str">
        <f t="shared" si="7"/>
        <v>II</v>
      </c>
      <c r="C48" s="52">
        <f t="shared" si="8"/>
        <v>42454.476999999999</v>
      </c>
      <c r="D48" t="str">
        <f t="shared" si="9"/>
        <v>vis</v>
      </c>
      <c r="E48">
        <f>VLOOKUP(C48,Active!C$21:E$963,3,FALSE)</f>
        <v>-2716.5100713190109</v>
      </c>
      <c r="F48" s="15" t="s">
        <v>135</v>
      </c>
      <c r="G48" t="str">
        <f t="shared" si="10"/>
        <v>42454.477</v>
      </c>
      <c r="H48" s="52">
        <f t="shared" si="11"/>
        <v>-2716.5</v>
      </c>
      <c r="I48" s="61" t="s">
        <v>263</v>
      </c>
      <c r="J48" s="62" t="s">
        <v>264</v>
      </c>
      <c r="K48" s="61">
        <v>-2716.5</v>
      </c>
      <c r="L48" s="61" t="s">
        <v>244</v>
      </c>
      <c r="M48" s="62" t="s">
        <v>145</v>
      </c>
      <c r="N48" s="62"/>
      <c r="O48" s="63" t="s">
        <v>146</v>
      </c>
      <c r="P48" s="63" t="s">
        <v>76</v>
      </c>
    </row>
    <row r="49" spans="1:16" ht="12.75" customHeight="1" x14ac:dyDescent="0.2">
      <c r="A49" s="52" t="str">
        <f t="shared" si="6"/>
        <v> BBS 21 </v>
      </c>
      <c r="B49" s="15" t="str">
        <f t="shared" si="7"/>
        <v>II</v>
      </c>
      <c r="C49" s="52">
        <f t="shared" si="8"/>
        <v>42466.41</v>
      </c>
      <c r="D49" t="str">
        <f t="shared" si="9"/>
        <v>vis</v>
      </c>
      <c r="E49">
        <f>VLOOKUP(C49,Active!C$21:E$963,3,FALSE)</f>
        <v>-2701.4971984693448</v>
      </c>
      <c r="F49" s="15" t="s">
        <v>135</v>
      </c>
      <c r="G49" t="str">
        <f t="shared" si="10"/>
        <v>42466.410</v>
      </c>
      <c r="H49" s="52">
        <f t="shared" si="11"/>
        <v>-2701.5</v>
      </c>
      <c r="I49" s="61" t="s">
        <v>265</v>
      </c>
      <c r="J49" s="62" t="s">
        <v>266</v>
      </c>
      <c r="K49" s="61">
        <v>-2701.5</v>
      </c>
      <c r="L49" s="61" t="s">
        <v>219</v>
      </c>
      <c r="M49" s="62" t="s">
        <v>145</v>
      </c>
      <c r="N49" s="62"/>
      <c r="O49" s="63" t="s">
        <v>146</v>
      </c>
      <c r="P49" s="63" t="s">
        <v>76</v>
      </c>
    </row>
    <row r="50" spans="1:16" ht="12.75" customHeight="1" x14ac:dyDescent="0.2">
      <c r="A50" s="52" t="str">
        <f t="shared" si="6"/>
        <v> BBS 26 </v>
      </c>
      <c r="B50" s="15" t="str">
        <f t="shared" si="7"/>
        <v>I</v>
      </c>
      <c r="C50" s="52">
        <f t="shared" si="8"/>
        <v>42832.436999999998</v>
      </c>
      <c r="D50" t="str">
        <f t="shared" si="9"/>
        <v>vis</v>
      </c>
      <c r="E50">
        <f>VLOOKUP(C50,Active!C$21:E$963,3,FALSE)</f>
        <v>-2240.9996864822024</v>
      </c>
      <c r="F50" s="15" t="str">
        <f>LEFT(M50,1)</f>
        <v>V</v>
      </c>
      <c r="G50" t="str">
        <f t="shared" si="10"/>
        <v>42832.437</v>
      </c>
      <c r="H50" s="52">
        <f t="shared" si="11"/>
        <v>-2241</v>
      </c>
      <c r="I50" s="61" t="s">
        <v>267</v>
      </c>
      <c r="J50" s="62" t="s">
        <v>268</v>
      </c>
      <c r="K50" s="61">
        <v>-2241</v>
      </c>
      <c r="L50" s="61" t="s">
        <v>154</v>
      </c>
      <c r="M50" s="62" t="s">
        <v>145</v>
      </c>
      <c r="N50" s="62"/>
      <c r="O50" s="63" t="s">
        <v>146</v>
      </c>
      <c r="P50" s="63" t="s">
        <v>269</v>
      </c>
    </row>
    <row r="51" spans="1:16" ht="12.75" customHeight="1" x14ac:dyDescent="0.2">
      <c r="A51" s="52" t="str">
        <f t="shared" si="6"/>
        <v> BBS 27 </v>
      </c>
      <c r="B51" s="15" t="str">
        <f t="shared" si="7"/>
        <v>II</v>
      </c>
      <c r="C51" s="52">
        <f t="shared" si="8"/>
        <v>42842.362000000001</v>
      </c>
      <c r="D51" t="str">
        <f t="shared" si="9"/>
        <v>vis</v>
      </c>
      <c r="E51">
        <f>VLOOKUP(C51,Active!C$21:E$963,3,FALSE)</f>
        <v>-2228.513072635481</v>
      </c>
      <c r="F51" s="15" t="str">
        <f>LEFT(M51,1)</f>
        <v>V</v>
      </c>
      <c r="G51" t="str">
        <f t="shared" si="10"/>
        <v>42842.362</v>
      </c>
      <c r="H51" s="52">
        <f t="shared" si="11"/>
        <v>-2228.5</v>
      </c>
      <c r="I51" s="61" t="s">
        <v>270</v>
      </c>
      <c r="J51" s="62" t="s">
        <v>271</v>
      </c>
      <c r="K51" s="61">
        <v>-2228.5</v>
      </c>
      <c r="L51" s="61" t="s">
        <v>272</v>
      </c>
      <c r="M51" s="62" t="s">
        <v>145</v>
      </c>
      <c r="N51" s="62"/>
      <c r="O51" s="63" t="s">
        <v>273</v>
      </c>
      <c r="P51" s="63" t="s">
        <v>80</v>
      </c>
    </row>
    <row r="52" spans="1:16" ht="12.75" customHeight="1" x14ac:dyDescent="0.2">
      <c r="A52" s="52" t="str">
        <f t="shared" si="6"/>
        <v> BBS 27 </v>
      </c>
      <c r="B52" s="15" t="str">
        <f t="shared" si="7"/>
        <v>I</v>
      </c>
      <c r="C52" s="52">
        <f t="shared" si="8"/>
        <v>42879.34</v>
      </c>
      <c r="D52" t="str">
        <f t="shared" si="9"/>
        <v>vis</v>
      </c>
      <c r="E52">
        <f>VLOOKUP(C52,Active!C$21:E$963,3,FALSE)</f>
        <v>-2181.9911575902556</v>
      </c>
      <c r="F52" s="15" t="str">
        <f>LEFT(M52,1)</f>
        <v>V</v>
      </c>
      <c r="G52" t="str">
        <f t="shared" si="10"/>
        <v>42879.340</v>
      </c>
      <c r="H52" s="52">
        <f t="shared" si="11"/>
        <v>-2182</v>
      </c>
      <c r="I52" s="61" t="s">
        <v>274</v>
      </c>
      <c r="J52" s="62" t="s">
        <v>275</v>
      </c>
      <c r="K52" s="61">
        <v>-2182</v>
      </c>
      <c r="L52" s="61" t="s">
        <v>144</v>
      </c>
      <c r="M52" s="62" t="s">
        <v>145</v>
      </c>
      <c r="N52" s="62"/>
      <c r="O52" s="63" t="s">
        <v>146</v>
      </c>
      <c r="P52" s="63" t="s">
        <v>80</v>
      </c>
    </row>
    <row r="53" spans="1:16" ht="12.75" customHeight="1" x14ac:dyDescent="0.2">
      <c r="A53" s="52" t="str">
        <f t="shared" si="6"/>
        <v> AOEB 3 </v>
      </c>
      <c r="B53" s="15" t="str">
        <f t="shared" si="7"/>
        <v>I</v>
      </c>
      <c r="C53" s="52">
        <f t="shared" si="8"/>
        <v>43144.817999999999</v>
      </c>
      <c r="D53" t="str">
        <f t="shared" si="9"/>
        <v>vis</v>
      </c>
      <c r="E53">
        <f>VLOOKUP(C53,Active!C$21:E$963,3,FALSE)</f>
        <v>-1847.9940522200898</v>
      </c>
      <c r="F53" s="15" t="s">
        <v>135</v>
      </c>
      <c r="G53" t="str">
        <f t="shared" si="10"/>
        <v>43144.818</v>
      </c>
      <c r="H53" s="52">
        <f t="shared" si="11"/>
        <v>-1848</v>
      </c>
      <c r="I53" s="61" t="s">
        <v>276</v>
      </c>
      <c r="J53" s="62" t="s">
        <v>277</v>
      </c>
      <c r="K53" s="61">
        <v>-1848</v>
      </c>
      <c r="L53" s="61" t="s">
        <v>181</v>
      </c>
      <c r="M53" s="62" t="s">
        <v>145</v>
      </c>
      <c r="N53" s="62"/>
      <c r="O53" s="63" t="s">
        <v>278</v>
      </c>
      <c r="P53" s="63" t="s">
        <v>279</v>
      </c>
    </row>
    <row r="54" spans="1:16" ht="12.75" customHeight="1" x14ac:dyDescent="0.2">
      <c r="A54" s="52" t="str">
        <f t="shared" si="6"/>
        <v> BBS 33 </v>
      </c>
      <c r="B54" s="15" t="str">
        <f t="shared" si="7"/>
        <v>I</v>
      </c>
      <c r="C54" s="52">
        <f t="shared" si="8"/>
        <v>43220.332999999999</v>
      </c>
      <c r="D54" t="str">
        <f t="shared" si="9"/>
        <v>vis</v>
      </c>
      <c r="E54">
        <f>VLOOKUP(C54,Active!C$21:E$963,3,FALSE)</f>
        <v>-1752.9888487304311</v>
      </c>
      <c r="F54" s="15" t="s">
        <v>135</v>
      </c>
      <c r="G54" t="str">
        <f t="shared" si="10"/>
        <v>43220.333</v>
      </c>
      <c r="H54" s="52">
        <f t="shared" si="11"/>
        <v>-1753</v>
      </c>
      <c r="I54" s="61" t="s">
        <v>280</v>
      </c>
      <c r="J54" s="62" t="s">
        <v>281</v>
      </c>
      <c r="K54" s="61">
        <v>-1753</v>
      </c>
      <c r="L54" s="61" t="s">
        <v>164</v>
      </c>
      <c r="M54" s="62" t="s">
        <v>145</v>
      </c>
      <c r="N54" s="62"/>
      <c r="O54" s="63" t="s">
        <v>189</v>
      </c>
      <c r="P54" s="63" t="s">
        <v>282</v>
      </c>
    </row>
    <row r="55" spans="1:16" ht="12.75" customHeight="1" x14ac:dyDescent="0.2">
      <c r="A55" s="52" t="str">
        <f t="shared" si="6"/>
        <v> BBS 35 </v>
      </c>
      <c r="B55" s="15" t="str">
        <f t="shared" si="7"/>
        <v>I</v>
      </c>
      <c r="C55" s="52">
        <f t="shared" si="8"/>
        <v>43447.656999999999</v>
      </c>
      <c r="D55" t="str">
        <f t="shared" si="9"/>
        <v>vis</v>
      </c>
      <c r="E55">
        <f>VLOOKUP(C55,Active!C$21:E$963,3,FALSE)</f>
        <v>-1466.9931806104098</v>
      </c>
      <c r="F55" s="15" t="s">
        <v>135</v>
      </c>
      <c r="G55" t="str">
        <f t="shared" si="10"/>
        <v>43447.657</v>
      </c>
      <c r="H55" s="52">
        <f t="shared" si="11"/>
        <v>-1467</v>
      </c>
      <c r="I55" s="61" t="s">
        <v>283</v>
      </c>
      <c r="J55" s="62" t="s">
        <v>284</v>
      </c>
      <c r="K55" s="61">
        <v>-1467</v>
      </c>
      <c r="L55" s="61" t="s">
        <v>181</v>
      </c>
      <c r="M55" s="62" t="s">
        <v>145</v>
      </c>
      <c r="N55" s="62"/>
      <c r="O55" s="63" t="s">
        <v>146</v>
      </c>
      <c r="P55" s="63" t="s">
        <v>87</v>
      </c>
    </row>
    <row r="56" spans="1:16" ht="12.75" customHeight="1" x14ac:dyDescent="0.2">
      <c r="A56" s="52" t="str">
        <f t="shared" si="6"/>
        <v> BBS 36 </v>
      </c>
      <c r="B56" s="15" t="str">
        <f t="shared" si="7"/>
        <v>I</v>
      </c>
      <c r="C56" s="52">
        <f t="shared" si="8"/>
        <v>43513.605000000003</v>
      </c>
      <c r="D56" t="str">
        <f t="shared" si="9"/>
        <v>vis</v>
      </c>
      <c r="E56">
        <f>VLOOKUP(C56,Active!C$21:E$963,3,FALSE)</f>
        <v>-1384.0241922010021</v>
      </c>
      <c r="F56" s="15" t="s">
        <v>135</v>
      </c>
      <c r="G56" t="str">
        <f t="shared" si="10"/>
        <v>43513.605</v>
      </c>
      <c r="H56" s="52">
        <f t="shared" si="11"/>
        <v>-1384</v>
      </c>
      <c r="I56" s="61" t="s">
        <v>285</v>
      </c>
      <c r="J56" s="62" t="s">
        <v>286</v>
      </c>
      <c r="K56" s="61">
        <v>-1384</v>
      </c>
      <c r="L56" s="61" t="s">
        <v>287</v>
      </c>
      <c r="M56" s="62" t="s">
        <v>145</v>
      </c>
      <c r="N56" s="62"/>
      <c r="O56" s="63" t="s">
        <v>146</v>
      </c>
      <c r="P56" s="63" t="s">
        <v>288</v>
      </c>
    </row>
    <row r="57" spans="1:16" ht="12.75" customHeight="1" x14ac:dyDescent="0.2">
      <c r="A57" s="52" t="str">
        <f t="shared" si="6"/>
        <v> BBS 36 </v>
      </c>
      <c r="B57" s="15" t="str">
        <f t="shared" si="7"/>
        <v>I</v>
      </c>
      <c r="C57" s="52">
        <f t="shared" si="8"/>
        <v>43549.37</v>
      </c>
      <c r="D57" t="str">
        <f t="shared" si="9"/>
        <v>vis</v>
      </c>
      <c r="E57">
        <f>VLOOKUP(C57,Active!C$21:E$963,3,FALSE)</f>
        <v>-1339.0283489538642</v>
      </c>
      <c r="F57" s="15" t="s">
        <v>135</v>
      </c>
      <c r="G57" t="str">
        <f t="shared" si="10"/>
        <v>43549.370</v>
      </c>
      <c r="H57" s="52">
        <f t="shared" si="11"/>
        <v>-1339</v>
      </c>
      <c r="I57" s="61" t="s">
        <v>289</v>
      </c>
      <c r="J57" s="62" t="s">
        <v>290</v>
      </c>
      <c r="K57" s="61">
        <v>-1339</v>
      </c>
      <c r="L57" s="61" t="s">
        <v>291</v>
      </c>
      <c r="M57" s="62" t="s">
        <v>145</v>
      </c>
      <c r="N57" s="62"/>
      <c r="O57" s="63" t="s">
        <v>146</v>
      </c>
      <c r="P57" s="63" t="s">
        <v>288</v>
      </c>
    </row>
    <row r="58" spans="1:16" ht="12.75" customHeight="1" x14ac:dyDescent="0.2">
      <c r="A58" s="52" t="str">
        <f t="shared" si="6"/>
        <v> BBS 37 </v>
      </c>
      <c r="B58" s="15" t="str">
        <f t="shared" si="7"/>
        <v>I</v>
      </c>
      <c r="C58" s="52">
        <f t="shared" si="8"/>
        <v>43611.375999999997</v>
      </c>
      <c r="D58" t="str">
        <f t="shared" si="9"/>
        <v>vis</v>
      </c>
      <c r="E58">
        <f>VLOOKUP(C58,Active!C$21:E$963,3,FALSE)</f>
        <v>-1261.0187793639914</v>
      </c>
      <c r="F58" s="15" t="s">
        <v>135</v>
      </c>
      <c r="G58" t="str">
        <f t="shared" si="10"/>
        <v>43611.376</v>
      </c>
      <c r="H58" s="52">
        <f t="shared" si="11"/>
        <v>-1261</v>
      </c>
      <c r="I58" s="61" t="s">
        <v>292</v>
      </c>
      <c r="J58" s="62" t="s">
        <v>293</v>
      </c>
      <c r="K58" s="61">
        <v>-1261</v>
      </c>
      <c r="L58" s="61" t="s">
        <v>294</v>
      </c>
      <c r="M58" s="62" t="s">
        <v>145</v>
      </c>
      <c r="N58" s="62"/>
      <c r="O58" s="63" t="s">
        <v>146</v>
      </c>
      <c r="P58" s="63" t="s">
        <v>89</v>
      </c>
    </row>
    <row r="59" spans="1:16" ht="12.75" customHeight="1" x14ac:dyDescent="0.2">
      <c r="A59" s="52" t="str">
        <f t="shared" si="6"/>
        <v> BBS 41 </v>
      </c>
      <c r="B59" s="15" t="str">
        <f t="shared" si="7"/>
        <v>I</v>
      </c>
      <c r="C59" s="52">
        <f t="shared" si="8"/>
        <v>43878.468000000001</v>
      </c>
      <c r="D59" t="str">
        <f t="shared" si="9"/>
        <v>vis</v>
      </c>
      <c r="E59">
        <f>VLOOKUP(C59,Active!C$21:E$963,3,FALSE)</f>
        <v>-924.99110525341041</v>
      </c>
      <c r="F59" s="15" t="s">
        <v>135</v>
      </c>
      <c r="G59" t="str">
        <f t="shared" si="10"/>
        <v>43878.468</v>
      </c>
      <c r="H59" s="52">
        <f t="shared" si="11"/>
        <v>-925</v>
      </c>
      <c r="I59" s="61" t="s">
        <v>295</v>
      </c>
      <c r="J59" s="62" t="s">
        <v>296</v>
      </c>
      <c r="K59" s="61">
        <v>-925</v>
      </c>
      <c r="L59" s="61" t="s">
        <v>144</v>
      </c>
      <c r="M59" s="62" t="s">
        <v>145</v>
      </c>
      <c r="N59" s="62"/>
      <c r="O59" s="63" t="s">
        <v>146</v>
      </c>
      <c r="P59" s="63" t="s">
        <v>297</v>
      </c>
    </row>
    <row r="60" spans="1:16" ht="12.75" customHeight="1" x14ac:dyDescent="0.2">
      <c r="A60" s="52" t="str">
        <f t="shared" si="6"/>
        <v> AOEB 3 </v>
      </c>
      <c r="B60" s="15" t="str">
        <f t="shared" si="7"/>
        <v>II</v>
      </c>
      <c r="C60" s="52">
        <f t="shared" si="8"/>
        <v>43879.665000000001</v>
      </c>
      <c r="D60" t="str">
        <f t="shared" si="9"/>
        <v>vis</v>
      </c>
      <c r="E60">
        <f>VLOOKUP(C60,Active!C$21:E$963,3,FALSE)</f>
        <v>-923.48516300912604</v>
      </c>
      <c r="F60" s="15" t="s">
        <v>135</v>
      </c>
      <c r="G60" t="str">
        <f t="shared" si="10"/>
        <v>43879.665</v>
      </c>
      <c r="H60" s="52">
        <f t="shared" si="11"/>
        <v>-923.5</v>
      </c>
      <c r="I60" s="61" t="s">
        <v>298</v>
      </c>
      <c r="J60" s="62" t="s">
        <v>299</v>
      </c>
      <c r="K60" s="61">
        <v>-923.5</v>
      </c>
      <c r="L60" s="61" t="s">
        <v>194</v>
      </c>
      <c r="M60" s="62" t="s">
        <v>145</v>
      </c>
      <c r="N60" s="62"/>
      <c r="O60" s="63" t="s">
        <v>278</v>
      </c>
      <c r="P60" s="63" t="s">
        <v>279</v>
      </c>
    </row>
    <row r="61" spans="1:16" ht="12.75" customHeight="1" x14ac:dyDescent="0.2">
      <c r="A61" s="52" t="str">
        <f t="shared" si="6"/>
        <v> BBS 42 </v>
      </c>
      <c r="B61" s="15" t="str">
        <f t="shared" si="7"/>
        <v>II</v>
      </c>
      <c r="C61" s="52">
        <f t="shared" si="8"/>
        <v>43931.32</v>
      </c>
      <c r="D61" t="str">
        <f t="shared" si="9"/>
        <v>vis</v>
      </c>
      <c r="E61">
        <f>VLOOKUP(C61,Active!C$21:E$963,3,FALSE)</f>
        <v>-858.49815663611071</v>
      </c>
      <c r="F61" s="15" t="s">
        <v>135</v>
      </c>
      <c r="G61" t="str">
        <f t="shared" si="10"/>
        <v>43931.320</v>
      </c>
      <c r="H61" s="52">
        <f t="shared" si="11"/>
        <v>-858.5</v>
      </c>
      <c r="I61" s="61" t="s">
        <v>300</v>
      </c>
      <c r="J61" s="62" t="s">
        <v>301</v>
      </c>
      <c r="K61" s="61">
        <v>-858.5</v>
      </c>
      <c r="L61" s="61" t="s">
        <v>302</v>
      </c>
      <c r="M61" s="62" t="s">
        <v>145</v>
      </c>
      <c r="N61" s="62"/>
      <c r="O61" s="63" t="s">
        <v>273</v>
      </c>
      <c r="P61" s="63" t="s">
        <v>303</v>
      </c>
    </row>
    <row r="62" spans="1:16" ht="12.75" customHeight="1" x14ac:dyDescent="0.2">
      <c r="A62" s="52" t="str">
        <f t="shared" si="6"/>
        <v> BBS 46 </v>
      </c>
      <c r="B62" s="15" t="str">
        <f t="shared" si="7"/>
        <v>I</v>
      </c>
      <c r="C62" s="52">
        <f t="shared" si="8"/>
        <v>44214.69</v>
      </c>
      <c r="D62" t="str">
        <f t="shared" si="9"/>
        <v>vis</v>
      </c>
      <c r="E62">
        <f>VLOOKUP(C62,Active!C$21:E$963,3,FALSE)</f>
        <v>-501.99117771980207</v>
      </c>
      <c r="F62" s="15" t="s">
        <v>135</v>
      </c>
      <c r="G62" t="str">
        <f t="shared" si="10"/>
        <v>44214.690</v>
      </c>
      <c r="H62" s="52">
        <f t="shared" si="11"/>
        <v>-502</v>
      </c>
      <c r="I62" s="61" t="s">
        <v>304</v>
      </c>
      <c r="J62" s="62" t="s">
        <v>305</v>
      </c>
      <c r="K62" s="61">
        <v>-502</v>
      </c>
      <c r="L62" s="61" t="s">
        <v>144</v>
      </c>
      <c r="M62" s="62" t="s">
        <v>145</v>
      </c>
      <c r="N62" s="62"/>
      <c r="O62" s="63" t="s">
        <v>146</v>
      </c>
      <c r="P62" s="63" t="s">
        <v>306</v>
      </c>
    </row>
    <row r="63" spans="1:16" ht="12.75" customHeight="1" x14ac:dyDescent="0.2">
      <c r="A63" s="52" t="str">
        <f t="shared" si="6"/>
        <v> AOEB 3 </v>
      </c>
      <c r="B63" s="15" t="str">
        <f t="shared" si="7"/>
        <v>II</v>
      </c>
      <c r="C63" s="52">
        <f t="shared" si="8"/>
        <v>44270.709000000003</v>
      </c>
      <c r="D63" t="str">
        <f t="shared" si="9"/>
        <v>vis</v>
      </c>
      <c r="E63">
        <f>VLOOKUP(C63,Active!C$21:E$963,3,FALSE)</f>
        <v>-431.51383554556844</v>
      </c>
      <c r="F63" s="15" t="s">
        <v>135</v>
      </c>
      <c r="G63" t="str">
        <f t="shared" si="10"/>
        <v>44270.709</v>
      </c>
      <c r="H63" s="52">
        <f t="shared" si="11"/>
        <v>-431.5</v>
      </c>
      <c r="I63" s="61" t="s">
        <v>307</v>
      </c>
      <c r="J63" s="62" t="s">
        <v>308</v>
      </c>
      <c r="K63" s="61">
        <v>-431.5</v>
      </c>
      <c r="L63" s="61" t="s">
        <v>309</v>
      </c>
      <c r="M63" s="62" t="s">
        <v>145</v>
      </c>
      <c r="N63" s="62"/>
      <c r="O63" s="63" t="s">
        <v>278</v>
      </c>
      <c r="P63" s="63" t="s">
        <v>279</v>
      </c>
    </row>
    <row r="64" spans="1:16" ht="12.75" customHeight="1" x14ac:dyDescent="0.2">
      <c r="A64" s="52" t="str">
        <f t="shared" si="6"/>
        <v> BBS 52 </v>
      </c>
      <c r="B64" s="15" t="str">
        <f t="shared" si="7"/>
        <v>I</v>
      </c>
      <c r="C64" s="52">
        <f t="shared" si="8"/>
        <v>44591.447999999997</v>
      </c>
      <c r="D64" t="str">
        <f t="shared" si="9"/>
        <v>vis</v>
      </c>
      <c r="E64">
        <f>VLOOKUP(C64,Active!C$21:E$963,3,FALSE)</f>
        <v>-27.993025612848779</v>
      </c>
      <c r="F64" s="15" t="s">
        <v>135</v>
      </c>
      <c r="G64" t="str">
        <f t="shared" si="10"/>
        <v>44591.448</v>
      </c>
      <c r="H64" s="52">
        <f t="shared" si="11"/>
        <v>-28</v>
      </c>
      <c r="I64" s="61" t="s">
        <v>310</v>
      </c>
      <c r="J64" s="62" t="s">
        <v>311</v>
      </c>
      <c r="K64" s="61">
        <v>-28</v>
      </c>
      <c r="L64" s="61" t="s">
        <v>216</v>
      </c>
      <c r="M64" s="62" t="s">
        <v>145</v>
      </c>
      <c r="N64" s="62"/>
      <c r="O64" s="63" t="s">
        <v>146</v>
      </c>
      <c r="P64" s="63" t="s">
        <v>312</v>
      </c>
    </row>
    <row r="65" spans="1:16" ht="12.75" customHeight="1" x14ac:dyDescent="0.2">
      <c r="A65" s="52" t="str">
        <f t="shared" si="6"/>
        <v> BBS 52 </v>
      </c>
      <c r="B65" s="15" t="str">
        <f t="shared" si="7"/>
        <v>I</v>
      </c>
      <c r="C65" s="52">
        <f t="shared" si="8"/>
        <v>44602.578999999998</v>
      </c>
      <c r="D65" t="str">
        <f t="shared" si="9"/>
        <v>vis</v>
      </c>
      <c r="E65">
        <f>VLOOKUP(C65,Active!C$21:E$963,3,FALSE)</f>
        <v>-13.989146647828381</v>
      </c>
      <c r="F65" s="15" t="s">
        <v>135</v>
      </c>
      <c r="G65" t="str">
        <f t="shared" si="10"/>
        <v>44602.579</v>
      </c>
      <c r="H65" s="52">
        <f t="shared" si="11"/>
        <v>-14</v>
      </c>
      <c r="I65" s="61" t="s">
        <v>313</v>
      </c>
      <c r="J65" s="62" t="s">
        <v>314</v>
      </c>
      <c r="K65" s="61">
        <v>-14</v>
      </c>
      <c r="L65" s="61" t="s">
        <v>164</v>
      </c>
      <c r="M65" s="62" t="s">
        <v>145</v>
      </c>
      <c r="N65" s="62"/>
      <c r="O65" s="63" t="s">
        <v>146</v>
      </c>
      <c r="P65" s="63" t="s">
        <v>312</v>
      </c>
    </row>
    <row r="66" spans="1:16" ht="12.75" customHeight="1" x14ac:dyDescent="0.2">
      <c r="A66" s="52" t="str">
        <f t="shared" si="6"/>
        <v> AOEB 3 </v>
      </c>
      <c r="B66" s="15" t="str">
        <f t="shared" si="7"/>
        <v>I</v>
      </c>
      <c r="C66" s="52">
        <f t="shared" si="8"/>
        <v>44608.925999999999</v>
      </c>
      <c r="D66" t="str">
        <f t="shared" si="9"/>
        <v>vis</v>
      </c>
      <c r="E66">
        <f>VLOOKUP(C66,Active!C$21:E$963,3,FALSE)</f>
        <v>-6.0040042714923167</v>
      </c>
      <c r="F66" s="15" t="s">
        <v>135</v>
      </c>
      <c r="G66" t="str">
        <f t="shared" si="10"/>
        <v>44608.926</v>
      </c>
      <c r="H66" s="52">
        <f t="shared" si="11"/>
        <v>-6</v>
      </c>
      <c r="I66" s="61" t="s">
        <v>315</v>
      </c>
      <c r="J66" s="62" t="s">
        <v>316</v>
      </c>
      <c r="K66" s="61">
        <v>-6</v>
      </c>
      <c r="L66" s="61" t="s">
        <v>231</v>
      </c>
      <c r="M66" s="62" t="s">
        <v>145</v>
      </c>
      <c r="N66" s="62"/>
      <c r="O66" s="63" t="s">
        <v>278</v>
      </c>
      <c r="P66" s="63" t="s">
        <v>279</v>
      </c>
    </row>
    <row r="67" spans="1:16" ht="12.75" customHeight="1" x14ac:dyDescent="0.2">
      <c r="A67" s="52" t="str">
        <f t="shared" si="6"/>
        <v>IBVS 2212 </v>
      </c>
      <c r="B67" s="15" t="str">
        <f t="shared" si="7"/>
        <v>I</v>
      </c>
      <c r="C67" s="52">
        <f t="shared" si="8"/>
        <v>44613.698299999996</v>
      </c>
      <c r="D67" t="str">
        <f t="shared" si="9"/>
        <v>vis</v>
      </c>
      <c r="E67">
        <f>VLOOKUP(C67,Active!C$21:E$963,3,FALSE)</f>
        <v>1.2580966235441231E-5</v>
      </c>
      <c r="F67" s="15" t="s">
        <v>135</v>
      </c>
      <c r="G67" t="str">
        <f t="shared" si="10"/>
        <v>44613.6983</v>
      </c>
      <c r="H67" s="52">
        <f t="shared" si="11"/>
        <v>0</v>
      </c>
      <c r="I67" s="61" t="s">
        <v>317</v>
      </c>
      <c r="J67" s="62" t="s">
        <v>318</v>
      </c>
      <c r="K67" s="61">
        <v>0</v>
      </c>
      <c r="L67" s="61" t="s">
        <v>319</v>
      </c>
      <c r="M67" s="62" t="s">
        <v>145</v>
      </c>
      <c r="N67" s="62"/>
      <c r="O67" s="63" t="s">
        <v>320</v>
      </c>
      <c r="P67" s="64" t="s">
        <v>321</v>
      </c>
    </row>
    <row r="68" spans="1:16" ht="12.75" customHeight="1" x14ac:dyDescent="0.2">
      <c r="A68" s="52" t="str">
        <f t="shared" si="6"/>
        <v>IBVS 2212 </v>
      </c>
      <c r="B68" s="15" t="str">
        <f t="shared" si="7"/>
        <v>II</v>
      </c>
      <c r="C68" s="52">
        <f t="shared" si="8"/>
        <v>44615.687100000003</v>
      </c>
      <c r="D68" t="str">
        <f t="shared" si="9"/>
        <v>vis</v>
      </c>
      <c r="E68">
        <f>VLOOKUP(C68,Active!C$21:E$963,3,FALSE)</f>
        <v>2.5021161193473178</v>
      </c>
      <c r="F68" s="15" t="s">
        <v>135</v>
      </c>
      <c r="G68" t="str">
        <f t="shared" si="10"/>
        <v>44615.6871</v>
      </c>
      <c r="H68" s="52">
        <f t="shared" si="11"/>
        <v>2.5</v>
      </c>
      <c r="I68" s="61" t="s">
        <v>322</v>
      </c>
      <c r="J68" s="62" t="s">
        <v>323</v>
      </c>
      <c r="K68" s="61">
        <v>2.5</v>
      </c>
      <c r="L68" s="61" t="s">
        <v>324</v>
      </c>
      <c r="M68" s="62" t="s">
        <v>145</v>
      </c>
      <c r="N68" s="62"/>
      <c r="O68" s="63" t="s">
        <v>320</v>
      </c>
      <c r="P68" s="64" t="s">
        <v>321</v>
      </c>
    </row>
    <row r="69" spans="1:16" ht="12.75" customHeight="1" x14ac:dyDescent="0.2">
      <c r="A69" s="52" t="str">
        <f t="shared" si="6"/>
        <v> BBS 52 </v>
      </c>
      <c r="B69" s="15" t="str">
        <f t="shared" si="7"/>
        <v>I</v>
      </c>
      <c r="C69" s="52">
        <f t="shared" si="8"/>
        <v>44626.415999999997</v>
      </c>
      <c r="D69" t="str">
        <f t="shared" si="9"/>
        <v>vis</v>
      </c>
      <c r="E69">
        <f>VLOOKUP(C69,Active!C$21:E$963,3,FALSE)</f>
        <v>16.000114235214301</v>
      </c>
      <c r="F69" s="15" t="s">
        <v>135</v>
      </c>
      <c r="G69" t="str">
        <f t="shared" si="10"/>
        <v>44626.416</v>
      </c>
      <c r="H69" s="52">
        <f t="shared" si="11"/>
        <v>16</v>
      </c>
      <c r="I69" s="61" t="s">
        <v>325</v>
      </c>
      <c r="J69" s="62" t="s">
        <v>326</v>
      </c>
      <c r="K69" s="61">
        <v>16</v>
      </c>
      <c r="L69" s="61" t="s">
        <v>154</v>
      </c>
      <c r="M69" s="62" t="s">
        <v>145</v>
      </c>
      <c r="N69" s="62"/>
      <c r="O69" s="63" t="s">
        <v>146</v>
      </c>
      <c r="P69" s="63" t="s">
        <v>312</v>
      </c>
    </row>
    <row r="70" spans="1:16" ht="12.75" customHeight="1" x14ac:dyDescent="0.2">
      <c r="A70" s="52" t="str">
        <f t="shared" si="6"/>
        <v> AOEB 3 </v>
      </c>
      <c r="B70" s="15" t="str">
        <f t="shared" si="7"/>
        <v>II</v>
      </c>
      <c r="C70" s="52">
        <f t="shared" si="8"/>
        <v>44654.629000000001</v>
      </c>
      <c r="D70" t="str">
        <f t="shared" si="9"/>
        <v>vis</v>
      </c>
      <c r="E70">
        <f>VLOOKUP(C70,Active!C$21:E$963,3,FALSE)</f>
        <v>51.494808084834681</v>
      </c>
      <c r="F70" s="15" t="s">
        <v>135</v>
      </c>
      <c r="G70" t="str">
        <f t="shared" si="10"/>
        <v>44654.629</v>
      </c>
      <c r="H70" s="52">
        <f t="shared" si="11"/>
        <v>51.5</v>
      </c>
      <c r="I70" s="61" t="s">
        <v>327</v>
      </c>
      <c r="J70" s="62" t="s">
        <v>328</v>
      </c>
      <c r="K70" s="61">
        <v>51.5</v>
      </c>
      <c r="L70" s="61" t="s">
        <v>237</v>
      </c>
      <c r="M70" s="62" t="s">
        <v>145</v>
      </c>
      <c r="N70" s="62"/>
      <c r="O70" s="63" t="s">
        <v>278</v>
      </c>
      <c r="P70" s="63" t="s">
        <v>279</v>
      </c>
    </row>
    <row r="71" spans="1:16" ht="12.75" customHeight="1" x14ac:dyDescent="0.2">
      <c r="A71" s="52" t="str">
        <f t="shared" si="6"/>
        <v> AOEB 3 </v>
      </c>
      <c r="B71" s="15" t="str">
        <f t="shared" si="7"/>
        <v>II</v>
      </c>
      <c r="C71" s="52">
        <f t="shared" si="8"/>
        <v>45026.623</v>
      </c>
      <c r="D71" t="str">
        <f t="shared" si="9"/>
        <v>vis</v>
      </c>
      <c r="E71">
        <f>VLOOKUP(C71,Active!C$21:E$963,3,FALSE)</f>
        <v>519.49938554536914</v>
      </c>
      <c r="F71" s="15" t="s">
        <v>135</v>
      </c>
      <c r="G71" t="str">
        <f t="shared" si="10"/>
        <v>45026.623</v>
      </c>
      <c r="H71" s="52">
        <f t="shared" si="11"/>
        <v>519.5</v>
      </c>
      <c r="I71" s="61" t="s">
        <v>329</v>
      </c>
      <c r="J71" s="62" t="s">
        <v>330</v>
      </c>
      <c r="K71" s="61">
        <v>519.5</v>
      </c>
      <c r="L71" s="61" t="s">
        <v>331</v>
      </c>
      <c r="M71" s="62" t="s">
        <v>145</v>
      </c>
      <c r="N71" s="62"/>
      <c r="O71" s="63" t="s">
        <v>278</v>
      </c>
      <c r="P71" s="63" t="s">
        <v>279</v>
      </c>
    </row>
    <row r="72" spans="1:16" ht="12.75" customHeight="1" x14ac:dyDescent="0.2">
      <c r="A72" s="52" t="str">
        <f t="shared" si="6"/>
        <v> BBS 59 </v>
      </c>
      <c r="B72" s="15" t="str">
        <f t="shared" si="7"/>
        <v>I</v>
      </c>
      <c r="C72" s="52">
        <f t="shared" si="8"/>
        <v>45037.343999999997</v>
      </c>
      <c r="D72" t="str">
        <f t="shared" si="9"/>
        <v>vis</v>
      </c>
      <c r="E72">
        <f>VLOOKUP(C72,Active!C$21:E$963,3,FALSE)</f>
        <v>532.98744469404721</v>
      </c>
      <c r="F72" s="15" t="s">
        <v>135</v>
      </c>
      <c r="G72" t="str">
        <f t="shared" si="10"/>
        <v>45037.344</v>
      </c>
      <c r="H72" s="52">
        <f t="shared" si="11"/>
        <v>533</v>
      </c>
      <c r="I72" s="61" t="s">
        <v>332</v>
      </c>
      <c r="J72" s="62" t="s">
        <v>333</v>
      </c>
      <c r="K72" s="61">
        <v>533</v>
      </c>
      <c r="L72" s="61" t="s">
        <v>272</v>
      </c>
      <c r="M72" s="62" t="s">
        <v>145</v>
      </c>
      <c r="N72" s="62"/>
      <c r="O72" s="63" t="s">
        <v>146</v>
      </c>
      <c r="P72" s="63" t="s">
        <v>334</v>
      </c>
    </row>
    <row r="73" spans="1:16" ht="12.75" customHeight="1" x14ac:dyDescent="0.2">
      <c r="A73" s="52" t="str">
        <f t="shared" si="6"/>
        <v> BBS 63 </v>
      </c>
      <c r="B73" s="15" t="str">
        <f t="shared" si="7"/>
        <v>I</v>
      </c>
      <c r="C73" s="52">
        <f t="shared" si="8"/>
        <v>45249.587</v>
      </c>
      <c r="D73" t="str">
        <f t="shared" si="9"/>
        <v>vis</v>
      </c>
      <c r="E73">
        <f>VLOOKUP(C73,Active!C$21:E$963,3,FALSE)</f>
        <v>800.00975025262494</v>
      </c>
      <c r="F73" s="15" t="s">
        <v>135</v>
      </c>
      <c r="G73" t="str">
        <f t="shared" si="10"/>
        <v>45249.587</v>
      </c>
      <c r="H73" s="52">
        <f t="shared" si="11"/>
        <v>800</v>
      </c>
      <c r="I73" s="61" t="s">
        <v>335</v>
      </c>
      <c r="J73" s="62" t="s">
        <v>336</v>
      </c>
      <c r="K73" s="61">
        <v>800</v>
      </c>
      <c r="L73" s="61" t="s">
        <v>150</v>
      </c>
      <c r="M73" s="62" t="s">
        <v>145</v>
      </c>
      <c r="N73" s="62"/>
      <c r="O73" s="63" t="s">
        <v>146</v>
      </c>
      <c r="P73" s="63" t="s">
        <v>337</v>
      </c>
    </row>
    <row r="74" spans="1:16" ht="12.75" customHeight="1" x14ac:dyDescent="0.2">
      <c r="A74" s="52" t="str">
        <f t="shared" si="6"/>
        <v> AOEB 3 </v>
      </c>
      <c r="B74" s="15" t="str">
        <f t="shared" si="7"/>
        <v>I</v>
      </c>
      <c r="C74" s="52">
        <f t="shared" si="8"/>
        <v>45298.858999999997</v>
      </c>
      <c r="D74" t="str">
        <f t="shared" si="9"/>
        <v>vis</v>
      </c>
      <c r="E74">
        <f>VLOOKUP(C74,Active!C$21:E$963,3,FALSE)</f>
        <v>861.99871120531304</v>
      </c>
      <c r="F74" s="15" t="s">
        <v>135</v>
      </c>
      <c r="G74" t="str">
        <f t="shared" si="10"/>
        <v>45298.859</v>
      </c>
      <c r="H74" s="52">
        <f t="shared" si="11"/>
        <v>862</v>
      </c>
      <c r="I74" s="61" t="s">
        <v>338</v>
      </c>
      <c r="J74" s="62" t="s">
        <v>339</v>
      </c>
      <c r="K74" s="61">
        <v>862</v>
      </c>
      <c r="L74" s="61" t="s">
        <v>212</v>
      </c>
      <c r="M74" s="62" t="s">
        <v>145</v>
      </c>
      <c r="N74" s="62"/>
      <c r="O74" s="63" t="s">
        <v>278</v>
      </c>
      <c r="P74" s="63" t="s">
        <v>279</v>
      </c>
    </row>
    <row r="75" spans="1:16" ht="12.75" customHeight="1" x14ac:dyDescent="0.2">
      <c r="A75" s="52" t="str">
        <f t="shared" ref="A75:A106" si="12">P75</f>
        <v> AOEB 3 </v>
      </c>
      <c r="B75" s="15" t="str">
        <f t="shared" ref="B75:B106" si="13">IF(H75=INT(H75),"I","II")</f>
        <v>II</v>
      </c>
      <c r="C75" s="52">
        <f t="shared" ref="C75:C106" si="14">1*G75</f>
        <v>45762.652000000002</v>
      </c>
      <c r="D75" t="str">
        <f t="shared" ref="D75:D106" si="15">VLOOKUP(F75,I$1:J$5,2,FALSE)</f>
        <v>vis</v>
      </c>
      <c r="E75">
        <f>VLOOKUP(C75,Active!C$21:E$963,3,FALSE)</f>
        <v>1445.4953455439227</v>
      </c>
      <c r="F75" s="15" t="s">
        <v>135</v>
      </c>
      <c r="G75" t="str">
        <f t="shared" ref="G75:G106" si="16">MID(I75,3,LEN(I75)-3)</f>
        <v>45762.652</v>
      </c>
      <c r="H75" s="52">
        <f t="shared" ref="H75:H106" si="17">1*K75</f>
        <v>1445.5</v>
      </c>
      <c r="I75" s="61" t="s">
        <v>340</v>
      </c>
      <c r="J75" s="62" t="s">
        <v>341</v>
      </c>
      <c r="K75" s="61">
        <v>1445.5</v>
      </c>
      <c r="L75" s="61" t="s">
        <v>237</v>
      </c>
      <c r="M75" s="62" t="s">
        <v>145</v>
      </c>
      <c r="N75" s="62"/>
      <c r="O75" s="63" t="s">
        <v>278</v>
      </c>
      <c r="P75" s="63" t="s">
        <v>279</v>
      </c>
    </row>
    <row r="76" spans="1:16" ht="12.75" customHeight="1" x14ac:dyDescent="0.2">
      <c r="A76" s="52" t="str">
        <f t="shared" si="12"/>
        <v> AOEB 3 </v>
      </c>
      <c r="B76" s="15" t="str">
        <f t="shared" si="13"/>
        <v>II</v>
      </c>
      <c r="C76" s="52">
        <f t="shared" si="14"/>
        <v>46091.709000000003</v>
      </c>
      <c r="D76" t="str">
        <f t="shared" si="15"/>
        <v>vis</v>
      </c>
      <c r="E76">
        <f>VLOOKUP(C76,Active!C$21:E$963,3,FALSE)</f>
        <v>1859.4810072627458</v>
      </c>
      <c r="F76" s="15" t="s">
        <v>135</v>
      </c>
      <c r="G76" t="str">
        <f t="shared" si="16"/>
        <v>46091.709</v>
      </c>
      <c r="H76" s="52">
        <f t="shared" si="17"/>
        <v>1859.5</v>
      </c>
      <c r="I76" s="61" t="s">
        <v>342</v>
      </c>
      <c r="J76" s="62" t="s">
        <v>343</v>
      </c>
      <c r="K76" s="61">
        <v>1859.5</v>
      </c>
      <c r="L76" s="61" t="s">
        <v>294</v>
      </c>
      <c r="M76" s="62" t="s">
        <v>145</v>
      </c>
      <c r="N76" s="62"/>
      <c r="O76" s="63" t="s">
        <v>278</v>
      </c>
      <c r="P76" s="63" t="s">
        <v>279</v>
      </c>
    </row>
    <row r="77" spans="1:16" ht="12.75" customHeight="1" x14ac:dyDescent="0.2">
      <c r="A77" s="52" t="str">
        <f t="shared" si="12"/>
        <v> AOEB 3 </v>
      </c>
      <c r="B77" s="15" t="str">
        <f t="shared" si="13"/>
        <v>I</v>
      </c>
      <c r="C77" s="52">
        <f t="shared" si="14"/>
        <v>46814.642999999996</v>
      </c>
      <c r="D77" t="str">
        <f t="shared" si="15"/>
        <v>vis</v>
      </c>
      <c r="E77">
        <f>VLOOKUP(C77,Active!C$21:E$963,3,FALSE)</f>
        <v>2769.0021855662999</v>
      </c>
      <c r="F77" s="15" t="s">
        <v>135</v>
      </c>
      <c r="G77" t="str">
        <f t="shared" si="16"/>
        <v>46814.643</v>
      </c>
      <c r="H77" s="52">
        <f t="shared" si="17"/>
        <v>2769</v>
      </c>
      <c r="I77" s="61" t="s">
        <v>344</v>
      </c>
      <c r="J77" s="62" t="s">
        <v>345</v>
      </c>
      <c r="K77" s="61">
        <v>2769</v>
      </c>
      <c r="L77" s="61" t="s">
        <v>219</v>
      </c>
      <c r="M77" s="62" t="s">
        <v>145</v>
      </c>
      <c r="N77" s="62"/>
      <c r="O77" s="63" t="s">
        <v>278</v>
      </c>
      <c r="P77" s="63" t="s">
        <v>279</v>
      </c>
    </row>
    <row r="78" spans="1:16" ht="12.75" customHeight="1" x14ac:dyDescent="0.2">
      <c r="A78" s="52" t="str">
        <f t="shared" si="12"/>
        <v> AOEB 3 </v>
      </c>
      <c r="B78" s="15" t="str">
        <f t="shared" si="13"/>
        <v>I</v>
      </c>
      <c r="C78" s="52">
        <f t="shared" si="14"/>
        <v>47170.737000000001</v>
      </c>
      <c r="D78" t="str">
        <f t="shared" si="15"/>
        <v>vis</v>
      </c>
      <c r="E78">
        <f>VLOOKUP(C78,Active!C$21:E$963,3,FALSE)</f>
        <v>3217.0030189298332</v>
      </c>
      <c r="F78" s="15" t="s">
        <v>135</v>
      </c>
      <c r="G78" t="str">
        <f t="shared" si="16"/>
        <v>47170.737</v>
      </c>
      <c r="H78" s="52">
        <f t="shared" si="17"/>
        <v>3217</v>
      </c>
      <c r="I78" s="61" t="s">
        <v>346</v>
      </c>
      <c r="J78" s="62" t="s">
        <v>347</v>
      </c>
      <c r="K78" s="61">
        <v>3217</v>
      </c>
      <c r="L78" s="61" t="s">
        <v>219</v>
      </c>
      <c r="M78" s="62" t="s">
        <v>145</v>
      </c>
      <c r="N78" s="62"/>
      <c r="O78" s="63" t="s">
        <v>278</v>
      </c>
      <c r="P78" s="63" t="s">
        <v>279</v>
      </c>
    </row>
    <row r="79" spans="1:16" ht="12.75" customHeight="1" x14ac:dyDescent="0.2">
      <c r="A79" s="52" t="str">
        <f t="shared" si="12"/>
        <v> AOEB 3 </v>
      </c>
      <c r="B79" s="15" t="str">
        <f t="shared" si="13"/>
        <v>II</v>
      </c>
      <c r="C79" s="52">
        <f t="shared" si="14"/>
        <v>47540.743000000002</v>
      </c>
      <c r="D79" t="str">
        <f t="shared" si="15"/>
        <v>vis</v>
      </c>
      <c r="E79">
        <f>VLOOKUP(C79,Active!C$21:E$963,3,FALSE)</f>
        <v>3682.5064993296883</v>
      </c>
      <c r="F79" s="15" t="s">
        <v>135</v>
      </c>
      <c r="G79" t="str">
        <f t="shared" si="16"/>
        <v>47540.743</v>
      </c>
      <c r="H79" s="52">
        <f t="shared" si="17"/>
        <v>3682.5</v>
      </c>
      <c r="I79" s="61" t="s">
        <v>348</v>
      </c>
      <c r="J79" s="62" t="s">
        <v>349</v>
      </c>
      <c r="K79" s="61">
        <v>3682.5</v>
      </c>
      <c r="L79" s="61" t="s">
        <v>181</v>
      </c>
      <c r="M79" s="62" t="s">
        <v>145</v>
      </c>
      <c r="N79" s="62"/>
      <c r="O79" s="63" t="s">
        <v>278</v>
      </c>
      <c r="P79" s="63" t="s">
        <v>279</v>
      </c>
    </row>
    <row r="80" spans="1:16" ht="12.75" customHeight="1" x14ac:dyDescent="0.2">
      <c r="A80" s="52" t="str">
        <f t="shared" si="12"/>
        <v> AOEB 3 </v>
      </c>
      <c r="B80" s="15" t="str">
        <f t="shared" si="13"/>
        <v>I</v>
      </c>
      <c r="C80" s="52">
        <f t="shared" si="14"/>
        <v>47554.650999999998</v>
      </c>
      <c r="D80" t="str">
        <f t="shared" si="15"/>
        <v>vis</v>
      </c>
      <c r="E80">
        <f>VLOOKUP(C80,Active!C$21:E$963,3,FALSE)</f>
        <v>3700.0041139775567</v>
      </c>
      <c r="F80" s="15" t="s">
        <v>135</v>
      </c>
      <c r="G80" t="str">
        <f t="shared" si="16"/>
        <v>47554.651</v>
      </c>
      <c r="H80" s="52">
        <f t="shared" si="17"/>
        <v>3700</v>
      </c>
      <c r="I80" s="61" t="s">
        <v>350</v>
      </c>
      <c r="J80" s="62" t="s">
        <v>351</v>
      </c>
      <c r="K80" s="61">
        <v>3700</v>
      </c>
      <c r="L80" s="61" t="s">
        <v>203</v>
      </c>
      <c r="M80" s="62" t="s">
        <v>145</v>
      </c>
      <c r="N80" s="62"/>
      <c r="O80" s="63" t="s">
        <v>278</v>
      </c>
      <c r="P80" s="63" t="s">
        <v>279</v>
      </c>
    </row>
    <row r="81" spans="1:16" ht="12.75" customHeight="1" x14ac:dyDescent="0.2">
      <c r="A81" s="52" t="str">
        <f t="shared" si="12"/>
        <v> AOEB 3 </v>
      </c>
      <c r="B81" s="15" t="str">
        <f t="shared" si="13"/>
        <v>II</v>
      </c>
      <c r="C81" s="52">
        <f t="shared" si="14"/>
        <v>48296.639000000003</v>
      </c>
      <c r="D81" t="str">
        <f t="shared" si="15"/>
        <v>vis</v>
      </c>
      <c r="E81">
        <f>VLOOKUP(C81,Active!C$21:E$963,3,FALSE)</f>
        <v>4633.4970746725958</v>
      </c>
      <c r="F81" s="15" t="s">
        <v>135</v>
      </c>
      <c r="G81" t="str">
        <f t="shared" si="16"/>
        <v>48296.639</v>
      </c>
      <c r="H81" s="52">
        <f t="shared" si="17"/>
        <v>4633.5</v>
      </c>
      <c r="I81" s="61" t="s">
        <v>352</v>
      </c>
      <c r="J81" s="62" t="s">
        <v>353</v>
      </c>
      <c r="K81" s="61">
        <v>4633.5</v>
      </c>
      <c r="L81" s="61" t="s">
        <v>354</v>
      </c>
      <c r="M81" s="62" t="s">
        <v>145</v>
      </c>
      <c r="N81" s="62"/>
      <c r="O81" s="63" t="s">
        <v>355</v>
      </c>
      <c r="P81" s="63" t="s">
        <v>279</v>
      </c>
    </row>
    <row r="82" spans="1:16" ht="12.75" customHeight="1" x14ac:dyDescent="0.2">
      <c r="A82" s="52" t="str">
        <f t="shared" si="12"/>
        <v> AOEB 3 </v>
      </c>
      <c r="B82" s="15" t="str">
        <f t="shared" si="13"/>
        <v>I</v>
      </c>
      <c r="C82" s="52">
        <f t="shared" si="14"/>
        <v>48654.718999999997</v>
      </c>
      <c r="D82" t="str">
        <f t="shared" si="15"/>
        <v>vis</v>
      </c>
      <c r="E82">
        <f>VLOOKUP(C82,Active!C$21:E$963,3,FALSE)</f>
        <v>5083.9964889025732</v>
      </c>
      <c r="F82" s="15" t="s">
        <v>135</v>
      </c>
      <c r="G82" t="str">
        <f t="shared" si="16"/>
        <v>48654.719</v>
      </c>
      <c r="H82" s="52">
        <f t="shared" si="17"/>
        <v>5084</v>
      </c>
      <c r="I82" s="61" t="s">
        <v>356</v>
      </c>
      <c r="J82" s="62" t="s">
        <v>357</v>
      </c>
      <c r="K82" s="61">
        <v>5084</v>
      </c>
      <c r="L82" s="61" t="s">
        <v>231</v>
      </c>
      <c r="M82" s="62" t="s">
        <v>145</v>
      </c>
      <c r="N82" s="62"/>
      <c r="O82" s="63" t="s">
        <v>278</v>
      </c>
      <c r="P82" s="63" t="s">
        <v>279</v>
      </c>
    </row>
    <row r="83" spans="1:16" ht="12.75" customHeight="1" x14ac:dyDescent="0.2">
      <c r="A83" s="52" t="str">
        <f t="shared" si="12"/>
        <v> AOEB 3 </v>
      </c>
      <c r="B83" s="15" t="str">
        <f t="shared" si="13"/>
        <v>I</v>
      </c>
      <c r="C83" s="52">
        <f t="shared" si="14"/>
        <v>49007.644</v>
      </c>
      <c r="D83" t="str">
        <f t="shared" si="15"/>
        <v>vis</v>
      </c>
      <c r="E83">
        <f>VLOOKUP(C83,Active!C$21:E$963,3,FALSE)</f>
        <v>5528.0104125149464</v>
      </c>
      <c r="F83" s="15" t="s">
        <v>135</v>
      </c>
      <c r="G83" t="str">
        <f t="shared" si="16"/>
        <v>49007.644</v>
      </c>
      <c r="H83" s="52">
        <f t="shared" si="17"/>
        <v>5528</v>
      </c>
      <c r="I83" s="61" t="s">
        <v>358</v>
      </c>
      <c r="J83" s="62" t="s">
        <v>359</v>
      </c>
      <c r="K83" s="61">
        <v>5528</v>
      </c>
      <c r="L83" s="61" t="s">
        <v>150</v>
      </c>
      <c r="M83" s="62" t="s">
        <v>145</v>
      </c>
      <c r="N83" s="62"/>
      <c r="O83" s="63" t="s">
        <v>278</v>
      </c>
      <c r="P83" s="63" t="s">
        <v>279</v>
      </c>
    </row>
    <row r="84" spans="1:16" ht="12.75" customHeight="1" x14ac:dyDescent="0.2">
      <c r="A84" s="52" t="str">
        <f t="shared" si="12"/>
        <v> AOEB 3 </v>
      </c>
      <c r="B84" s="15" t="str">
        <f t="shared" si="13"/>
        <v>II</v>
      </c>
      <c r="C84" s="52">
        <f t="shared" si="14"/>
        <v>49036.652999999998</v>
      </c>
      <c r="D84" t="str">
        <f t="shared" si="15"/>
        <v>vis</v>
      </c>
      <c r="E84">
        <f>VLOOKUP(C84,Active!C$21:E$963,3,FALSE)</f>
        <v>5564.5065516665236</v>
      </c>
      <c r="F84" s="15" t="s">
        <v>135</v>
      </c>
      <c r="G84" t="str">
        <f t="shared" si="16"/>
        <v>49036.653</v>
      </c>
      <c r="H84" s="52">
        <f t="shared" si="17"/>
        <v>5564.5</v>
      </c>
      <c r="I84" s="61" t="s">
        <v>360</v>
      </c>
      <c r="J84" s="62" t="s">
        <v>361</v>
      </c>
      <c r="K84" s="61">
        <v>5564.5</v>
      </c>
      <c r="L84" s="61" t="s">
        <v>181</v>
      </c>
      <c r="M84" s="62" t="s">
        <v>145</v>
      </c>
      <c r="N84" s="62"/>
      <c r="O84" s="63" t="s">
        <v>278</v>
      </c>
      <c r="P84" s="63" t="s">
        <v>279</v>
      </c>
    </row>
    <row r="85" spans="1:16" ht="12.75" customHeight="1" x14ac:dyDescent="0.2">
      <c r="A85" s="52" t="str">
        <f t="shared" si="12"/>
        <v> AOEB 3 </v>
      </c>
      <c r="B85" s="15" t="str">
        <f t="shared" si="13"/>
        <v>I</v>
      </c>
      <c r="C85" s="52">
        <f t="shared" si="14"/>
        <v>49059.303999999996</v>
      </c>
      <c r="D85" t="str">
        <f t="shared" si="15"/>
        <v>vis</v>
      </c>
      <c r="E85">
        <f>VLOOKUP(C85,Active!C$21:E$963,3,FALSE)</f>
        <v>5593.0037093735236</v>
      </c>
      <c r="F85" s="15" t="s">
        <v>135</v>
      </c>
      <c r="G85" t="str">
        <f t="shared" si="16"/>
        <v>49059.304</v>
      </c>
      <c r="H85" s="52">
        <f t="shared" si="17"/>
        <v>5593</v>
      </c>
      <c r="I85" s="61" t="s">
        <v>362</v>
      </c>
      <c r="J85" s="62" t="s">
        <v>363</v>
      </c>
      <c r="K85" s="61">
        <v>5593</v>
      </c>
      <c r="L85" s="61" t="s">
        <v>203</v>
      </c>
      <c r="M85" s="62" t="s">
        <v>145</v>
      </c>
      <c r="N85" s="62"/>
      <c r="O85" s="63" t="s">
        <v>364</v>
      </c>
      <c r="P85" s="63" t="s">
        <v>279</v>
      </c>
    </row>
    <row r="86" spans="1:16" ht="12.75" customHeight="1" x14ac:dyDescent="0.2">
      <c r="A86" s="52" t="str">
        <f t="shared" si="12"/>
        <v> AOEB 3 </v>
      </c>
      <c r="B86" s="15" t="str">
        <f t="shared" si="13"/>
        <v>I</v>
      </c>
      <c r="C86" s="52">
        <f t="shared" si="14"/>
        <v>49397.904000000002</v>
      </c>
      <c r="D86" t="str">
        <f t="shared" si="15"/>
        <v>vis</v>
      </c>
      <c r="E86">
        <f>VLOOKUP(C86,Active!C$21:E$963,3,FALSE)</f>
        <v>6018.9953918418969</v>
      </c>
      <c r="F86" s="15" t="s">
        <v>135</v>
      </c>
      <c r="G86" t="str">
        <f t="shared" si="16"/>
        <v>49397.904</v>
      </c>
      <c r="H86" s="52">
        <f t="shared" si="17"/>
        <v>6019</v>
      </c>
      <c r="I86" s="61" t="s">
        <v>365</v>
      </c>
      <c r="J86" s="62" t="s">
        <v>366</v>
      </c>
      <c r="K86" s="61">
        <v>6019</v>
      </c>
      <c r="L86" s="61" t="s">
        <v>237</v>
      </c>
      <c r="M86" s="62" t="s">
        <v>145</v>
      </c>
      <c r="N86" s="62"/>
      <c r="O86" s="63" t="s">
        <v>364</v>
      </c>
      <c r="P86" s="63" t="s">
        <v>279</v>
      </c>
    </row>
    <row r="87" spans="1:16" ht="12.75" customHeight="1" x14ac:dyDescent="0.2">
      <c r="A87" s="52" t="str">
        <f t="shared" si="12"/>
        <v> AOEB 3 </v>
      </c>
      <c r="B87" s="15" t="str">
        <f t="shared" si="13"/>
        <v>II</v>
      </c>
      <c r="C87" s="52">
        <f t="shared" si="14"/>
        <v>50152.623</v>
      </c>
      <c r="D87" t="str">
        <f t="shared" si="15"/>
        <v>vis</v>
      </c>
      <c r="E87">
        <f>VLOOKUP(C87,Active!C$21:E$963,3,FALSE)</f>
        <v>6968.5051868827768</v>
      </c>
      <c r="F87" s="15" t="s">
        <v>135</v>
      </c>
      <c r="G87" t="str">
        <f t="shared" si="16"/>
        <v>50152.623</v>
      </c>
      <c r="H87" s="52">
        <f t="shared" si="17"/>
        <v>6968.5</v>
      </c>
      <c r="I87" s="61" t="s">
        <v>367</v>
      </c>
      <c r="J87" s="62" t="s">
        <v>368</v>
      </c>
      <c r="K87" s="61">
        <v>6968.5</v>
      </c>
      <c r="L87" s="61" t="s">
        <v>174</v>
      </c>
      <c r="M87" s="62" t="s">
        <v>145</v>
      </c>
      <c r="N87" s="62"/>
      <c r="O87" s="63" t="s">
        <v>278</v>
      </c>
      <c r="P87" s="63" t="s">
        <v>279</v>
      </c>
    </row>
    <row r="88" spans="1:16" ht="12.75" customHeight="1" x14ac:dyDescent="0.2">
      <c r="A88" s="52" t="str">
        <f t="shared" si="12"/>
        <v> AOEB 3 </v>
      </c>
      <c r="B88" s="15" t="str">
        <f t="shared" si="13"/>
        <v>II</v>
      </c>
      <c r="C88" s="52">
        <f t="shared" si="14"/>
        <v>50183.608999999997</v>
      </c>
      <c r="D88" t="str">
        <f t="shared" si="15"/>
        <v>vis</v>
      </c>
      <c r="E88">
        <f>VLOOKUP(C88,Active!C$21:E$963,3,FALSE)</f>
        <v>7007.4885840267925</v>
      </c>
      <c r="F88" s="15" t="s">
        <v>135</v>
      </c>
      <c r="G88" t="str">
        <f t="shared" si="16"/>
        <v>50183.609</v>
      </c>
      <c r="H88" s="52">
        <f t="shared" si="17"/>
        <v>7007.5</v>
      </c>
      <c r="I88" s="61" t="s">
        <v>369</v>
      </c>
      <c r="J88" s="62" t="s">
        <v>370</v>
      </c>
      <c r="K88" s="61">
        <v>7007.5</v>
      </c>
      <c r="L88" s="61" t="s">
        <v>371</v>
      </c>
      <c r="M88" s="62" t="s">
        <v>145</v>
      </c>
      <c r="N88" s="62"/>
      <c r="O88" s="63" t="s">
        <v>278</v>
      </c>
      <c r="P88" s="63" t="s">
        <v>279</v>
      </c>
    </row>
    <row r="89" spans="1:16" ht="12.75" customHeight="1" x14ac:dyDescent="0.2">
      <c r="A89" s="52" t="str">
        <f t="shared" si="12"/>
        <v>IBVS 5843 </v>
      </c>
      <c r="B89" s="15" t="str">
        <f t="shared" si="13"/>
        <v>II</v>
      </c>
      <c r="C89" s="52">
        <f t="shared" si="14"/>
        <v>54119.715199999999</v>
      </c>
      <c r="D89" t="str">
        <f t="shared" si="15"/>
        <v>vis</v>
      </c>
      <c r="E89">
        <f>VLOOKUP(C89,Active!C$21:E$963,3,FALSE)</f>
        <v>11959.492430784527</v>
      </c>
      <c r="F89" s="15" t="s">
        <v>135</v>
      </c>
      <c r="G89" t="str">
        <f t="shared" si="16"/>
        <v>54119.7152</v>
      </c>
      <c r="H89" s="52">
        <f t="shared" si="17"/>
        <v>11959.5</v>
      </c>
      <c r="I89" s="61" t="s">
        <v>372</v>
      </c>
      <c r="J89" s="62" t="s">
        <v>373</v>
      </c>
      <c r="K89" s="61">
        <v>11959.5</v>
      </c>
      <c r="L89" s="61" t="s">
        <v>374</v>
      </c>
      <c r="M89" s="62" t="s">
        <v>375</v>
      </c>
      <c r="N89" s="62" t="s">
        <v>376</v>
      </c>
      <c r="O89" s="63" t="s">
        <v>377</v>
      </c>
      <c r="P89" s="64" t="s">
        <v>378</v>
      </c>
    </row>
    <row r="90" spans="1:16" ht="12.75" customHeight="1" x14ac:dyDescent="0.2">
      <c r="A90" s="52" t="str">
        <f t="shared" si="12"/>
        <v>JAAVSO 36(2);171 </v>
      </c>
      <c r="B90" s="15" t="str">
        <f t="shared" si="13"/>
        <v>II</v>
      </c>
      <c r="C90" s="52">
        <f t="shared" si="14"/>
        <v>54495.679499999998</v>
      </c>
      <c r="D90" t="str">
        <f t="shared" si="15"/>
        <v>vis</v>
      </c>
      <c r="E90">
        <f>VLOOKUP(C90,Active!C$21:E$963,3,FALSE)</f>
        <v>12432.492031212883</v>
      </c>
      <c r="F90" s="15" t="s">
        <v>135</v>
      </c>
      <c r="G90" t="str">
        <f t="shared" si="16"/>
        <v>54495.6795</v>
      </c>
      <c r="H90" s="52">
        <f t="shared" si="17"/>
        <v>12432.5</v>
      </c>
      <c r="I90" s="61" t="s">
        <v>379</v>
      </c>
      <c r="J90" s="62" t="s">
        <v>380</v>
      </c>
      <c r="K90" s="61" t="s">
        <v>381</v>
      </c>
      <c r="L90" s="61" t="s">
        <v>382</v>
      </c>
      <c r="M90" s="62" t="s">
        <v>375</v>
      </c>
      <c r="N90" s="62" t="s">
        <v>383</v>
      </c>
      <c r="O90" s="63" t="s">
        <v>384</v>
      </c>
      <c r="P90" s="64" t="s">
        <v>385</v>
      </c>
    </row>
    <row r="91" spans="1:16" ht="12.75" customHeight="1" x14ac:dyDescent="0.2">
      <c r="A91" s="52" t="str">
        <f t="shared" si="12"/>
        <v>JAAVSO 36(2);171 </v>
      </c>
      <c r="B91" s="15" t="str">
        <f t="shared" si="13"/>
        <v>I</v>
      </c>
      <c r="C91" s="52">
        <f t="shared" si="14"/>
        <v>54513.563199999997</v>
      </c>
      <c r="D91" t="str">
        <f t="shared" si="15"/>
        <v>vis</v>
      </c>
      <c r="E91">
        <f>VLOOKUP(C91,Active!C$21:E$963,3,FALSE)</f>
        <v>12454.991462552987</v>
      </c>
      <c r="F91" s="15" t="s">
        <v>135</v>
      </c>
      <c r="G91" t="str">
        <f t="shared" si="16"/>
        <v>54513.5632</v>
      </c>
      <c r="H91" s="52">
        <f t="shared" si="17"/>
        <v>12455</v>
      </c>
      <c r="I91" s="61" t="s">
        <v>386</v>
      </c>
      <c r="J91" s="62" t="s">
        <v>387</v>
      </c>
      <c r="K91" s="61" t="s">
        <v>388</v>
      </c>
      <c r="L91" s="61" t="s">
        <v>389</v>
      </c>
      <c r="M91" s="62" t="s">
        <v>375</v>
      </c>
      <c r="N91" s="62" t="s">
        <v>383</v>
      </c>
      <c r="O91" s="63" t="s">
        <v>278</v>
      </c>
      <c r="P91" s="64" t="s">
        <v>385</v>
      </c>
    </row>
    <row r="92" spans="1:16" ht="12.75" customHeight="1" x14ac:dyDescent="0.2">
      <c r="A92" s="52" t="str">
        <f t="shared" si="12"/>
        <v>JAAVSO 36(2);171 </v>
      </c>
      <c r="B92" s="15" t="str">
        <f t="shared" si="13"/>
        <v>II</v>
      </c>
      <c r="C92" s="52">
        <f t="shared" si="14"/>
        <v>54518.730499999998</v>
      </c>
      <c r="D92" t="str">
        <f t="shared" si="15"/>
        <v>vis</v>
      </c>
      <c r="E92">
        <f>VLOOKUP(C92,Active!C$21:E$963,3,FALSE)</f>
        <v>12461.492427765093</v>
      </c>
      <c r="F92" s="15" t="s">
        <v>135</v>
      </c>
      <c r="G92" t="str">
        <f t="shared" si="16"/>
        <v>54518.7305</v>
      </c>
      <c r="H92" s="52">
        <f t="shared" si="17"/>
        <v>12461.5</v>
      </c>
      <c r="I92" s="61" t="s">
        <v>390</v>
      </c>
      <c r="J92" s="62" t="s">
        <v>391</v>
      </c>
      <c r="K92" s="61" t="s">
        <v>392</v>
      </c>
      <c r="L92" s="61" t="s">
        <v>374</v>
      </c>
      <c r="M92" s="62" t="s">
        <v>375</v>
      </c>
      <c r="N92" s="62" t="s">
        <v>383</v>
      </c>
      <c r="O92" s="63" t="s">
        <v>384</v>
      </c>
      <c r="P92" s="64" t="s">
        <v>385</v>
      </c>
    </row>
    <row r="93" spans="1:16" ht="12.75" customHeight="1" x14ac:dyDescent="0.2">
      <c r="A93" s="52" t="str">
        <f t="shared" si="12"/>
        <v>JAAVSO 36(2);171 </v>
      </c>
      <c r="B93" s="15" t="str">
        <f t="shared" si="13"/>
        <v>I</v>
      </c>
      <c r="C93" s="52">
        <f t="shared" si="14"/>
        <v>54520.715300000003</v>
      </c>
      <c r="D93" t="str">
        <f t="shared" si="15"/>
        <v>vis</v>
      </c>
      <c r="E93">
        <f>VLOOKUP(C93,Active!C$21:E$963,3,FALSE)</f>
        <v>12463.989498915022</v>
      </c>
      <c r="F93" s="15" t="s">
        <v>135</v>
      </c>
      <c r="G93" t="str">
        <f t="shared" si="16"/>
        <v>54520.7153</v>
      </c>
      <c r="H93" s="52">
        <f t="shared" si="17"/>
        <v>12464</v>
      </c>
      <c r="I93" s="61" t="s">
        <v>393</v>
      </c>
      <c r="J93" s="62" t="s">
        <v>394</v>
      </c>
      <c r="K93" s="61" t="s">
        <v>395</v>
      </c>
      <c r="L93" s="61" t="s">
        <v>396</v>
      </c>
      <c r="M93" s="62" t="s">
        <v>375</v>
      </c>
      <c r="N93" s="62" t="s">
        <v>383</v>
      </c>
      <c r="O93" s="63" t="s">
        <v>397</v>
      </c>
      <c r="P93" s="64" t="s">
        <v>385</v>
      </c>
    </row>
    <row r="94" spans="1:16" ht="12.75" customHeight="1" x14ac:dyDescent="0.2">
      <c r="A94" s="52" t="str">
        <f t="shared" si="12"/>
        <v>JAAVSO 36(2);171 </v>
      </c>
      <c r="B94" s="15" t="str">
        <f t="shared" si="13"/>
        <v>I</v>
      </c>
      <c r="C94" s="52">
        <f t="shared" si="14"/>
        <v>54520.716399999998</v>
      </c>
      <c r="D94" t="str">
        <f t="shared" si="15"/>
        <v>vis</v>
      </c>
      <c r="E94">
        <f>VLOOKUP(C94,Active!C$21:E$963,3,FALSE)</f>
        <v>12463.990882821838</v>
      </c>
      <c r="F94" s="15" t="s">
        <v>135</v>
      </c>
      <c r="G94" t="str">
        <f t="shared" si="16"/>
        <v>54520.7164</v>
      </c>
      <c r="H94" s="52">
        <f t="shared" si="17"/>
        <v>12464</v>
      </c>
      <c r="I94" s="61" t="s">
        <v>398</v>
      </c>
      <c r="J94" s="62" t="s">
        <v>399</v>
      </c>
      <c r="K94" s="61" t="s">
        <v>395</v>
      </c>
      <c r="L94" s="61" t="s">
        <v>400</v>
      </c>
      <c r="M94" s="62" t="s">
        <v>375</v>
      </c>
      <c r="N94" s="62" t="s">
        <v>383</v>
      </c>
      <c r="O94" s="63" t="s">
        <v>384</v>
      </c>
      <c r="P94" s="64" t="s">
        <v>385</v>
      </c>
    </row>
    <row r="95" spans="1:16" ht="12.75" customHeight="1" x14ac:dyDescent="0.2">
      <c r="A95" s="52" t="str">
        <f t="shared" si="12"/>
        <v>JAAVSO 37(1);44 </v>
      </c>
      <c r="B95" s="15" t="str">
        <f t="shared" si="13"/>
        <v>II</v>
      </c>
      <c r="C95" s="52">
        <f t="shared" si="14"/>
        <v>54824.748099999997</v>
      </c>
      <c r="D95" t="str">
        <f t="shared" si="15"/>
        <v>vis</v>
      </c>
      <c r="E95">
        <f>VLOOKUP(C95,Active!C$21:E$963,3,FALSE)</f>
        <v>12846.492286858216</v>
      </c>
      <c r="F95" s="15" t="s">
        <v>135</v>
      </c>
      <c r="G95" t="str">
        <f t="shared" si="16"/>
        <v>54824.7481</v>
      </c>
      <c r="H95" s="52">
        <f t="shared" si="17"/>
        <v>12846.5</v>
      </c>
      <c r="I95" s="61" t="s">
        <v>401</v>
      </c>
      <c r="J95" s="62" t="s">
        <v>402</v>
      </c>
      <c r="K95" s="61" t="s">
        <v>403</v>
      </c>
      <c r="L95" s="61" t="s">
        <v>404</v>
      </c>
      <c r="M95" s="62" t="s">
        <v>375</v>
      </c>
      <c r="N95" s="62" t="s">
        <v>383</v>
      </c>
      <c r="O95" s="63" t="s">
        <v>278</v>
      </c>
      <c r="P95" s="64" t="s">
        <v>405</v>
      </c>
    </row>
    <row r="96" spans="1:16" ht="12.75" customHeight="1" x14ac:dyDescent="0.2">
      <c r="A96" s="52" t="str">
        <f t="shared" si="12"/>
        <v>IBVS 5938 </v>
      </c>
      <c r="B96" s="15" t="str">
        <f t="shared" si="13"/>
        <v>II</v>
      </c>
      <c r="C96" s="52">
        <f t="shared" si="14"/>
        <v>54863.696400000001</v>
      </c>
      <c r="D96" t="str">
        <f t="shared" si="15"/>
        <v>vis</v>
      </c>
      <c r="E96">
        <f>VLOOKUP(C96,Active!C$21:E$963,3,FALSE)</f>
        <v>12895.493030645233</v>
      </c>
      <c r="F96" s="15" t="s">
        <v>135</v>
      </c>
      <c r="G96" t="str">
        <f t="shared" si="16"/>
        <v>54863.6964</v>
      </c>
      <c r="H96" s="52">
        <f t="shared" si="17"/>
        <v>12895.5</v>
      </c>
      <c r="I96" s="61" t="s">
        <v>406</v>
      </c>
      <c r="J96" s="62" t="s">
        <v>407</v>
      </c>
      <c r="K96" s="61" t="s">
        <v>408</v>
      </c>
      <c r="L96" s="61" t="s">
        <v>409</v>
      </c>
      <c r="M96" s="62" t="s">
        <v>375</v>
      </c>
      <c r="N96" s="62" t="s">
        <v>135</v>
      </c>
      <c r="O96" s="63" t="s">
        <v>410</v>
      </c>
      <c r="P96" s="64" t="s">
        <v>411</v>
      </c>
    </row>
    <row r="97" spans="1:16" ht="12.75" customHeight="1" x14ac:dyDescent="0.2">
      <c r="A97" s="52" t="str">
        <f t="shared" si="12"/>
        <v>JAAVSO 37(1);44 </v>
      </c>
      <c r="B97" s="15" t="str">
        <f t="shared" si="13"/>
        <v>II</v>
      </c>
      <c r="C97" s="52">
        <f t="shared" si="14"/>
        <v>54863.697699999997</v>
      </c>
      <c r="D97" t="str">
        <f t="shared" si="15"/>
        <v>vis</v>
      </c>
      <c r="E97">
        <f>VLOOKUP(C97,Active!C$21:E$963,3,FALSE)</f>
        <v>12895.494666171477</v>
      </c>
      <c r="F97" s="15" t="s">
        <v>135</v>
      </c>
      <c r="G97" t="str">
        <f t="shared" si="16"/>
        <v>54863.6977</v>
      </c>
      <c r="H97" s="52">
        <f t="shared" si="17"/>
        <v>12895.5</v>
      </c>
      <c r="I97" s="61" t="s">
        <v>412</v>
      </c>
      <c r="J97" s="62" t="s">
        <v>413</v>
      </c>
      <c r="K97" s="61" t="s">
        <v>408</v>
      </c>
      <c r="L97" s="61" t="s">
        <v>414</v>
      </c>
      <c r="M97" s="62" t="s">
        <v>375</v>
      </c>
      <c r="N97" s="62" t="s">
        <v>383</v>
      </c>
      <c r="O97" s="63" t="s">
        <v>278</v>
      </c>
      <c r="P97" s="64" t="s">
        <v>405</v>
      </c>
    </row>
    <row r="98" spans="1:16" ht="12.75" customHeight="1" x14ac:dyDescent="0.2">
      <c r="A98" s="52" t="str">
        <f t="shared" si="12"/>
        <v>JAAVSO 37(1);44 </v>
      </c>
      <c r="B98" s="15" t="str">
        <f t="shared" si="13"/>
        <v>I</v>
      </c>
      <c r="C98" s="52">
        <f t="shared" si="14"/>
        <v>54885.554199999999</v>
      </c>
      <c r="D98" t="str">
        <f t="shared" si="15"/>
        <v>vis</v>
      </c>
      <c r="E98">
        <f>VLOOKUP(C98,Active!C$21:E$963,3,FALSE)</f>
        <v>12922.992265722187</v>
      </c>
      <c r="F98" s="15" t="s">
        <v>135</v>
      </c>
      <c r="G98" t="str">
        <f t="shared" si="16"/>
        <v>54885.5542</v>
      </c>
      <c r="H98" s="52">
        <f t="shared" si="17"/>
        <v>12923</v>
      </c>
      <c r="I98" s="61" t="s">
        <v>415</v>
      </c>
      <c r="J98" s="62" t="s">
        <v>416</v>
      </c>
      <c r="K98" s="61" t="s">
        <v>417</v>
      </c>
      <c r="L98" s="61" t="s">
        <v>404</v>
      </c>
      <c r="M98" s="62" t="s">
        <v>375</v>
      </c>
      <c r="N98" s="62" t="s">
        <v>383</v>
      </c>
      <c r="O98" s="63" t="s">
        <v>278</v>
      </c>
      <c r="P98" s="64" t="s">
        <v>405</v>
      </c>
    </row>
    <row r="99" spans="1:16" ht="12.75" customHeight="1" x14ac:dyDescent="0.2">
      <c r="A99" s="52" t="str">
        <f t="shared" si="12"/>
        <v> JAAVSO 38;120 </v>
      </c>
      <c r="B99" s="15" t="str">
        <f t="shared" si="13"/>
        <v>II</v>
      </c>
      <c r="C99" s="52">
        <f t="shared" si="14"/>
        <v>55192.764999999999</v>
      </c>
      <c r="D99" t="str">
        <f t="shared" si="15"/>
        <v>vis</v>
      </c>
      <c r="E99">
        <f>VLOOKUP(C99,Active!C$21:E$963,3,FALSE)</f>
        <v>13309.493286290566</v>
      </c>
      <c r="F99" s="15" t="s">
        <v>135</v>
      </c>
      <c r="G99" t="str">
        <f t="shared" si="16"/>
        <v>55192.7650</v>
      </c>
      <c r="H99" s="52">
        <f t="shared" si="17"/>
        <v>13309.5</v>
      </c>
      <c r="I99" s="61" t="s">
        <v>418</v>
      </c>
      <c r="J99" s="62" t="s">
        <v>419</v>
      </c>
      <c r="K99" s="61" t="s">
        <v>420</v>
      </c>
      <c r="L99" s="61" t="s">
        <v>421</v>
      </c>
      <c r="M99" s="62" t="s">
        <v>375</v>
      </c>
      <c r="N99" s="62" t="s">
        <v>383</v>
      </c>
      <c r="O99" s="63" t="s">
        <v>278</v>
      </c>
      <c r="P99" s="63" t="s">
        <v>422</v>
      </c>
    </row>
    <row r="100" spans="1:16" ht="12.75" customHeight="1" x14ac:dyDescent="0.2">
      <c r="A100" s="52" t="str">
        <f t="shared" si="12"/>
        <v> JAAVSO 38;120 </v>
      </c>
      <c r="B100" s="15" t="str">
        <f t="shared" si="13"/>
        <v>II</v>
      </c>
      <c r="C100" s="52">
        <f t="shared" si="14"/>
        <v>55235.685700000002</v>
      </c>
      <c r="D100" t="str">
        <f t="shared" si="15"/>
        <v>vis</v>
      </c>
      <c r="E100">
        <f>VLOOKUP(C100,Active!C$21:E$963,3,FALSE)</f>
        <v>13363.491695049341</v>
      </c>
      <c r="F100" s="15" t="s">
        <v>135</v>
      </c>
      <c r="G100" t="str">
        <f t="shared" si="16"/>
        <v>55235.6857</v>
      </c>
      <c r="H100" s="52">
        <f t="shared" si="17"/>
        <v>13363.5</v>
      </c>
      <c r="I100" s="61" t="s">
        <v>423</v>
      </c>
      <c r="J100" s="62" t="s">
        <v>424</v>
      </c>
      <c r="K100" s="61" t="s">
        <v>425</v>
      </c>
      <c r="L100" s="61" t="s">
        <v>426</v>
      </c>
      <c r="M100" s="62" t="s">
        <v>375</v>
      </c>
      <c r="N100" s="62" t="s">
        <v>383</v>
      </c>
      <c r="O100" s="63" t="s">
        <v>427</v>
      </c>
      <c r="P100" s="63" t="s">
        <v>422</v>
      </c>
    </row>
    <row r="101" spans="1:16" ht="12.75" customHeight="1" x14ac:dyDescent="0.2">
      <c r="A101" s="52" t="str">
        <f t="shared" si="12"/>
        <v> JAAVSO 39;94 </v>
      </c>
      <c r="B101" s="15" t="str">
        <f t="shared" si="13"/>
        <v>I</v>
      </c>
      <c r="C101" s="52">
        <f t="shared" si="14"/>
        <v>55260.722199999997</v>
      </c>
      <c r="D101" t="str">
        <f t="shared" si="15"/>
        <v>vis</v>
      </c>
      <c r="E101">
        <f>VLOOKUP(C101,Active!C$21:E$963,3,FALSE)</f>
        <v>13394.990043419442</v>
      </c>
      <c r="F101" s="15" t="s">
        <v>135</v>
      </c>
      <c r="G101" t="str">
        <f t="shared" si="16"/>
        <v>55260.7222</v>
      </c>
      <c r="H101" s="52">
        <f t="shared" si="17"/>
        <v>13395</v>
      </c>
      <c r="I101" s="61" t="s">
        <v>428</v>
      </c>
      <c r="J101" s="62" t="s">
        <v>429</v>
      </c>
      <c r="K101" s="61" t="s">
        <v>430</v>
      </c>
      <c r="L101" s="61" t="s">
        <v>431</v>
      </c>
      <c r="M101" s="62" t="s">
        <v>375</v>
      </c>
      <c r="N101" s="62" t="s">
        <v>383</v>
      </c>
      <c r="O101" s="63" t="s">
        <v>278</v>
      </c>
      <c r="P101" s="63" t="s">
        <v>432</v>
      </c>
    </row>
    <row r="102" spans="1:16" ht="12.75" customHeight="1" x14ac:dyDescent="0.2">
      <c r="A102" s="52" t="str">
        <f t="shared" si="12"/>
        <v> JAAVSO 39;94 </v>
      </c>
      <c r="B102" s="15" t="str">
        <f t="shared" si="13"/>
        <v>II</v>
      </c>
      <c r="C102" s="52">
        <f t="shared" si="14"/>
        <v>55282.581700000002</v>
      </c>
      <c r="D102" t="str">
        <f t="shared" si="15"/>
        <v>vis</v>
      </c>
      <c r="E102">
        <f>VLOOKUP(C102,Active!C$21:E$963,3,FALSE)</f>
        <v>13422.491417261497</v>
      </c>
      <c r="F102" s="15" t="s">
        <v>135</v>
      </c>
      <c r="G102" t="str">
        <f t="shared" si="16"/>
        <v>55282.5817</v>
      </c>
      <c r="H102" s="52">
        <f t="shared" si="17"/>
        <v>13422.5</v>
      </c>
      <c r="I102" s="61" t="s">
        <v>433</v>
      </c>
      <c r="J102" s="62" t="s">
        <v>434</v>
      </c>
      <c r="K102" s="61" t="s">
        <v>435</v>
      </c>
      <c r="L102" s="61" t="s">
        <v>389</v>
      </c>
      <c r="M102" s="62" t="s">
        <v>375</v>
      </c>
      <c r="N102" s="62" t="s">
        <v>383</v>
      </c>
      <c r="O102" s="63" t="s">
        <v>278</v>
      </c>
      <c r="P102" s="63" t="s">
        <v>432</v>
      </c>
    </row>
    <row r="103" spans="1:16" ht="12.75" customHeight="1" x14ac:dyDescent="0.2">
      <c r="A103" s="52" t="str">
        <f t="shared" si="12"/>
        <v> JAAVSO 39;177 </v>
      </c>
      <c r="B103" s="15" t="str">
        <f t="shared" si="13"/>
        <v>II</v>
      </c>
      <c r="C103" s="52">
        <f t="shared" si="14"/>
        <v>55607.675799999997</v>
      </c>
      <c r="D103" t="str">
        <f t="shared" si="15"/>
        <v>vis</v>
      </c>
      <c r="E103">
        <f>VLOOKUP(C103,Active!C$21:E$963,3,FALSE)</f>
        <v>13831.49136593113</v>
      </c>
      <c r="F103" s="15" t="s">
        <v>135</v>
      </c>
      <c r="G103" t="str">
        <f t="shared" si="16"/>
        <v>55607.6758</v>
      </c>
      <c r="H103" s="52">
        <f t="shared" si="17"/>
        <v>13831.5</v>
      </c>
      <c r="I103" s="61" t="s">
        <v>436</v>
      </c>
      <c r="J103" s="62" t="s">
        <v>437</v>
      </c>
      <c r="K103" s="61" t="s">
        <v>438</v>
      </c>
      <c r="L103" s="61" t="s">
        <v>439</v>
      </c>
      <c r="M103" s="62" t="s">
        <v>375</v>
      </c>
      <c r="N103" s="62" t="s">
        <v>135</v>
      </c>
      <c r="O103" s="63" t="s">
        <v>427</v>
      </c>
      <c r="P103" s="63" t="s">
        <v>440</v>
      </c>
    </row>
    <row r="104" spans="1:16" ht="12.75" customHeight="1" x14ac:dyDescent="0.2">
      <c r="A104" s="52" t="str">
        <f t="shared" si="12"/>
        <v> JAAVSO 41;122 </v>
      </c>
      <c r="B104" s="15" t="str">
        <f t="shared" si="13"/>
        <v>II</v>
      </c>
      <c r="C104" s="52">
        <f t="shared" si="14"/>
        <v>55975.692199999998</v>
      </c>
      <c r="D104" t="str">
        <f t="shared" si="15"/>
        <v>vis</v>
      </c>
      <c r="E104">
        <f>VLOOKUP(C104,Active!C$21:E$963,3,FALSE)</f>
        <v>14294.49173631492</v>
      </c>
      <c r="F104" s="15" t="s">
        <v>135</v>
      </c>
      <c r="G104" t="str">
        <f t="shared" si="16"/>
        <v>55975.6922</v>
      </c>
      <c r="H104" s="52">
        <f t="shared" si="17"/>
        <v>14294.5</v>
      </c>
      <c r="I104" s="61" t="s">
        <v>441</v>
      </c>
      <c r="J104" s="62" t="s">
        <v>442</v>
      </c>
      <c r="K104" s="61" t="s">
        <v>443</v>
      </c>
      <c r="L104" s="61" t="s">
        <v>426</v>
      </c>
      <c r="M104" s="62" t="s">
        <v>375</v>
      </c>
      <c r="N104" s="62" t="s">
        <v>135</v>
      </c>
      <c r="O104" s="63" t="s">
        <v>427</v>
      </c>
      <c r="P104" s="63" t="s">
        <v>444</v>
      </c>
    </row>
    <row r="105" spans="1:16" ht="12.75" customHeight="1" x14ac:dyDescent="0.2">
      <c r="A105" s="52" t="str">
        <f t="shared" si="12"/>
        <v>IBVS 6042 </v>
      </c>
      <c r="B105" s="15" t="str">
        <f t="shared" si="13"/>
        <v>I</v>
      </c>
      <c r="C105" s="52">
        <f t="shared" si="14"/>
        <v>56282.897400000002</v>
      </c>
      <c r="D105" t="str">
        <f t="shared" si="15"/>
        <v>vis</v>
      </c>
      <c r="E105">
        <f>VLOOKUP(C105,Active!C$21:E$963,3,FALSE)</f>
        <v>14680.98571153947</v>
      </c>
      <c r="F105" s="15" t="s">
        <v>135</v>
      </c>
      <c r="G105" t="str">
        <f t="shared" si="16"/>
        <v>56282.8974</v>
      </c>
      <c r="H105" s="52">
        <f t="shared" si="17"/>
        <v>14681</v>
      </c>
      <c r="I105" s="61" t="s">
        <v>445</v>
      </c>
      <c r="J105" s="62" t="s">
        <v>446</v>
      </c>
      <c r="K105" s="61" t="s">
        <v>447</v>
      </c>
      <c r="L105" s="61" t="s">
        <v>448</v>
      </c>
      <c r="M105" s="62" t="s">
        <v>375</v>
      </c>
      <c r="N105" s="62" t="s">
        <v>135</v>
      </c>
      <c r="O105" s="63" t="s">
        <v>189</v>
      </c>
      <c r="P105" s="64" t="s">
        <v>449</v>
      </c>
    </row>
    <row r="106" spans="1:16" ht="12.75" customHeight="1" x14ac:dyDescent="0.2">
      <c r="A106" s="52" t="str">
        <f t="shared" si="12"/>
        <v> JAAVSO 42;426 </v>
      </c>
      <c r="B106" s="15" t="str">
        <f t="shared" si="13"/>
        <v>I</v>
      </c>
      <c r="C106" s="52">
        <f t="shared" si="14"/>
        <v>56725.6319</v>
      </c>
      <c r="D106" t="str">
        <f t="shared" si="15"/>
        <v>vis</v>
      </c>
      <c r="E106">
        <f>VLOOKUP(C106,Active!C$21:E$963,3,FALSE)</f>
        <v>15237.988707823553</v>
      </c>
      <c r="F106" s="15" t="s">
        <v>135</v>
      </c>
      <c r="G106" t="str">
        <f t="shared" si="16"/>
        <v>56725.6319</v>
      </c>
      <c r="H106" s="52">
        <f t="shared" si="17"/>
        <v>15238</v>
      </c>
      <c r="I106" s="61" t="s">
        <v>450</v>
      </c>
      <c r="J106" s="62" t="s">
        <v>451</v>
      </c>
      <c r="K106" s="61" t="s">
        <v>452</v>
      </c>
      <c r="L106" s="61" t="s">
        <v>453</v>
      </c>
      <c r="M106" s="62" t="s">
        <v>375</v>
      </c>
      <c r="N106" s="62" t="s">
        <v>135</v>
      </c>
      <c r="O106" s="63" t="s">
        <v>278</v>
      </c>
      <c r="P106" s="63" t="s">
        <v>454</v>
      </c>
    </row>
    <row r="107" spans="1:16" ht="12.75" customHeight="1" x14ac:dyDescent="0.2">
      <c r="A107" s="52" t="str">
        <f t="shared" ref="A107:A138" si="18">P107</f>
        <v> AAC 1.148 </v>
      </c>
      <c r="B107" s="15" t="str">
        <f t="shared" ref="B107:B138" si="19">IF(H107=INT(H107),"I","II")</f>
        <v>I</v>
      </c>
      <c r="C107" s="52">
        <f t="shared" ref="C107:C138" si="20">1*G107</f>
        <v>25997.512999999999</v>
      </c>
      <c r="D107" t="str">
        <f t="shared" ref="D107:D138" si="21">VLOOKUP(F107,I$1:J$5,2,FALSE)</f>
        <v>vis</v>
      </c>
      <c r="E107">
        <f>VLOOKUP(C107,Active!C$21:E$963,3,FALSE)</f>
        <v>-23420.968968783091</v>
      </c>
      <c r="F107" s="15" t="s">
        <v>135</v>
      </c>
      <c r="G107" t="str">
        <f t="shared" ref="G107:G138" si="22">MID(I107,3,LEN(I107)-3)</f>
        <v>25997.513</v>
      </c>
      <c r="H107" s="52">
        <f t="shared" ref="H107:H138" si="23">1*K107</f>
        <v>-23421</v>
      </c>
      <c r="I107" s="61" t="s">
        <v>455</v>
      </c>
      <c r="J107" s="62" t="s">
        <v>456</v>
      </c>
      <c r="K107" s="61">
        <v>-23421</v>
      </c>
      <c r="L107" s="61" t="s">
        <v>457</v>
      </c>
      <c r="M107" s="62" t="s">
        <v>145</v>
      </c>
      <c r="N107" s="62"/>
      <c r="O107" s="63" t="s">
        <v>458</v>
      </c>
      <c r="P107" s="63" t="s">
        <v>42</v>
      </c>
    </row>
    <row r="108" spans="1:16" ht="12.75" customHeight="1" x14ac:dyDescent="0.2">
      <c r="A108" s="52" t="str">
        <f t="shared" si="18"/>
        <v> AAC 1.148 </v>
      </c>
      <c r="B108" s="15" t="str">
        <f t="shared" si="19"/>
        <v>I</v>
      </c>
      <c r="C108" s="52">
        <f t="shared" si="20"/>
        <v>26029.276000000002</v>
      </c>
      <c r="D108" t="str">
        <f t="shared" si="21"/>
        <v>vis</v>
      </c>
      <c r="E108">
        <f>VLOOKUP(C108,Active!C$21:E$963,3,FALSE)</f>
        <v>-23381.008030182253</v>
      </c>
      <c r="F108" s="15" t="s">
        <v>135</v>
      </c>
      <c r="G108" t="str">
        <f t="shared" si="22"/>
        <v>26029.276</v>
      </c>
      <c r="H108" s="52">
        <f t="shared" si="23"/>
        <v>-23381</v>
      </c>
      <c r="I108" s="61" t="s">
        <v>459</v>
      </c>
      <c r="J108" s="62" t="s">
        <v>460</v>
      </c>
      <c r="K108" s="61">
        <v>-23381</v>
      </c>
      <c r="L108" s="61" t="s">
        <v>461</v>
      </c>
      <c r="M108" s="62" t="s">
        <v>145</v>
      </c>
      <c r="N108" s="62"/>
      <c r="O108" s="63" t="s">
        <v>458</v>
      </c>
      <c r="P108" s="63" t="s">
        <v>42</v>
      </c>
    </row>
    <row r="109" spans="1:16" ht="12.75" customHeight="1" x14ac:dyDescent="0.2">
      <c r="A109" s="52" t="str">
        <f t="shared" si="18"/>
        <v> AAC 1.148 </v>
      </c>
      <c r="B109" s="15" t="str">
        <f t="shared" si="19"/>
        <v>I</v>
      </c>
      <c r="C109" s="52">
        <f t="shared" si="20"/>
        <v>26033.258999999998</v>
      </c>
      <c r="D109" t="str">
        <f t="shared" si="21"/>
        <v>vis</v>
      </c>
      <c r="E109">
        <f>VLOOKUP(C109,Active!C$21:E$963,3,FALSE)</f>
        <v>-23375.997029381098</v>
      </c>
      <c r="F109" s="15" t="s">
        <v>135</v>
      </c>
      <c r="G109" t="str">
        <f t="shared" si="22"/>
        <v>26033.259</v>
      </c>
      <c r="H109" s="52">
        <f t="shared" si="23"/>
        <v>-23376</v>
      </c>
      <c r="I109" s="61" t="s">
        <v>462</v>
      </c>
      <c r="J109" s="62" t="s">
        <v>463</v>
      </c>
      <c r="K109" s="61">
        <v>-23376</v>
      </c>
      <c r="L109" s="61" t="s">
        <v>219</v>
      </c>
      <c r="M109" s="62" t="s">
        <v>145</v>
      </c>
      <c r="N109" s="62"/>
      <c r="O109" s="63" t="s">
        <v>458</v>
      </c>
      <c r="P109" s="63" t="s">
        <v>42</v>
      </c>
    </row>
    <row r="110" spans="1:16" ht="12.75" customHeight="1" x14ac:dyDescent="0.2">
      <c r="A110" s="52" t="str">
        <f t="shared" si="18"/>
        <v> AAC 1.148 </v>
      </c>
      <c r="B110" s="15" t="str">
        <f t="shared" si="19"/>
        <v>I</v>
      </c>
      <c r="C110" s="52">
        <f t="shared" si="20"/>
        <v>26056.289000000001</v>
      </c>
      <c r="D110" t="str">
        <f t="shared" si="21"/>
        <v>vis</v>
      </c>
      <c r="E110">
        <f>VLOOKUP(C110,Active!C$21:E$963,3,FALSE)</f>
        <v>-23347.023052868259</v>
      </c>
      <c r="F110" s="15" t="s">
        <v>135</v>
      </c>
      <c r="G110" t="str">
        <f t="shared" si="22"/>
        <v>26056.289</v>
      </c>
      <c r="H110" s="52">
        <f t="shared" si="23"/>
        <v>-23347</v>
      </c>
      <c r="I110" s="61" t="s">
        <v>464</v>
      </c>
      <c r="J110" s="62" t="s">
        <v>465</v>
      </c>
      <c r="K110" s="61">
        <v>-23347</v>
      </c>
      <c r="L110" s="61" t="s">
        <v>466</v>
      </c>
      <c r="M110" s="62" t="s">
        <v>145</v>
      </c>
      <c r="N110" s="62"/>
      <c r="O110" s="63" t="s">
        <v>458</v>
      </c>
      <c r="P110" s="63" t="s">
        <v>42</v>
      </c>
    </row>
    <row r="111" spans="1:16" ht="12.75" customHeight="1" x14ac:dyDescent="0.2">
      <c r="A111" s="52" t="str">
        <f t="shared" si="18"/>
        <v> AAC 1.148 </v>
      </c>
      <c r="B111" s="15" t="str">
        <f t="shared" si="19"/>
        <v>I</v>
      </c>
      <c r="C111" s="52">
        <f t="shared" si="20"/>
        <v>26067.386999999999</v>
      </c>
      <c r="D111" t="str">
        <f t="shared" si="21"/>
        <v>vis</v>
      </c>
      <c r="E111">
        <f>VLOOKUP(C111,Active!C$21:E$963,3,FALSE)</f>
        <v>-23333.060691107974</v>
      </c>
      <c r="F111" s="15" t="s">
        <v>135</v>
      </c>
      <c r="G111" t="str">
        <f t="shared" si="22"/>
        <v>26067.387</v>
      </c>
      <c r="H111" s="52">
        <f t="shared" si="23"/>
        <v>-23333</v>
      </c>
      <c r="I111" s="61" t="s">
        <v>467</v>
      </c>
      <c r="J111" s="62" t="s">
        <v>468</v>
      </c>
      <c r="K111" s="61">
        <v>-23333</v>
      </c>
      <c r="L111" s="61" t="s">
        <v>469</v>
      </c>
      <c r="M111" s="62" t="s">
        <v>145</v>
      </c>
      <c r="N111" s="62"/>
      <c r="O111" s="63" t="s">
        <v>458</v>
      </c>
      <c r="P111" s="63" t="s">
        <v>42</v>
      </c>
    </row>
    <row r="112" spans="1:16" ht="12.75" customHeight="1" x14ac:dyDescent="0.2">
      <c r="A112" s="52" t="str">
        <f t="shared" si="18"/>
        <v> AA 27.161 </v>
      </c>
      <c r="B112" s="15" t="str">
        <f t="shared" si="19"/>
        <v>II</v>
      </c>
      <c r="C112" s="52">
        <f t="shared" si="20"/>
        <v>26309.464</v>
      </c>
      <c r="D112" t="str">
        <f t="shared" si="21"/>
        <v>vis</v>
      </c>
      <c r="E112">
        <f>VLOOKUP(C112,Active!C$21:E$963,3,FALSE)</f>
        <v>-23028.504316279577</v>
      </c>
      <c r="F112" s="15" t="s">
        <v>135</v>
      </c>
      <c r="G112" t="str">
        <f t="shared" si="22"/>
        <v>26309.464</v>
      </c>
      <c r="H112" s="52">
        <f t="shared" si="23"/>
        <v>-23028.5</v>
      </c>
      <c r="I112" s="61" t="s">
        <v>470</v>
      </c>
      <c r="J112" s="62" t="s">
        <v>471</v>
      </c>
      <c r="K112" s="61">
        <v>-23028.5</v>
      </c>
      <c r="L112" s="61" t="s">
        <v>231</v>
      </c>
      <c r="M112" s="62" t="s">
        <v>145</v>
      </c>
      <c r="N112" s="62"/>
      <c r="O112" s="63" t="s">
        <v>458</v>
      </c>
      <c r="P112" s="63" t="s">
        <v>44</v>
      </c>
    </row>
    <row r="113" spans="1:16" ht="12.75" customHeight="1" x14ac:dyDescent="0.2">
      <c r="A113" s="52" t="str">
        <f t="shared" si="18"/>
        <v> AA 27.161 </v>
      </c>
      <c r="B113" s="15" t="str">
        <f t="shared" si="19"/>
        <v>I</v>
      </c>
      <c r="C113" s="52">
        <f t="shared" si="20"/>
        <v>26420.34</v>
      </c>
      <c r="D113" t="str">
        <f t="shared" si="21"/>
        <v>vis</v>
      </c>
      <c r="E113">
        <f>VLOOKUP(C113,Active!C$21:E$963,3,FALSE)</f>
        <v>-22889.011540776439</v>
      </c>
      <c r="F113" s="15" t="s">
        <v>135</v>
      </c>
      <c r="G113" t="str">
        <f t="shared" si="22"/>
        <v>26420.340</v>
      </c>
      <c r="H113" s="52">
        <f t="shared" si="23"/>
        <v>-22889</v>
      </c>
      <c r="I113" s="61" t="s">
        <v>472</v>
      </c>
      <c r="J113" s="62" t="s">
        <v>473</v>
      </c>
      <c r="K113" s="61">
        <v>-22889</v>
      </c>
      <c r="L113" s="61" t="s">
        <v>371</v>
      </c>
      <c r="M113" s="62" t="s">
        <v>145</v>
      </c>
      <c r="N113" s="62"/>
      <c r="O113" s="63" t="s">
        <v>458</v>
      </c>
      <c r="P113" s="63" t="s">
        <v>44</v>
      </c>
    </row>
    <row r="114" spans="1:16" ht="12.75" customHeight="1" x14ac:dyDescent="0.2">
      <c r="A114" s="52" t="str">
        <f t="shared" si="18"/>
        <v> PSMO 8.2.51 </v>
      </c>
      <c r="B114" s="15" t="str">
        <f t="shared" si="19"/>
        <v>I</v>
      </c>
      <c r="C114" s="52">
        <f t="shared" si="20"/>
        <v>26727.161</v>
      </c>
      <c r="D114" t="str">
        <f t="shared" si="21"/>
        <v>vis</v>
      </c>
      <c r="E114">
        <f>VLOOKUP(C114,Active!C$21:E$963,3,FALSE)</f>
        <v>-22503.000926462715</v>
      </c>
      <c r="F114" s="15" t="s">
        <v>135</v>
      </c>
      <c r="G114" t="str">
        <f t="shared" si="22"/>
        <v>26727.161</v>
      </c>
      <c r="H114" s="52">
        <f t="shared" si="23"/>
        <v>-22503</v>
      </c>
      <c r="I114" s="61" t="s">
        <v>474</v>
      </c>
      <c r="J114" s="62" t="s">
        <v>475</v>
      </c>
      <c r="K114" s="61">
        <v>-22503</v>
      </c>
      <c r="L114" s="61" t="s">
        <v>212</v>
      </c>
      <c r="M114" s="62" t="s">
        <v>145</v>
      </c>
      <c r="N114" s="62"/>
      <c r="O114" s="63" t="s">
        <v>476</v>
      </c>
      <c r="P114" s="63" t="s">
        <v>46</v>
      </c>
    </row>
    <row r="115" spans="1:16" ht="12.75" customHeight="1" x14ac:dyDescent="0.2">
      <c r="A115" s="52" t="str">
        <f t="shared" si="18"/>
        <v> AA 27.161 </v>
      </c>
      <c r="B115" s="15" t="str">
        <f t="shared" si="19"/>
        <v>II</v>
      </c>
      <c r="C115" s="52">
        <f t="shared" si="20"/>
        <v>26767.32</v>
      </c>
      <c r="D115" t="str">
        <f t="shared" si="21"/>
        <v>vis</v>
      </c>
      <c r="E115">
        <f>VLOOKUP(C115,Active!C$21:E$963,3,FALSE)</f>
        <v>-22452.477004500968</v>
      </c>
      <c r="F115" s="15" t="s">
        <v>135</v>
      </c>
      <c r="G115" t="str">
        <f t="shared" si="22"/>
        <v>26767.320</v>
      </c>
      <c r="H115" s="52">
        <f t="shared" si="23"/>
        <v>-22452.5</v>
      </c>
      <c r="I115" s="61" t="s">
        <v>477</v>
      </c>
      <c r="J115" s="62" t="s">
        <v>478</v>
      </c>
      <c r="K115" s="61">
        <v>-22452.5</v>
      </c>
      <c r="L115" s="61" t="s">
        <v>197</v>
      </c>
      <c r="M115" s="62" t="s">
        <v>145</v>
      </c>
      <c r="N115" s="62"/>
      <c r="O115" s="63" t="s">
        <v>458</v>
      </c>
      <c r="P115" s="63" t="s">
        <v>44</v>
      </c>
    </row>
    <row r="116" spans="1:16" ht="12.75" customHeight="1" x14ac:dyDescent="0.2">
      <c r="A116" s="52" t="str">
        <f t="shared" si="18"/>
        <v> AA 27.161 </v>
      </c>
      <c r="B116" s="15" t="str">
        <f t="shared" si="19"/>
        <v>I</v>
      </c>
      <c r="C116" s="52">
        <f t="shared" si="20"/>
        <v>26769.285</v>
      </c>
      <c r="D116" t="str">
        <f t="shared" si="21"/>
        <v>vis</v>
      </c>
      <c r="E116">
        <f>VLOOKUP(C116,Active!C$21:E$963,3,FALSE)</f>
        <v>-22450.004843673887</v>
      </c>
      <c r="F116" s="15" t="s">
        <v>135</v>
      </c>
      <c r="G116" t="str">
        <f t="shared" si="22"/>
        <v>26769.285</v>
      </c>
      <c r="H116" s="52">
        <f t="shared" si="23"/>
        <v>-22450</v>
      </c>
      <c r="I116" s="61" t="s">
        <v>479</v>
      </c>
      <c r="J116" s="62" t="s">
        <v>480</v>
      </c>
      <c r="K116" s="61">
        <v>-22450</v>
      </c>
      <c r="L116" s="61" t="s">
        <v>237</v>
      </c>
      <c r="M116" s="62" t="s">
        <v>145</v>
      </c>
      <c r="N116" s="62"/>
      <c r="O116" s="63" t="s">
        <v>458</v>
      </c>
      <c r="P116" s="63" t="s">
        <v>44</v>
      </c>
    </row>
    <row r="117" spans="1:16" ht="12.75" customHeight="1" x14ac:dyDescent="0.2">
      <c r="A117" s="52" t="str">
        <f t="shared" si="18"/>
        <v> PSMO 8.2.51 </v>
      </c>
      <c r="B117" s="15" t="str">
        <f t="shared" si="19"/>
        <v>I</v>
      </c>
      <c r="C117" s="52">
        <f t="shared" si="20"/>
        <v>27043.508999999998</v>
      </c>
      <c r="D117" t="str">
        <f t="shared" si="21"/>
        <v>vis</v>
      </c>
      <c r="E117">
        <f>VLOOKUP(C117,Active!C$21:E$963,3,FALSE)</f>
        <v>-22105.004420953257</v>
      </c>
      <c r="F117" s="15" t="s">
        <v>135</v>
      </c>
      <c r="G117" t="str">
        <f t="shared" si="22"/>
        <v>27043.509</v>
      </c>
      <c r="H117" s="52">
        <f t="shared" si="23"/>
        <v>-22105</v>
      </c>
      <c r="I117" s="61" t="s">
        <v>481</v>
      </c>
      <c r="J117" s="62" t="s">
        <v>482</v>
      </c>
      <c r="K117" s="61">
        <v>-22105</v>
      </c>
      <c r="L117" s="61" t="s">
        <v>237</v>
      </c>
      <c r="M117" s="62" t="s">
        <v>145</v>
      </c>
      <c r="N117" s="62"/>
      <c r="O117" s="63" t="s">
        <v>476</v>
      </c>
      <c r="P117" s="63" t="s">
        <v>46</v>
      </c>
    </row>
    <row r="118" spans="1:16" ht="12.75" customHeight="1" x14ac:dyDescent="0.2">
      <c r="A118" s="52" t="str">
        <f t="shared" si="18"/>
        <v> AA 27.161 </v>
      </c>
      <c r="B118" s="15" t="str">
        <f t="shared" si="19"/>
        <v>I</v>
      </c>
      <c r="C118" s="52">
        <f t="shared" si="20"/>
        <v>27133.328000000001</v>
      </c>
      <c r="D118" t="str">
        <f t="shared" si="21"/>
        <v>vis</v>
      </c>
      <c r="E118">
        <f>VLOOKUP(C118,Active!C$21:E$963,3,FALSE)</f>
        <v>-21992.003396358967</v>
      </c>
      <c r="F118" s="15" t="s">
        <v>135</v>
      </c>
      <c r="G118" t="str">
        <f t="shared" si="22"/>
        <v>27133.328</v>
      </c>
      <c r="H118" s="52">
        <f t="shared" si="23"/>
        <v>-21992</v>
      </c>
      <c r="I118" s="61" t="s">
        <v>483</v>
      </c>
      <c r="J118" s="62" t="s">
        <v>484</v>
      </c>
      <c r="K118" s="61">
        <v>-21992</v>
      </c>
      <c r="L118" s="61" t="s">
        <v>231</v>
      </c>
      <c r="M118" s="62" t="s">
        <v>145</v>
      </c>
      <c r="N118" s="62"/>
      <c r="O118" s="63" t="s">
        <v>458</v>
      </c>
      <c r="P118" s="63" t="s">
        <v>44</v>
      </c>
    </row>
    <row r="119" spans="1:16" ht="12.75" customHeight="1" x14ac:dyDescent="0.2">
      <c r="A119" s="52" t="str">
        <f t="shared" si="18"/>
        <v> HA 113.76 </v>
      </c>
      <c r="B119" s="15" t="str">
        <f t="shared" si="19"/>
        <v>I</v>
      </c>
      <c r="C119" s="52">
        <f t="shared" si="20"/>
        <v>27193.72</v>
      </c>
      <c r="D119" t="str">
        <f t="shared" si="21"/>
        <v>vis</v>
      </c>
      <c r="E119">
        <f>VLOOKUP(C119,Active!C$21:E$963,3,FALSE)</f>
        <v>-21916.024395509499</v>
      </c>
      <c r="F119" s="15" t="s">
        <v>135</v>
      </c>
      <c r="G119" t="str">
        <f t="shared" si="22"/>
        <v>27193.720</v>
      </c>
      <c r="H119" s="52">
        <f t="shared" si="23"/>
        <v>-21916</v>
      </c>
      <c r="I119" s="61" t="s">
        <v>485</v>
      </c>
      <c r="J119" s="62" t="s">
        <v>486</v>
      </c>
      <c r="K119" s="61">
        <v>-21916</v>
      </c>
      <c r="L119" s="61" t="s">
        <v>287</v>
      </c>
      <c r="M119" s="62" t="s">
        <v>487</v>
      </c>
      <c r="N119" s="62"/>
      <c r="O119" s="63" t="s">
        <v>488</v>
      </c>
      <c r="P119" s="63" t="s">
        <v>47</v>
      </c>
    </row>
    <row r="120" spans="1:16" ht="12.75" customHeight="1" x14ac:dyDescent="0.2">
      <c r="A120" s="52" t="str">
        <f t="shared" si="18"/>
        <v> AN 260.293 </v>
      </c>
      <c r="B120" s="15" t="str">
        <f t="shared" si="19"/>
        <v>I</v>
      </c>
      <c r="C120" s="52">
        <f t="shared" si="20"/>
        <v>27505.321</v>
      </c>
      <c r="D120" t="str">
        <f t="shared" si="21"/>
        <v>vis</v>
      </c>
      <c r="E120">
        <f>VLOOKUP(C120,Active!C$21:E$963,3,FALSE)</f>
        <v>-21524.000076995544</v>
      </c>
      <c r="F120" s="15" t="s">
        <v>135</v>
      </c>
      <c r="G120" t="str">
        <f t="shared" si="22"/>
        <v>27505.321</v>
      </c>
      <c r="H120" s="52">
        <f t="shared" si="23"/>
        <v>-21524</v>
      </c>
      <c r="I120" s="61" t="s">
        <v>489</v>
      </c>
      <c r="J120" s="62" t="s">
        <v>490</v>
      </c>
      <c r="K120" s="61">
        <v>-21524</v>
      </c>
      <c r="L120" s="61" t="s">
        <v>331</v>
      </c>
      <c r="M120" s="62" t="s">
        <v>145</v>
      </c>
      <c r="N120" s="62"/>
      <c r="O120" s="63" t="s">
        <v>491</v>
      </c>
      <c r="P120" s="63" t="s">
        <v>48</v>
      </c>
    </row>
    <row r="121" spans="1:16" ht="12.75" customHeight="1" x14ac:dyDescent="0.2">
      <c r="A121" s="52" t="str">
        <f t="shared" si="18"/>
        <v> PSMO 8.2.51 </v>
      </c>
      <c r="B121" s="15" t="str">
        <f t="shared" si="19"/>
        <v>I</v>
      </c>
      <c r="C121" s="52">
        <f t="shared" si="20"/>
        <v>27856.643</v>
      </c>
      <c r="D121" t="str">
        <f t="shared" si="21"/>
        <v>vis</v>
      </c>
      <c r="E121">
        <f>VLOOKUP(C121,Active!C$21:E$963,3,FALSE)</f>
        <v>-21082.002883055346</v>
      </c>
      <c r="F121" s="15" t="s">
        <v>135</v>
      </c>
      <c r="G121" t="str">
        <f t="shared" si="22"/>
        <v>27856.643</v>
      </c>
      <c r="H121" s="52">
        <f t="shared" si="23"/>
        <v>-21082</v>
      </c>
      <c r="I121" s="61" t="s">
        <v>492</v>
      </c>
      <c r="J121" s="62" t="s">
        <v>493</v>
      </c>
      <c r="K121" s="61">
        <v>-21082</v>
      </c>
      <c r="L121" s="61" t="s">
        <v>354</v>
      </c>
      <c r="M121" s="62" t="s">
        <v>145</v>
      </c>
      <c r="N121" s="62"/>
      <c r="O121" s="63" t="s">
        <v>476</v>
      </c>
      <c r="P121" s="63" t="s">
        <v>46</v>
      </c>
    </row>
    <row r="122" spans="1:16" ht="12.75" customHeight="1" x14ac:dyDescent="0.2">
      <c r="A122" s="52" t="str">
        <f t="shared" si="18"/>
        <v> AN 260.293 </v>
      </c>
      <c r="B122" s="15" t="str">
        <f t="shared" si="19"/>
        <v>I</v>
      </c>
      <c r="C122" s="52">
        <f t="shared" si="20"/>
        <v>28210.348999999998</v>
      </c>
      <c r="D122" t="str">
        <f t="shared" si="21"/>
        <v>vis</v>
      </c>
      <c r="E122">
        <f>VLOOKUP(C122,Active!C$21:E$963,3,FALSE)</f>
        <v>-20637.00638559771</v>
      </c>
      <c r="F122" s="15" t="s">
        <v>135</v>
      </c>
      <c r="G122" t="str">
        <f t="shared" si="22"/>
        <v>28210.349</v>
      </c>
      <c r="H122" s="52">
        <f t="shared" si="23"/>
        <v>-20637</v>
      </c>
      <c r="I122" s="61" t="s">
        <v>494</v>
      </c>
      <c r="J122" s="62" t="s">
        <v>495</v>
      </c>
      <c r="K122" s="61">
        <v>-20637</v>
      </c>
      <c r="L122" s="61" t="s">
        <v>241</v>
      </c>
      <c r="M122" s="62" t="s">
        <v>145</v>
      </c>
      <c r="N122" s="62"/>
      <c r="O122" s="63" t="s">
        <v>491</v>
      </c>
      <c r="P122" s="63" t="s">
        <v>48</v>
      </c>
    </row>
    <row r="123" spans="1:16" ht="12.75" customHeight="1" x14ac:dyDescent="0.2">
      <c r="A123" s="52" t="str">
        <f t="shared" si="18"/>
        <v> AN 260.293 </v>
      </c>
      <c r="B123" s="15" t="str">
        <f t="shared" si="19"/>
        <v>I</v>
      </c>
      <c r="C123" s="52">
        <f t="shared" si="20"/>
        <v>28214.332999999999</v>
      </c>
      <c r="D123" t="str">
        <f t="shared" si="21"/>
        <v>vis</v>
      </c>
      <c r="E123">
        <f>VLOOKUP(C123,Active!C$21:E$963,3,FALSE)</f>
        <v>-20631.994126699439</v>
      </c>
      <c r="F123" s="15" t="s">
        <v>135</v>
      </c>
      <c r="G123" t="str">
        <f t="shared" si="22"/>
        <v>28214.333</v>
      </c>
      <c r="H123" s="52">
        <f t="shared" si="23"/>
        <v>-20632</v>
      </c>
      <c r="I123" s="61" t="s">
        <v>496</v>
      </c>
      <c r="J123" s="62" t="s">
        <v>497</v>
      </c>
      <c r="K123" s="61">
        <v>-20632</v>
      </c>
      <c r="L123" s="61" t="s">
        <v>181</v>
      </c>
      <c r="M123" s="62" t="s">
        <v>145</v>
      </c>
      <c r="N123" s="62"/>
      <c r="O123" s="63" t="s">
        <v>491</v>
      </c>
      <c r="P123" s="63" t="s">
        <v>48</v>
      </c>
    </row>
    <row r="124" spans="1:16" ht="12.75" customHeight="1" x14ac:dyDescent="0.2">
      <c r="A124" s="52" t="str">
        <f t="shared" si="18"/>
        <v> AN 260.293 </v>
      </c>
      <c r="B124" s="15" t="str">
        <f t="shared" si="19"/>
        <v>I</v>
      </c>
      <c r="C124" s="52">
        <f t="shared" si="20"/>
        <v>28249.295999999998</v>
      </c>
      <c r="D124" t="str">
        <f t="shared" si="21"/>
        <v>vis</v>
      </c>
      <c r="E124">
        <f>VLOOKUP(C124,Active!C$21:E$963,3,FALSE)</f>
        <v>-20588.007277336943</v>
      </c>
      <c r="F124" s="15" t="s">
        <v>135</v>
      </c>
      <c r="G124" t="str">
        <f t="shared" si="22"/>
        <v>28249.296</v>
      </c>
      <c r="H124" s="52">
        <f t="shared" si="23"/>
        <v>-20588</v>
      </c>
      <c r="I124" s="61" t="s">
        <v>498</v>
      </c>
      <c r="J124" s="62" t="s">
        <v>499</v>
      </c>
      <c r="K124" s="61">
        <v>-20588</v>
      </c>
      <c r="L124" s="61" t="s">
        <v>461</v>
      </c>
      <c r="M124" s="62" t="s">
        <v>145</v>
      </c>
      <c r="N124" s="62"/>
      <c r="O124" s="63" t="s">
        <v>491</v>
      </c>
      <c r="P124" s="63" t="s">
        <v>48</v>
      </c>
    </row>
    <row r="125" spans="1:16" ht="12.75" customHeight="1" x14ac:dyDescent="0.2">
      <c r="A125" s="52" t="str">
        <f t="shared" si="18"/>
        <v> AN 260.293 </v>
      </c>
      <c r="B125" s="15" t="str">
        <f t="shared" si="19"/>
        <v>I</v>
      </c>
      <c r="C125" s="52">
        <f t="shared" si="20"/>
        <v>28253.27</v>
      </c>
      <c r="D125" t="str">
        <f t="shared" si="21"/>
        <v>vis</v>
      </c>
      <c r="E125">
        <f>VLOOKUP(C125,Active!C$21:E$963,3,FALSE)</f>
        <v>-20583.007599409801</v>
      </c>
      <c r="F125" s="15" t="s">
        <v>135</v>
      </c>
      <c r="G125" t="str">
        <f t="shared" si="22"/>
        <v>28253.270</v>
      </c>
      <c r="H125" s="52">
        <f t="shared" si="23"/>
        <v>-20583</v>
      </c>
      <c r="I125" s="61" t="s">
        <v>500</v>
      </c>
      <c r="J125" s="62" t="s">
        <v>501</v>
      </c>
      <c r="K125" s="61">
        <v>-20583</v>
      </c>
      <c r="L125" s="61" t="s">
        <v>461</v>
      </c>
      <c r="M125" s="62" t="s">
        <v>145</v>
      </c>
      <c r="N125" s="62"/>
      <c r="O125" s="63" t="s">
        <v>491</v>
      </c>
      <c r="P125" s="63" t="s">
        <v>48</v>
      </c>
    </row>
    <row r="126" spans="1:16" ht="12.75" customHeight="1" x14ac:dyDescent="0.2">
      <c r="A126" s="52" t="str">
        <f t="shared" si="18"/>
        <v> AN 260.293 </v>
      </c>
      <c r="B126" s="15" t="str">
        <f t="shared" si="19"/>
        <v>I</v>
      </c>
      <c r="C126" s="52">
        <f t="shared" si="20"/>
        <v>28280.303</v>
      </c>
      <c r="D126" t="str">
        <f t="shared" si="21"/>
        <v>vis</v>
      </c>
      <c r="E126">
        <f>VLOOKUP(C126,Active!C$21:E$963,3,FALSE)</f>
        <v>-20548.99746015355</v>
      </c>
      <c r="F126" s="15" t="s">
        <v>135</v>
      </c>
      <c r="G126" t="str">
        <f t="shared" si="22"/>
        <v>28280.303</v>
      </c>
      <c r="H126" s="52">
        <f t="shared" si="23"/>
        <v>-20549</v>
      </c>
      <c r="I126" s="61" t="s">
        <v>502</v>
      </c>
      <c r="J126" s="62" t="s">
        <v>503</v>
      </c>
      <c r="K126" s="61">
        <v>-20549</v>
      </c>
      <c r="L126" s="61" t="s">
        <v>219</v>
      </c>
      <c r="M126" s="62" t="s">
        <v>145</v>
      </c>
      <c r="N126" s="62"/>
      <c r="O126" s="63" t="s">
        <v>491</v>
      </c>
      <c r="P126" s="63" t="s">
        <v>48</v>
      </c>
    </row>
    <row r="127" spans="1:16" ht="12.75" customHeight="1" x14ac:dyDescent="0.2">
      <c r="A127" s="52" t="str">
        <f t="shared" si="18"/>
        <v> CTAD 47 </v>
      </c>
      <c r="B127" s="15" t="str">
        <f t="shared" si="19"/>
        <v>I</v>
      </c>
      <c r="C127" s="52">
        <f t="shared" si="20"/>
        <v>29536.16</v>
      </c>
      <c r="D127" t="str">
        <f t="shared" si="21"/>
        <v>vis</v>
      </c>
      <c r="E127">
        <f>VLOOKUP(C127,Active!C$21:E$963,3,FALSE)</f>
        <v>-18969.007394088352</v>
      </c>
      <c r="F127" s="15" t="s">
        <v>135</v>
      </c>
      <c r="G127" t="str">
        <f t="shared" si="22"/>
        <v>29536.160</v>
      </c>
      <c r="H127" s="52">
        <f t="shared" si="23"/>
        <v>-18969</v>
      </c>
      <c r="I127" s="61" t="s">
        <v>504</v>
      </c>
      <c r="J127" s="62" t="s">
        <v>505</v>
      </c>
      <c r="K127" s="61">
        <v>-18969</v>
      </c>
      <c r="L127" s="61" t="s">
        <v>461</v>
      </c>
      <c r="M127" s="62" t="s">
        <v>145</v>
      </c>
      <c r="N127" s="62"/>
      <c r="O127" s="63" t="s">
        <v>506</v>
      </c>
      <c r="P127" s="63" t="s">
        <v>49</v>
      </c>
    </row>
    <row r="128" spans="1:16" ht="12.75" customHeight="1" x14ac:dyDescent="0.2">
      <c r="A128" s="52" t="str">
        <f t="shared" si="18"/>
        <v> AC 19.4 </v>
      </c>
      <c r="B128" s="15" t="str">
        <f t="shared" si="19"/>
        <v>I</v>
      </c>
      <c r="C128" s="52">
        <f t="shared" si="20"/>
        <v>29650.612000000001</v>
      </c>
      <c r="D128" t="str">
        <f t="shared" si="21"/>
        <v>vis</v>
      </c>
      <c r="E128">
        <f>VLOOKUP(C128,Active!C$21:E$963,3,FALSE)</f>
        <v>-18825.015663309056</v>
      </c>
      <c r="F128" s="15" t="s">
        <v>135</v>
      </c>
      <c r="G128" t="str">
        <f t="shared" si="22"/>
        <v>29650.612</v>
      </c>
      <c r="H128" s="52">
        <f t="shared" si="23"/>
        <v>-18825</v>
      </c>
      <c r="I128" s="61" t="s">
        <v>507</v>
      </c>
      <c r="J128" s="62" t="s">
        <v>508</v>
      </c>
      <c r="K128" s="61">
        <v>-18825</v>
      </c>
      <c r="L128" s="61" t="s">
        <v>234</v>
      </c>
      <c r="M128" s="62" t="s">
        <v>487</v>
      </c>
      <c r="N128" s="62"/>
      <c r="O128" s="63" t="s">
        <v>509</v>
      </c>
      <c r="P128" s="63" t="s">
        <v>50</v>
      </c>
    </row>
    <row r="129" spans="1:16" ht="12.75" customHeight="1" x14ac:dyDescent="0.2">
      <c r="A129" s="52" t="str">
        <f t="shared" si="18"/>
        <v> AC 19.4 </v>
      </c>
      <c r="B129" s="15" t="str">
        <f t="shared" si="19"/>
        <v>I</v>
      </c>
      <c r="C129" s="52">
        <f t="shared" si="20"/>
        <v>29671.264999999999</v>
      </c>
      <c r="D129" t="str">
        <f t="shared" si="21"/>
        <v>vis</v>
      </c>
      <c r="E129">
        <f>VLOOKUP(C129,Active!C$21:E$963,3,FALSE)</f>
        <v>-18799.03218363387</v>
      </c>
      <c r="F129" s="15" t="s">
        <v>135</v>
      </c>
      <c r="G129" t="str">
        <f t="shared" si="22"/>
        <v>29671.265</v>
      </c>
      <c r="H129" s="52">
        <f t="shared" si="23"/>
        <v>-18799</v>
      </c>
      <c r="I129" s="61" t="s">
        <v>510</v>
      </c>
      <c r="J129" s="62" t="s">
        <v>511</v>
      </c>
      <c r="K129" s="61">
        <v>-18799</v>
      </c>
      <c r="L129" s="61" t="s">
        <v>512</v>
      </c>
      <c r="M129" s="62" t="s">
        <v>513</v>
      </c>
      <c r="N129" s="62"/>
      <c r="O129" s="63" t="s">
        <v>509</v>
      </c>
      <c r="P129" s="63" t="s">
        <v>50</v>
      </c>
    </row>
    <row r="130" spans="1:16" ht="12.75" customHeight="1" x14ac:dyDescent="0.2">
      <c r="A130" s="52" t="str">
        <f t="shared" si="18"/>
        <v> AC 19.4 </v>
      </c>
      <c r="B130" s="15" t="str">
        <f t="shared" si="19"/>
        <v>I</v>
      </c>
      <c r="C130" s="52">
        <f t="shared" si="20"/>
        <v>29722.151000000002</v>
      </c>
      <c r="D130" t="str">
        <f t="shared" si="21"/>
        <v>vis</v>
      </c>
      <c r="E130">
        <f>VLOOKUP(C130,Active!C$21:E$963,3,FALSE)</f>
        <v>-18735.012653940761</v>
      </c>
      <c r="F130" s="15" t="s">
        <v>135</v>
      </c>
      <c r="G130" t="str">
        <f t="shared" si="22"/>
        <v>29722.151</v>
      </c>
      <c r="H130" s="52">
        <f t="shared" si="23"/>
        <v>-18735</v>
      </c>
      <c r="I130" s="61" t="s">
        <v>514</v>
      </c>
      <c r="J130" s="62" t="s">
        <v>515</v>
      </c>
      <c r="K130" s="61">
        <v>-18735</v>
      </c>
      <c r="L130" s="61" t="s">
        <v>272</v>
      </c>
      <c r="M130" s="62" t="s">
        <v>513</v>
      </c>
      <c r="N130" s="62"/>
      <c r="O130" s="63" t="s">
        <v>509</v>
      </c>
      <c r="P130" s="63" t="s">
        <v>50</v>
      </c>
    </row>
    <row r="131" spans="1:16" ht="12.75" customHeight="1" x14ac:dyDescent="0.2">
      <c r="A131" s="52" t="str">
        <f t="shared" si="18"/>
        <v> AC 19.4 </v>
      </c>
      <c r="B131" s="15" t="str">
        <f t="shared" si="19"/>
        <v>I</v>
      </c>
      <c r="C131" s="52">
        <f t="shared" si="20"/>
        <v>30024.178</v>
      </c>
      <c r="D131" t="str">
        <f t="shared" si="21"/>
        <v>vis</v>
      </c>
      <c r="E131">
        <f>VLOOKUP(C131,Active!C$21:E$963,3,FALSE)</f>
        <v>-18355.033357186854</v>
      </c>
      <c r="F131" s="15" t="s">
        <v>135</v>
      </c>
      <c r="G131" t="str">
        <f t="shared" si="22"/>
        <v>30024.178</v>
      </c>
      <c r="H131" s="52">
        <f t="shared" si="23"/>
        <v>-18355</v>
      </c>
      <c r="I131" s="61" t="s">
        <v>516</v>
      </c>
      <c r="J131" s="62" t="s">
        <v>517</v>
      </c>
      <c r="K131" s="61">
        <v>-18355</v>
      </c>
      <c r="L131" s="61" t="s">
        <v>518</v>
      </c>
      <c r="M131" s="62" t="s">
        <v>513</v>
      </c>
      <c r="N131" s="62"/>
      <c r="O131" s="63" t="s">
        <v>509</v>
      </c>
      <c r="P131" s="63" t="s">
        <v>50</v>
      </c>
    </row>
    <row r="132" spans="1:16" ht="12.75" customHeight="1" x14ac:dyDescent="0.2">
      <c r="A132" s="52" t="str">
        <f t="shared" si="18"/>
        <v> AC 19.4 </v>
      </c>
      <c r="B132" s="15" t="str">
        <f t="shared" si="19"/>
        <v>I</v>
      </c>
      <c r="C132" s="52">
        <f t="shared" si="20"/>
        <v>30055.197</v>
      </c>
      <c r="D132" t="str">
        <f t="shared" si="21"/>
        <v>vis</v>
      </c>
      <c r="E132">
        <f>VLOOKUP(C132,Active!C$21:E$963,3,FALSE)</f>
        <v>-18316.008442838105</v>
      </c>
      <c r="F132" s="15" t="s">
        <v>135</v>
      </c>
      <c r="G132" t="str">
        <f t="shared" si="22"/>
        <v>30055.197</v>
      </c>
      <c r="H132" s="52">
        <f t="shared" si="23"/>
        <v>-18316</v>
      </c>
      <c r="I132" s="61" t="s">
        <v>519</v>
      </c>
      <c r="J132" s="62" t="s">
        <v>520</v>
      </c>
      <c r="K132" s="61">
        <v>-18316</v>
      </c>
      <c r="L132" s="61" t="s">
        <v>262</v>
      </c>
      <c r="M132" s="62" t="s">
        <v>513</v>
      </c>
      <c r="N132" s="62"/>
      <c r="O132" s="63" t="s">
        <v>509</v>
      </c>
      <c r="P132" s="63" t="s">
        <v>50</v>
      </c>
    </row>
    <row r="133" spans="1:16" ht="12.75" customHeight="1" x14ac:dyDescent="0.2">
      <c r="A133" s="52" t="str">
        <f t="shared" si="18"/>
        <v> BTOK 30.219 </v>
      </c>
      <c r="B133" s="15" t="str">
        <f t="shared" si="19"/>
        <v>I</v>
      </c>
      <c r="C133" s="52">
        <f t="shared" si="20"/>
        <v>33319.673999999999</v>
      </c>
      <c r="D133" t="str">
        <f t="shared" si="21"/>
        <v>vis</v>
      </c>
      <c r="E133">
        <f>VLOOKUP(C133,Active!C$21:E$963,3,FALSE)</f>
        <v>-14208.979353619899</v>
      </c>
      <c r="F133" s="15" t="s">
        <v>135</v>
      </c>
      <c r="G133" t="str">
        <f t="shared" si="22"/>
        <v>33319.674</v>
      </c>
      <c r="H133" s="52">
        <f t="shared" si="23"/>
        <v>-14209</v>
      </c>
      <c r="I133" s="61" t="s">
        <v>521</v>
      </c>
      <c r="J133" s="62" t="s">
        <v>522</v>
      </c>
      <c r="K133" s="61">
        <v>-14209</v>
      </c>
      <c r="L133" s="61" t="s">
        <v>523</v>
      </c>
      <c r="M133" s="62" t="s">
        <v>487</v>
      </c>
      <c r="N133" s="62"/>
      <c r="O133" s="63" t="s">
        <v>524</v>
      </c>
      <c r="P133" s="63" t="s">
        <v>51</v>
      </c>
    </row>
    <row r="134" spans="1:16" ht="12.75" customHeight="1" x14ac:dyDescent="0.2">
      <c r="A134" s="52" t="str">
        <f t="shared" si="18"/>
        <v> BBS 21 </v>
      </c>
      <c r="B134" s="15" t="str">
        <f t="shared" si="19"/>
        <v>II</v>
      </c>
      <c r="C134" s="52">
        <f t="shared" si="20"/>
        <v>42470.392999999996</v>
      </c>
      <c r="D134" t="str">
        <f t="shared" si="21"/>
        <v>vis</v>
      </c>
      <c r="E134">
        <f>VLOOKUP(C134,Active!C$21:E$963,3,FALSE)</f>
        <v>-2696.4861976681973</v>
      </c>
      <c r="F134" s="15" t="s">
        <v>135</v>
      </c>
      <c r="G134" t="str">
        <f t="shared" si="22"/>
        <v>42470.393</v>
      </c>
      <c r="H134" s="52">
        <f t="shared" si="23"/>
        <v>-2696.5</v>
      </c>
      <c r="I134" s="61" t="s">
        <v>525</v>
      </c>
      <c r="J134" s="62" t="s">
        <v>526</v>
      </c>
      <c r="K134" s="61">
        <v>-2696.5</v>
      </c>
      <c r="L134" s="61" t="s">
        <v>188</v>
      </c>
      <c r="M134" s="62" t="s">
        <v>145</v>
      </c>
      <c r="N134" s="62"/>
      <c r="O134" s="63" t="s">
        <v>146</v>
      </c>
      <c r="P134" s="63" t="s">
        <v>76</v>
      </c>
    </row>
    <row r="135" spans="1:16" ht="12.75" customHeight="1" x14ac:dyDescent="0.2">
      <c r="A135" s="52" t="str">
        <f t="shared" si="18"/>
        <v> BBS 27 </v>
      </c>
      <c r="B135" s="15" t="str">
        <f t="shared" si="19"/>
        <v>I</v>
      </c>
      <c r="C135" s="52">
        <f t="shared" si="20"/>
        <v>42848.337</v>
      </c>
      <c r="D135" t="str">
        <f t="shared" si="21"/>
        <v>vis</v>
      </c>
      <c r="E135">
        <f>VLOOKUP(C135,Active!C$21:E$963,3,FALSE)</f>
        <v>-2220.9959423851919</v>
      </c>
      <c r="F135" s="15" t="str">
        <f>LEFT(M135,1)</f>
        <v>V</v>
      </c>
      <c r="G135" t="str">
        <f t="shared" si="22"/>
        <v>42848.337</v>
      </c>
      <c r="H135" s="52">
        <f t="shared" si="23"/>
        <v>-2221</v>
      </c>
      <c r="I135" s="61" t="s">
        <v>527</v>
      </c>
      <c r="J135" s="62" t="s">
        <v>528</v>
      </c>
      <c r="K135" s="61">
        <v>-2221</v>
      </c>
      <c r="L135" s="61" t="s">
        <v>203</v>
      </c>
      <c r="M135" s="62" t="s">
        <v>145</v>
      </c>
      <c r="N135" s="62"/>
      <c r="O135" s="63" t="s">
        <v>273</v>
      </c>
      <c r="P135" s="63" t="s">
        <v>80</v>
      </c>
    </row>
    <row r="136" spans="1:16" ht="12.75" customHeight="1" x14ac:dyDescent="0.2">
      <c r="A136" s="52" t="str">
        <f t="shared" si="18"/>
        <v> BBS 30 </v>
      </c>
      <c r="B136" s="15" t="str">
        <f t="shared" si="19"/>
        <v>I</v>
      </c>
      <c r="C136" s="52">
        <f t="shared" si="20"/>
        <v>43044.659</v>
      </c>
      <c r="D136" t="str">
        <f t="shared" si="21"/>
        <v>vis</v>
      </c>
      <c r="E136">
        <f>VLOOKUP(C136,Active!C$21:E$963,3,FALSE)</f>
        <v>-1974.0038009629986</v>
      </c>
      <c r="F136" s="15" t="str">
        <f>LEFT(M136,1)</f>
        <v>V</v>
      </c>
      <c r="G136" t="str">
        <f t="shared" si="22"/>
        <v>43044.659</v>
      </c>
      <c r="H136" s="52">
        <f t="shared" si="23"/>
        <v>-1974</v>
      </c>
      <c r="I136" s="61" t="s">
        <v>529</v>
      </c>
      <c r="J136" s="62" t="s">
        <v>530</v>
      </c>
      <c r="K136" s="61">
        <v>-1974</v>
      </c>
      <c r="L136" s="61" t="s">
        <v>231</v>
      </c>
      <c r="M136" s="62" t="s">
        <v>145</v>
      </c>
      <c r="N136" s="62"/>
      <c r="O136" s="63" t="s">
        <v>146</v>
      </c>
      <c r="P136" s="63" t="s">
        <v>81</v>
      </c>
    </row>
    <row r="137" spans="1:16" ht="12.75" customHeight="1" x14ac:dyDescent="0.2">
      <c r="A137" s="52" t="str">
        <f t="shared" si="18"/>
        <v> BBS 30 </v>
      </c>
      <c r="B137" s="15" t="str">
        <f t="shared" si="19"/>
        <v>I</v>
      </c>
      <c r="C137" s="52">
        <f t="shared" si="20"/>
        <v>43048.633999999998</v>
      </c>
      <c r="D137" t="str">
        <f t="shared" si="21"/>
        <v>vis</v>
      </c>
      <c r="E137">
        <f>VLOOKUP(C137,Active!C$21:E$963,3,FALSE)</f>
        <v>-1969.0028649387484</v>
      </c>
      <c r="F137" s="15" t="s">
        <v>135</v>
      </c>
      <c r="G137" t="str">
        <f t="shared" si="22"/>
        <v>43048.634</v>
      </c>
      <c r="H137" s="52">
        <f t="shared" si="23"/>
        <v>-1969</v>
      </c>
      <c r="I137" s="61" t="s">
        <v>531</v>
      </c>
      <c r="J137" s="62" t="s">
        <v>532</v>
      </c>
      <c r="K137" s="61">
        <v>-1969</v>
      </c>
      <c r="L137" s="61" t="s">
        <v>354</v>
      </c>
      <c r="M137" s="62" t="s">
        <v>145</v>
      </c>
      <c r="N137" s="62"/>
      <c r="O137" s="63" t="s">
        <v>146</v>
      </c>
      <c r="P137" s="63" t="s">
        <v>81</v>
      </c>
    </row>
    <row r="138" spans="1:16" ht="12.75" customHeight="1" x14ac:dyDescent="0.2">
      <c r="A138" s="52" t="str">
        <f t="shared" si="18"/>
        <v> BBS 35 </v>
      </c>
      <c r="B138" s="15" t="str">
        <f t="shared" si="19"/>
        <v>I</v>
      </c>
      <c r="C138" s="52">
        <f t="shared" si="20"/>
        <v>43463.54</v>
      </c>
      <c r="D138" t="str">
        <f t="shared" si="21"/>
        <v>vis</v>
      </c>
      <c r="E138">
        <f>VLOOKUP(C138,Active!C$21:E$963,3,FALSE)</f>
        <v>-1447.0108241643209</v>
      </c>
      <c r="F138" s="15" t="s">
        <v>135</v>
      </c>
      <c r="G138" t="str">
        <f t="shared" si="22"/>
        <v>43463.540</v>
      </c>
      <c r="H138" s="52">
        <f t="shared" si="23"/>
        <v>-1447</v>
      </c>
      <c r="I138" s="61" t="s">
        <v>533</v>
      </c>
      <c r="J138" s="62" t="s">
        <v>534</v>
      </c>
      <c r="K138" s="61">
        <v>-1447</v>
      </c>
      <c r="L138" s="61" t="s">
        <v>371</v>
      </c>
      <c r="M138" s="62" t="s">
        <v>145</v>
      </c>
      <c r="N138" s="62"/>
      <c r="O138" s="63" t="s">
        <v>146</v>
      </c>
      <c r="P138" s="63" t="s">
        <v>87</v>
      </c>
    </row>
    <row r="139" spans="1:16" ht="12.75" customHeight="1" x14ac:dyDescent="0.2">
      <c r="A139" s="52" t="str">
        <f t="shared" ref="A139:A172" si="24">P139</f>
        <v> BBS 37 </v>
      </c>
      <c r="B139" s="15" t="str">
        <f t="shared" ref="B139:B172" si="25">IF(H139=INT(H139),"I","II")</f>
        <v>II</v>
      </c>
      <c r="C139" s="52">
        <f t="shared" ref="C139:C172" si="26">1*G139</f>
        <v>43590.292999999998</v>
      </c>
      <c r="D139" t="str">
        <f t="shared" ref="D139:D172" si="27">VLOOKUP(F139,I$1:J$5,2,FALSE)</f>
        <v>vis</v>
      </c>
      <c r="E139">
        <f>VLOOKUP(C139,Active!C$21:E$963,3,FALSE)</f>
        <v>-1287.5432407977776</v>
      </c>
      <c r="F139" s="15" t="s">
        <v>135</v>
      </c>
      <c r="G139" t="str">
        <f t="shared" ref="G139:G172" si="28">MID(I139,3,LEN(I139)-3)</f>
        <v>43590.293</v>
      </c>
      <c r="H139" s="52">
        <f t="shared" ref="H139:H172" si="29">1*K139</f>
        <v>-1287.5</v>
      </c>
      <c r="I139" s="61" t="s">
        <v>535</v>
      </c>
      <c r="J139" s="62" t="s">
        <v>536</v>
      </c>
      <c r="K139" s="61">
        <v>-1287.5</v>
      </c>
      <c r="L139" s="61" t="s">
        <v>537</v>
      </c>
      <c r="M139" s="62" t="s">
        <v>145</v>
      </c>
      <c r="N139" s="62"/>
      <c r="O139" s="63" t="s">
        <v>146</v>
      </c>
      <c r="P139" s="63" t="s">
        <v>89</v>
      </c>
    </row>
    <row r="140" spans="1:16" ht="12.75" customHeight="1" x14ac:dyDescent="0.2">
      <c r="A140" s="52" t="str">
        <f t="shared" si="24"/>
        <v>IBVS 2185 </v>
      </c>
      <c r="B140" s="15" t="str">
        <f t="shared" si="25"/>
        <v>I</v>
      </c>
      <c r="C140" s="52">
        <f t="shared" si="26"/>
        <v>44253.623</v>
      </c>
      <c r="D140" t="str">
        <f t="shared" si="27"/>
        <v>vis</v>
      </c>
      <c r="E140">
        <f>VLOOKUP(C140,Active!C$21:E$963,3,FALSE)</f>
        <v>-453.00968281862151</v>
      </c>
      <c r="F140" s="15" t="s">
        <v>135</v>
      </c>
      <c r="G140" t="str">
        <f t="shared" si="28"/>
        <v>44253.623</v>
      </c>
      <c r="H140" s="52">
        <f t="shared" si="29"/>
        <v>-453</v>
      </c>
      <c r="I140" s="61" t="s">
        <v>538</v>
      </c>
      <c r="J140" s="62" t="s">
        <v>539</v>
      </c>
      <c r="K140" s="61">
        <v>-453</v>
      </c>
      <c r="L140" s="61" t="s">
        <v>244</v>
      </c>
      <c r="M140" s="62" t="s">
        <v>540</v>
      </c>
      <c r="N140" s="62" t="s">
        <v>541</v>
      </c>
      <c r="O140" s="63" t="s">
        <v>542</v>
      </c>
      <c r="P140" s="64" t="s">
        <v>95</v>
      </c>
    </row>
    <row r="141" spans="1:16" ht="12.75" customHeight="1" x14ac:dyDescent="0.2">
      <c r="A141" s="52" t="str">
        <f t="shared" si="24"/>
        <v> AOEB 8 </v>
      </c>
      <c r="B141" s="15" t="str">
        <f t="shared" si="25"/>
        <v>I</v>
      </c>
      <c r="C141" s="52">
        <f t="shared" si="26"/>
        <v>50498.773999999998</v>
      </c>
      <c r="D141" t="str">
        <f t="shared" si="27"/>
        <v>vis</v>
      </c>
      <c r="E141">
        <f>VLOOKUP(C141,Active!C$21:E$963,3,FALSE)</f>
        <v>7403.9967606515502</v>
      </c>
      <c r="F141" s="15" t="s">
        <v>135</v>
      </c>
      <c r="G141" t="str">
        <f t="shared" si="28"/>
        <v>50498.774</v>
      </c>
      <c r="H141" s="52">
        <f t="shared" si="29"/>
        <v>7404</v>
      </c>
      <c r="I141" s="61" t="s">
        <v>543</v>
      </c>
      <c r="J141" s="62" t="s">
        <v>544</v>
      </c>
      <c r="K141" s="61">
        <v>7404</v>
      </c>
      <c r="L141" s="61" t="s">
        <v>231</v>
      </c>
      <c r="M141" s="62" t="s">
        <v>145</v>
      </c>
      <c r="N141" s="62"/>
      <c r="O141" s="63" t="s">
        <v>364</v>
      </c>
      <c r="P141" s="63" t="s">
        <v>102</v>
      </c>
    </row>
    <row r="142" spans="1:16" ht="12.75" customHeight="1" x14ac:dyDescent="0.2">
      <c r="A142" s="52" t="str">
        <f t="shared" si="24"/>
        <v> AOEB 8 </v>
      </c>
      <c r="B142" s="15" t="str">
        <f t="shared" si="25"/>
        <v>I</v>
      </c>
      <c r="C142" s="52">
        <f t="shared" si="26"/>
        <v>50867.586000000003</v>
      </c>
      <c r="D142" t="str">
        <f t="shared" si="27"/>
        <v>vis</v>
      </c>
      <c r="E142">
        <f>VLOOKUP(C142,Active!C$21:E$963,3,FALSE)</f>
        <v>7867.9980730984653</v>
      </c>
      <c r="F142" s="15" t="s">
        <v>135</v>
      </c>
      <c r="G142" t="str">
        <f t="shared" si="28"/>
        <v>50867.586</v>
      </c>
      <c r="H142" s="52">
        <f t="shared" si="29"/>
        <v>7868</v>
      </c>
      <c r="I142" s="61" t="s">
        <v>545</v>
      </c>
      <c r="J142" s="62" t="s">
        <v>546</v>
      </c>
      <c r="K142" s="61">
        <v>7868</v>
      </c>
      <c r="L142" s="61" t="s">
        <v>354</v>
      </c>
      <c r="M142" s="62" t="s">
        <v>145</v>
      </c>
      <c r="N142" s="62"/>
      <c r="O142" s="63" t="s">
        <v>278</v>
      </c>
      <c r="P142" s="63" t="s">
        <v>102</v>
      </c>
    </row>
    <row r="143" spans="1:16" ht="12.75" customHeight="1" x14ac:dyDescent="0.2">
      <c r="A143" s="52" t="str">
        <f t="shared" si="24"/>
        <v> AOEB 8 </v>
      </c>
      <c r="B143" s="15" t="str">
        <f t="shared" si="25"/>
        <v>I</v>
      </c>
      <c r="C143" s="52">
        <f t="shared" si="26"/>
        <v>50871.567999999999</v>
      </c>
      <c r="D143" t="str">
        <f t="shared" si="27"/>
        <v>vis</v>
      </c>
      <c r="E143">
        <f>VLOOKUP(C143,Active!C$21:E$963,3,FALSE)</f>
        <v>7873.0078158025035</v>
      </c>
      <c r="F143" s="15" t="s">
        <v>135</v>
      </c>
      <c r="G143" t="str">
        <f t="shared" si="28"/>
        <v>50871.568</v>
      </c>
      <c r="H143" s="52">
        <f t="shared" si="29"/>
        <v>7873</v>
      </c>
      <c r="I143" s="61" t="s">
        <v>547</v>
      </c>
      <c r="J143" s="62" t="s">
        <v>548</v>
      </c>
      <c r="K143" s="61">
        <v>7873</v>
      </c>
      <c r="L143" s="61" t="s">
        <v>216</v>
      </c>
      <c r="M143" s="62" t="s">
        <v>145</v>
      </c>
      <c r="N143" s="62"/>
      <c r="O143" s="63" t="s">
        <v>364</v>
      </c>
      <c r="P143" s="63" t="s">
        <v>102</v>
      </c>
    </row>
    <row r="144" spans="1:16" ht="12.75" customHeight="1" x14ac:dyDescent="0.2">
      <c r="A144" s="52" t="str">
        <f t="shared" si="24"/>
        <v> AOEB 8 </v>
      </c>
      <c r="B144" s="15" t="str">
        <f t="shared" si="25"/>
        <v>I</v>
      </c>
      <c r="C144" s="52">
        <f t="shared" si="26"/>
        <v>50898.59</v>
      </c>
      <c r="D144" t="str">
        <f t="shared" si="27"/>
        <v>vis</v>
      </c>
      <c r="E144">
        <f>VLOOKUP(C144,Active!C$21:E$963,3,FALSE)</f>
        <v>7907.0041159905104</v>
      </c>
      <c r="F144" s="15" t="s">
        <v>135</v>
      </c>
      <c r="G144" t="str">
        <f t="shared" si="28"/>
        <v>50898.590</v>
      </c>
      <c r="H144" s="52">
        <f t="shared" si="29"/>
        <v>7907</v>
      </c>
      <c r="I144" s="61" t="s">
        <v>549</v>
      </c>
      <c r="J144" s="62" t="s">
        <v>550</v>
      </c>
      <c r="K144" s="61">
        <v>7907</v>
      </c>
      <c r="L144" s="61" t="s">
        <v>203</v>
      </c>
      <c r="M144" s="62" t="s">
        <v>145</v>
      </c>
      <c r="N144" s="62"/>
      <c r="O144" s="63" t="s">
        <v>364</v>
      </c>
      <c r="P144" s="63" t="s">
        <v>102</v>
      </c>
    </row>
    <row r="145" spans="1:16" ht="12.75" customHeight="1" x14ac:dyDescent="0.2">
      <c r="A145" s="52" t="str">
        <f t="shared" si="24"/>
        <v> AOEB 8 </v>
      </c>
      <c r="B145" s="15" t="str">
        <f t="shared" si="25"/>
        <v>I</v>
      </c>
      <c r="C145" s="52">
        <f t="shared" si="26"/>
        <v>51160.887000000002</v>
      </c>
      <c r="D145" t="str">
        <f t="shared" si="27"/>
        <v>vis</v>
      </c>
      <c r="E145">
        <f>VLOOKUP(C145,Active!C$21:E$963,3,FALSE)</f>
        <v>8236.9992144441658</v>
      </c>
      <c r="F145" s="15" t="s">
        <v>135</v>
      </c>
      <c r="G145" t="str">
        <f t="shared" si="28"/>
        <v>51160.887</v>
      </c>
      <c r="H145" s="52">
        <f t="shared" si="29"/>
        <v>8237</v>
      </c>
      <c r="I145" s="61" t="s">
        <v>551</v>
      </c>
      <c r="J145" s="62" t="s">
        <v>552</v>
      </c>
      <c r="K145" s="61">
        <v>8237</v>
      </c>
      <c r="L145" s="61" t="s">
        <v>212</v>
      </c>
      <c r="M145" s="62" t="s">
        <v>145</v>
      </c>
      <c r="N145" s="62"/>
      <c r="O145" s="63" t="s">
        <v>278</v>
      </c>
      <c r="P145" s="63" t="s">
        <v>102</v>
      </c>
    </row>
    <row r="146" spans="1:16" ht="12.75" customHeight="1" x14ac:dyDescent="0.2">
      <c r="A146" s="52" t="str">
        <f t="shared" si="24"/>
        <v> AOEB 8 </v>
      </c>
      <c r="B146" s="15" t="str">
        <f t="shared" si="25"/>
        <v>I</v>
      </c>
      <c r="C146" s="52">
        <f t="shared" si="26"/>
        <v>51223.682000000001</v>
      </c>
      <c r="D146" t="str">
        <f t="shared" si="27"/>
        <v>vis</v>
      </c>
      <c r="E146">
        <f>VLOOKUP(C146,Active!C$21:E$963,3,FALSE)</f>
        <v>8316.0014226562162</v>
      </c>
      <c r="F146" s="15" t="s">
        <v>135</v>
      </c>
      <c r="G146" t="str">
        <f t="shared" si="28"/>
        <v>51223.682</v>
      </c>
      <c r="H146" s="52">
        <f t="shared" si="29"/>
        <v>8316</v>
      </c>
      <c r="I146" s="61" t="s">
        <v>553</v>
      </c>
      <c r="J146" s="62" t="s">
        <v>554</v>
      </c>
      <c r="K146" s="61">
        <v>8316</v>
      </c>
      <c r="L146" s="61" t="s">
        <v>302</v>
      </c>
      <c r="M146" s="62" t="s">
        <v>145</v>
      </c>
      <c r="N146" s="62"/>
      <c r="O146" s="63" t="s">
        <v>278</v>
      </c>
      <c r="P146" s="63" t="s">
        <v>102</v>
      </c>
    </row>
    <row r="147" spans="1:16" ht="12.75" customHeight="1" x14ac:dyDescent="0.2">
      <c r="A147" s="52" t="str">
        <f t="shared" si="24"/>
        <v> AOEB 8 </v>
      </c>
      <c r="B147" s="15" t="str">
        <f t="shared" si="25"/>
        <v>II</v>
      </c>
      <c r="C147" s="52">
        <f t="shared" si="26"/>
        <v>51256.652999999998</v>
      </c>
      <c r="D147" t="str">
        <f t="shared" si="27"/>
        <v>vis</v>
      </c>
      <c r="E147">
        <f>VLOOKUP(C147,Active!C$21:E$963,3,FALSE)</f>
        <v>8357.4821425695754</v>
      </c>
      <c r="F147" s="15" t="s">
        <v>135</v>
      </c>
      <c r="G147" t="str">
        <f t="shared" si="28"/>
        <v>51256.653</v>
      </c>
      <c r="H147" s="52">
        <f t="shared" si="29"/>
        <v>8357.5</v>
      </c>
      <c r="I147" s="61" t="s">
        <v>555</v>
      </c>
      <c r="J147" s="62" t="s">
        <v>556</v>
      </c>
      <c r="K147" s="61">
        <v>8357.5</v>
      </c>
      <c r="L147" s="61" t="s">
        <v>251</v>
      </c>
      <c r="M147" s="62" t="s">
        <v>145</v>
      </c>
      <c r="N147" s="62"/>
      <c r="O147" s="63" t="s">
        <v>278</v>
      </c>
      <c r="P147" s="63" t="s">
        <v>102</v>
      </c>
    </row>
    <row r="148" spans="1:16" ht="12.75" customHeight="1" x14ac:dyDescent="0.2">
      <c r="A148" s="52" t="str">
        <f t="shared" si="24"/>
        <v> AOEB 8 </v>
      </c>
      <c r="B148" s="15" t="str">
        <f t="shared" si="25"/>
        <v>I</v>
      </c>
      <c r="C148" s="52">
        <f t="shared" si="26"/>
        <v>51262.627999999997</v>
      </c>
      <c r="D148" t="str">
        <f t="shared" si="27"/>
        <v>vis</v>
      </c>
      <c r="E148">
        <f>VLOOKUP(C148,Active!C$21:E$963,3,FALSE)</f>
        <v>8364.9992728198649</v>
      </c>
      <c r="F148" s="15" t="s">
        <v>135</v>
      </c>
      <c r="G148" t="str">
        <f t="shared" si="28"/>
        <v>51262.628</v>
      </c>
      <c r="H148" s="52">
        <f t="shared" si="29"/>
        <v>8365</v>
      </c>
      <c r="I148" s="61" t="s">
        <v>557</v>
      </c>
      <c r="J148" s="62" t="s">
        <v>558</v>
      </c>
      <c r="K148" s="61">
        <v>8365</v>
      </c>
      <c r="L148" s="61" t="s">
        <v>212</v>
      </c>
      <c r="M148" s="62" t="s">
        <v>145</v>
      </c>
      <c r="N148" s="62"/>
      <c r="O148" s="63" t="s">
        <v>364</v>
      </c>
      <c r="P148" s="63" t="s">
        <v>102</v>
      </c>
    </row>
    <row r="149" spans="1:16" ht="12.75" customHeight="1" x14ac:dyDescent="0.2">
      <c r="A149" s="52" t="str">
        <f t="shared" si="24"/>
        <v> AOEB 8 </v>
      </c>
      <c r="B149" s="15" t="str">
        <f t="shared" si="25"/>
        <v>I</v>
      </c>
      <c r="C149" s="52">
        <f t="shared" si="26"/>
        <v>51579.773999999998</v>
      </c>
      <c r="D149" t="str">
        <f t="shared" si="27"/>
        <v>vis</v>
      </c>
      <c r="E149">
        <f>VLOOKUP(C149,Active!C$21:E$963,3,FALSE)</f>
        <v>8763.9997398255146</v>
      </c>
      <c r="F149" s="15" t="s">
        <v>135</v>
      </c>
      <c r="G149" t="str">
        <f t="shared" si="28"/>
        <v>51579.774</v>
      </c>
      <c r="H149" s="52">
        <f t="shared" si="29"/>
        <v>8764</v>
      </c>
      <c r="I149" s="61" t="s">
        <v>559</v>
      </c>
      <c r="J149" s="62" t="s">
        <v>560</v>
      </c>
      <c r="K149" s="61">
        <v>8764</v>
      </c>
      <c r="L149" s="61" t="s">
        <v>331</v>
      </c>
      <c r="M149" s="62" t="s">
        <v>145</v>
      </c>
      <c r="N149" s="62"/>
      <c r="O149" s="63" t="s">
        <v>278</v>
      </c>
      <c r="P149" s="63" t="s">
        <v>102</v>
      </c>
    </row>
    <row r="150" spans="1:16" ht="12.75" customHeight="1" x14ac:dyDescent="0.2">
      <c r="A150" s="52" t="str">
        <f t="shared" si="24"/>
        <v> AOEB 8 </v>
      </c>
      <c r="B150" s="15" t="str">
        <f t="shared" si="25"/>
        <v>II</v>
      </c>
      <c r="C150" s="52">
        <f t="shared" si="26"/>
        <v>51930.695</v>
      </c>
      <c r="D150" t="str">
        <f t="shared" si="27"/>
        <v>vis</v>
      </c>
      <c r="E150">
        <f>VLOOKUP(C150,Active!C$21:E$963,3,FALSE)</f>
        <v>9205.4924368233951</v>
      </c>
      <c r="F150" s="15" t="s">
        <v>135</v>
      </c>
      <c r="G150" t="str">
        <f t="shared" si="28"/>
        <v>51930.695</v>
      </c>
      <c r="H150" s="52">
        <f t="shared" si="29"/>
        <v>9205.5</v>
      </c>
      <c r="I150" s="61" t="s">
        <v>561</v>
      </c>
      <c r="J150" s="62" t="s">
        <v>562</v>
      </c>
      <c r="K150" s="61">
        <v>9205.5</v>
      </c>
      <c r="L150" s="61" t="s">
        <v>461</v>
      </c>
      <c r="M150" s="62" t="s">
        <v>145</v>
      </c>
      <c r="N150" s="62"/>
      <c r="O150" s="63" t="s">
        <v>278</v>
      </c>
      <c r="P150" s="63" t="s">
        <v>102</v>
      </c>
    </row>
    <row r="151" spans="1:16" ht="12.75" customHeight="1" x14ac:dyDescent="0.2">
      <c r="A151" s="52" t="str">
        <f t="shared" si="24"/>
        <v> AOEB 8 </v>
      </c>
      <c r="B151" s="15" t="str">
        <f t="shared" si="25"/>
        <v>I</v>
      </c>
      <c r="C151" s="52">
        <f t="shared" si="26"/>
        <v>52010.578999999998</v>
      </c>
      <c r="D151" t="str">
        <f t="shared" si="27"/>
        <v>vis</v>
      </c>
      <c r="E151">
        <f>VLOOKUP(C151,Active!C$21:E$963,3,FALSE)</f>
        <v>9305.9942665998333</v>
      </c>
      <c r="F151" s="15" t="s">
        <v>135</v>
      </c>
      <c r="G151" t="str">
        <f t="shared" si="28"/>
        <v>52010.5790</v>
      </c>
      <c r="H151" s="52">
        <f t="shared" si="29"/>
        <v>9306</v>
      </c>
      <c r="I151" s="61" t="s">
        <v>563</v>
      </c>
      <c r="J151" s="62" t="s">
        <v>564</v>
      </c>
      <c r="K151" s="61">
        <v>9306</v>
      </c>
      <c r="L151" s="61" t="s">
        <v>565</v>
      </c>
      <c r="M151" s="62" t="s">
        <v>375</v>
      </c>
      <c r="N151" s="62" t="s">
        <v>383</v>
      </c>
      <c r="O151" s="63" t="s">
        <v>410</v>
      </c>
      <c r="P151" s="63" t="s">
        <v>102</v>
      </c>
    </row>
    <row r="152" spans="1:16" ht="12.75" customHeight="1" x14ac:dyDescent="0.2">
      <c r="A152" s="52" t="str">
        <f t="shared" si="24"/>
        <v> AOEB 8 </v>
      </c>
      <c r="B152" s="15" t="str">
        <f t="shared" si="25"/>
        <v>I</v>
      </c>
      <c r="C152" s="52">
        <f t="shared" si="26"/>
        <v>52312.627</v>
      </c>
      <c r="D152" t="str">
        <f t="shared" si="27"/>
        <v>vis</v>
      </c>
      <c r="E152">
        <f>VLOOKUP(C152,Active!C$21:E$963,3,FALSE)</f>
        <v>9685.9999833931179</v>
      </c>
      <c r="F152" s="15" t="s">
        <v>135</v>
      </c>
      <c r="G152" t="str">
        <f t="shared" si="28"/>
        <v>52312.627</v>
      </c>
      <c r="H152" s="52">
        <f t="shared" si="29"/>
        <v>9686</v>
      </c>
      <c r="I152" s="61" t="s">
        <v>566</v>
      </c>
      <c r="J152" s="62" t="s">
        <v>567</v>
      </c>
      <c r="K152" s="61">
        <v>9686</v>
      </c>
      <c r="L152" s="61" t="s">
        <v>331</v>
      </c>
      <c r="M152" s="62" t="s">
        <v>145</v>
      </c>
      <c r="N152" s="62"/>
      <c r="O152" s="63" t="s">
        <v>278</v>
      </c>
      <c r="P152" s="63" t="s">
        <v>102</v>
      </c>
    </row>
    <row r="153" spans="1:16" ht="12.75" customHeight="1" x14ac:dyDescent="0.2">
      <c r="A153" s="52" t="str">
        <f t="shared" si="24"/>
        <v> AOEB 8 </v>
      </c>
      <c r="B153" s="15" t="str">
        <f t="shared" si="25"/>
        <v>II</v>
      </c>
      <c r="C153" s="52">
        <f t="shared" si="26"/>
        <v>52322.559200000003</v>
      </c>
      <c r="D153" t="str">
        <f t="shared" si="27"/>
        <v>vis</v>
      </c>
      <c r="E153">
        <f>VLOOKUP(C153,Active!C$21:E$963,3,FALSE)</f>
        <v>9698.4956555390527</v>
      </c>
      <c r="F153" s="15" t="s">
        <v>135</v>
      </c>
      <c r="G153" t="str">
        <f t="shared" si="28"/>
        <v>52322.5592</v>
      </c>
      <c r="H153" s="52">
        <f t="shared" si="29"/>
        <v>9698.5</v>
      </c>
      <c r="I153" s="61" t="s">
        <v>568</v>
      </c>
      <c r="J153" s="62" t="s">
        <v>569</v>
      </c>
      <c r="K153" s="61">
        <v>9698.5</v>
      </c>
      <c r="L153" s="61" t="s">
        <v>570</v>
      </c>
      <c r="M153" s="62" t="s">
        <v>375</v>
      </c>
      <c r="N153" s="62" t="s">
        <v>383</v>
      </c>
      <c r="O153" s="63" t="s">
        <v>410</v>
      </c>
      <c r="P153" s="63" t="s">
        <v>102</v>
      </c>
    </row>
    <row r="154" spans="1:16" ht="12.75" customHeight="1" x14ac:dyDescent="0.2">
      <c r="A154" s="52" t="str">
        <f t="shared" si="24"/>
        <v> AOEB 8 </v>
      </c>
      <c r="B154" s="15" t="str">
        <f t="shared" si="25"/>
        <v>II</v>
      </c>
      <c r="C154" s="52">
        <f t="shared" si="26"/>
        <v>52678.652600000001</v>
      </c>
      <c r="D154" t="str">
        <f t="shared" si="27"/>
        <v>vis</v>
      </c>
      <c r="E154">
        <f>VLOOKUP(C154,Active!C$21:E$963,3,FALSE)</f>
        <v>10146.495734044311</v>
      </c>
      <c r="F154" s="15" t="s">
        <v>135</v>
      </c>
      <c r="G154" t="str">
        <f t="shared" si="28"/>
        <v>52678.6526</v>
      </c>
      <c r="H154" s="52">
        <f t="shared" si="29"/>
        <v>10146.5</v>
      </c>
      <c r="I154" s="61" t="s">
        <v>571</v>
      </c>
      <c r="J154" s="62" t="s">
        <v>572</v>
      </c>
      <c r="K154" s="61">
        <v>10146.5</v>
      </c>
      <c r="L154" s="61" t="s">
        <v>573</v>
      </c>
      <c r="M154" s="62" t="s">
        <v>375</v>
      </c>
      <c r="N154" s="62" t="s">
        <v>383</v>
      </c>
      <c r="O154" s="63" t="s">
        <v>278</v>
      </c>
      <c r="P154" s="63" t="s">
        <v>102</v>
      </c>
    </row>
    <row r="155" spans="1:16" ht="12.75" customHeight="1" x14ac:dyDescent="0.2">
      <c r="A155" s="52" t="str">
        <f t="shared" si="24"/>
        <v> AOEB 8 </v>
      </c>
      <c r="B155" s="15" t="str">
        <f t="shared" si="25"/>
        <v>II</v>
      </c>
      <c r="C155" s="52">
        <f t="shared" si="26"/>
        <v>52694.548499999997</v>
      </c>
      <c r="D155" t="str">
        <f t="shared" si="27"/>
        <v>vis</v>
      </c>
      <c r="E155">
        <f>VLOOKUP(C155,Active!C$21:E$963,3,FALSE)</f>
        <v>10166.494319943151</v>
      </c>
      <c r="F155" s="15" t="s">
        <v>135</v>
      </c>
      <c r="G155" t="str">
        <f t="shared" si="28"/>
        <v>52694.5485</v>
      </c>
      <c r="H155" s="52">
        <f t="shared" si="29"/>
        <v>10166.5</v>
      </c>
      <c r="I155" s="61" t="s">
        <v>574</v>
      </c>
      <c r="J155" s="62" t="s">
        <v>575</v>
      </c>
      <c r="K155" s="61">
        <v>10166.5</v>
      </c>
      <c r="L155" s="61" t="s">
        <v>576</v>
      </c>
      <c r="M155" s="62" t="s">
        <v>375</v>
      </c>
      <c r="N155" s="62" t="s">
        <v>383</v>
      </c>
      <c r="O155" s="63" t="s">
        <v>410</v>
      </c>
      <c r="P155" s="63" t="s">
        <v>102</v>
      </c>
    </row>
    <row r="156" spans="1:16" ht="12.75" customHeight="1" x14ac:dyDescent="0.2">
      <c r="A156" s="52" t="str">
        <f t="shared" si="24"/>
        <v> AOEB 8 </v>
      </c>
      <c r="B156" s="15" t="str">
        <f t="shared" si="25"/>
        <v>II</v>
      </c>
      <c r="C156" s="52">
        <f t="shared" si="26"/>
        <v>52713.6247</v>
      </c>
      <c r="D156" t="str">
        <f t="shared" si="27"/>
        <v>vis</v>
      </c>
      <c r="E156">
        <f>VLOOKUP(C156,Active!C$21:E$963,3,FALSE)</f>
        <v>10190.494032090535</v>
      </c>
      <c r="F156" s="15" t="s">
        <v>135</v>
      </c>
      <c r="G156" t="str">
        <f t="shared" si="28"/>
        <v>52713.6247</v>
      </c>
      <c r="H156" s="52">
        <f t="shared" si="29"/>
        <v>10190.5</v>
      </c>
      <c r="I156" s="61" t="s">
        <v>577</v>
      </c>
      <c r="J156" s="62" t="s">
        <v>578</v>
      </c>
      <c r="K156" s="61">
        <v>10190.5</v>
      </c>
      <c r="L156" s="61" t="s">
        <v>579</v>
      </c>
      <c r="M156" s="62" t="s">
        <v>375</v>
      </c>
      <c r="N156" s="62" t="s">
        <v>383</v>
      </c>
      <c r="O156" s="63" t="s">
        <v>278</v>
      </c>
      <c r="P156" s="63" t="s">
        <v>102</v>
      </c>
    </row>
    <row r="157" spans="1:16" ht="12.75" customHeight="1" x14ac:dyDescent="0.2">
      <c r="A157" s="52" t="str">
        <f t="shared" si="24"/>
        <v> AOEB 12 </v>
      </c>
      <c r="B157" s="15" t="str">
        <f t="shared" si="25"/>
        <v>II</v>
      </c>
      <c r="C157" s="52">
        <f t="shared" si="26"/>
        <v>53050.642200000002</v>
      </c>
      <c r="D157" t="str">
        <f t="shared" si="27"/>
        <v>vis</v>
      </c>
      <c r="E157">
        <f>VLOOKUP(C157,Active!C$21:E$963,3,FALSE)</f>
        <v>10614.494775877551</v>
      </c>
      <c r="F157" s="15" t="s">
        <v>135</v>
      </c>
      <c r="G157" t="str">
        <f t="shared" si="28"/>
        <v>53050.6422</v>
      </c>
      <c r="H157" s="52">
        <f t="shared" si="29"/>
        <v>10614.5</v>
      </c>
      <c r="I157" s="61" t="s">
        <v>580</v>
      </c>
      <c r="J157" s="62" t="s">
        <v>581</v>
      </c>
      <c r="K157" s="61">
        <v>10614.5</v>
      </c>
      <c r="L157" s="61" t="s">
        <v>414</v>
      </c>
      <c r="M157" s="62" t="s">
        <v>375</v>
      </c>
      <c r="N157" s="62" t="s">
        <v>383</v>
      </c>
      <c r="O157" s="63" t="s">
        <v>278</v>
      </c>
      <c r="P157" s="63" t="s">
        <v>103</v>
      </c>
    </row>
    <row r="158" spans="1:16" ht="12.75" customHeight="1" x14ac:dyDescent="0.2">
      <c r="A158" s="52" t="str">
        <f t="shared" si="24"/>
        <v> AOEB 12 </v>
      </c>
      <c r="B158" s="15" t="str">
        <f t="shared" si="25"/>
        <v>II</v>
      </c>
      <c r="C158" s="52">
        <f t="shared" si="26"/>
        <v>53077.667600000001</v>
      </c>
      <c r="D158" t="str">
        <f t="shared" si="27"/>
        <v>vis</v>
      </c>
      <c r="E158">
        <f>VLOOKUP(C158,Active!C$21:E$963,3,FALSE)</f>
        <v>10648.495353595743</v>
      </c>
      <c r="F158" s="15" t="s">
        <v>135</v>
      </c>
      <c r="G158" t="str">
        <f t="shared" si="28"/>
        <v>53077.6676</v>
      </c>
      <c r="H158" s="52">
        <f t="shared" si="29"/>
        <v>10648.5</v>
      </c>
      <c r="I158" s="61" t="s">
        <v>582</v>
      </c>
      <c r="J158" s="62" t="s">
        <v>583</v>
      </c>
      <c r="K158" s="61">
        <v>10648.5</v>
      </c>
      <c r="L158" s="61" t="s">
        <v>584</v>
      </c>
      <c r="M158" s="62" t="s">
        <v>375</v>
      </c>
      <c r="N158" s="62" t="s">
        <v>383</v>
      </c>
      <c r="O158" s="63" t="s">
        <v>278</v>
      </c>
      <c r="P158" s="63" t="s">
        <v>103</v>
      </c>
    </row>
    <row r="159" spans="1:16" ht="12.75" customHeight="1" x14ac:dyDescent="0.2">
      <c r="A159" s="52" t="str">
        <f t="shared" si="24"/>
        <v> AOEB 12 </v>
      </c>
      <c r="B159" s="15" t="str">
        <f t="shared" si="25"/>
        <v>I</v>
      </c>
      <c r="C159" s="52">
        <f t="shared" si="26"/>
        <v>53314.9283</v>
      </c>
      <c r="D159" t="str">
        <f t="shared" si="27"/>
        <v>vis</v>
      </c>
      <c r="E159">
        <f>VLOOKUP(C159,Active!C$21:E$963,3,FALSE)</f>
        <v>10946.992355298702</v>
      </c>
      <c r="F159" s="15" t="s">
        <v>135</v>
      </c>
      <c r="G159" t="str">
        <f t="shared" si="28"/>
        <v>53314.9283</v>
      </c>
      <c r="H159" s="52">
        <f t="shared" si="29"/>
        <v>10947</v>
      </c>
      <c r="I159" s="61" t="s">
        <v>585</v>
      </c>
      <c r="J159" s="62" t="s">
        <v>586</v>
      </c>
      <c r="K159" s="61">
        <v>10947</v>
      </c>
      <c r="L159" s="61" t="s">
        <v>404</v>
      </c>
      <c r="M159" s="62" t="s">
        <v>375</v>
      </c>
      <c r="N159" s="62" t="s">
        <v>383</v>
      </c>
      <c r="O159" s="63" t="s">
        <v>278</v>
      </c>
      <c r="P159" s="63" t="s">
        <v>103</v>
      </c>
    </row>
    <row r="160" spans="1:16" ht="12.75" customHeight="1" x14ac:dyDescent="0.2">
      <c r="A160" s="52" t="str">
        <f t="shared" si="24"/>
        <v>VSB 44 </v>
      </c>
      <c r="B160" s="15" t="str">
        <f t="shared" si="25"/>
        <v>I</v>
      </c>
      <c r="C160" s="52">
        <f t="shared" si="26"/>
        <v>53693.277099999999</v>
      </c>
      <c r="D160" t="str">
        <f t="shared" si="27"/>
        <v>vis</v>
      </c>
      <c r="E160">
        <f>VLOOKUP(C160,Active!C$21:E$963,3,FALSE)</f>
        <v>11422.991888293052</v>
      </c>
      <c r="F160" s="15" t="s">
        <v>135</v>
      </c>
      <c r="G160" t="str">
        <f t="shared" si="28"/>
        <v>53693.2771</v>
      </c>
      <c r="H160" s="52">
        <f t="shared" si="29"/>
        <v>11423</v>
      </c>
      <c r="I160" s="61" t="s">
        <v>587</v>
      </c>
      <c r="J160" s="62" t="s">
        <v>588</v>
      </c>
      <c r="K160" s="61">
        <v>11423</v>
      </c>
      <c r="L160" s="61" t="s">
        <v>589</v>
      </c>
      <c r="M160" s="62" t="s">
        <v>540</v>
      </c>
      <c r="N160" s="62" t="s">
        <v>541</v>
      </c>
      <c r="O160" s="63" t="s">
        <v>590</v>
      </c>
      <c r="P160" s="64" t="s">
        <v>104</v>
      </c>
    </row>
    <row r="161" spans="1:16" ht="12.75" customHeight="1" x14ac:dyDescent="0.2">
      <c r="A161" s="52" t="str">
        <f t="shared" si="24"/>
        <v> AOEB 12 </v>
      </c>
      <c r="B161" s="15" t="str">
        <f t="shared" si="25"/>
        <v>II</v>
      </c>
      <c r="C161" s="52">
        <f t="shared" si="26"/>
        <v>54158.663099999998</v>
      </c>
      <c r="D161" t="str">
        <f t="shared" si="27"/>
        <v>vis</v>
      </c>
      <c r="E161">
        <f>VLOOKUP(C161,Active!C$21:E$963,3,FALSE)</f>
        <v>12008.492671332695</v>
      </c>
      <c r="F161" s="15" t="s">
        <v>135</v>
      </c>
      <c r="G161" t="str">
        <f t="shared" si="28"/>
        <v>54158.6631</v>
      </c>
      <c r="H161" s="52">
        <f t="shared" si="29"/>
        <v>12008.5</v>
      </c>
      <c r="I161" s="61" t="s">
        <v>591</v>
      </c>
      <c r="J161" s="62" t="s">
        <v>592</v>
      </c>
      <c r="K161" s="61" t="s">
        <v>593</v>
      </c>
      <c r="L161" s="61" t="s">
        <v>594</v>
      </c>
      <c r="M161" s="62" t="s">
        <v>375</v>
      </c>
      <c r="N161" s="62" t="s">
        <v>383</v>
      </c>
      <c r="O161" s="63" t="s">
        <v>427</v>
      </c>
      <c r="P161" s="63" t="s">
        <v>103</v>
      </c>
    </row>
    <row r="162" spans="1:16" ht="12.75" customHeight="1" x14ac:dyDescent="0.2">
      <c r="A162" s="52" t="str">
        <f t="shared" si="24"/>
        <v> AOEB 12 </v>
      </c>
      <c r="B162" s="15" t="str">
        <f t="shared" si="25"/>
        <v>I</v>
      </c>
      <c r="C162" s="52">
        <f t="shared" si="26"/>
        <v>54160.648999999998</v>
      </c>
      <c r="D162" t="str">
        <f t="shared" si="27"/>
        <v>vis</v>
      </c>
      <c r="E162">
        <f>VLOOKUP(C162,Active!C$21:E$963,3,FALSE)</f>
        <v>12010.991126389439</v>
      </c>
      <c r="F162" s="15" t="s">
        <v>135</v>
      </c>
      <c r="G162" t="str">
        <f t="shared" si="28"/>
        <v>54160.6490</v>
      </c>
      <c r="H162" s="52">
        <f t="shared" si="29"/>
        <v>12011</v>
      </c>
      <c r="I162" s="61" t="s">
        <v>595</v>
      </c>
      <c r="J162" s="62" t="s">
        <v>596</v>
      </c>
      <c r="K162" s="61" t="s">
        <v>597</v>
      </c>
      <c r="L162" s="61" t="s">
        <v>598</v>
      </c>
      <c r="M162" s="62" t="s">
        <v>375</v>
      </c>
      <c r="N162" s="62" t="s">
        <v>383</v>
      </c>
      <c r="O162" s="63" t="s">
        <v>384</v>
      </c>
      <c r="P162" s="63" t="s">
        <v>103</v>
      </c>
    </row>
    <row r="163" spans="1:16" ht="12.75" customHeight="1" x14ac:dyDescent="0.2">
      <c r="A163" s="52" t="str">
        <f t="shared" si="24"/>
        <v>VSB 48 </v>
      </c>
      <c r="B163" s="15" t="str">
        <f t="shared" si="25"/>
        <v>I</v>
      </c>
      <c r="C163" s="52">
        <f t="shared" si="26"/>
        <v>54821.1702</v>
      </c>
      <c r="D163" t="str">
        <f t="shared" si="27"/>
        <v>vis</v>
      </c>
      <c r="E163">
        <f>VLOOKUP(C163,Active!C$21:E$963,3,FALSE)</f>
        <v>12841.990941197548</v>
      </c>
      <c r="F163" s="15" t="s">
        <v>135</v>
      </c>
      <c r="G163" t="str">
        <f t="shared" si="28"/>
        <v>54821.1702</v>
      </c>
      <c r="H163" s="52">
        <f t="shared" si="29"/>
        <v>12842</v>
      </c>
      <c r="I163" s="61" t="s">
        <v>599</v>
      </c>
      <c r="J163" s="62" t="s">
        <v>600</v>
      </c>
      <c r="K163" s="61" t="s">
        <v>601</v>
      </c>
      <c r="L163" s="61" t="s">
        <v>400</v>
      </c>
      <c r="M163" s="62" t="s">
        <v>375</v>
      </c>
      <c r="N163" s="62" t="s">
        <v>135</v>
      </c>
      <c r="O163" s="63" t="s">
        <v>602</v>
      </c>
      <c r="P163" s="64" t="s">
        <v>107</v>
      </c>
    </row>
    <row r="164" spans="1:16" ht="12.75" customHeight="1" x14ac:dyDescent="0.2">
      <c r="A164" s="52" t="str">
        <f t="shared" si="24"/>
        <v>VSB 48 </v>
      </c>
      <c r="B164" s="15" t="str">
        <f t="shared" si="25"/>
        <v>I</v>
      </c>
      <c r="C164" s="52">
        <f t="shared" si="26"/>
        <v>54829.120699999999</v>
      </c>
      <c r="D164" t="str">
        <f t="shared" si="27"/>
        <v>vis</v>
      </c>
      <c r="E164">
        <f>VLOOKUP(C164,Active!C$21:E$963,3,FALSE)</f>
        <v>12851.993442294608</v>
      </c>
      <c r="F164" s="15" t="s">
        <v>135</v>
      </c>
      <c r="G164" t="str">
        <f t="shared" si="28"/>
        <v>54829.1207</v>
      </c>
      <c r="H164" s="52">
        <f t="shared" si="29"/>
        <v>12852</v>
      </c>
      <c r="I164" s="61" t="s">
        <v>603</v>
      </c>
      <c r="J164" s="62" t="s">
        <v>604</v>
      </c>
      <c r="K164" s="61" t="s">
        <v>605</v>
      </c>
      <c r="L164" s="61" t="s">
        <v>606</v>
      </c>
      <c r="M164" s="62" t="s">
        <v>375</v>
      </c>
      <c r="N164" s="62" t="s">
        <v>122</v>
      </c>
      <c r="O164" s="63" t="s">
        <v>607</v>
      </c>
      <c r="P164" s="64" t="s">
        <v>107</v>
      </c>
    </row>
    <row r="165" spans="1:16" ht="12.75" customHeight="1" x14ac:dyDescent="0.2">
      <c r="A165" s="52" t="str">
        <f t="shared" si="24"/>
        <v>VSB 50 </v>
      </c>
      <c r="B165" s="15" t="str">
        <f t="shared" si="25"/>
        <v>I</v>
      </c>
      <c r="C165" s="52">
        <f t="shared" si="26"/>
        <v>54864.094499999999</v>
      </c>
      <c r="D165" t="str">
        <f t="shared" si="27"/>
        <v>vis</v>
      </c>
      <c r="E165">
        <f>VLOOKUP(C165,Active!C$21:E$963,3,FALSE)</f>
        <v>12895.993879105925</v>
      </c>
      <c r="F165" s="15" t="s">
        <v>135</v>
      </c>
      <c r="G165" t="str">
        <f t="shared" si="28"/>
        <v>54864.0945</v>
      </c>
      <c r="H165" s="52">
        <f t="shared" si="29"/>
        <v>12896</v>
      </c>
      <c r="I165" s="61" t="s">
        <v>608</v>
      </c>
      <c r="J165" s="62" t="s">
        <v>609</v>
      </c>
      <c r="K165" s="61" t="s">
        <v>610</v>
      </c>
      <c r="L165" s="61" t="s">
        <v>611</v>
      </c>
      <c r="M165" s="62" t="s">
        <v>375</v>
      </c>
      <c r="N165" s="62" t="s">
        <v>612</v>
      </c>
      <c r="O165" s="63" t="s">
        <v>607</v>
      </c>
      <c r="P165" s="64" t="s">
        <v>110</v>
      </c>
    </row>
    <row r="166" spans="1:16" ht="12.75" customHeight="1" x14ac:dyDescent="0.2">
      <c r="A166" s="52" t="str">
        <f t="shared" si="24"/>
        <v>VSB 51 </v>
      </c>
      <c r="B166" s="15" t="str">
        <f t="shared" si="25"/>
        <v>I</v>
      </c>
      <c r="C166" s="52">
        <f t="shared" si="26"/>
        <v>55213.032200000001</v>
      </c>
      <c r="D166" t="str">
        <f t="shared" si="27"/>
        <v>vis</v>
      </c>
      <c r="E166">
        <f>VLOOKUP(C166,Active!C$21:E$963,3,FALSE)</f>
        <v>13334.991392099555</v>
      </c>
      <c r="F166" s="15" t="s">
        <v>135</v>
      </c>
      <c r="G166" t="str">
        <f t="shared" si="28"/>
        <v>55213.0322</v>
      </c>
      <c r="H166" s="52">
        <f t="shared" si="29"/>
        <v>13335</v>
      </c>
      <c r="I166" s="61" t="s">
        <v>613</v>
      </c>
      <c r="J166" s="62" t="s">
        <v>614</v>
      </c>
      <c r="K166" s="61" t="s">
        <v>615</v>
      </c>
      <c r="L166" s="61" t="s">
        <v>389</v>
      </c>
      <c r="M166" s="62" t="s">
        <v>375</v>
      </c>
      <c r="N166" s="62" t="s">
        <v>122</v>
      </c>
      <c r="O166" s="63" t="s">
        <v>607</v>
      </c>
      <c r="P166" s="64" t="s">
        <v>112</v>
      </c>
    </row>
    <row r="167" spans="1:16" ht="12.75" customHeight="1" x14ac:dyDescent="0.2">
      <c r="A167" s="52" t="str">
        <f t="shared" si="24"/>
        <v>VSB 51 </v>
      </c>
      <c r="B167" s="15" t="str">
        <f t="shared" si="25"/>
        <v>I</v>
      </c>
      <c r="C167" s="52">
        <f t="shared" si="26"/>
        <v>55255.95</v>
      </c>
      <c r="D167" t="str">
        <f t="shared" si="27"/>
        <v>vis</v>
      </c>
      <c r="E167">
        <f>VLOOKUP(C167,Active!C$21:E$963,3,FALSE)</f>
        <v>13388.986152376692</v>
      </c>
      <c r="F167" s="15" t="s">
        <v>135</v>
      </c>
      <c r="G167" t="str">
        <f t="shared" si="28"/>
        <v>55255.950</v>
      </c>
      <c r="H167" s="52">
        <f t="shared" si="29"/>
        <v>13389</v>
      </c>
      <c r="I167" s="61" t="s">
        <v>616</v>
      </c>
      <c r="J167" s="62" t="s">
        <v>617</v>
      </c>
      <c r="K167" s="61" t="s">
        <v>618</v>
      </c>
      <c r="L167" s="61" t="s">
        <v>309</v>
      </c>
      <c r="M167" s="62" t="s">
        <v>145</v>
      </c>
      <c r="N167" s="62"/>
      <c r="O167" s="63" t="s">
        <v>619</v>
      </c>
      <c r="P167" s="64" t="s">
        <v>112</v>
      </c>
    </row>
    <row r="168" spans="1:16" ht="12.75" customHeight="1" x14ac:dyDescent="0.2">
      <c r="A168" s="52" t="str">
        <f t="shared" si="24"/>
        <v>VSB 53 </v>
      </c>
      <c r="B168" s="15" t="str">
        <f t="shared" si="25"/>
        <v>I</v>
      </c>
      <c r="C168" s="52">
        <f t="shared" si="26"/>
        <v>55623.97</v>
      </c>
      <c r="D168" t="str">
        <f t="shared" si="27"/>
        <v>vis</v>
      </c>
      <c r="E168">
        <f>VLOOKUP(C168,Active!C$21:E$963,3,FALSE)</f>
        <v>13851.991051910094</v>
      </c>
      <c r="F168" s="15" t="s">
        <v>135</v>
      </c>
      <c r="G168" t="str">
        <f t="shared" si="28"/>
        <v>55623.9700</v>
      </c>
      <c r="H168" s="52">
        <f t="shared" si="29"/>
        <v>13852</v>
      </c>
      <c r="I168" s="61" t="s">
        <v>620</v>
      </c>
      <c r="J168" s="62" t="s">
        <v>621</v>
      </c>
      <c r="K168" s="61" t="s">
        <v>622</v>
      </c>
      <c r="L168" s="61" t="s">
        <v>598</v>
      </c>
      <c r="M168" s="62" t="s">
        <v>375</v>
      </c>
      <c r="N168" s="62" t="s">
        <v>623</v>
      </c>
      <c r="O168" s="63" t="s">
        <v>619</v>
      </c>
      <c r="P168" s="64" t="s">
        <v>115</v>
      </c>
    </row>
    <row r="169" spans="1:16" ht="12.75" customHeight="1" x14ac:dyDescent="0.2">
      <c r="A169" s="52" t="str">
        <f t="shared" si="24"/>
        <v>VSB 55 </v>
      </c>
      <c r="B169" s="15" t="str">
        <f t="shared" si="25"/>
        <v>I</v>
      </c>
      <c r="C169" s="52">
        <f t="shared" si="26"/>
        <v>55933.165500000003</v>
      </c>
      <c r="D169" t="str">
        <f t="shared" si="27"/>
        <v>vis</v>
      </c>
      <c r="E169">
        <f>VLOOKUP(C169,Active!C$21:E$963,3,FALSE)</f>
        <v>14240.989017818685</v>
      </c>
      <c r="F169" s="15" t="s">
        <v>135</v>
      </c>
      <c r="G169" t="str">
        <f t="shared" si="28"/>
        <v>55933.1655</v>
      </c>
      <c r="H169" s="52">
        <f t="shared" si="29"/>
        <v>14241</v>
      </c>
      <c r="I169" s="61" t="s">
        <v>624</v>
      </c>
      <c r="J169" s="62" t="s">
        <v>625</v>
      </c>
      <c r="K169" s="61" t="s">
        <v>626</v>
      </c>
      <c r="L169" s="61" t="s">
        <v>627</v>
      </c>
      <c r="M169" s="62" t="s">
        <v>375</v>
      </c>
      <c r="N169" s="62" t="s">
        <v>135</v>
      </c>
      <c r="O169" s="63" t="s">
        <v>602</v>
      </c>
      <c r="P169" s="64" t="s">
        <v>116</v>
      </c>
    </row>
    <row r="170" spans="1:16" ht="12.75" customHeight="1" x14ac:dyDescent="0.2">
      <c r="A170" s="52" t="str">
        <f t="shared" si="24"/>
        <v>VSB 56 </v>
      </c>
      <c r="B170" s="15" t="str">
        <f t="shared" si="25"/>
        <v>II</v>
      </c>
      <c r="C170" s="52">
        <f t="shared" si="26"/>
        <v>56323.042500000003</v>
      </c>
      <c r="D170" t="str">
        <f t="shared" si="27"/>
        <v>vis</v>
      </c>
      <c r="E170">
        <f>VLOOKUP(C170,Active!C$21:E$963,3,FALSE)</f>
        <v>14731.492145951346</v>
      </c>
      <c r="F170" s="15" t="s">
        <v>135</v>
      </c>
      <c r="G170" t="str">
        <f t="shared" si="28"/>
        <v>56323.0425</v>
      </c>
      <c r="H170" s="52">
        <f t="shared" si="29"/>
        <v>14731.5</v>
      </c>
      <c r="I170" s="61" t="s">
        <v>628</v>
      </c>
      <c r="J170" s="62" t="s">
        <v>629</v>
      </c>
      <c r="K170" s="61" t="s">
        <v>630</v>
      </c>
      <c r="L170" s="61" t="s">
        <v>631</v>
      </c>
      <c r="M170" s="62" t="s">
        <v>375</v>
      </c>
      <c r="N170" s="62" t="s">
        <v>122</v>
      </c>
      <c r="O170" s="63" t="s">
        <v>607</v>
      </c>
      <c r="P170" s="64" t="s">
        <v>119</v>
      </c>
    </row>
    <row r="171" spans="1:16" ht="12.75" customHeight="1" x14ac:dyDescent="0.2">
      <c r="A171" s="52" t="str">
        <f t="shared" si="24"/>
        <v> JAAVSO 43-1 </v>
      </c>
      <c r="B171" s="15" t="str">
        <f t="shared" si="25"/>
        <v>II</v>
      </c>
      <c r="C171" s="52">
        <f t="shared" si="26"/>
        <v>57047.941599999998</v>
      </c>
      <c r="D171" t="str">
        <f t="shared" si="27"/>
        <v>vis</v>
      </c>
      <c r="E171">
        <f>VLOOKUP(C171,Active!C$21:E$963,3,FALSE)</f>
        <v>15643.485610891697</v>
      </c>
      <c r="F171" s="15" t="s">
        <v>135</v>
      </c>
      <c r="G171" t="str">
        <f t="shared" si="28"/>
        <v>57047.9416</v>
      </c>
      <c r="H171" s="52">
        <f t="shared" si="29"/>
        <v>15643.5</v>
      </c>
      <c r="I171" s="61" t="s">
        <v>632</v>
      </c>
      <c r="J171" s="62" t="s">
        <v>633</v>
      </c>
      <c r="K171" s="61" t="s">
        <v>634</v>
      </c>
      <c r="L171" s="61" t="s">
        <v>448</v>
      </c>
      <c r="M171" s="62" t="s">
        <v>375</v>
      </c>
      <c r="N171" s="62" t="s">
        <v>135</v>
      </c>
      <c r="O171" s="63" t="s">
        <v>635</v>
      </c>
      <c r="P171" s="63" t="s">
        <v>123</v>
      </c>
    </row>
    <row r="172" spans="1:16" ht="12.75" customHeight="1" x14ac:dyDescent="0.2">
      <c r="A172" s="52" t="str">
        <f t="shared" si="24"/>
        <v> JAAVSO 43-1 </v>
      </c>
      <c r="B172" s="15" t="str">
        <f t="shared" si="25"/>
        <v>I</v>
      </c>
      <c r="C172" s="52">
        <f t="shared" si="26"/>
        <v>57093.647199999999</v>
      </c>
      <c r="D172" t="str">
        <f t="shared" si="27"/>
        <v>vis</v>
      </c>
      <c r="E172">
        <f>VLOOKUP(C172,Active!C$21:E$963,3,FALSE)</f>
        <v>15700.987694300518</v>
      </c>
      <c r="F172" s="15" t="s">
        <v>135</v>
      </c>
      <c r="G172" t="str">
        <f t="shared" si="28"/>
        <v>57093.6472</v>
      </c>
      <c r="H172" s="52">
        <f t="shared" si="29"/>
        <v>15701</v>
      </c>
      <c r="I172" s="61" t="s">
        <v>636</v>
      </c>
      <c r="J172" s="62" t="s">
        <v>637</v>
      </c>
      <c r="K172" s="61" t="s">
        <v>638</v>
      </c>
      <c r="L172" s="61" t="s">
        <v>639</v>
      </c>
      <c r="M172" s="62" t="s">
        <v>375</v>
      </c>
      <c r="N172" s="62" t="s">
        <v>135</v>
      </c>
      <c r="O172" s="63" t="s">
        <v>278</v>
      </c>
      <c r="P172" s="63" t="s">
        <v>123</v>
      </c>
    </row>
  </sheetData>
  <sheetProtection selectLockedCells="1" selectUnlockedCells="1"/>
  <hyperlinks>
    <hyperlink ref="P67" r:id="rId1"/>
    <hyperlink ref="P68" r:id="rId2"/>
    <hyperlink ref="P89" r:id="rId3"/>
    <hyperlink ref="P90" r:id="rId4"/>
    <hyperlink ref="P91" r:id="rId5"/>
    <hyperlink ref="P92" r:id="rId6"/>
    <hyperlink ref="P93" r:id="rId7"/>
    <hyperlink ref="P94" r:id="rId8"/>
    <hyperlink ref="P95" r:id="rId9"/>
    <hyperlink ref="P96" r:id="rId10"/>
    <hyperlink ref="P97" r:id="rId11"/>
    <hyperlink ref="P98" r:id="rId12"/>
    <hyperlink ref="P105" r:id="rId13"/>
    <hyperlink ref="P140" r:id="rId14"/>
    <hyperlink ref="P160" r:id="rId15"/>
    <hyperlink ref="P163" r:id="rId16"/>
    <hyperlink ref="P164" r:id="rId17"/>
    <hyperlink ref="P165" r:id="rId18"/>
    <hyperlink ref="P166" r:id="rId19"/>
    <hyperlink ref="P167" r:id="rId20"/>
    <hyperlink ref="P168" r:id="rId21"/>
    <hyperlink ref="P169" r:id="rId22"/>
    <hyperlink ref="P170" r:id="rId2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2022-03-31T04:18:23Z</dcterms:created>
  <dcterms:modified xsi:type="dcterms:W3CDTF">2023-01-24T03:14:19Z</dcterms:modified>
</cp:coreProperties>
</file>