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B4139E5F-3444-4660-86BE-BD1D58B4DF9E}" xr6:coauthVersionLast="47" xr6:coauthVersionMax="47" xr10:uidLastSave="{00000000-0000-0000-0000-000000000000}"/>
  <bookViews>
    <workbookView xWindow="15690" yWindow="585" windowWidth="13320" windowHeight="150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Q21" i="1"/>
  <c r="F15" i="1"/>
  <c r="F16" i="1" s="1"/>
  <c r="E21" i="1"/>
  <c r="F21" i="1" s="1"/>
  <c r="G21" i="1" s="1"/>
  <c r="K21" i="1" s="1"/>
  <c r="C17" i="1"/>
  <c r="C11" i="1"/>
  <c r="C12" i="1"/>
  <c r="O23" i="1" l="1"/>
  <c r="O22" i="1"/>
  <c r="O24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<sst xmlns="http://schemas.openxmlformats.org/spreadsheetml/2006/main" count="58" uniqueCount="51">
  <si>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</si>
  <si>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</si>
  <si>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</si>
  <si>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</si>
  <si>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</si>
  <si>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</si>
  <si>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</si>
  <si>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</si>
  <si>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</si>
  <si>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</si>
  <si>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</si>
  <si>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</si>
  <si>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</si>
  <si>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</si>
  <si>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</si>
  <si>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</si>
  <si>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</si>
  <si>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</si>
  <si>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</si>
  <si>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</si>
  <si>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</si>
  <si>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</si>
  <si>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</si>
  <si>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</si>
  <si>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</si>
  <si>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</si>
  <si>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</si>
  <si>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</si>
  <si>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</si>
  <si>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</si>
  <si>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</si>
  <si>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</si>
  <si>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</si>
  <si>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</si>
  <si>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</si>
  <si>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</si>
  <si>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</si>
  <si>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</si>
  <si>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</si>
  <si>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</si>
  <si>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</si>
  <si>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</si>
  <si>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</si>
  <si>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V0410 Pup</t>
  </si>
  <si>
    <t>G8139-1960</t>
  </si>
  <si>
    <t>EB</t>
  </si>
  <si>
    <t>F21</t>
  </si>
  <si>
    <t>G21</t>
  </si>
  <si>
    <t>JAVSO, 48, 250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</si>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</sst>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0" xfId="0" applyFont="1" applyAlignment="1"/>
    <xf numFmtId="0" fontId="4" fillId="2" borderId="1" xfId="0" applyFont="1" applyFill="1" applyBorder="1" applyAlignment="1">
      <alignment horizontal="left"/>
    </xf>
    <xf numFmtId="165" fontId="5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5" fillId="3" borderId="1" xfId="0" applyFont="1" applyFill="1" applyBorder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-0.15448750007635681</c:v>
                </c:pt>
                <c:pt idx="2">
                  <c:v>-0.15316250007163035</c:v>
                </c:pt>
                <c:pt idx="3">
                  <c:v>-0.15494999990914948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6.11E-3</c:v>
                  </c:pt>
                  <c:pt idx="2">
                    <c:v>5.0499999999999998E-3</c:v>
                  </c:pt>
                  <c:pt idx="3">
                    <c:v>3.9300000000000003E-3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5.0459084388609909E-7</c:v>
                </c:pt>
                <c:pt idx="1">
                  <c:v>-0.15386048942749739</c:v>
                </c:pt>
                <c:pt idx="2">
                  <c:v>-0.15395496962032412</c:v>
                </c:pt>
                <c:pt idx="3">
                  <c:v>-0.15478504560015904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11399.5</c:v>
                </c:pt>
                <c:pt idx="2">
                  <c:v>11406.5</c:v>
                </c:pt>
                <c:pt idx="3">
                  <c:v>11468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:F12"/>
    </sheetView>
  </sheetViews>
  <sheetFormatPr defaultColWidth="10.28515625" defaultRowHeight="12.75" x14ac:dyDescent="0.2"/>
  <cols>
    <col min="1" max="1" width="15.855468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2013</v>
      </c>
      <c r="H1" s="37"/>
      <c r="I1" s="38" t="s">
        <v>44</v>
      </c>
      <c r="J1" s="39" t="s">
        <v>43</v>
      </c>
      <c r="K1" s="40">
        <v>7.5945899999999993</v>
      </c>
      <c r="L1" s="41">
        <v>-47.1813</v>
      </c>
      <c r="M1" s="42">
        <v>48500.337</v>
      </c>
      <c r="N1" s="42">
        <v>0.87616499999999997</v>
      </c>
      <c r="O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48500.337</v>
      </c>
      <c r="D7" s="29"/>
    </row>
    <row r="8" spans="1:15" x14ac:dyDescent="0.2">
      <c r="A8" t="s">
        <v>3</v>
      </c>
      <c r="C8" s="8">
        <v>0.87616499999999997</v>
      </c>
      <c r="D8" s="29"/>
    </row>
    <row r="9" spans="1:15" x14ac:dyDescent="0.2">
      <c r="A9" s="24" t="s">
        <v>32</v>
      </c>
      <c r="B9" s="25">
        <v>21</v>
      </c>
      <c r="C9" s="22" t="s">
        <v>46</v>
      </c>
      <c r="D9" s="23" t="s">
        <v>47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5.0459084388609909E-7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-1.3497170403819578E-5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58548.042434954397</v>
      </c>
      <c r="E15" s="14" t="s">
        <v>30</v>
      </c>
      <c r="F15" s="32">
        <f ca="1">NOW()+15018.5+$C$5/24</f>
        <v>59968.686591550926</v>
      </c>
    </row>
    <row r="16" spans="1:15" x14ac:dyDescent="0.2">
      <c r="A16" s="16" t="s">
        <v>4</v>
      </c>
      <c r="B16" s="10"/>
      <c r="C16" s="17">
        <f ca="1">+C8+C12</f>
        <v>0.8761515028295962</v>
      </c>
      <c r="E16" s="14" t="s">
        <v>35</v>
      </c>
      <c r="F16" s="15">
        <f ca="1">ROUND(2*(F15-$C$7)/$C$8,0)/2+F14</f>
        <v>13090.5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1622.5</v>
      </c>
    </row>
    <row r="18" spans="1:21" ht="14.25" thickTop="1" thickBot="1" x14ac:dyDescent="0.25">
      <c r="A18" s="16" t="s">
        <v>5</v>
      </c>
      <c r="B18" s="10"/>
      <c r="C18" s="19">
        <f ca="1">+C15</f>
        <v>58548.042434954397</v>
      </c>
      <c r="D18" s="20">
        <f ca="1">+C16</f>
        <v>0.8761515028295962</v>
      </c>
      <c r="E18" s="14" t="s">
        <v>31</v>
      </c>
      <c r="F18" s="18">
        <f ca="1">+$C$15+$C$16*F17-15018.5-$C$5/24</f>
        <v>44951.494081628756</v>
      </c>
    </row>
    <row r="19" spans="1:21" ht="13.5" thickTop="1" x14ac:dyDescent="0.2">
      <c r="F19" s="33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" customHeight="1" x14ac:dyDescent="0.2">
      <c r="C21" s="8">
        <v>48500.337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5.0459084388609909E-7</v>
      </c>
      <c r="Q21" s="34">
        <f>+C21-15018.5</f>
        <v>33481.837</v>
      </c>
    </row>
    <row r="22" spans="1:21" ht="12" customHeight="1" x14ac:dyDescent="0.2">
      <c r="A22" s="43" t="s">
        <v>48</v>
      </c>
      <c r="B22" s="44" t="s">
        <v>49</v>
      </c>
      <c r="C22" s="45">
        <v>58488.025429999921</v>
      </c>
      <c r="D22" s="43">
        <v>6.11E-3</v>
      </c>
      <c r="E22">
        <f t="shared" ref="E22:E24" si="0">+(C22-C$7)/C$8</f>
        <v>11399.323677617711</v>
      </c>
      <c r="F22">
        <f t="shared" ref="F22:F24" si="1">ROUND(2*E22,0)/2</f>
        <v>11399.5</v>
      </c>
      <c r="G22">
        <f t="shared" ref="G22:G24" si="2">+C22-(C$7+F22*C$8)</f>
        <v>-0.15448750007635681</v>
      </c>
      <c r="K22">
        <f t="shared" ref="K22:K24" si="3">+G22</f>
        <v>-0.15448750007635681</v>
      </c>
      <c r="O22">
        <f t="shared" ref="O22:O24" ca="1" si="4">+C$11+C$12*$F22</f>
        <v>-0.15386048942749739</v>
      </c>
      <c r="Q22" s="34">
        <f t="shared" ref="Q22:Q24" si="5">+C22-15018.5</f>
        <v>43469.525429999921</v>
      </c>
    </row>
    <row r="23" spans="1:21" ht="12" customHeight="1" x14ac:dyDescent="0.2">
      <c r="A23" s="43" t="s">
        <v>48</v>
      </c>
      <c r="B23" s="44" t="s">
        <v>49</v>
      </c>
      <c r="C23" s="45">
        <v>58494.159909999929</v>
      </c>
      <c r="D23" s="43">
        <v>5.0499999999999998E-3</v>
      </c>
      <c r="E23">
        <f t="shared" si="0"/>
        <v>11406.325189889953</v>
      </c>
      <c r="F23">
        <f t="shared" si="1"/>
        <v>11406.5</v>
      </c>
      <c r="G23">
        <f t="shared" si="2"/>
        <v>-0.15316250007163035</v>
      </c>
      <c r="K23">
        <f t="shared" si="3"/>
        <v>-0.15316250007163035</v>
      </c>
      <c r="O23">
        <f t="shared" ca="1" si="4"/>
        <v>-0.15395496962032412</v>
      </c>
      <c r="Q23" s="34">
        <f t="shared" si="5"/>
        <v>43475.659909999929</v>
      </c>
    </row>
    <row r="24" spans="1:21" ht="12" customHeight="1" x14ac:dyDescent="0.2">
      <c r="A24" s="43" t="s">
        <v>48</v>
      </c>
      <c r="B24" s="44" t="s">
        <v>50</v>
      </c>
      <c r="C24" s="45">
        <v>58548.042270000093</v>
      </c>
      <c r="D24" s="43">
        <v>3.9300000000000003E-3</v>
      </c>
      <c r="E24">
        <f t="shared" si="0"/>
        <v>11467.823149749298</v>
      </c>
      <c r="F24">
        <f t="shared" si="1"/>
        <v>11468</v>
      </c>
      <c r="G24">
        <f t="shared" si="2"/>
        <v>-0.15494999990914948</v>
      </c>
      <c r="K24">
        <f t="shared" si="3"/>
        <v>-0.15494999990914948</v>
      </c>
      <c r="O24">
        <f t="shared" ca="1" si="4"/>
        <v>-0.15478504560015904</v>
      </c>
      <c r="Q24" s="34">
        <f t="shared" si="5"/>
        <v>43529.542270000093</v>
      </c>
    </row>
    <row r="25" spans="1:21" ht="12" customHeight="1" x14ac:dyDescent="0.2">
      <c r="C25" s="8"/>
      <c r="D25" s="8"/>
      <c r="Q25" s="2"/>
    </row>
    <row r="26" spans="1:21" ht="12" customHeight="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2023-01-24T03:28:41Z</dcterms:modified>
</cp:coreProperties>
</file>