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D2A1D42D-7858-4DA7-9121-0CA57B1AF0D8}" xr6:coauthVersionLast="47" xr6:coauthVersionMax="47" xr10:uidLastSave="{00000000-0000-0000-0000-000000000000}"/>
  <bookViews>
    <workbookView xWindow="14730" yWindow="1215" windowWidth="13320" windowHeight="1456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H22" i="1" s="1"/>
  <c r="Q22" i="1"/>
  <c r="C21" i="1"/>
  <c r="E21" i="1" s="1"/>
  <c r="F21" i="1" s="1"/>
  <c r="G21" i="1" s="1"/>
  <c r="H21" i="1" s="1"/>
  <c r="R22" i="1"/>
  <c r="A21" i="1"/>
  <c r="G11" i="1"/>
  <c r="F11" i="1"/>
  <c r="E15" i="1"/>
  <c r="Q21" i="1"/>
  <c r="C17" i="1"/>
  <c r="C12" i="1"/>
  <c r="C16" i="1" l="1"/>
  <c r="D18" i="1" s="1"/>
  <c r="C11" i="1"/>
  <c r="O22" i="1" l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<sst xmlns="http://schemas.openxmlformats.org/spreadsheetml/2006/main" count="50" uniqueCount="46">
  <si>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</si>
  <si>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</si>
  <si>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</si>
  <si>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</si>
  <si>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</si>
  <si>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</si>
  <si>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</si>
  <si>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</si>
  <si>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</si>
  <si>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</si>
  <si>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</si>
  <si>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</si>
  <si>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</si>
  <si>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</si>
  <si>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</si>
  <si>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</si>
  <si>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</si>
  <si>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</si>
  <si>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</si>
  <si>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</si>
  <si>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</si>
  <si>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</si>
  <si>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</si>
  <si>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</si>
  <si>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</si>
  <si>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</si>
  <si>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</si>
  <si>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</si>
  <si>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</si>
  <si>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</si>
  <si>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</si>
  <si>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</si>
  <si>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</si>
  <si>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</si>
  <si>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</si>
  <si>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</si>
  <si>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</si>
  <si>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</si>
  <si>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>G7663-0815_Pup.xls</t>
  </si>
  <si>
    <t>EW</t>
  </si>
  <si>
    <t>IBVS 5532 Eph.</t>
  </si>
  <si>
    <t>IBVS 5532</t>
  </si>
  <si>
    <t>Pup</t>
  </si>
  <si>
    <t>V0625 Pup / GSC 7663-0815  / NSV 03870</t>
  </si>
  <si>
    <t>JBAV, 55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</si>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</sst>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8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72" fontId="17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14702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-7.3588000232120976E-2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EA-46B2-B47D-8A6280BB79B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14702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EA-46B2-B47D-8A6280BB79B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14702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BEA-46B2-B47D-8A6280BB79B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14702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BEA-46B2-B47D-8A6280BB79B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14702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BEA-46B2-B47D-8A6280BB79B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14702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BEA-46B2-B47D-8A6280BB79B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14702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BEA-46B2-B47D-8A6280BB79B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14702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-7.3588000232120976E-2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BEA-46B2-B47D-8A6280BB7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04960"/>
        <c:axId val="1"/>
      </c:scatterChart>
      <c:valAx>
        <c:axId val="765804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049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05DEF34-D39F-E5F6-63CB-F7ADEDA781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13" sqref="E13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43</v>
      </c>
      <c r="E1" s="30"/>
      <c r="F1" s="31" t="s">
        <v>38</v>
      </c>
      <c r="G1" s="32" t="s">
        <v>39</v>
      </c>
      <c r="H1" s="33" t="s">
        <v>40</v>
      </c>
      <c r="I1" s="34">
        <v>52723.645000000004</v>
      </c>
      <c r="J1" s="34">
        <v>0.44639400000000001</v>
      </c>
      <c r="K1" s="33" t="s">
        <v>41</v>
      </c>
      <c r="L1" s="35" t="s">
        <v>42</v>
      </c>
    </row>
    <row r="2" spans="1:12">
      <c r="A2" t="s">
        <v>23</v>
      </c>
      <c r="B2" t="s">
        <v>39</v>
      </c>
      <c r="C2" s="3"/>
      <c r="D2" t="s">
        <v>38</v>
      </c>
    </row>
    <row r="3" spans="1:12" ht="13.5" thickBot="1"/>
    <row r="4" spans="1:12" ht="14.25" thickTop="1" thickBot="1">
      <c r="A4" s="29" t="s">
        <v>40</v>
      </c>
      <c r="C4" s="8">
        <v>52723.645000000004</v>
      </c>
      <c r="D4" s="9">
        <v>0.44639400000000001</v>
      </c>
    </row>
    <row r="6" spans="1:12">
      <c r="A6" s="5" t="s">
        <v>0</v>
      </c>
    </row>
    <row r="7" spans="1:12">
      <c r="A7" t="s">
        <v>1</v>
      </c>
      <c r="C7">
        <v>52723.645000000004</v>
      </c>
    </row>
    <row r="8" spans="1:12">
      <c r="A8" t="s">
        <v>2</v>
      </c>
      <c r="C8">
        <v>0.44639400000000001</v>
      </c>
    </row>
    <row r="9" spans="1:12">
      <c r="A9" s="11" t="s">
        <v>30</v>
      </c>
      <c r="B9" s="12"/>
      <c r="C9" s="13">
        <v>-9.5</v>
      </c>
      <c r="D9" s="12" t="s">
        <v>31</v>
      </c>
      <c r="E9" s="12"/>
    </row>
    <row r="10" spans="1:12" ht="13.5" thickBot="1">
      <c r="A10" s="12"/>
      <c r="B10" s="12"/>
      <c r="C10" s="4" t="s">
        <v>19</v>
      </c>
      <c r="D10" s="4" t="s">
        <v>20</v>
      </c>
      <c r="E10" s="12"/>
    </row>
    <row r="11" spans="1:12">
      <c r="A11" s="12" t="s">
        <v>14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12">
      <c r="A12" s="12" t="s">
        <v>15</v>
      </c>
      <c r="B12" s="12"/>
      <c r="C12" s="24">
        <f ca="1">SLOPE(INDIRECT($G$11):G992,INDIRECT($F$11):F992)</f>
        <v>-5.0053054164141596E-6</v>
      </c>
      <c r="D12" s="3"/>
      <c r="E12" s="12"/>
    </row>
    <row r="13" spans="1:12">
      <c r="A13" s="12" t="s">
        <v>18</v>
      </c>
      <c r="B13" s="12"/>
      <c r="C13" s="3" t="s">
        <v>12</v>
      </c>
      <c r="D13" s="3"/>
      <c r="E13" s="12"/>
    </row>
    <row r="14" spans="1:12">
      <c r="A14" s="12"/>
      <c r="B14" s="12"/>
      <c r="C14" s="12"/>
      <c r="D14" s="12"/>
      <c r="E14" s="12"/>
    </row>
    <row r="15" spans="1:12">
      <c r="A15" s="14" t="s">
        <v>16</v>
      </c>
      <c r="B15" s="12"/>
      <c r="C15" s="15">
        <f ca="1">(C7+C11)+(C8+C12)*INT(MAX(F21:F3533))</f>
        <v>59286.455999999773</v>
      </c>
      <c r="D15" s="16" t="s">
        <v>32</v>
      </c>
      <c r="E15" s="17">
        <f ca="1">TODAY()+15018.5-B9/24</f>
        <v>59968.5</v>
      </c>
    </row>
    <row r="16" spans="1:12">
      <c r="A16" s="18" t="s">
        <v>3</v>
      </c>
      <c r="B16" s="12"/>
      <c r="C16" s="19">
        <f ca="1">+C8+C12</f>
        <v>0.4463889946945836</v>
      </c>
      <c r="D16" s="16" t="s">
        <v>33</v>
      </c>
      <c r="E16" s="17">
        <f ca="1">ROUND(2*(E15-C15)/C16,0)/2+1</f>
        <v>1529</v>
      </c>
    </row>
    <row r="17" spans="1:18" ht="13.5" thickBot="1">
      <c r="A17" s="16" t="s">
        <v>29</v>
      </c>
      <c r="B17" s="12"/>
      <c r="C17" s="12">
        <f>COUNT(C21:C2191)</f>
        <v>2</v>
      </c>
      <c r="D17" s="16" t="s">
        <v>34</v>
      </c>
      <c r="E17" s="20">
        <f ca="1">+C15+C16*E16-15018.5-C9/24</f>
        <v>44950.88060622113</v>
      </c>
    </row>
    <row r="18" spans="1:18" ht="14.25" thickTop="1" thickBot="1">
      <c r="A18" s="18" t="s">
        <v>4</v>
      </c>
      <c r="B18" s="12"/>
      <c r="C18" s="21">
        <f ca="1">+C15</f>
        <v>59286.455999999773</v>
      </c>
      <c r="D18" s="22">
        <f ca="1">+C16</f>
        <v>0.4463889946945836</v>
      </c>
      <c r="E18" s="23" t="s">
        <v>35</v>
      </c>
    </row>
    <row r="19" spans="1:18" ht="13.5" thickTop="1">
      <c r="A19" s="27" t="s">
        <v>36</v>
      </c>
      <c r="E19" s="28">
        <v>21</v>
      </c>
    </row>
    <row r="20" spans="1:18" ht="13.5" thickBot="1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28</v>
      </c>
      <c r="I20" s="7" t="s">
        <v>37</v>
      </c>
      <c r="J20" s="7" t="s">
        <v>17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13</v>
      </c>
    </row>
    <row r="21" spans="1:18">
      <c r="A21" t="str">
        <f>$K$1</f>
        <v>IBVS 5532</v>
      </c>
      <c r="C21" s="10">
        <f>+$C$4</f>
        <v>52723.645000000004</v>
      </c>
      <c r="D21" s="10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37705.145000000004</v>
      </c>
    </row>
    <row r="22" spans="1:18">
      <c r="A22" s="36" t="s">
        <v>44</v>
      </c>
      <c r="B22" s="37" t="s">
        <v>45</v>
      </c>
      <c r="C22" s="38">
        <v>59286.455999999773</v>
      </c>
      <c r="D22" s="36">
        <v>5.0000000000000001E-3</v>
      </c>
      <c r="E22">
        <f>+(C22-C$7)/C$8</f>
        <v>14701.835150113506</v>
      </c>
      <c r="F22">
        <f>ROUND(2*E22,0)/2</f>
        <v>14702</v>
      </c>
      <c r="G22">
        <f>+C22-(C$7+F22*C$8)</f>
        <v>-7.3588000232120976E-2</v>
      </c>
      <c r="H22">
        <f>+G22</f>
        <v>-7.3588000232120976E-2</v>
      </c>
      <c r="O22">
        <f ca="1">+C$11+C$12*$F22</f>
        <v>-7.3588000232120976E-2</v>
      </c>
      <c r="Q22" s="2">
        <f>+C22-15018.5</f>
        <v>44267.955999999773</v>
      </c>
      <c r="R22" t="e">
        <f>IF(ABS(#REF!-C21)&lt;0.00001,1,"")</f>
        <v>#REF!</v>
      </c>
    </row>
    <row r="23" spans="1:18">
      <c r="C23" s="10"/>
      <c r="D23" s="10"/>
      <c r="Q23" s="2"/>
    </row>
    <row r="24" spans="1:18">
      <c r="Q24" s="2"/>
    </row>
    <row r="25" spans="1:18">
      <c r="C25" s="10"/>
      <c r="D25" s="10"/>
      <c r="Q25" s="2"/>
    </row>
    <row r="26" spans="1:18">
      <c r="C26" s="10"/>
      <c r="D26" s="10"/>
      <c r="Q26" s="2"/>
    </row>
    <row r="27" spans="1:18">
      <c r="C27" s="10"/>
      <c r="D27" s="10"/>
      <c r="Q27" s="2"/>
    </row>
    <row r="28" spans="1:18">
      <c r="C28" s="10"/>
      <c r="D28" s="10"/>
      <c r="Q28" s="2"/>
    </row>
    <row r="29" spans="1:18">
      <c r="C29" s="10"/>
      <c r="D29" s="10"/>
      <c r="Q29" s="2"/>
    </row>
    <row r="30" spans="1:18">
      <c r="C30" s="10"/>
      <c r="D30" s="10"/>
      <c r="Q30" s="2"/>
    </row>
    <row r="31" spans="1:18">
      <c r="C31" s="10"/>
      <c r="D31" s="10"/>
      <c r="Q31" s="2"/>
    </row>
    <row r="32" spans="1:18">
      <c r="C32" s="10"/>
      <c r="D32" s="10"/>
      <c r="Q32" s="2"/>
    </row>
    <row r="33" spans="3:17">
      <c r="C33" s="10"/>
      <c r="D33" s="10"/>
      <c r="Q33" s="2"/>
    </row>
    <row r="34" spans="3:17">
      <c r="C34" s="10"/>
      <c r="D34" s="10"/>
    </row>
    <row r="35" spans="3:17">
      <c r="C35" s="10"/>
      <c r="D35" s="10"/>
    </row>
    <row r="36" spans="3:17">
      <c r="C36" s="10"/>
      <c r="D36" s="10"/>
    </row>
    <row r="37" spans="3:17">
      <c r="C37" s="10"/>
      <c r="D37" s="10"/>
    </row>
    <row r="38" spans="3:17">
      <c r="C38" s="10"/>
      <c r="D38" s="10"/>
    </row>
    <row r="39" spans="3:17">
      <c r="C39" s="10"/>
      <c r="D39" s="10"/>
    </row>
    <row r="40" spans="3:17">
      <c r="C40" s="10"/>
      <c r="D40" s="10"/>
    </row>
    <row r="41" spans="3:17">
      <c r="C41" s="10"/>
      <c r="D41" s="10"/>
    </row>
    <row r="42" spans="3:17">
      <c r="C42" s="10"/>
      <c r="D42" s="10"/>
    </row>
    <row r="43" spans="3:17">
      <c r="C43" s="10"/>
      <c r="D43" s="10"/>
    </row>
    <row r="44" spans="3:17">
      <c r="C44" s="10"/>
      <c r="D44" s="10"/>
    </row>
    <row r="45" spans="3:17">
      <c r="C45" s="10"/>
      <c r="D45" s="10"/>
    </row>
    <row r="46" spans="3:17">
      <c r="C46" s="10"/>
      <c r="D46" s="10"/>
    </row>
    <row r="47" spans="3:17">
      <c r="C47" s="10"/>
      <c r="D47" s="10"/>
    </row>
    <row r="48" spans="3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2023-01-24T03:37:18Z</dcterms:modified>
</cp:coreProperties>
</file>