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FA388D7-E183-4776-9121-461D26B11F66}" xr6:coauthVersionLast="47" xr6:coauthVersionMax="47" xr10:uidLastSave="{00000000-0000-0000-0000-000000000000}"/>
  <bookViews>
    <workbookView xWindow="14145" yWindow="1020" windowWidth="14985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/>
  <c r="G25" i="1" s="1"/>
  <c r="I25" i="1" s="1"/>
  <c r="Q25" i="1"/>
  <c r="B2" i="1"/>
  <c r="C21" i="1"/>
  <c r="E21" i="1" s="1"/>
  <c r="F21" i="1" s="1"/>
  <c r="G21" i="1" s="1"/>
  <c r="I21" i="1" s="1"/>
  <c r="C9" i="1"/>
  <c r="D9" i="1"/>
  <c r="A21" i="1"/>
  <c r="F16" i="1"/>
  <c r="F17" i="1" s="1"/>
  <c r="C17" i="1"/>
  <c r="C11" i="1"/>
  <c r="C12" i="1"/>
  <c r="Q21" i="1" l="1"/>
  <c r="O24" i="1"/>
  <c r="O25" i="1"/>
  <c r="O23" i="1"/>
  <c r="O22" i="1"/>
  <c r="C16" i="1"/>
  <c r="D18" i="1" s="1"/>
  <c r="C15" i="1"/>
  <c r="F18" i="1" s="1"/>
  <c r="O21" i="1"/>
  <c r="C18" i="1" l="1"/>
  <c r="F19" i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<sst xmlns="http://schemas.openxmlformats.org/spreadsheetml/2006/main" count="54" uniqueCount="48">
  <si>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</si>
  <si>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</si>
  <si>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</si>
  <si>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</si>
  <si>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</si>
  <si>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</si>
  <si>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</si>
  <si>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</si>
  <si>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</si>
  <si>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</si>
  <si>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</si>
  <si>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</si>
  <si>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</si>
  <si>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</si>
  <si>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</si>
  <si>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</si>
  <si>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</si>
  <si>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</si>
  <si>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</si>
  <si>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</si>
  <si>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</si>
  <si>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</si>
  <si>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</si>
  <si>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</si>
  <si>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</si>
  <si>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</si>
  <si>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</si>
  <si>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</si>
  <si>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</si>
  <si>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</si>
  <si>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</si>
  <si>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</si>
  <si>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</si>
  <si>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</si>
  <si>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</si>
  <si>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</si>
  <si>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</si>
  <si>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</si>
  <si>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</si>
  <si>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</si>
  <si>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</si>
  <si>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</si>
  <si>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V0653 Pup</t>
  </si>
  <si>
    <t>JAVSO 49, 251</t>
  </si>
  <si>
    <t>II</t>
  </si>
  <si>
    <t>I</t>
  </si>
  <si>
    <t>JAVSO, 49, 251</t>
  </si>
  <si>
    <t>JAVSO, 48,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</si>
</sst>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72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72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173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V0653 Pup-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17041</c:v>
                </c:pt>
                <c:pt idx="2">
                  <c:v>17038.5</c:v>
                </c:pt>
                <c:pt idx="3">
                  <c:v>17041</c:v>
                </c:pt>
                <c:pt idx="4">
                  <c:v>17041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19-4D02-A494-DEFFFB7F73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17041</c:v>
                </c:pt>
                <c:pt idx="2">
                  <c:v>17038.5</c:v>
                </c:pt>
                <c:pt idx="3">
                  <c:v>17041</c:v>
                </c:pt>
                <c:pt idx="4">
                  <c:v>17041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-2.6659000002837274E-2</c:v>
                </c:pt>
                <c:pt idx="2">
                  <c:v>-2.6076499831106048E-2</c:v>
                </c:pt>
                <c:pt idx="3">
                  <c:v>-2.665900004649302E-2</c:v>
                </c:pt>
                <c:pt idx="4">
                  <c:v>-2.665900004649302E-2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19-4D02-A494-DEFFFB7F73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17041</c:v>
                </c:pt>
                <c:pt idx="2">
                  <c:v>17038.5</c:v>
                </c:pt>
                <c:pt idx="3">
                  <c:v>17041</c:v>
                </c:pt>
                <c:pt idx="4">
                  <c:v>17041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19-4D02-A494-DEFFFB7F73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17041</c:v>
                </c:pt>
                <c:pt idx="2">
                  <c:v>17038.5</c:v>
                </c:pt>
                <c:pt idx="3">
                  <c:v>17041</c:v>
                </c:pt>
                <c:pt idx="4">
                  <c:v>17041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19-4D02-A494-DEFFFB7F73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17041</c:v>
                </c:pt>
                <c:pt idx="2">
                  <c:v>17038.5</c:v>
                </c:pt>
                <c:pt idx="3">
                  <c:v>17041</c:v>
                </c:pt>
                <c:pt idx="4">
                  <c:v>17041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19-4D02-A494-DEFFFB7F73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17041</c:v>
                </c:pt>
                <c:pt idx="2">
                  <c:v>17038.5</c:v>
                </c:pt>
                <c:pt idx="3">
                  <c:v>17041</c:v>
                </c:pt>
                <c:pt idx="4">
                  <c:v>17041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19-4D02-A494-DEFFFB7F73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1.4499999999999999E-3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17041</c:v>
                </c:pt>
                <c:pt idx="2">
                  <c:v>17038.5</c:v>
                </c:pt>
                <c:pt idx="3">
                  <c:v>17041</c:v>
                </c:pt>
                <c:pt idx="4">
                  <c:v>17041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19-4D02-A494-DEFFFB7F73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17041</c:v>
                </c:pt>
                <c:pt idx="2">
                  <c:v>17038.5</c:v>
                </c:pt>
                <c:pt idx="3">
                  <c:v>17041</c:v>
                </c:pt>
                <c:pt idx="4">
                  <c:v>17041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6.3666116684180096E-8</c:v>
                </c:pt>
                <c:pt idx="1">
                  <c:v>-2.6514363348052246E-2</c:v>
                </c:pt>
                <c:pt idx="2">
                  <c:v>-2.6510473548889323E-2</c:v>
                </c:pt>
                <c:pt idx="3">
                  <c:v>-2.6514363348052246E-2</c:v>
                </c:pt>
                <c:pt idx="4">
                  <c:v>-2.6514363348052246E-2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19-4D02-A494-DEFFFB7F73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17041</c:v>
                </c:pt>
                <c:pt idx="2">
                  <c:v>17038.5</c:v>
                </c:pt>
                <c:pt idx="3">
                  <c:v>17041</c:v>
                </c:pt>
                <c:pt idx="4">
                  <c:v>17041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19-4D02-A494-DEFFFB7F7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835736"/>
        <c:axId val="1"/>
      </c:scatterChart>
      <c:valAx>
        <c:axId val="736835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835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57150</xdr:rowOff>
    </xdr:from>
    <xdr:to>
      <xdr:col>17</xdr:col>
      <xdr:colOff>104775</xdr:colOff>
      <xdr:row>18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6A0C615-66B2-82E7-39A7-9EC31E4D4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42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>
        <f>O1</f>
        <v>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51869</v>
      </c>
      <c r="D7" s="29"/>
    </row>
    <row r="8" spans="1:15" x14ac:dyDescent="0.2">
      <c r="A8" t="s">
        <v>3</v>
      </c>
      <c r="C8" s="8">
        <v>0.38830900000000002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6.3666116684180096E-8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-1.5559196651704085E-6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58486.147154636652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0.38830744408033485</v>
      </c>
      <c r="E16" s="14" t="s">
        <v>30</v>
      </c>
      <c r="F16" s="33">
        <f ca="1">NOW()+15018.5+$C$5/24</f>
        <v>59968.699353356482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20860</v>
      </c>
    </row>
    <row r="18" spans="1:21" ht="14.25" thickTop="1" thickBot="1" x14ac:dyDescent="0.25">
      <c r="A18" s="16" t="s">
        <v>5</v>
      </c>
      <c r="B18" s="10"/>
      <c r="C18" s="19">
        <f ca="1">+C15</f>
        <v>58486.147154636652</v>
      </c>
      <c r="D18" s="20">
        <f ca="1">+C16</f>
        <v>0.38830744408033485</v>
      </c>
      <c r="E18" s="14" t="s">
        <v>36</v>
      </c>
      <c r="F18" s="23">
        <f ca="1">ROUND(2*(F16-$C$15)/$C$16,0)/2+F15</f>
        <v>3819</v>
      </c>
    </row>
    <row r="19" spans="1:21" ht="13.5" thickTop="1" x14ac:dyDescent="0.2">
      <c r="E19" s="14" t="s">
        <v>31</v>
      </c>
      <c r="F19" s="18">
        <f ca="1">+$C$15+$C$16*F18-15018.5-$C$5/24</f>
        <v>44950.989116912788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" customHeight="1" x14ac:dyDescent="0.2">
      <c r="A21">
        <f>D7</f>
        <v>0</v>
      </c>
      <c r="C21" s="8">
        <f>C$7</f>
        <v>51869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6.3666116684180096E-8</v>
      </c>
      <c r="Q21" s="2">
        <f>+C21-15018.5</f>
        <v>36850.5</v>
      </c>
    </row>
    <row r="22" spans="1:21" ht="12" customHeight="1" x14ac:dyDescent="0.2">
      <c r="A22" t="s">
        <v>43</v>
      </c>
      <c r="B22" t="s">
        <v>44</v>
      </c>
      <c r="C22" s="8">
        <v>58486.147010000001</v>
      </c>
      <c r="D22" s="8">
        <v>1.4499999999999999E-3</v>
      </c>
      <c r="E22">
        <f t="shared" ref="E22:E25" si="0">+(C22-C$7)/C$8</f>
        <v>17040.931345912664</v>
      </c>
      <c r="F22">
        <f t="shared" ref="F22:F25" si="1">ROUND(2*E22,0)/2</f>
        <v>17041</v>
      </c>
      <c r="G22">
        <f t="shared" ref="G22:G25" si="2">+C22-(C$7+F22*C$8)</f>
        <v>-2.6659000002837274E-2</v>
      </c>
      <c r="I22">
        <f t="shared" ref="I22:I25" si="3">+G22</f>
        <v>-2.6659000002837274E-2</v>
      </c>
      <c r="O22">
        <f t="shared" ref="O22:O25" ca="1" si="4">+C$11+C$12*$F22</f>
        <v>-2.6514363348052246E-2</v>
      </c>
      <c r="Q22" s="2">
        <f t="shared" ref="Q22:Q25" si="5">+C22-15018.5</f>
        <v>43467.647010000001</v>
      </c>
    </row>
    <row r="23" spans="1:21" ht="12" customHeight="1" x14ac:dyDescent="0.2">
      <c r="A23" s="42" t="s">
        <v>47</v>
      </c>
      <c r="B23" s="44" t="s">
        <v>44</v>
      </c>
      <c r="C23" s="43">
        <v>58485.176820000168</v>
      </c>
      <c r="D23" s="42">
        <v>1.5E-3</v>
      </c>
      <c r="E23">
        <f t="shared" si="0"/>
        <v>17038.43284600709</v>
      </c>
      <c r="F23">
        <f t="shared" si="1"/>
        <v>17038.5</v>
      </c>
      <c r="G23">
        <f t="shared" si="2"/>
        <v>-2.6076499831106048E-2</v>
      </c>
      <c r="I23">
        <f t="shared" si="3"/>
        <v>-2.6076499831106048E-2</v>
      </c>
      <c r="O23">
        <f t="shared" ca="1" si="4"/>
        <v>-2.6510473548889323E-2</v>
      </c>
      <c r="Q23" s="2">
        <f t="shared" si="5"/>
        <v>43466.676820000168</v>
      </c>
    </row>
    <row r="24" spans="1:21" ht="12" customHeight="1" x14ac:dyDescent="0.2">
      <c r="A24" s="42" t="s">
        <v>47</v>
      </c>
      <c r="B24" s="44" t="s">
        <v>45</v>
      </c>
      <c r="C24" s="43">
        <v>58486.147009999957</v>
      </c>
      <c r="D24" s="42">
        <v>1.5E-3</v>
      </c>
      <c r="E24">
        <f t="shared" si="0"/>
        <v>17040.931345912551</v>
      </c>
      <c r="F24">
        <f t="shared" si="1"/>
        <v>17041</v>
      </c>
      <c r="G24">
        <f t="shared" si="2"/>
        <v>-2.665900004649302E-2</v>
      </c>
      <c r="I24">
        <f t="shared" si="3"/>
        <v>-2.665900004649302E-2</v>
      </c>
      <c r="O24">
        <f t="shared" ca="1" si="4"/>
        <v>-2.6514363348052246E-2</v>
      </c>
      <c r="Q24" s="2">
        <f t="shared" si="5"/>
        <v>43467.647009999957</v>
      </c>
    </row>
    <row r="25" spans="1:21" ht="12" customHeight="1" x14ac:dyDescent="0.2">
      <c r="A25" s="42" t="s">
        <v>46</v>
      </c>
      <c r="B25" s="44" t="s">
        <v>45</v>
      </c>
      <c r="C25" s="43">
        <v>58486.147009999957</v>
      </c>
      <c r="D25" s="42">
        <v>1.4499999999999999E-3</v>
      </c>
      <c r="E25">
        <f t="shared" si="0"/>
        <v>17040.931345912551</v>
      </c>
      <c r="F25">
        <f t="shared" si="1"/>
        <v>17041</v>
      </c>
      <c r="G25">
        <f t="shared" si="2"/>
        <v>-2.665900004649302E-2</v>
      </c>
      <c r="I25">
        <f t="shared" si="3"/>
        <v>-2.665900004649302E-2</v>
      </c>
      <c r="O25">
        <f t="shared" ca="1" si="4"/>
        <v>-2.6514363348052246E-2</v>
      </c>
      <c r="Q25" s="2">
        <f t="shared" si="5"/>
        <v>43467.647009999957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2023-01-24T03:47:04Z</dcterms:modified>
</cp:coreProperties>
</file>