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F3F7EDDA-BC85-4464-AC73-01C9D80C8FEC}" xr6:coauthVersionLast="47" xr6:coauthVersionMax="47" xr10:uidLastSave="{00000000-0000-0000-0000-000000000000}"/>
  <bookViews>
    <workbookView xWindow="13785" yWindow="405" windowWidth="13320" windowHeight="145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H24" i="1" s="1"/>
  <c r="Q24" i="1"/>
  <c r="E22" i="1"/>
  <c r="F22" i="1"/>
  <c r="G22" i="1" s="1"/>
  <c r="H22" i="1" s="1"/>
  <c r="E23" i="1"/>
  <c r="F23" i="1" s="1"/>
  <c r="G23" i="1" s="1"/>
  <c r="H23" i="1" s="1"/>
  <c r="Q22" i="1"/>
  <c r="Q23" i="1"/>
  <c r="C21" i="1"/>
  <c r="E21" i="1" s="1"/>
  <c r="F21" i="1" s="1"/>
  <c r="G21" i="1" s="1"/>
  <c r="H21" i="1" s="1"/>
  <c r="G11" i="1"/>
  <c r="F11" i="1"/>
  <c r="E14" i="1"/>
  <c r="E15" i="1" s="1"/>
  <c r="C17" i="1"/>
  <c r="C12" i="1"/>
  <c r="Q21" i="1" l="1"/>
  <c r="C16" i="1"/>
  <c r="D18" i="1" s="1"/>
  <c r="C11" i="1"/>
  <c r="O21" i="1" l="1"/>
  <c r="O24" i="1"/>
  <c r="O22" i="1"/>
  <c r="O23" i="1"/>
  <c r="C15" i="1"/>
  <c r="C18" i="1" l="1"/>
  <c r="E16" i="1"/>
  <c r="E17" i="1" s="1"/>
</calcChain>
</file>

<file path=xl/sharedStrings.xml><?xml version="1.0" encoding="utf-8"?>
<sst xmlns="http://schemas.openxmlformats.org/spreadsheetml/2006/main" count="55" uniqueCount="49">
  <si>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</si>
  <si>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</si>
  <si>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</si>
  <si>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</si>
  <si>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</si>
  <si>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</si>
  <si>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</si>
  <si>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</si>
  <si>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</si>
  <si>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</si>
  <si>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</si>
  <si>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</si>
  <si>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</si>
  <si>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</si>
  <si>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</si>
  <si>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</si>
  <si>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</si>
  <si>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</si>
  <si>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</si>
  <si>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</si>
  <si>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</si>
  <si>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</si>
  <si>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</si>
  <si>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</si>
  <si>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</si>
  <si>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</si>
  <si>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</si>
  <si>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</si>
  <si>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</si>
  <si>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</si>
  <si>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</si>
  <si>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</si>
  <si>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</si>
  <si>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</si>
  <si>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</si>
  <si>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</si>
  <si>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</si>
  <si>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</si>
  <si>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</si>
  <si>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</si>
  <si>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</si>
  <si>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</si>
  <si>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</si>
  <si>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BB Scl / GSC 6428-1616</t>
  </si>
  <si>
    <t>E</t>
  </si>
  <si>
    <t>VSS_2013-01-28</t>
  </si>
  <si>
    <t>II</t>
  </si>
  <si>
    <t>VSS</t>
  </si>
  <si>
    <t>JAVSO 49, 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</si>
</sst>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BB Scl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1.0499999999999999E-3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1.0499999999999999E-3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102.5</c:v>
                </c:pt>
                <c:pt idx="2">
                  <c:v>688.5</c:v>
                </c:pt>
                <c:pt idx="3">
                  <c:v>6900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-4.2499999835854396E-4</c:v>
                </c:pt>
                <c:pt idx="2">
                  <c:v>-2.0499999664025381E-4</c:v>
                </c:pt>
                <c:pt idx="3">
                  <c:v>-4.6300000030896626E-3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F4-49AE-9D9B-FA9F8516C59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1.0499999999999999E-3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1.0499999999999999E-3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102.5</c:v>
                </c:pt>
                <c:pt idx="2">
                  <c:v>688.5</c:v>
                </c:pt>
                <c:pt idx="3">
                  <c:v>6900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F4-49AE-9D9B-FA9F8516C59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1.0499999999999999E-3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1.0499999999999999E-3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102.5</c:v>
                </c:pt>
                <c:pt idx="2">
                  <c:v>688.5</c:v>
                </c:pt>
                <c:pt idx="3">
                  <c:v>6900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F4-49AE-9D9B-FA9F8516C59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1.0499999999999999E-3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1.0499999999999999E-3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102.5</c:v>
                </c:pt>
                <c:pt idx="2">
                  <c:v>688.5</c:v>
                </c:pt>
                <c:pt idx="3">
                  <c:v>6900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F4-49AE-9D9B-FA9F8516C59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1.0499999999999999E-3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1.0499999999999999E-3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102.5</c:v>
                </c:pt>
                <c:pt idx="2">
                  <c:v>688.5</c:v>
                </c:pt>
                <c:pt idx="3">
                  <c:v>6900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F4-49AE-9D9B-FA9F8516C59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1.0499999999999999E-3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1.0499999999999999E-3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102.5</c:v>
                </c:pt>
                <c:pt idx="2">
                  <c:v>688.5</c:v>
                </c:pt>
                <c:pt idx="3">
                  <c:v>6900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F4-49AE-9D9B-FA9F8516C59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1.0499999999999999E-3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1.0499999999999999E-3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102.5</c:v>
                </c:pt>
                <c:pt idx="2">
                  <c:v>688.5</c:v>
                </c:pt>
                <c:pt idx="3">
                  <c:v>6900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F4-49AE-9D9B-FA9F8516C59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102.5</c:v>
                </c:pt>
                <c:pt idx="2">
                  <c:v>688.5</c:v>
                </c:pt>
                <c:pt idx="3">
                  <c:v>6900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-4.3927608386559258E-5</c:v>
                </c:pt>
                <c:pt idx="1">
                  <c:v>-1.1168728597927515E-4</c:v>
                </c:pt>
                <c:pt idx="2">
                  <c:v>-4.9907432080202162E-4</c:v>
                </c:pt>
                <c:pt idx="3">
                  <c:v>-4.6053107829206047E-3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F4-49AE-9D9B-FA9F8516C59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102.5</c:v>
                </c:pt>
                <c:pt idx="2">
                  <c:v>688.5</c:v>
                </c:pt>
                <c:pt idx="3">
                  <c:v>6900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2F4-49AE-9D9B-FA9F8516C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01352"/>
        <c:axId val="1"/>
      </c:scatterChart>
      <c:valAx>
        <c:axId val="765801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842105263157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01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6F29FDD-0334-3903-FF47-85E3BB3DF1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B2" t="s">
        <v>44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55844.118900000001</v>
      </c>
      <c r="D7" s="14" t="s">
        <v>45</v>
      </c>
    </row>
    <row r="8" spans="1:7" x14ac:dyDescent="0.2">
      <c r="A8" t="s">
        <v>3</v>
      </c>
      <c r="C8" s="8">
        <v>0.47653000000000001</v>
      </c>
      <c r="D8" s="30" t="s">
        <v>42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-4.3927608386559258E-5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-6.6107002529478919E-7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59968.711344675925</v>
      </c>
    </row>
    <row r="15" spans="1:7" x14ac:dyDescent="0.2">
      <c r="A15" s="12" t="s">
        <v>17</v>
      </c>
      <c r="B15" s="10"/>
      <c r="C15" s="13">
        <f ca="1">(C7+C11)+(C8+C12)*INT(MAX(F21:F3533))</f>
        <v>59132.171294689215</v>
      </c>
      <c r="D15" s="14" t="s">
        <v>39</v>
      </c>
      <c r="E15" s="15">
        <f ca="1">ROUND(2*(E14-$C$7)/$C$8,0)/2+E13</f>
        <v>8656.5</v>
      </c>
    </row>
    <row r="16" spans="1:7" x14ac:dyDescent="0.2">
      <c r="A16" s="16" t="s">
        <v>4</v>
      </c>
      <c r="B16" s="10"/>
      <c r="C16" s="17">
        <f ca="1">+C8+C12</f>
        <v>0.47652933892997473</v>
      </c>
      <c r="D16" s="14" t="s">
        <v>40</v>
      </c>
      <c r="E16" s="24">
        <f ca="1">ROUND(2*(E14-$C$15)/$C$16,0)/2+E13</f>
        <v>1756.5</v>
      </c>
    </row>
    <row r="17" spans="1:18" ht="13.5" thickBot="1" x14ac:dyDescent="0.25">
      <c r="A17" s="14" t="s">
        <v>30</v>
      </c>
      <c r="B17" s="10"/>
      <c r="C17" s="10">
        <f>COUNT(C21:C2191)</f>
        <v>4</v>
      </c>
      <c r="D17" s="14" t="s">
        <v>34</v>
      </c>
      <c r="E17" s="18">
        <f ca="1">+$C$15+$C$16*E16-15018.5-$C$9/24</f>
        <v>44951.090911853054</v>
      </c>
    </row>
    <row r="18" spans="1:18" ht="14.25" thickTop="1" thickBot="1" x14ac:dyDescent="0.25">
      <c r="A18" s="16" t="s">
        <v>5</v>
      </c>
      <c r="B18" s="10"/>
      <c r="C18" s="19">
        <f ca="1">+C15</f>
        <v>59132.171294689215</v>
      </c>
      <c r="D18" s="20">
        <f ca="1">+C16</f>
        <v>0.47652933892997473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s="14" t="s">
        <v>45</v>
      </c>
      <c r="C21" s="8">
        <f>C$7</f>
        <v>55844.118900000001</v>
      </c>
      <c r="D21" s="33">
        <v>8.0000000000000004E-4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-4.3927608386559258E-5</v>
      </c>
      <c r="Q21" s="2">
        <f>+C21-15018.5</f>
        <v>40825.618900000001</v>
      </c>
    </row>
    <row r="22" spans="1:18" x14ac:dyDescent="0.2">
      <c r="A22" s="31" t="s">
        <v>45</v>
      </c>
      <c r="B22" s="32" t="s">
        <v>46</v>
      </c>
      <c r="C22" s="33">
        <v>55892.962800000001</v>
      </c>
      <c r="D22" s="33">
        <v>4.0000000000000002E-4</v>
      </c>
      <c r="E22">
        <f>+(C22-C$7)/C$8</f>
        <v>102.49910813589878</v>
      </c>
      <c r="F22">
        <f>ROUND(2*E22,0)/2</f>
        <v>102.5</v>
      </c>
      <c r="G22">
        <f>+C22-(C$7+F22*C$8)</f>
        <v>-4.2499999835854396E-4</v>
      </c>
      <c r="H22">
        <f>+G22</f>
        <v>-4.2499999835854396E-4</v>
      </c>
      <c r="O22">
        <f ca="1">+C$11+C$12*$F22</f>
        <v>-1.1168728597927515E-4</v>
      </c>
      <c r="Q22" s="2">
        <f>+C22-15018.5</f>
        <v>40874.462800000001</v>
      </c>
    </row>
    <row r="23" spans="1:18" x14ac:dyDescent="0.2">
      <c r="A23" s="31" t="s">
        <v>45</v>
      </c>
      <c r="B23" s="32" t="s">
        <v>46</v>
      </c>
      <c r="C23" s="33">
        <v>56172.209600000002</v>
      </c>
      <c r="D23" s="33">
        <v>4.0000000000000002E-4</v>
      </c>
      <c r="E23">
        <f>+(C23-C$7)/C$8</f>
        <v>688.49956980672914</v>
      </c>
      <c r="F23">
        <f>ROUND(2*E23,0)/2</f>
        <v>688.5</v>
      </c>
      <c r="G23">
        <f>+C23-(C$7+F23*C$8)</f>
        <v>-2.0499999664025381E-4</v>
      </c>
      <c r="H23">
        <f>+G23</f>
        <v>-2.0499999664025381E-4</v>
      </c>
      <c r="O23">
        <f ca="1">+C$11+C$12*$F23</f>
        <v>-4.9907432080202162E-4</v>
      </c>
      <c r="Q23" s="2">
        <f>+C23-15018.5</f>
        <v>41153.709600000002</v>
      </c>
    </row>
    <row r="24" spans="1:18" x14ac:dyDescent="0.2">
      <c r="A24" s="34" t="s">
        <v>48</v>
      </c>
      <c r="B24" s="35" t="s">
        <v>46</v>
      </c>
      <c r="C24" s="36">
        <v>59132.171269999999</v>
      </c>
      <c r="D24" s="36">
        <v>1.0499999999999999E-3</v>
      </c>
      <c r="E24">
        <f>+(C24-C$7)/C$8</f>
        <v>6899.9902839275546</v>
      </c>
      <c r="F24">
        <f>ROUND(2*E24,0)/2</f>
        <v>6900</v>
      </c>
      <c r="G24">
        <f>+C24-(C$7+F24*C$8)</f>
        <v>-4.6300000030896626E-3</v>
      </c>
      <c r="H24">
        <f>+G24</f>
        <v>-4.6300000030896626E-3</v>
      </c>
      <c r="O24">
        <f ca="1">+C$11+C$12*$F24</f>
        <v>-4.6053107829206047E-3</v>
      </c>
      <c r="Q24" s="2">
        <f>+C24-15018.5</f>
        <v>44113.671269999999</v>
      </c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2023-01-24T04:04:20Z</dcterms:modified>
</cp:coreProperties>
</file>