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5B0DB56-2457-48A9-88CD-2F2E2E0F0F44}" xr6:coauthVersionLast="47" xr6:coauthVersionMax="47" xr10:uidLastSave="{00000000-0000-0000-0000-000000000000}"/>
  <bookViews>
    <workbookView xWindow="14085" yWindow="85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/>
  <c r="G39" i="1" s="1"/>
  <c r="K39" i="1" s="1"/>
  <c r="Q39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5" i="1"/>
  <c r="F25" i="1"/>
  <c r="G25" i="1"/>
  <c r="K25" i="1"/>
  <c r="D9" i="1"/>
  <c r="C9" i="1"/>
  <c r="Q26" i="1"/>
  <c r="Q27" i="1"/>
  <c r="Q28" i="1"/>
  <c r="Q33" i="1"/>
  <c r="Q35" i="1"/>
  <c r="Q36" i="1"/>
  <c r="Q37" i="1"/>
  <c r="Q25" i="1"/>
  <c r="E21" i="1"/>
  <c r="F21" i="1"/>
  <c r="G21" i="1"/>
  <c r="I21" i="1"/>
  <c r="Q22" i="1"/>
  <c r="Q23" i="1"/>
  <c r="Q24" i="1"/>
  <c r="Q29" i="1"/>
  <c r="Q30" i="1"/>
  <c r="Q31" i="1"/>
  <c r="Q32" i="1"/>
  <c r="Q34" i="1"/>
  <c r="F16" i="1"/>
  <c r="C17" i="1"/>
  <c r="Q21" i="1"/>
  <c r="C12" i="1"/>
  <c r="C11" i="1"/>
  <c r="O39" i="1" l="1"/>
  <c r="O38" i="1"/>
  <c r="O31" i="1"/>
  <c r="O32" i="1"/>
  <c r="O24" i="1"/>
  <c r="O36" i="1"/>
  <c r="O27" i="1"/>
  <c r="C15" i="1"/>
  <c r="O34" i="1"/>
  <c r="O29" i="1"/>
  <c r="O28" i="1"/>
  <c r="O26" i="1"/>
  <c r="O25" i="1"/>
  <c r="O37" i="1"/>
  <c r="O22" i="1"/>
  <c r="O30" i="1"/>
  <c r="O33" i="1"/>
  <c r="O35" i="1"/>
  <c r="O21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<sst xmlns="http://schemas.openxmlformats.org/spreadsheetml/2006/main" count="79" uniqueCount="54">
  <si>
    <t>OEJV 0182</t>
  </si>
  <si>
    <t>OEJV 0189</t>
  </si>
  <si>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</si>
  <si>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</si>
  <si>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</si>
  <si>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</si>
  <si>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</si>
  <si>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</si>
  <si>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</si>
  <si>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</si>
  <si>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</si>
  <si>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</si>
  <si>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</si>
  <si>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</si>
  <si>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</si>
  <si>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</si>
  <si>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</si>
  <si>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</si>
  <si>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</si>
  <si>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</si>
  <si>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</si>
  <si>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</si>
  <si>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</si>
  <si>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</si>
  <si>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</si>
  <si>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</si>
  <si>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</si>
  <si>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</si>
  <si>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</si>
  <si>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</si>
  <si>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</si>
  <si>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</si>
  <si>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</si>
  <si>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</si>
  <si>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</si>
  <si>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</si>
  <si>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</si>
  <si>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</si>
  <si>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</si>
  <si>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</si>
  <si>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</si>
  <si>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</si>
  <si>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</si>
  <si>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</si>
  <si>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</si>
  <si>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CP Scl</t>
  </si>
  <si>
    <t>EW</t>
  </si>
  <si>
    <t>GCVS 4</t>
  </si>
  <si>
    <t>CP Scl / GSC 51868.576</t>
  </si>
  <si>
    <t>OEJV 0177</t>
  </si>
  <si>
    <t>Cycle count is ambiguous</t>
  </si>
  <si>
    <t>OEJV 0179</t>
  </si>
  <si>
    <t>II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</si>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</sst>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7" fillId="25" borderId="5" xfId="0" applyFont="1" applyFill="1" applyBorder="1" applyAlignment="1">
      <alignment horizontal="left"/>
    </xf>
    <xf numFmtId="0" fontId="17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6" fillId="24" borderId="5" xfId="0" applyFont="1" applyFill="1" applyBorder="1" applyAlignment="1">
      <alignment horizontal="left"/>
    </xf>
    <xf numFmtId="0" fontId="18" fillId="26" borderId="0" xfId="0" applyFont="1" applyFill="1" applyAlignment="1"/>
    <xf numFmtId="0" fontId="19" fillId="0" borderId="0" xfId="0" applyFont="1" applyAlignme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  <xf numFmtId="0" fontId="18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Scl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FB-45DC-B1AD-8C75EC1D45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FB-45DC-B1AD-8C75EC1D45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FB-45DC-B1AD-8C75EC1D45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-0.12636999980168184</c:v>
                </c:pt>
                <c:pt idx="2">
                  <c:v>-0.12520499998208834</c:v>
                </c:pt>
                <c:pt idx="3">
                  <c:v>-0.12621500004024711</c:v>
                </c:pt>
                <c:pt idx="4">
                  <c:v>-0.12540499999886379</c:v>
                </c:pt>
                <c:pt idx="5">
                  <c:v>-0.1263699999981327</c:v>
                </c:pt>
                <c:pt idx="6">
                  <c:v>-0.12520500000391621</c:v>
                </c:pt>
                <c:pt idx="7">
                  <c:v>-0.12621500000386732</c:v>
                </c:pt>
                <c:pt idx="8">
                  <c:v>-0.12604999991890509</c:v>
                </c:pt>
                <c:pt idx="9">
                  <c:v>-0.13988000014069257</c:v>
                </c:pt>
                <c:pt idx="10">
                  <c:v>-0.14346500003011897</c:v>
                </c:pt>
                <c:pt idx="11">
                  <c:v>-0.14230000020324951</c:v>
                </c:pt>
                <c:pt idx="12">
                  <c:v>-0.1433099999994738</c:v>
                </c:pt>
                <c:pt idx="13">
                  <c:v>-0.14330999979574699</c:v>
                </c:pt>
                <c:pt idx="14">
                  <c:v>-0.15568999999959487</c:v>
                </c:pt>
                <c:pt idx="15">
                  <c:v>-0.1678950000932673</c:v>
                </c:pt>
                <c:pt idx="16">
                  <c:v>-0.18312500000320142</c:v>
                </c:pt>
                <c:pt idx="17">
                  <c:v>-0.19572500000504078</c:v>
                </c:pt>
                <c:pt idx="18">
                  <c:v>-0.19528000007994706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FB-45DC-B1AD-8C75EC1D45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FB-45DC-B1AD-8C75EC1D45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FB-45DC-B1AD-8C75EC1D45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7.0000000000000001E-3</c:v>
                  </c:pt>
                  <c:pt idx="17">
                    <c:v>7.2999999999999996E-4</c:v>
                  </c:pt>
                  <c:pt idx="18">
                    <c:v>9.7999999999999997E-4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FB-45DC-B1AD-8C75EC1D45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6.2462302918473406E-2</c:v>
                </c:pt>
                <c:pt idx="1">
                  <c:v>-0.12643504534759231</c:v>
                </c:pt>
                <c:pt idx="2">
                  <c:v>-0.12644090771952035</c:v>
                </c:pt>
                <c:pt idx="3">
                  <c:v>-0.12647608195108875</c:v>
                </c:pt>
                <c:pt idx="4">
                  <c:v>-0.12593674373370689</c:v>
                </c:pt>
                <c:pt idx="5">
                  <c:v>-0.12643504534759231</c:v>
                </c:pt>
                <c:pt idx="6">
                  <c:v>-0.12644090771952035</c:v>
                </c:pt>
                <c:pt idx="7">
                  <c:v>-0.12647608195108875</c:v>
                </c:pt>
                <c:pt idx="8">
                  <c:v>-0.12648194432301682</c:v>
                </c:pt>
                <c:pt idx="9">
                  <c:v>-0.14112614939931972</c:v>
                </c:pt>
                <c:pt idx="10">
                  <c:v>-0.14142513036765095</c:v>
                </c:pt>
                <c:pt idx="11">
                  <c:v>-0.14143099273957901</c:v>
                </c:pt>
                <c:pt idx="12">
                  <c:v>-0.14146616697114739</c:v>
                </c:pt>
                <c:pt idx="13">
                  <c:v>-0.14146616697114739</c:v>
                </c:pt>
                <c:pt idx="14">
                  <c:v>-0.15499652138111822</c:v>
                </c:pt>
                <c:pt idx="15">
                  <c:v>-0.16920104856281634</c:v>
                </c:pt>
                <c:pt idx="16">
                  <c:v>-0.18314176900775161</c:v>
                </c:pt>
                <c:pt idx="17">
                  <c:v>-0.19581621711622513</c:v>
                </c:pt>
                <c:pt idx="18">
                  <c:v>-0.19582207948815319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FB-45DC-B1AD-8C75EC1D45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16111</c:v>
                </c:pt>
                <c:pt idx="2">
                  <c:v>16111.5</c:v>
                </c:pt>
                <c:pt idx="3">
                  <c:v>16114.5</c:v>
                </c:pt>
                <c:pt idx="4">
                  <c:v>16068.5</c:v>
                </c:pt>
                <c:pt idx="5">
                  <c:v>16111</c:v>
                </c:pt>
                <c:pt idx="6">
                  <c:v>16111.5</c:v>
                </c:pt>
                <c:pt idx="7">
                  <c:v>16114.5</c:v>
                </c:pt>
                <c:pt idx="8">
                  <c:v>16115</c:v>
                </c:pt>
                <c:pt idx="9">
                  <c:v>17364</c:v>
                </c:pt>
                <c:pt idx="10">
                  <c:v>17389.5</c:v>
                </c:pt>
                <c:pt idx="11">
                  <c:v>17390</c:v>
                </c:pt>
                <c:pt idx="12">
                  <c:v>17393</c:v>
                </c:pt>
                <c:pt idx="13">
                  <c:v>17393</c:v>
                </c:pt>
                <c:pt idx="14">
                  <c:v>18547</c:v>
                </c:pt>
                <c:pt idx="15">
                  <c:v>19758.5</c:v>
                </c:pt>
                <c:pt idx="16">
                  <c:v>20947.5</c:v>
                </c:pt>
                <c:pt idx="17">
                  <c:v>22028.5</c:v>
                </c:pt>
                <c:pt idx="18">
                  <c:v>22029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FB-45DC-B1AD-8C75EC1D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42944"/>
        <c:axId val="1"/>
      </c:scatterChart>
      <c:valAx>
        <c:axId val="79194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4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81062-E537-6FF0-AEE1-6DA3BD5A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6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6" t="s">
        <v>45</v>
      </c>
      <c r="G1" s="37">
        <v>0.24489999999999998</v>
      </c>
      <c r="H1" s="38">
        <v>-27.441800000000001</v>
      </c>
      <c r="I1" s="39">
        <v>51868.576000000001</v>
      </c>
      <c r="J1" s="39">
        <v>0.31367</v>
      </c>
      <c r="K1" s="10" t="s">
        <v>46</v>
      </c>
      <c r="L1" s="31"/>
      <c r="M1" s="32">
        <v>51868.576000000001</v>
      </c>
      <c r="N1" s="32">
        <v>0.31367</v>
      </c>
      <c r="O1" s="35" t="s">
        <v>46</v>
      </c>
    </row>
    <row r="2" spans="1:15" x14ac:dyDescent="0.2">
      <c r="A2" t="s">
        <v>27</v>
      </c>
      <c r="B2" t="s">
        <v>46</v>
      </c>
      <c r="C2" s="30"/>
      <c r="D2" s="3"/>
    </row>
    <row r="3" spans="1:15" ht="13.5" thickBot="1" x14ac:dyDescent="0.25">
      <c r="C3" s="41" t="s">
        <v>50</v>
      </c>
    </row>
    <row r="4" spans="1:15" ht="14.25" thickTop="1" thickBot="1" x14ac:dyDescent="0.25">
      <c r="A4" s="5" t="s">
        <v>4</v>
      </c>
      <c r="C4" s="27">
        <v>51868.264999999999</v>
      </c>
      <c r="D4" s="28">
        <v>0.31366100000000002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8">
        <v>51868.576000000001</v>
      </c>
      <c r="D7" s="29" t="s">
        <v>47</v>
      </c>
    </row>
    <row r="8" spans="1:15" x14ac:dyDescent="0.2">
      <c r="A8" t="s">
        <v>7</v>
      </c>
      <c r="C8" s="8">
        <v>0.31367</v>
      </c>
      <c r="D8" s="29" t="s">
        <v>47</v>
      </c>
    </row>
    <row r="9" spans="1:15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INTERCEPT(INDIRECT($D$9):G988,INDIRECT($C$9):F988)</f>
        <v>6.2462302918473406E-2</v>
      </c>
      <c r="D11" s="3"/>
      <c r="E11" s="10"/>
    </row>
    <row r="12" spans="1:15" x14ac:dyDescent="0.2">
      <c r="A12" s="10" t="s">
        <v>20</v>
      </c>
      <c r="B12" s="10"/>
      <c r="C12" s="21">
        <f ca="1">SLOPE(INDIRECT($D$9):G988,INDIRECT($C$9):F988)</f>
        <v>-1.1724743856127224E-5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(C7+C11)+(C8+C12)*INT(MAX(F21:F3529))</f>
        <v>58778.21660792052</v>
      </c>
      <c r="E15" s="14" t="s">
        <v>38</v>
      </c>
      <c r="F15" s="33">
        <v>1</v>
      </c>
    </row>
    <row r="16" spans="1:15" x14ac:dyDescent="0.2">
      <c r="A16" s="16" t="s">
        <v>8</v>
      </c>
      <c r="B16" s="10"/>
      <c r="C16" s="17">
        <f ca="1">+C8+C12</f>
        <v>0.31365827525614387</v>
      </c>
      <c r="E16" s="14" t="s">
        <v>34</v>
      </c>
      <c r="F16" s="34">
        <f ca="1">NOW()+15018.5+$C$5/24</f>
        <v>59968.712591435185</v>
      </c>
    </row>
    <row r="17" spans="1:21" ht="13.5" thickBot="1" x14ac:dyDescent="0.25">
      <c r="A17" s="14" t="s">
        <v>31</v>
      </c>
      <c r="B17" s="10"/>
      <c r="C17" s="10">
        <f>COUNT(C21:C2187)</f>
        <v>19</v>
      </c>
      <c r="E17" s="14" t="s">
        <v>39</v>
      </c>
      <c r="F17" s="15">
        <f ca="1">ROUND(2*(F16-$C$7)/$C$8,0)/2+F15</f>
        <v>25825</v>
      </c>
    </row>
    <row r="18" spans="1:21" ht="14.25" thickTop="1" thickBot="1" x14ac:dyDescent="0.25">
      <c r="A18" s="16" t="s">
        <v>9</v>
      </c>
      <c r="B18" s="10"/>
      <c r="C18" s="19">
        <f ca="1">+C15</f>
        <v>58778.21660792052</v>
      </c>
      <c r="D18" s="20">
        <f ca="1">+C16</f>
        <v>0.31365827525614387</v>
      </c>
      <c r="E18" s="14" t="s">
        <v>40</v>
      </c>
      <c r="F18" s="23">
        <f ca="1">ROUND(2*(F16-$C$15)/$C$16,0)/2+F15</f>
        <v>3796.5</v>
      </c>
    </row>
    <row r="19" spans="1:21" ht="13.5" thickTop="1" x14ac:dyDescent="0.2">
      <c r="E19" s="14" t="s">
        <v>35</v>
      </c>
      <c r="F19" s="18">
        <f ca="1">+$C$15+$C$16*F18-15018.5-$C$5/24</f>
        <v>44950.916083263808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47</v>
      </c>
      <c r="C21" s="8">
        <v>51868.576000000001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6.2462302918473406E-2</v>
      </c>
      <c r="Q21" s="2">
        <f>+C21-15018.5</f>
        <v>36850.076000000001</v>
      </c>
    </row>
    <row r="22" spans="1:21" x14ac:dyDescent="0.2">
      <c r="A22" s="44" t="s">
        <v>49</v>
      </c>
      <c r="B22" s="45"/>
      <c r="C22" s="44">
        <v>56921.987000000197</v>
      </c>
      <c r="D22" s="44">
        <v>1E-3</v>
      </c>
      <c r="E22">
        <f>+(C22-C$7)/C$8</f>
        <v>16110.597124366999</v>
      </c>
      <c r="F22" s="40">
        <f t="shared" ref="F22:F37" si="0">ROUND(2*E22,0)/2+0.5</f>
        <v>16111</v>
      </c>
      <c r="G22">
        <f>+C22-(C$7+F22*C$8)</f>
        <v>-0.12636999980168184</v>
      </c>
      <c r="K22">
        <f t="shared" ref="K22:K28" si="1">+G22</f>
        <v>-0.12636999980168184</v>
      </c>
      <c r="O22">
        <f ca="1">+C$11+C$12*$F22</f>
        <v>-0.12643504534759231</v>
      </c>
      <c r="Q22" s="2">
        <f>+C22-15018.5</f>
        <v>41903.487000000197</v>
      </c>
    </row>
    <row r="23" spans="1:21" x14ac:dyDescent="0.2">
      <c r="A23" s="44" t="s">
        <v>49</v>
      </c>
      <c r="B23" s="45"/>
      <c r="C23" s="44">
        <v>56922.145000000019</v>
      </c>
      <c r="D23" s="44">
        <v>2E-3</v>
      </c>
      <c r="E23">
        <f>+(C23-C$7)/C$8</f>
        <v>16111.100838460859</v>
      </c>
      <c r="F23" s="40">
        <f t="shared" si="0"/>
        <v>16111.5</v>
      </c>
      <c r="G23">
        <f>+C23-(C$7+F23*C$8)</f>
        <v>-0.12520499998208834</v>
      </c>
      <c r="K23">
        <f t="shared" si="1"/>
        <v>-0.12520499998208834</v>
      </c>
      <c r="O23">
        <f ca="1">+C$11+C$12*$F23</f>
        <v>-0.12644090771952035</v>
      </c>
      <c r="Q23" s="2">
        <f>+C23-15018.5</f>
        <v>41903.645000000019</v>
      </c>
    </row>
    <row r="24" spans="1:21" x14ac:dyDescent="0.2">
      <c r="A24" s="44" t="s">
        <v>49</v>
      </c>
      <c r="B24" s="45"/>
      <c r="C24" s="44">
        <v>56923.084999999963</v>
      </c>
      <c r="D24" s="44">
        <v>2E-3</v>
      </c>
      <c r="E24">
        <f>+(C24-C$7)/C$8</f>
        <v>16114.097618516153</v>
      </c>
      <c r="F24" s="40">
        <f t="shared" si="0"/>
        <v>16114.5</v>
      </c>
      <c r="G24">
        <f>+C24-(C$7+F24*C$8)</f>
        <v>-0.12621500004024711</v>
      </c>
      <c r="K24">
        <f t="shared" si="1"/>
        <v>-0.12621500004024711</v>
      </c>
      <c r="O24">
        <f ca="1">+C$11+C$12*$F24</f>
        <v>-0.12647608195108875</v>
      </c>
      <c r="Q24" s="2">
        <f>+C24-15018.5</f>
        <v>41904.584999999963</v>
      </c>
    </row>
    <row r="25" spans="1:21" x14ac:dyDescent="0.2">
      <c r="A25" s="46" t="s">
        <v>51</v>
      </c>
      <c r="B25" s="47" t="s">
        <v>52</v>
      </c>
      <c r="C25" s="48">
        <v>56908.656990000003</v>
      </c>
      <c r="D25" s="48">
        <v>1E-4</v>
      </c>
      <c r="E25">
        <f t="shared" ref="E25:E37" si="2">+(C25-C$7)/C$8</f>
        <v>16068.100200848032</v>
      </c>
      <c r="F25" s="40">
        <f t="shared" si="0"/>
        <v>16068.5</v>
      </c>
      <c r="G25">
        <f t="shared" ref="G25:G37" si="3">+C25-(C$7+F25*C$8)</f>
        <v>-0.12540499999886379</v>
      </c>
      <c r="K25">
        <f t="shared" si="1"/>
        <v>-0.12540499999886379</v>
      </c>
      <c r="O25">
        <f t="shared" ref="O25:O37" ca="1" si="4">+C$11+C$12*$F25</f>
        <v>-0.12593674373370689</v>
      </c>
      <c r="Q25" s="2">
        <f t="shared" ref="Q25:Q37" si="5">+C25-15018.5</f>
        <v>41890.156990000003</v>
      </c>
    </row>
    <row r="26" spans="1:21" x14ac:dyDescent="0.2">
      <c r="A26" s="49" t="s">
        <v>0</v>
      </c>
      <c r="B26" s="50" t="s">
        <v>3</v>
      </c>
      <c r="C26" s="49">
        <v>56921.987000000001</v>
      </c>
      <c r="D26" s="49">
        <v>1E-3</v>
      </c>
      <c r="E26">
        <f t="shared" si="2"/>
        <v>16110.597124366372</v>
      </c>
      <c r="F26" s="40">
        <f t="shared" si="0"/>
        <v>16111</v>
      </c>
      <c r="G26">
        <f t="shared" si="3"/>
        <v>-0.1263699999981327</v>
      </c>
      <c r="K26">
        <f t="shared" si="1"/>
        <v>-0.1263699999981327</v>
      </c>
      <c r="O26">
        <f t="shared" ca="1" si="4"/>
        <v>-0.12643504534759231</v>
      </c>
      <c r="Q26" s="2">
        <f t="shared" si="5"/>
        <v>41903.487000000001</v>
      </c>
    </row>
    <row r="27" spans="1:21" x14ac:dyDescent="0.2">
      <c r="A27" s="49" t="s">
        <v>0</v>
      </c>
      <c r="B27" s="50" t="s">
        <v>52</v>
      </c>
      <c r="C27" s="49">
        <v>56922.144999999997</v>
      </c>
      <c r="D27" s="49">
        <v>2E-3</v>
      </c>
      <c r="E27">
        <f t="shared" si="2"/>
        <v>16111.100838460789</v>
      </c>
      <c r="F27" s="40">
        <f t="shared" si="0"/>
        <v>16111.5</v>
      </c>
      <c r="G27">
        <f t="shared" si="3"/>
        <v>-0.12520500000391621</v>
      </c>
      <c r="K27">
        <f t="shared" si="1"/>
        <v>-0.12520500000391621</v>
      </c>
      <c r="O27">
        <f t="shared" ca="1" si="4"/>
        <v>-0.12644090771952035</v>
      </c>
      <c r="Q27" s="2">
        <f t="shared" si="5"/>
        <v>41903.644999999997</v>
      </c>
    </row>
    <row r="28" spans="1:21" x14ac:dyDescent="0.2">
      <c r="A28" s="49" t="s">
        <v>0</v>
      </c>
      <c r="B28" s="50" t="s">
        <v>52</v>
      </c>
      <c r="C28" s="49">
        <v>56923.084999999999</v>
      </c>
      <c r="D28" s="49">
        <v>2E-3</v>
      </c>
      <c r="E28">
        <f t="shared" si="2"/>
        <v>16114.097618516269</v>
      </c>
      <c r="F28" s="40">
        <f t="shared" si="0"/>
        <v>16114.5</v>
      </c>
      <c r="G28">
        <f t="shared" si="3"/>
        <v>-0.12621500000386732</v>
      </c>
      <c r="K28">
        <f t="shared" si="1"/>
        <v>-0.12621500000386732</v>
      </c>
      <c r="O28">
        <f t="shared" ca="1" si="4"/>
        <v>-0.12647608195108875</v>
      </c>
      <c r="Q28" s="2">
        <f t="shared" si="5"/>
        <v>41904.584999999999</v>
      </c>
    </row>
    <row r="29" spans="1:21" x14ac:dyDescent="0.2">
      <c r="A29" s="44" t="s">
        <v>49</v>
      </c>
      <c r="B29" s="45"/>
      <c r="C29" s="44">
        <v>56923.242000000086</v>
      </c>
      <c r="D29" s="44">
        <v>1E-3</v>
      </c>
      <c r="E29">
        <f t="shared" si="2"/>
        <v>16114.598144547086</v>
      </c>
      <c r="F29" s="40">
        <f t="shared" si="0"/>
        <v>16115</v>
      </c>
      <c r="G29">
        <f t="shared" si="3"/>
        <v>-0.12604999991890509</v>
      </c>
      <c r="K29">
        <f t="shared" ref="K29:K37" si="6">+G29</f>
        <v>-0.12604999991890509</v>
      </c>
      <c r="O29">
        <f t="shared" ca="1" si="4"/>
        <v>-0.12648194432301682</v>
      </c>
      <c r="Q29" s="2">
        <f t="shared" si="5"/>
        <v>41904.742000000086</v>
      </c>
    </row>
    <row r="30" spans="1:21" x14ac:dyDescent="0.2">
      <c r="A30" s="44" t="s">
        <v>49</v>
      </c>
      <c r="B30" s="45"/>
      <c r="C30" s="44">
        <v>57315.001999999862</v>
      </c>
      <c r="D30" s="44">
        <v>3.0000000000000001E-3</v>
      </c>
      <c r="E30">
        <f t="shared" si="2"/>
        <v>17363.554053622793</v>
      </c>
      <c r="F30" s="40">
        <f t="shared" si="0"/>
        <v>17364</v>
      </c>
      <c r="G30">
        <f t="shared" si="3"/>
        <v>-0.13988000014069257</v>
      </c>
      <c r="K30">
        <f t="shared" si="6"/>
        <v>-0.13988000014069257</v>
      </c>
      <c r="O30">
        <f t="shared" ca="1" si="4"/>
        <v>-0.14112614939931972</v>
      </c>
      <c r="Q30" s="2">
        <f t="shared" si="5"/>
        <v>42296.501999999862</v>
      </c>
    </row>
    <row r="31" spans="1:21" x14ac:dyDescent="0.2">
      <c r="A31" s="44" t="s">
        <v>49</v>
      </c>
      <c r="B31" s="45"/>
      <c r="C31" s="44">
        <v>57322.996999999974</v>
      </c>
      <c r="D31" s="44">
        <v>2E-3</v>
      </c>
      <c r="E31">
        <f t="shared" si="2"/>
        <v>17389.042624414105</v>
      </c>
      <c r="F31" s="40">
        <f t="shared" si="0"/>
        <v>17389.5</v>
      </c>
      <c r="G31">
        <f t="shared" si="3"/>
        <v>-0.14346500003011897</v>
      </c>
      <c r="K31">
        <f t="shared" si="6"/>
        <v>-0.14346500003011897</v>
      </c>
      <c r="O31">
        <f t="shared" ca="1" si="4"/>
        <v>-0.14142513036765095</v>
      </c>
      <c r="Q31" s="2">
        <f t="shared" si="5"/>
        <v>42304.496999999974</v>
      </c>
    </row>
    <row r="32" spans="1:21" x14ac:dyDescent="0.2">
      <c r="A32" s="44" t="s">
        <v>49</v>
      </c>
      <c r="B32" s="45"/>
      <c r="C32" s="44">
        <v>57323.154999999795</v>
      </c>
      <c r="D32" s="44">
        <v>2E-3</v>
      </c>
      <c r="E32">
        <f t="shared" si="2"/>
        <v>17389.546338507967</v>
      </c>
      <c r="F32" s="40">
        <f t="shared" si="0"/>
        <v>17390</v>
      </c>
      <c r="G32">
        <f t="shared" si="3"/>
        <v>-0.14230000020324951</v>
      </c>
      <c r="K32">
        <f t="shared" si="6"/>
        <v>-0.14230000020324951</v>
      </c>
      <c r="O32">
        <f t="shared" ca="1" si="4"/>
        <v>-0.14143099273957901</v>
      </c>
      <c r="Q32" s="2">
        <f t="shared" si="5"/>
        <v>42304.654999999795</v>
      </c>
    </row>
    <row r="33" spans="1:17" x14ac:dyDescent="0.2">
      <c r="A33" s="49" t="s">
        <v>0</v>
      </c>
      <c r="B33" s="50" t="s">
        <v>3</v>
      </c>
      <c r="C33" s="49">
        <v>57324.095000000001</v>
      </c>
      <c r="D33" s="49">
        <v>1E-3</v>
      </c>
      <c r="E33">
        <f t="shared" si="2"/>
        <v>17392.543118564095</v>
      </c>
      <c r="F33" s="40">
        <f t="shared" si="0"/>
        <v>17393</v>
      </c>
      <c r="G33">
        <f t="shared" si="3"/>
        <v>-0.1433099999994738</v>
      </c>
      <c r="K33">
        <f t="shared" si="6"/>
        <v>-0.1433099999994738</v>
      </c>
      <c r="O33">
        <f t="shared" ca="1" si="4"/>
        <v>-0.14146616697114739</v>
      </c>
      <c r="Q33" s="2">
        <f t="shared" si="5"/>
        <v>42305.595000000001</v>
      </c>
    </row>
    <row r="34" spans="1:17" x14ac:dyDescent="0.2">
      <c r="A34" s="44" t="s">
        <v>49</v>
      </c>
      <c r="B34" s="45"/>
      <c r="C34" s="44">
        <v>57324.095000000205</v>
      </c>
      <c r="D34" s="44">
        <v>1E-3</v>
      </c>
      <c r="E34">
        <f t="shared" si="2"/>
        <v>17392.543118564747</v>
      </c>
      <c r="F34" s="40">
        <f t="shared" si="0"/>
        <v>17393</v>
      </c>
      <c r="G34">
        <f t="shared" si="3"/>
        <v>-0.14330999979574699</v>
      </c>
      <c r="K34">
        <f t="shared" si="6"/>
        <v>-0.14330999979574699</v>
      </c>
      <c r="O34">
        <f t="shared" ca="1" si="4"/>
        <v>-0.14146616697114739</v>
      </c>
      <c r="Q34" s="2">
        <f t="shared" si="5"/>
        <v>42305.595000000205</v>
      </c>
    </row>
    <row r="35" spans="1:17" x14ac:dyDescent="0.2">
      <c r="A35" s="49" t="s">
        <v>0</v>
      </c>
      <c r="B35" s="50" t="s">
        <v>3</v>
      </c>
      <c r="C35" s="49">
        <v>57686.057800000002</v>
      </c>
      <c r="D35" s="49">
        <v>4.0000000000000002E-4</v>
      </c>
      <c r="E35">
        <f t="shared" si="2"/>
        <v>18546.503650333158</v>
      </c>
      <c r="F35" s="40">
        <f t="shared" si="0"/>
        <v>18547</v>
      </c>
      <c r="G35">
        <f t="shared" si="3"/>
        <v>-0.15568999999959487</v>
      </c>
      <c r="K35">
        <f t="shared" si="6"/>
        <v>-0.15568999999959487</v>
      </c>
      <c r="O35">
        <f t="shared" ca="1" si="4"/>
        <v>-0.15499652138111822</v>
      </c>
      <c r="Q35" s="2">
        <f t="shared" si="5"/>
        <v>42667.557800000002</v>
      </c>
    </row>
    <row r="36" spans="1:17" ht="12" customHeight="1" x14ac:dyDescent="0.2">
      <c r="A36" s="43" t="s">
        <v>1</v>
      </c>
      <c r="B36" s="42" t="s">
        <v>52</v>
      </c>
      <c r="C36" s="43">
        <v>58066.056799999904</v>
      </c>
      <c r="D36" s="43">
        <v>4.0000000000000002E-4</v>
      </c>
      <c r="E36">
        <f t="shared" si="2"/>
        <v>19757.964740013082</v>
      </c>
      <c r="F36" s="40">
        <f t="shared" si="0"/>
        <v>19758.5</v>
      </c>
      <c r="G36">
        <f t="shared" si="3"/>
        <v>-0.1678950000932673</v>
      </c>
      <c r="K36">
        <f t="shared" si="6"/>
        <v>-0.1678950000932673</v>
      </c>
      <c r="O36">
        <f t="shared" ca="1" si="4"/>
        <v>-0.16920104856281634</v>
      </c>
      <c r="Q36" s="2">
        <f t="shared" si="5"/>
        <v>43047.556799999904</v>
      </c>
    </row>
    <row r="37" spans="1:17" ht="12" customHeight="1" x14ac:dyDescent="0.2">
      <c r="A37" s="43" t="s">
        <v>2</v>
      </c>
      <c r="B37" s="42" t="s">
        <v>52</v>
      </c>
      <c r="C37" s="43">
        <v>58438.995199999998</v>
      </c>
      <c r="D37" s="43">
        <v>7.0000000000000001E-3</v>
      </c>
      <c r="E37">
        <f t="shared" si="2"/>
        <v>20946.916185800354</v>
      </c>
      <c r="F37" s="40">
        <f t="shared" si="0"/>
        <v>20947.5</v>
      </c>
      <c r="G37">
        <f t="shared" si="3"/>
        <v>-0.18312500000320142</v>
      </c>
      <c r="K37">
        <f t="shared" si="6"/>
        <v>-0.18312500000320142</v>
      </c>
      <c r="O37">
        <f t="shared" ca="1" si="4"/>
        <v>-0.18314176900775161</v>
      </c>
      <c r="Q37" s="2">
        <f t="shared" si="5"/>
        <v>43420.495199999998</v>
      </c>
    </row>
    <row r="38" spans="1:17" ht="12" customHeight="1" x14ac:dyDescent="0.2">
      <c r="A38" s="51" t="s">
        <v>53</v>
      </c>
      <c r="B38" s="52" t="s">
        <v>52</v>
      </c>
      <c r="C38" s="53">
        <v>58778.059869999997</v>
      </c>
      <c r="D38" s="51">
        <v>7.2999999999999996E-4</v>
      </c>
      <c r="E38">
        <f t="shared" ref="E38:E39" si="7">+(C38-C$7)/C$8</f>
        <v>22027.876016195354</v>
      </c>
      <c r="F38" s="54">
        <f t="shared" ref="F38:F39" si="8">ROUND(2*E38,0)/2+0.5</f>
        <v>22028.5</v>
      </c>
      <c r="G38">
        <f t="shared" ref="G38:G39" si="9">+C38-(C$7+F38*C$8)</f>
        <v>-0.19572500000504078</v>
      </c>
      <c r="K38">
        <f t="shared" ref="K38:K39" si="10">+G38</f>
        <v>-0.19572500000504078</v>
      </c>
      <c r="O38">
        <f t="shared" ref="O38:O39" ca="1" si="11">+C$11+C$12*$F38</f>
        <v>-0.19581621711622513</v>
      </c>
      <c r="Q38" s="2">
        <f t="shared" ref="Q38:Q39" si="12">+C38-15018.5</f>
        <v>43759.559869999997</v>
      </c>
    </row>
    <row r="39" spans="1:17" ht="12" customHeight="1" x14ac:dyDescent="0.2">
      <c r="A39" s="51" t="s">
        <v>53</v>
      </c>
      <c r="B39" s="52" t="s">
        <v>3</v>
      </c>
      <c r="C39" s="53">
        <v>58778.217149999924</v>
      </c>
      <c r="D39" s="51">
        <v>9.7999999999999997E-4</v>
      </c>
      <c r="E39">
        <f t="shared" si="7"/>
        <v>22028.37743488355</v>
      </c>
      <c r="F39" s="54">
        <f t="shared" si="8"/>
        <v>22029</v>
      </c>
      <c r="G39">
        <f t="shared" si="9"/>
        <v>-0.19528000007994706</v>
      </c>
      <c r="K39">
        <f t="shared" si="10"/>
        <v>-0.19528000007994706</v>
      </c>
      <c r="O39">
        <f t="shared" ca="1" si="11"/>
        <v>-0.19582207948815319</v>
      </c>
      <c r="Q39" s="2">
        <f t="shared" si="12"/>
        <v>43759.717149999924</v>
      </c>
    </row>
    <row r="40" spans="1:17" ht="12" customHeight="1" x14ac:dyDescent="0.2">
      <c r="C40" s="8"/>
      <c r="D40" s="8"/>
    </row>
    <row r="41" spans="1:17" ht="12" customHeight="1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phoneticPr fontId="8" type="noConversion"/>
  <hyperlinks>
    <hyperlink ref="H63051" r:id="rId1" display="http://vsolj.cetus-net.org/bulletin.html"/>
    <hyperlink ref="H63044" r:id="rId2" display="https://www.aavso.org/ejaavso"/>
    <hyperlink ref="I63051" r:id="rId3" display="http://vsolj.cetus-net.org/bulletin.html"/>
    <hyperlink ref="AQ56702" r:id="rId4" display="http://cdsbib.u-strasbg.fr/cgi-bin/cdsbib?1990RMxAA..21..381G"/>
    <hyperlink ref="H63048" r:id="rId5" display="https://www.aavso.org/ejaavso"/>
    <hyperlink ref="AP4066" r:id="rId6" display="http://cdsbib.u-strasbg.fr/cgi-bin/cdsbib?1990RMxAA..21..381G"/>
    <hyperlink ref="AP4069" r:id="rId7" display="http://cdsbib.u-strasbg.fr/cgi-bin/cdsbib?1990RMxAA..21..381G"/>
    <hyperlink ref="AP4067" r:id="rId8" display="http://cdsbib.u-strasbg.fr/cgi-bin/cdsbib?1990RMxAA..21..381G"/>
    <hyperlink ref="AP4051" r:id="rId9" display="http://cdsbib.u-strasbg.fr/cgi-bin/cdsbib?1990RMxAA..21..381G"/>
    <hyperlink ref="AQ4280" r:id="rId10" display="http://cdsbib.u-strasbg.fr/cgi-bin/cdsbib?1990RMxAA..21..381G"/>
    <hyperlink ref="AQ4284" r:id="rId11" display="http://cdsbib.u-strasbg.fr/cgi-bin/cdsbib?1990RMxAA..21..381G"/>
    <hyperlink ref="AQ63964" r:id="rId12" display="http://cdsbib.u-strasbg.fr/cgi-bin/cdsbib?1990RMxAA..21..381G"/>
    <hyperlink ref="I1172" r:id="rId13" display="http://vsolj.cetus-net.org/bulletin.html"/>
    <hyperlink ref="H1172" r:id="rId14" display="http://vsolj.cetus-net.org/bulletin.html"/>
    <hyperlink ref="AQ64625" r:id="rId15" display="http://cdsbib.u-strasbg.fr/cgi-bin/cdsbib?1990RMxAA..21..381G"/>
    <hyperlink ref="AQ64624" r:id="rId16" display="http://cdsbib.u-strasbg.fr/cgi-bin/cdsbib?1990RMxAA..21..381G"/>
    <hyperlink ref="AP2342" r:id="rId17" display="http://cdsbib.u-strasbg.fr/cgi-bin/cdsbib?1990RMxAA..21..381G"/>
    <hyperlink ref="AP2360" r:id="rId18" display="http://cdsbib.u-strasbg.fr/cgi-bin/cdsbib?1990RMxAA..21..381G"/>
    <hyperlink ref="AP2361" r:id="rId19" display="http://cdsbib.u-strasbg.fr/cgi-bin/cdsbib?1990RMxAA..21..381G"/>
    <hyperlink ref="AP235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2023-01-24T04:06:07Z</dcterms:modified>
</cp:coreProperties>
</file>