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81B89711-BC00-4092-85EA-0683636B91CF}" xr6:coauthVersionLast="47" xr6:coauthVersionMax="47" xr10:uidLastSave="{00000000-0000-0000-0000-000000000000}"/>
  <bookViews>
    <workbookView xWindow="13485" yWindow="570" windowWidth="13320" windowHeight="1456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Q26" i="1"/>
  <c r="Q29" i="1"/>
  <c r="D9" i="1"/>
  <c r="C9" i="1"/>
  <c r="Q27" i="1"/>
  <c r="Q28" i="1"/>
  <c r="Q30" i="1"/>
  <c r="C8" i="1"/>
  <c r="C7" i="1"/>
  <c r="E22" i="1" s="1"/>
  <c r="F22" i="1" s="1"/>
  <c r="G22" i="1" s="1"/>
  <c r="K22" i="1" s="1"/>
  <c r="E27" i="1"/>
  <c r="F27" i="1"/>
  <c r="B2" i="1"/>
  <c r="F16" i="1"/>
  <c r="F17" i="1" s="1"/>
  <c r="C17" i="1"/>
  <c r="Q21" i="1"/>
  <c r="E30" i="1"/>
  <c r="F30" i="1" s="1"/>
  <c r="G30" i="1" s="1"/>
  <c r="K30" i="1" s="1"/>
  <c r="E28" i="1"/>
  <c r="F28" i="1"/>
  <c r="G28" i="1"/>
  <c r="K28" i="1"/>
  <c r="G27" i="1"/>
  <c r="K27" i="1" s="1"/>
  <c r="E21" i="1"/>
  <c r="F21" i="1" s="1"/>
  <c r="G21" i="1" s="1"/>
  <c r="I21" i="1" s="1"/>
  <c r="E29" i="1" l="1"/>
  <c r="F29" i="1" s="1"/>
  <c r="G29" i="1" s="1"/>
  <c r="K29" i="1" s="1"/>
  <c r="E23" i="1"/>
  <c r="F23" i="1" s="1"/>
  <c r="G23" i="1" s="1"/>
  <c r="E26" i="1"/>
  <c r="F26" i="1" s="1"/>
  <c r="G26" i="1" s="1"/>
  <c r="K26" i="1" s="1"/>
  <c r="C11" i="1"/>
  <c r="C12" i="1"/>
  <c r="C16" i="1" l="1"/>
  <c r="D18" i="1" s="1"/>
  <c r="O29" i="1"/>
  <c r="O27" i="1"/>
  <c r="C15" i="1"/>
  <c r="F18" i="1" s="1"/>
  <c r="O24" i="1"/>
  <c r="O28" i="1"/>
  <c r="O23" i="1"/>
  <c r="O30" i="1"/>
  <c r="O22" i="1"/>
  <c r="O26" i="1"/>
  <c r="O21" i="1"/>
  <c r="O25" i="1"/>
  <c r="K23" i="1"/>
  <c r="F19" i="1" l="1"/>
  <c r="C18" i="1"/>
</calcChain>
</file>

<file path=xl/sharedStrings.xml><?xml version="1.0" encoding="utf-8"?>
<sst xmlns="http://schemas.openxmlformats.org/spreadsheetml/2006/main" count="72" uniqueCount="52">
  <si>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</si>
  <si>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</si>
  <si>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</si>
  <si>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</si>
  <si>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</si>
  <si>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</si>
  <si>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</si>
  <si>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</si>
  <si>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</si>
  <si>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</si>
  <si>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</si>
  <si>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</si>
  <si>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</si>
  <si>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</si>
  <si>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</si>
  <si>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</si>
  <si>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</si>
  <si>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</si>
  <si>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</si>
  <si>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</si>
  <si>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</si>
  <si>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</si>
  <si>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</si>
  <si>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</si>
  <si>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</si>
  <si>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</si>
  <si>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</si>
  <si>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</si>
  <si>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</si>
  <si>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</si>
  <si>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</si>
  <si>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</si>
  <si>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</si>
  <si>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</si>
  <si>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</si>
  <si>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</si>
  <si>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</si>
  <si>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</si>
  <si>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</si>
  <si>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</si>
  <si>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</si>
  <si>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</si>
  <si>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UY Scl</t>
  </si>
  <si>
    <t>2022A</t>
  </si>
  <si>
    <t>EW</t>
  </si>
  <si>
    <t>UY Scl / GSC na</t>
  </si>
  <si>
    <t>as of 2022-01-08</t>
  </si>
  <si>
    <t>VSX</t>
  </si>
  <si>
    <t>II</t>
  </si>
  <si>
    <t>I</t>
  </si>
  <si>
    <t>JAVSO, 48, 250</t>
  </si>
  <si>
    <t>JAVSO, 49, 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</si>
</sst>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2" formatCode="0.0000"/>
    <numFmt numFmtId="173" formatCode="0.00000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5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172" fontId="5" fillId="0" borderId="1" xfId="0" applyNumberFormat="1" applyFont="1" applyBorder="1" applyAlignment="1">
      <alignment horizontal="left" vertical="center"/>
    </xf>
    <xf numFmtId="172" fontId="0" fillId="0" borderId="1" xfId="0" applyNumberFormat="1" applyFont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17" fillId="0" borderId="0" xfId="0" applyFont="1" applyAlignment="1"/>
    <xf numFmtId="0" fontId="18" fillId="0" borderId="0" xfId="0" applyFo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173" fontId="20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UY Scl - O-C Diagr.</a:t>
            </a:r>
          </a:p>
        </c:rich>
      </c:tx>
      <c:layout>
        <c:manualLayout>
          <c:xMode val="edge"/>
          <c:yMode val="edge"/>
          <c:x val="0.39789852844970952"/>
          <c:y val="2.91545189504373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63683698860529"/>
          <c:y val="0.13994189017784567"/>
          <c:w val="0.81681801452528879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6.4999999999999997E-4</c:v>
                  </c:pt>
                  <c:pt idx="2">
                    <c:v>5.5999999999999995E-4</c:v>
                  </c:pt>
                  <c:pt idx="3">
                    <c:v>4.8000000000000001E-4</c:v>
                  </c:pt>
                  <c:pt idx="4">
                    <c:v>6.4000000000000005E-4</c:v>
                  </c:pt>
                  <c:pt idx="5">
                    <c:v>6.8000000000000005E-4</c:v>
                  </c:pt>
                  <c:pt idx="6">
                    <c:v>9.5E-4</c:v>
                  </c:pt>
                  <c:pt idx="7">
                    <c:v>8.4000000000000003E-4</c:v>
                  </c:pt>
                  <c:pt idx="8">
                    <c:v>8.4000000000000003E-4</c:v>
                  </c:pt>
                  <c:pt idx="9">
                    <c:v>8.4000000000000003E-4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6.4999999999999997E-4</c:v>
                  </c:pt>
                  <c:pt idx="2">
                    <c:v>5.5999999999999995E-4</c:v>
                  </c:pt>
                  <c:pt idx="3">
                    <c:v>4.8000000000000001E-4</c:v>
                  </c:pt>
                  <c:pt idx="4">
                    <c:v>6.4000000000000005E-4</c:v>
                  </c:pt>
                  <c:pt idx="5">
                    <c:v>6.8000000000000005E-4</c:v>
                  </c:pt>
                  <c:pt idx="6">
                    <c:v>9.5E-4</c:v>
                  </c:pt>
                  <c:pt idx="7">
                    <c:v>8.4000000000000003E-4</c:v>
                  </c:pt>
                  <c:pt idx="8">
                    <c:v>8.4000000000000003E-4</c:v>
                  </c:pt>
                  <c:pt idx="9">
                    <c:v>8.4000000000000003E-4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11144</c:v>
                </c:pt>
                <c:pt idx="2">
                  <c:v>11146.5</c:v>
                </c:pt>
                <c:pt idx="3">
                  <c:v>11187.5</c:v>
                </c:pt>
                <c:pt idx="4">
                  <c:v>11190</c:v>
                </c:pt>
                <c:pt idx="5">
                  <c:v>11190.5</c:v>
                </c:pt>
                <c:pt idx="6">
                  <c:v>12172.5</c:v>
                </c:pt>
                <c:pt idx="7">
                  <c:v>12178</c:v>
                </c:pt>
                <c:pt idx="8">
                  <c:v>12178.5</c:v>
                </c:pt>
                <c:pt idx="9">
                  <c:v>12178.5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5F-41CE-A6A9-3AFCC38566E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6.4999999999999997E-4</c:v>
                  </c:pt>
                  <c:pt idx="2">
                    <c:v>5.5999999999999995E-4</c:v>
                  </c:pt>
                  <c:pt idx="3">
                    <c:v>4.8000000000000001E-4</c:v>
                  </c:pt>
                  <c:pt idx="4">
                    <c:v>6.4000000000000005E-4</c:v>
                  </c:pt>
                  <c:pt idx="5">
                    <c:v>6.8000000000000005E-4</c:v>
                  </c:pt>
                  <c:pt idx="6">
                    <c:v>9.5E-4</c:v>
                  </c:pt>
                  <c:pt idx="7">
                    <c:v>8.4000000000000003E-4</c:v>
                  </c:pt>
                  <c:pt idx="8">
                    <c:v>8.4000000000000003E-4</c:v>
                  </c:pt>
                  <c:pt idx="9">
                    <c:v>8.4000000000000003E-4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6.4999999999999997E-4</c:v>
                  </c:pt>
                  <c:pt idx="2">
                    <c:v>5.5999999999999995E-4</c:v>
                  </c:pt>
                  <c:pt idx="3">
                    <c:v>4.8000000000000001E-4</c:v>
                  </c:pt>
                  <c:pt idx="4">
                    <c:v>6.4000000000000005E-4</c:v>
                  </c:pt>
                  <c:pt idx="5">
                    <c:v>6.8000000000000005E-4</c:v>
                  </c:pt>
                  <c:pt idx="6">
                    <c:v>9.5E-4</c:v>
                  </c:pt>
                  <c:pt idx="7">
                    <c:v>8.4000000000000003E-4</c:v>
                  </c:pt>
                  <c:pt idx="8">
                    <c:v>8.4000000000000003E-4</c:v>
                  </c:pt>
                  <c:pt idx="9">
                    <c:v>8.4000000000000003E-4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11144</c:v>
                </c:pt>
                <c:pt idx="2">
                  <c:v>11146.5</c:v>
                </c:pt>
                <c:pt idx="3">
                  <c:v>11187.5</c:v>
                </c:pt>
                <c:pt idx="4">
                  <c:v>11190</c:v>
                </c:pt>
                <c:pt idx="5">
                  <c:v>11190.5</c:v>
                </c:pt>
                <c:pt idx="6">
                  <c:v>12172.5</c:v>
                </c:pt>
                <c:pt idx="7">
                  <c:v>12178</c:v>
                </c:pt>
                <c:pt idx="8">
                  <c:v>12178.5</c:v>
                </c:pt>
                <c:pt idx="9">
                  <c:v>12178.5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5F-41CE-A6A9-3AFCC38566E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6.4999999999999997E-4</c:v>
                  </c:pt>
                  <c:pt idx="2">
                    <c:v>5.5999999999999995E-4</c:v>
                  </c:pt>
                  <c:pt idx="3">
                    <c:v>4.8000000000000001E-4</c:v>
                  </c:pt>
                  <c:pt idx="4">
                    <c:v>6.4000000000000005E-4</c:v>
                  </c:pt>
                  <c:pt idx="5">
                    <c:v>6.8000000000000005E-4</c:v>
                  </c:pt>
                  <c:pt idx="6">
                    <c:v>9.5E-4</c:v>
                  </c:pt>
                  <c:pt idx="7">
                    <c:v>8.4000000000000003E-4</c:v>
                  </c:pt>
                  <c:pt idx="8">
                    <c:v>8.4000000000000003E-4</c:v>
                  </c:pt>
                  <c:pt idx="9">
                    <c:v>8.4000000000000003E-4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6.4999999999999997E-4</c:v>
                  </c:pt>
                  <c:pt idx="2">
                    <c:v>5.5999999999999995E-4</c:v>
                  </c:pt>
                  <c:pt idx="3">
                    <c:v>4.8000000000000001E-4</c:v>
                  </c:pt>
                  <c:pt idx="4">
                    <c:v>6.4000000000000005E-4</c:v>
                  </c:pt>
                  <c:pt idx="5">
                    <c:v>6.8000000000000005E-4</c:v>
                  </c:pt>
                  <c:pt idx="6">
                    <c:v>9.5E-4</c:v>
                  </c:pt>
                  <c:pt idx="7">
                    <c:v>8.4000000000000003E-4</c:v>
                  </c:pt>
                  <c:pt idx="8">
                    <c:v>8.4000000000000003E-4</c:v>
                  </c:pt>
                  <c:pt idx="9">
                    <c:v>8.4000000000000003E-4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11144</c:v>
                </c:pt>
                <c:pt idx="2">
                  <c:v>11146.5</c:v>
                </c:pt>
                <c:pt idx="3">
                  <c:v>11187.5</c:v>
                </c:pt>
                <c:pt idx="4">
                  <c:v>11190</c:v>
                </c:pt>
                <c:pt idx="5">
                  <c:v>11190.5</c:v>
                </c:pt>
                <c:pt idx="6">
                  <c:v>12172.5</c:v>
                </c:pt>
                <c:pt idx="7">
                  <c:v>12178</c:v>
                </c:pt>
                <c:pt idx="8">
                  <c:v>12178.5</c:v>
                </c:pt>
                <c:pt idx="9">
                  <c:v>12178.5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65F-41CE-A6A9-3AFCC38566E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6.4999999999999997E-4</c:v>
                  </c:pt>
                  <c:pt idx="2">
                    <c:v>5.5999999999999995E-4</c:v>
                  </c:pt>
                  <c:pt idx="3">
                    <c:v>4.8000000000000001E-4</c:v>
                  </c:pt>
                  <c:pt idx="4">
                    <c:v>6.4000000000000005E-4</c:v>
                  </c:pt>
                  <c:pt idx="5">
                    <c:v>6.8000000000000005E-4</c:v>
                  </c:pt>
                  <c:pt idx="6">
                    <c:v>9.5E-4</c:v>
                  </c:pt>
                  <c:pt idx="7">
                    <c:v>8.4000000000000003E-4</c:v>
                  </c:pt>
                  <c:pt idx="8">
                    <c:v>8.4000000000000003E-4</c:v>
                  </c:pt>
                  <c:pt idx="9">
                    <c:v>8.4000000000000003E-4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6.4999999999999997E-4</c:v>
                  </c:pt>
                  <c:pt idx="2">
                    <c:v>5.5999999999999995E-4</c:v>
                  </c:pt>
                  <c:pt idx="3">
                    <c:v>4.8000000000000001E-4</c:v>
                  </c:pt>
                  <c:pt idx="4">
                    <c:v>6.4000000000000005E-4</c:v>
                  </c:pt>
                  <c:pt idx="5">
                    <c:v>6.8000000000000005E-4</c:v>
                  </c:pt>
                  <c:pt idx="6">
                    <c:v>9.5E-4</c:v>
                  </c:pt>
                  <c:pt idx="7">
                    <c:v>8.4000000000000003E-4</c:v>
                  </c:pt>
                  <c:pt idx="8">
                    <c:v>8.4000000000000003E-4</c:v>
                  </c:pt>
                  <c:pt idx="9">
                    <c:v>8.4000000000000003E-4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11144</c:v>
                </c:pt>
                <c:pt idx="2">
                  <c:v>11146.5</c:v>
                </c:pt>
                <c:pt idx="3">
                  <c:v>11187.5</c:v>
                </c:pt>
                <c:pt idx="4">
                  <c:v>11190</c:v>
                </c:pt>
                <c:pt idx="5">
                  <c:v>11190.5</c:v>
                </c:pt>
                <c:pt idx="6">
                  <c:v>12172.5</c:v>
                </c:pt>
                <c:pt idx="7">
                  <c:v>12178</c:v>
                </c:pt>
                <c:pt idx="8">
                  <c:v>12178.5</c:v>
                </c:pt>
                <c:pt idx="9">
                  <c:v>12178.5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1">
                  <c:v>6.5399999875808135E-3</c:v>
                </c:pt>
                <c:pt idx="2">
                  <c:v>7.1925002193893306E-3</c:v>
                </c:pt>
                <c:pt idx="3">
                  <c:v>7.1775002215872519E-3</c:v>
                </c:pt>
                <c:pt idx="4">
                  <c:v>6.6499998574727215E-3</c:v>
                </c:pt>
                <c:pt idx="5">
                  <c:v>7.1825001650722697E-3</c:v>
                </c:pt>
                <c:pt idx="6">
                  <c:v>8.8125000038417056E-3</c:v>
                </c:pt>
                <c:pt idx="7">
                  <c:v>7.4600000079954043E-3</c:v>
                </c:pt>
                <c:pt idx="8">
                  <c:v>9.242499916581437E-3</c:v>
                </c:pt>
                <c:pt idx="9">
                  <c:v>9.2425000038929284E-3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5F-41CE-A6A9-3AFCC38566E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6.4999999999999997E-4</c:v>
                  </c:pt>
                  <c:pt idx="2">
                    <c:v>5.5999999999999995E-4</c:v>
                  </c:pt>
                  <c:pt idx="3">
                    <c:v>4.8000000000000001E-4</c:v>
                  </c:pt>
                  <c:pt idx="4">
                    <c:v>6.4000000000000005E-4</c:v>
                  </c:pt>
                  <c:pt idx="5">
                    <c:v>6.8000000000000005E-4</c:v>
                  </c:pt>
                  <c:pt idx="6">
                    <c:v>9.5E-4</c:v>
                  </c:pt>
                  <c:pt idx="7">
                    <c:v>8.4000000000000003E-4</c:v>
                  </c:pt>
                  <c:pt idx="8">
                    <c:v>8.4000000000000003E-4</c:v>
                  </c:pt>
                  <c:pt idx="9">
                    <c:v>8.4000000000000003E-4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6.4999999999999997E-4</c:v>
                  </c:pt>
                  <c:pt idx="2">
                    <c:v>5.5999999999999995E-4</c:v>
                  </c:pt>
                  <c:pt idx="3">
                    <c:v>4.8000000000000001E-4</c:v>
                  </c:pt>
                  <c:pt idx="4">
                    <c:v>6.4000000000000005E-4</c:v>
                  </c:pt>
                  <c:pt idx="5">
                    <c:v>6.8000000000000005E-4</c:v>
                  </c:pt>
                  <c:pt idx="6">
                    <c:v>9.5E-4</c:v>
                  </c:pt>
                  <c:pt idx="7">
                    <c:v>8.4000000000000003E-4</c:v>
                  </c:pt>
                  <c:pt idx="8">
                    <c:v>8.4000000000000003E-4</c:v>
                  </c:pt>
                  <c:pt idx="9">
                    <c:v>8.4000000000000003E-4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11144</c:v>
                </c:pt>
                <c:pt idx="2">
                  <c:v>11146.5</c:v>
                </c:pt>
                <c:pt idx="3">
                  <c:v>11187.5</c:v>
                </c:pt>
                <c:pt idx="4">
                  <c:v>11190</c:v>
                </c:pt>
                <c:pt idx="5">
                  <c:v>11190.5</c:v>
                </c:pt>
                <c:pt idx="6">
                  <c:v>12172.5</c:v>
                </c:pt>
                <c:pt idx="7">
                  <c:v>12178</c:v>
                </c:pt>
                <c:pt idx="8">
                  <c:v>12178.5</c:v>
                </c:pt>
                <c:pt idx="9">
                  <c:v>12178.5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65F-41CE-A6A9-3AFCC38566E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6.4999999999999997E-4</c:v>
                  </c:pt>
                  <c:pt idx="2">
                    <c:v>5.5999999999999995E-4</c:v>
                  </c:pt>
                  <c:pt idx="3">
                    <c:v>4.8000000000000001E-4</c:v>
                  </c:pt>
                  <c:pt idx="4">
                    <c:v>6.4000000000000005E-4</c:v>
                  </c:pt>
                  <c:pt idx="5">
                    <c:v>6.8000000000000005E-4</c:v>
                  </c:pt>
                  <c:pt idx="6">
                    <c:v>9.5E-4</c:v>
                  </c:pt>
                  <c:pt idx="7">
                    <c:v>8.4000000000000003E-4</c:v>
                  </c:pt>
                  <c:pt idx="8">
                    <c:v>8.4000000000000003E-4</c:v>
                  </c:pt>
                  <c:pt idx="9">
                    <c:v>8.4000000000000003E-4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6.4999999999999997E-4</c:v>
                  </c:pt>
                  <c:pt idx="2">
                    <c:v>5.5999999999999995E-4</c:v>
                  </c:pt>
                  <c:pt idx="3">
                    <c:v>4.8000000000000001E-4</c:v>
                  </c:pt>
                  <c:pt idx="4">
                    <c:v>6.4000000000000005E-4</c:v>
                  </c:pt>
                  <c:pt idx="5">
                    <c:v>6.8000000000000005E-4</c:v>
                  </c:pt>
                  <c:pt idx="6">
                    <c:v>9.5E-4</c:v>
                  </c:pt>
                  <c:pt idx="7">
                    <c:v>8.4000000000000003E-4</c:v>
                  </c:pt>
                  <c:pt idx="8">
                    <c:v>8.4000000000000003E-4</c:v>
                  </c:pt>
                  <c:pt idx="9">
                    <c:v>8.4000000000000003E-4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11144</c:v>
                </c:pt>
                <c:pt idx="2">
                  <c:v>11146.5</c:v>
                </c:pt>
                <c:pt idx="3">
                  <c:v>11187.5</c:v>
                </c:pt>
                <c:pt idx="4">
                  <c:v>11190</c:v>
                </c:pt>
                <c:pt idx="5">
                  <c:v>11190.5</c:v>
                </c:pt>
                <c:pt idx="6">
                  <c:v>12172.5</c:v>
                </c:pt>
                <c:pt idx="7">
                  <c:v>12178</c:v>
                </c:pt>
                <c:pt idx="8">
                  <c:v>12178.5</c:v>
                </c:pt>
                <c:pt idx="9">
                  <c:v>12178.5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65F-41CE-A6A9-3AFCC38566E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6.4999999999999997E-4</c:v>
                  </c:pt>
                  <c:pt idx="2">
                    <c:v>5.5999999999999995E-4</c:v>
                  </c:pt>
                  <c:pt idx="3">
                    <c:v>4.8000000000000001E-4</c:v>
                  </c:pt>
                  <c:pt idx="4">
                    <c:v>6.4000000000000005E-4</c:v>
                  </c:pt>
                  <c:pt idx="5">
                    <c:v>6.8000000000000005E-4</c:v>
                  </c:pt>
                  <c:pt idx="6">
                    <c:v>9.5E-4</c:v>
                  </c:pt>
                  <c:pt idx="7">
                    <c:v>8.4000000000000003E-4</c:v>
                  </c:pt>
                  <c:pt idx="8">
                    <c:v>8.4000000000000003E-4</c:v>
                  </c:pt>
                  <c:pt idx="9">
                    <c:v>8.4000000000000003E-4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6.4999999999999997E-4</c:v>
                  </c:pt>
                  <c:pt idx="2">
                    <c:v>5.5999999999999995E-4</c:v>
                  </c:pt>
                  <c:pt idx="3">
                    <c:v>4.8000000000000001E-4</c:v>
                  </c:pt>
                  <c:pt idx="4">
                    <c:v>6.4000000000000005E-4</c:v>
                  </c:pt>
                  <c:pt idx="5">
                    <c:v>6.8000000000000005E-4</c:v>
                  </c:pt>
                  <c:pt idx="6">
                    <c:v>9.5E-4</c:v>
                  </c:pt>
                  <c:pt idx="7">
                    <c:v>8.4000000000000003E-4</c:v>
                  </c:pt>
                  <c:pt idx="8">
                    <c:v>8.4000000000000003E-4</c:v>
                  </c:pt>
                  <c:pt idx="9">
                    <c:v>8.4000000000000003E-4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11144</c:v>
                </c:pt>
                <c:pt idx="2">
                  <c:v>11146.5</c:v>
                </c:pt>
                <c:pt idx="3">
                  <c:v>11187.5</c:v>
                </c:pt>
                <c:pt idx="4">
                  <c:v>11190</c:v>
                </c:pt>
                <c:pt idx="5">
                  <c:v>11190.5</c:v>
                </c:pt>
                <c:pt idx="6">
                  <c:v>12172.5</c:v>
                </c:pt>
                <c:pt idx="7">
                  <c:v>12178</c:v>
                </c:pt>
                <c:pt idx="8">
                  <c:v>12178.5</c:v>
                </c:pt>
                <c:pt idx="9">
                  <c:v>12178.5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65F-41CE-A6A9-3AFCC38566E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11144</c:v>
                </c:pt>
                <c:pt idx="2">
                  <c:v>11146.5</c:v>
                </c:pt>
                <c:pt idx="3">
                  <c:v>11187.5</c:v>
                </c:pt>
                <c:pt idx="4">
                  <c:v>11190</c:v>
                </c:pt>
                <c:pt idx="5">
                  <c:v>11190.5</c:v>
                </c:pt>
                <c:pt idx="6">
                  <c:v>12172.5</c:v>
                </c:pt>
                <c:pt idx="7">
                  <c:v>12178</c:v>
                </c:pt>
                <c:pt idx="8">
                  <c:v>12178.5</c:v>
                </c:pt>
                <c:pt idx="9">
                  <c:v>12178.5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-2.0301231499315116E-4</c:v>
                </c:pt>
                <c:pt idx="1">
                  <c:v>7.4202275206666311E-3</c:v>
                </c:pt>
                <c:pt idx="2">
                  <c:v>7.4219376875357219E-3</c:v>
                </c:pt>
                <c:pt idx="3">
                  <c:v>7.4499844241888132E-3</c:v>
                </c:pt>
                <c:pt idx="4">
                  <c:v>7.451694591057904E-3</c:v>
                </c:pt>
                <c:pt idx="5">
                  <c:v>7.4520366244317229E-3</c:v>
                </c:pt>
                <c:pt idx="6">
                  <c:v>8.1237901706106459E-3</c:v>
                </c:pt>
                <c:pt idx="7">
                  <c:v>8.1275525377226439E-3</c:v>
                </c:pt>
                <c:pt idx="8">
                  <c:v>8.1278945710964619E-3</c:v>
                </c:pt>
                <c:pt idx="9">
                  <c:v>8.1278945710964619E-3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65F-41CE-A6A9-3AFCC38566E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11144</c:v>
                </c:pt>
                <c:pt idx="2">
                  <c:v>11146.5</c:v>
                </c:pt>
                <c:pt idx="3">
                  <c:v>11187.5</c:v>
                </c:pt>
                <c:pt idx="4">
                  <c:v>11190</c:v>
                </c:pt>
                <c:pt idx="5">
                  <c:v>11190.5</c:v>
                </c:pt>
                <c:pt idx="6">
                  <c:v>12172.5</c:v>
                </c:pt>
                <c:pt idx="7">
                  <c:v>12178</c:v>
                </c:pt>
                <c:pt idx="8">
                  <c:v>12178.5</c:v>
                </c:pt>
                <c:pt idx="9">
                  <c:v>12178.5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65F-41CE-A6A9-3AFCC3856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34776"/>
        <c:axId val="1"/>
      </c:scatterChart>
      <c:valAx>
        <c:axId val="786434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52631371529013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347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471502999062053"/>
          <c:y val="0.92419947506561673"/>
          <c:w val="0.71321431667888358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0</xdr:rowOff>
    </xdr:from>
    <xdr:to>
      <xdr:col>17</xdr:col>
      <xdr:colOff>85725</xdr:colOff>
      <xdr:row>19</xdr:row>
      <xdr:rowOff>9525</xdr:rowOff>
    </xdr:to>
    <xdr:graphicFrame macro="">
      <xdr:nvGraphicFramePr>
        <xdr:cNvPr id="1027" name="Chart 2">
          <a:extLst>
            <a:ext uri="{FF2B5EF4-FFF2-40B4-BE49-F238E27FC236}">
              <a16:creationId xmlns:a16="http://schemas.microsoft.com/office/drawing/2014/main" id="{58B6CE6F-2ED4-B300-60A3-C99DD92CC4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8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7" ht="20.25" x14ac:dyDescent="0.3">
      <c r="A1" s="1" t="s">
        <v>45</v>
      </c>
      <c r="F1" s="34" t="s">
        <v>42</v>
      </c>
      <c r="G1" s="35" t="s">
        <v>43</v>
      </c>
      <c r="H1" s="30"/>
      <c r="I1" s="36" t="s">
        <v>13</v>
      </c>
      <c r="J1" s="34" t="s">
        <v>42</v>
      </c>
      <c r="K1" s="37">
        <v>0.14460000000000001</v>
      </c>
      <c r="L1" s="38">
        <v>-39.143599999999999</v>
      </c>
      <c r="M1" s="39">
        <v>54698.81</v>
      </c>
      <c r="N1" s="39">
        <v>0.36435499999999998</v>
      </c>
      <c r="O1" s="40" t="s">
        <v>44</v>
      </c>
      <c r="P1" s="41">
        <v>11.56</v>
      </c>
      <c r="Q1" s="41">
        <v>12.4</v>
      </c>
    </row>
    <row r="2" spans="1:17" x14ac:dyDescent="0.2">
      <c r="A2" t="s">
        <v>23</v>
      </c>
      <c r="B2" t="str">
        <f>O1</f>
        <v>EW</v>
      </c>
      <c r="C2" s="29"/>
      <c r="D2" s="3"/>
    </row>
    <row r="3" spans="1:17" ht="13.5" thickBot="1" x14ac:dyDescent="0.25"/>
    <row r="4" spans="1:17" ht="14.25" thickTop="1" thickBot="1" x14ac:dyDescent="0.25">
      <c r="A4" s="5" t="s">
        <v>0</v>
      </c>
      <c r="C4" s="26" t="s">
        <v>37</v>
      </c>
      <c r="D4" s="27" t="s">
        <v>37</v>
      </c>
      <c r="E4" s="42" t="s">
        <v>46</v>
      </c>
    </row>
    <row r="5" spans="1:17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7" x14ac:dyDescent="0.2">
      <c r="A6" s="5" t="s">
        <v>1</v>
      </c>
    </row>
    <row r="7" spans="1:17" x14ac:dyDescent="0.2">
      <c r="A7" t="s">
        <v>2</v>
      </c>
      <c r="C7" s="8">
        <f>M1</f>
        <v>54698.81</v>
      </c>
      <c r="D7" s="28" t="s">
        <v>47</v>
      </c>
    </row>
    <row r="8" spans="1:17" x14ac:dyDescent="0.2">
      <c r="A8" t="s">
        <v>3</v>
      </c>
      <c r="C8" s="8">
        <f>N1</f>
        <v>0.36435499999999998</v>
      </c>
      <c r="D8" s="28" t="s">
        <v>47</v>
      </c>
    </row>
    <row r="9" spans="1:17" x14ac:dyDescent="0.2">
      <c r="A9" s="24" t="s">
        <v>32</v>
      </c>
      <c r="B9" s="33">
        <v>21</v>
      </c>
      <c r="C9" s="22" t="str">
        <f>"F"&amp;B9</f>
        <v>F21</v>
      </c>
      <c r="D9" s="23" t="str">
        <f>"G"&amp;B9</f>
        <v>G21</v>
      </c>
    </row>
    <row r="10" spans="1:1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7" x14ac:dyDescent="0.2">
      <c r="A11" s="10" t="s">
        <v>15</v>
      </c>
      <c r="B11" s="10"/>
      <c r="C11" s="21">
        <f ca="1">INTERCEPT(INDIRECT($D$9):G990,INDIRECT($C$9):F990)</f>
        <v>-2.0301231499315116E-4</v>
      </c>
      <c r="D11" s="3"/>
      <c r="E11" s="10"/>
    </row>
    <row r="12" spans="1:17" x14ac:dyDescent="0.2">
      <c r="A12" s="10" t="s">
        <v>16</v>
      </c>
      <c r="B12" s="10"/>
      <c r="C12" s="21">
        <f ca="1">SLOPE(INDIRECT($D$9):G990,INDIRECT($C$9):F990)</f>
        <v>6.8406674763637672E-7</v>
      </c>
      <c r="D12" s="3"/>
      <c r="E12" s="10"/>
    </row>
    <row r="13" spans="1:17" x14ac:dyDescent="0.2">
      <c r="A13" s="10" t="s">
        <v>18</v>
      </c>
      <c r="B13" s="10"/>
      <c r="C13" s="3" t="s">
        <v>13</v>
      </c>
    </row>
    <row r="14" spans="1:17" x14ac:dyDescent="0.2">
      <c r="A14" s="10"/>
      <c r="B14" s="10"/>
      <c r="C14" s="10"/>
    </row>
    <row r="15" spans="1:17" x14ac:dyDescent="0.2">
      <c r="A15" s="12" t="s">
        <v>17</v>
      </c>
      <c r="B15" s="10"/>
      <c r="C15" s="13">
        <f ca="1">(C7+C11)+(C8+C12)*INT(MAX(F21:F3531))</f>
        <v>59135.933317552539</v>
      </c>
      <c r="E15" s="14" t="s">
        <v>34</v>
      </c>
      <c r="F15" s="31">
        <v>1</v>
      </c>
    </row>
    <row r="16" spans="1:17" x14ac:dyDescent="0.2">
      <c r="A16" s="16" t="s">
        <v>4</v>
      </c>
      <c r="B16" s="10"/>
      <c r="C16" s="17">
        <f ca="1">+C8+C12</f>
        <v>0.36435568406674762</v>
      </c>
      <c r="E16" s="14" t="s">
        <v>30</v>
      </c>
      <c r="F16" s="32">
        <f ca="1">NOW()+15018.5+$C$5/24</f>
        <v>59968.716385069441</v>
      </c>
    </row>
    <row r="17" spans="1:21" ht="13.5" thickBot="1" x14ac:dyDescent="0.25">
      <c r="A17" s="14" t="s">
        <v>27</v>
      </c>
      <c r="B17" s="10"/>
      <c r="C17" s="10">
        <f>COUNT(C21:C2189)</f>
        <v>10</v>
      </c>
      <c r="E17" s="14" t="s">
        <v>35</v>
      </c>
      <c r="F17" s="15">
        <f ca="1">ROUND(2*(F16-$C$7)/$C$8,0)/2+F15</f>
        <v>14464.5</v>
      </c>
    </row>
    <row r="18" spans="1:21" ht="14.25" thickTop="1" thickBot="1" x14ac:dyDescent="0.25">
      <c r="A18" s="16" t="s">
        <v>5</v>
      </c>
      <c r="B18" s="10"/>
      <c r="C18" s="19">
        <f ca="1">+C15</f>
        <v>59135.933317552539</v>
      </c>
      <c r="D18" s="20">
        <f ca="1">+C16</f>
        <v>0.36435568406674762</v>
      </c>
      <c r="E18" s="14" t="s">
        <v>36</v>
      </c>
      <c r="F18" s="23">
        <f ca="1">ROUND(2*(F16-$C$15)/$C$16,0)/2+F15</f>
        <v>2286.5</v>
      </c>
    </row>
    <row r="19" spans="1:21" ht="13.5" thickTop="1" x14ac:dyDescent="0.2">
      <c r="E19" s="14" t="s">
        <v>31</v>
      </c>
      <c r="F19" s="18">
        <f ca="1">+$C$15+$C$16*F18-15018.5-$C$5/24</f>
        <v>44950.92842250449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47</v>
      </c>
      <c r="C21" s="8">
        <v>54698.81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-2.0301231499315116E-4</v>
      </c>
      <c r="Q21" s="2">
        <f>+C21-15018.5</f>
        <v>39680.31</v>
      </c>
    </row>
    <row r="22" spans="1:21" x14ac:dyDescent="0.2">
      <c r="A22" s="46" t="s">
        <v>50</v>
      </c>
      <c r="B22" s="47" t="s">
        <v>48</v>
      </c>
      <c r="C22" s="48">
        <v>58759.188659999985</v>
      </c>
      <c r="D22" s="46">
        <v>6.4999999999999997E-4</v>
      </c>
      <c r="E22">
        <f>+(C22-C$7)/C$8</f>
        <v>11144.017949527213</v>
      </c>
      <c r="F22">
        <f>ROUND(2*E22,0)/2</f>
        <v>11144</v>
      </c>
      <c r="G22">
        <f>+C22-(C$7+F22*C$8)</f>
        <v>6.5399999875808135E-3</v>
      </c>
      <c r="K22">
        <f>+G22</f>
        <v>6.5399999875808135E-3</v>
      </c>
      <c r="O22">
        <f ca="1">+C$11+C$12*$F22</f>
        <v>7.4202275206666311E-3</v>
      </c>
      <c r="Q22" s="2">
        <f>+C22-15018.5</f>
        <v>43740.688659999985</v>
      </c>
    </row>
    <row r="23" spans="1:21" ht="12" customHeight="1" x14ac:dyDescent="0.2">
      <c r="A23" s="46" t="s">
        <v>50</v>
      </c>
      <c r="B23" s="47" t="s">
        <v>49</v>
      </c>
      <c r="C23" s="48">
        <v>58760.100200000219</v>
      </c>
      <c r="D23" s="46">
        <v>5.5999999999999995E-4</v>
      </c>
      <c r="E23">
        <f>+(C23-C$7)/C$8</f>
        <v>11146.519740363716</v>
      </c>
      <c r="F23">
        <f>ROUND(2*E23,0)/2</f>
        <v>11146.5</v>
      </c>
      <c r="G23">
        <f>+C23-(C$7+F23*C$8)</f>
        <v>7.1925002193893306E-3</v>
      </c>
      <c r="K23">
        <f>+G23</f>
        <v>7.1925002193893306E-3</v>
      </c>
      <c r="O23">
        <f ca="1">+C$11+C$12*$F23</f>
        <v>7.4219376875357219E-3</v>
      </c>
      <c r="Q23" s="2">
        <f>+C23-15018.5</f>
        <v>43741.600200000219</v>
      </c>
    </row>
    <row r="24" spans="1:21" ht="12" customHeight="1" x14ac:dyDescent="0.2">
      <c r="A24" s="46" t="s">
        <v>50</v>
      </c>
      <c r="B24" s="47" t="s">
        <v>49</v>
      </c>
      <c r="C24" s="48">
        <v>58775.038740000222</v>
      </c>
      <c r="D24" s="46">
        <v>4.8000000000000001E-4</v>
      </c>
      <c r="E24">
        <f>+(C24-C$7)/C$8</f>
        <v>11187.519699195083</v>
      </c>
      <c r="F24">
        <f>ROUND(2*E24,0)/2</f>
        <v>11187.5</v>
      </c>
      <c r="G24">
        <f>+C24-(C$7+F24*C$8)</f>
        <v>7.1775002215872519E-3</v>
      </c>
      <c r="K24">
        <f>+G24</f>
        <v>7.1775002215872519E-3</v>
      </c>
      <c r="O24">
        <f ca="1">+C$11+C$12*$F24</f>
        <v>7.4499844241888132E-3</v>
      </c>
      <c r="Q24" s="2">
        <f>+C24-15018.5</f>
        <v>43756.538740000222</v>
      </c>
    </row>
    <row r="25" spans="1:21" ht="12" customHeight="1" x14ac:dyDescent="0.2">
      <c r="A25" s="46" t="s">
        <v>50</v>
      </c>
      <c r="B25" s="47" t="s">
        <v>48</v>
      </c>
      <c r="C25" s="48">
        <v>58775.949099999852</v>
      </c>
      <c r="D25" s="46">
        <v>6.4000000000000005E-4</v>
      </c>
      <c r="E25">
        <f>+(C25-C$7)/C$8</f>
        <v>11190.018251430212</v>
      </c>
      <c r="F25">
        <f>ROUND(2*E25,0)/2</f>
        <v>11190</v>
      </c>
      <c r="G25">
        <f>+C25-(C$7+F25*C$8)</f>
        <v>6.6499998574727215E-3</v>
      </c>
      <c r="K25">
        <f>+G25</f>
        <v>6.6499998574727215E-3</v>
      </c>
      <c r="O25">
        <f ca="1">+C$11+C$12*$F25</f>
        <v>7.451694591057904E-3</v>
      </c>
      <c r="Q25" s="2">
        <f>+C25-15018.5</f>
        <v>43757.449099999852</v>
      </c>
    </row>
    <row r="26" spans="1:21" ht="12" customHeight="1" x14ac:dyDescent="0.2">
      <c r="A26" s="46" t="s">
        <v>50</v>
      </c>
      <c r="B26" s="47" t="s">
        <v>49</v>
      </c>
      <c r="C26" s="48">
        <v>58776.131810000166</v>
      </c>
      <c r="D26" s="46">
        <v>6.8000000000000005E-4</v>
      </c>
      <c r="E26">
        <f>+(C26-C$7)/C$8</f>
        <v>11190.51971291781</v>
      </c>
      <c r="F26">
        <f>ROUND(2*E26,0)/2</f>
        <v>11190.5</v>
      </c>
      <c r="G26">
        <f>+C26-(C$7+F26*C$8)</f>
        <v>7.1825001650722697E-3</v>
      </c>
      <c r="K26">
        <f>+G26</f>
        <v>7.1825001650722697E-3</v>
      </c>
      <c r="O26">
        <f ca="1">+C$11+C$12*$F26</f>
        <v>7.4520366244317229E-3</v>
      </c>
      <c r="Q26" s="2">
        <f>+C26-15018.5</f>
        <v>43757.631810000166</v>
      </c>
    </row>
    <row r="27" spans="1:21" ht="12" customHeight="1" x14ac:dyDescent="0.2">
      <c r="A27" s="43" t="s">
        <v>42</v>
      </c>
      <c r="B27" s="44" t="s">
        <v>48</v>
      </c>
      <c r="C27" s="45">
        <v>59133.930050000003</v>
      </c>
      <c r="D27" s="45">
        <v>9.5E-4</v>
      </c>
      <c r="E27">
        <f>+(C27-C$7)/C$8</f>
        <v>12172.524186576293</v>
      </c>
      <c r="F27">
        <f>ROUND(2*E27,0)/2</f>
        <v>12172.5</v>
      </c>
      <c r="G27">
        <f>+C27-(C$7+F27*C$8)</f>
        <v>8.8125000038417056E-3</v>
      </c>
      <c r="K27">
        <f>+G27</f>
        <v>8.8125000038417056E-3</v>
      </c>
      <c r="O27">
        <f ca="1">+C$11+C$12*$F27</f>
        <v>8.1237901706106459E-3</v>
      </c>
      <c r="Q27" s="2">
        <f>+C27-15018.5</f>
        <v>44115.430050000003</v>
      </c>
    </row>
    <row r="28" spans="1:21" ht="12" customHeight="1" x14ac:dyDescent="0.2">
      <c r="A28" s="43" t="s">
        <v>42</v>
      </c>
      <c r="B28" s="44" t="s">
        <v>49</v>
      </c>
      <c r="C28" s="45">
        <v>59135.932650000002</v>
      </c>
      <c r="D28" s="45">
        <v>8.4000000000000003E-4</v>
      </c>
      <c r="E28">
        <f>+(C28-C$7)/C$8</f>
        <v>12178.02047453721</v>
      </c>
      <c r="F28">
        <f>ROUND(2*E28,0)/2</f>
        <v>12178</v>
      </c>
      <c r="G28">
        <f>+C28-(C$7+F28*C$8)</f>
        <v>7.4600000079954043E-3</v>
      </c>
      <c r="K28">
        <f>+G28</f>
        <v>7.4600000079954043E-3</v>
      </c>
      <c r="O28">
        <f ca="1">+C$11+C$12*$F28</f>
        <v>8.1275525377226439E-3</v>
      </c>
      <c r="Q28" s="2">
        <f>+C28-15018.5</f>
        <v>44117.432650000002</v>
      </c>
    </row>
    <row r="29" spans="1:21" ht="12" customHeight="1" x14ac:dyDescent="0.2">
      <c r="A29" s="46" t="s">
        <v>51</v>
      </c>
      <c r="B29" s="47" t="s">
        <v>49</v>
      </c>
      <c r="C29" s="48">
        <v>59136.11660999991</v>
      </c>
      <c r="D29" s="46">
        <v>8.4000000000000003E-4</v>
      </c>
      <c r="E29">
        <f>+(C29-C$7)/C$8</f>
        <v>12178.525366743732</v>
      </c>
      <c r="F29">
        <f>ROUND(2*E29,0)/2</f>
        <v>12178.5</v>
      </c>
      <c r="G29">
        <f>+C29-(C$7+F29*C$8)</f>
        <v>9.242499916581437E-3</v>
      </c>
      <c r="K29">
        <f>+G29</f>
        <v>9.242499916581437E-3</v>
      </c>
      <c r="O29">
        <f ca="1">+C$11+C$12*$F29</f>
        <v>8.1278945710964619E-3</v>
      </c>
      <c r="Q29" s="2">
        <f>+C29-15018.5</f>
        <v>44117.61660999991</v>
      </c>
    </row>
    <row r="30" spans="1:21" ht="12" customHeight="1" x14ac:dyDescent="0.2">
      <c r="A30" s="43" t="s">
        <v>42</v>
      </c>
      <c r="B30" s="44" t="s">
        <v>48</v>
      </c>
      <c r="C30" s="45">
        <v>59136.116609999997</v>
      </c>
      <c r="D30" s="45">
        <v>8.4000000000000003E-4</v>
      </c>
      <c r="E30">
        <f>+(C30-C$7)/C$8</f>
        <v>12178.525366743972</v>
      </c>
      <c r="F30">
        <f>ROUND(2*E30,0)/2</f>
        <v>12178.5</v>
      </c>
      <c r="G30">
        <f>+C30-(C$7+F30*C$8)</f>
        <v>9.2425000038929284E-3</v>
      </c>
      <c r="K30">
        <f>+G30</f>
        <v>9.2425000038929284E-3</v>
      </c>
      <c r="O30">
        <f ca="1">+C$11+C$12*$F30</f>
        <v>8.1278945710964619E-3</v>
      </c>
      <c r="Q30" s="2">
        <f>+C30-15018.5</f>
        <v>44117.616609999997</v>
      </c>
    </row>
    <row r="31" spans="1:21" ht="12" customHeight="1" x14ac:dyDescent="0.2">
      <c r="C31" s="8"/>
      <c r="D31" s="8"/>
      <c r="Q31" s="2"/>
    </row>
    <row r="32" spans="1:21" ht="12" customHeight="1" x14ac:dyDescent="0.2">
      <c r="C32" s="8"/>
      <c r="D32" s="8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</sheetData>
  <sortState xmlns:xlrd2="http://schemas.microsoft.com/office/spreadsheetml/2017/richdata2" ref="A21:V30">
    <sortCondition ref="C21:C30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2023-01-24T04:11:35Z</dcterms:modified>
</cp:coreProperties>
</file>