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E4C28F-341D-4E42-9F8E-D13516AF49B9}" xr6:coauthVersionLast="47" xr6:coauthVersionMax="47" xr10:uidLastSave="{00000000-0000-0000-0000-000000000000}"/>
  <bookViews>
    <workbookView xWindow="13950" yWindow="210" windowWidth="13320" windowHeight="14565"/>
  </bookViews>
  <sheets>
    <sheet name="Active 1" sheetId="1" r:id="rId1"/>
    <sheet name="Active 2" sheetId="2" r:id="rId2"/>
    <sheet name="O-C Gateway" sheetId="3" r:id="rId3"/>
  </sheets>
  <calcPr calcId="181029"/>
</workbook>
</file>

<file path=xl/calcChain.xml><?xml version="1.0" encoding="utf-8"?>
<calcChain xmlns="http://schemas.openxmlformats.org/spreadsheetml/2006/main">
  <c r="Q63" i="2" l="1"/>
  <c r="E64" i="2"/>
  <c r="F64" i="2" s="1"/>
  <c r="G64" i="2" s="1"/>
  <c r="K64" i="2" s="1"/>
  <c r="Q64" i="2"/>
  <c r="Q63" i="1"/>
  <c r="Q64" i="1"/>
  <c r="Q52" i="2"/>
  <c r="Q53" i="2"/>
  <c r="Q55" i="2"/>
  <c r="E56" i="2"/>
  <c r="F56" i="2" s="1"/>
  <c r="G56" i="2" s="1"/>
  <c r="K56" i="2" s="1"/>
  <c r="Q56" i="2"/>
  <c r="Q54" i="2"/>
  <c r="Q57" i="2"/>
  <c r="E58" i="2"/>
  <c r="F58" i="2" s="1"/>
  <c r="G58" i="2" s="1"/>
  <c r="K58" i="2" s="1"/>
  <c r="Q58" i="2"/>
  <c r="E59" i="2"/>
  <c r="F59" i="2" s="1"/>
  <c r="G59" i="2" s="1"/>
  <c r="K59" i="2" s="1"/>
  <c r="Q59" i="2"/>
  <c r="Q60" i="2"/>
  <c r="Q61" i="2"/>
  <c r="E62" i="2"/>
  <c r="F62" i="2" s="1"/>
  <c r="Q62" i="2"/>
  <c r="E58" i="1"/>
  <c r="F58" i="1" s="1"/>
  <c r="G58" i="1" s="1"/>
  <c r="K58" i="1" s="1"/>
  <c r="Q58" i="1"/>
  <c r="Q59" i="1"/>
  <c r="Q60" i="1"/>
  <c r="Q61" i="1"/>
  <c r="E62" i="1"/>
  <c r="F62" i="1" s="1"/>
  <c r="G62" i="1" s="1"/>
  <c r="K62" i="1" s="1"/>
  <c r="Q62" i="1"/>
  <c r="C7" i="1"/>
  <c r="E59" i="1" s="1"/>
  <c r="F59" i="1" s="1"/>
  <c r="G59" i="1" s="1"/>
  <c r="K59" i="1" s="1"/>
  <c r="C8" i="1"/>
  <c r="E46" i="1" s="1"/>
  <c r="C9" i="1"/>
  <c r="D9" i="1"/>
  <c r="F16" i="1"/>
  <c r="C17" i="1"/>
  <c r="Q21" i="1"/>
  <c r="E22" i="1"/>
  <c r="E12" i="3" s="1"/>
  <c r="Q22" i="1"/>
  <c r="E23" i="1"/>
  <c r="F23" i="1" s="1"/>
  <c r="G23" i="1" s="1"/>
  <c r="I23" i="1" s="1"/>
  <c r="Q23" i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Q27" i="1"/>
  <c r="E28" i="1"/>
  <c r="F28" i="1" s="1"/>
  <c r="G28" i="1" s="1"/>
  <c r="I28" i="1" s="1"/>
  <c r="Q28" i="1"/>
  <c r="Q29" i="1"/>
  <c r="Q30" i="1"/>
  <c r="E31" i="1"/>
  <c r="E19" i="3" s="1"/>
  <c r="Q31" i="1"/>
  <c r="E32" i="1"/>
  <c r="F32" i="1" s="1"/>
  <c r="G32" i="1" s="1"/>
  <c r="J32" i="1" s="1"/>
  <c r="Q32" i="1"/>
  <c r="Q33" i="1"/>
  <c r="Q34" i="1"/>
  <c r="E35" i="1"/>
  <c r="E23" i="3" s="1"/>
  <c r="Q35" i="1"/>
  <c r="Q36" i="1"/>
  <c r="Q37" i="1"/>
  <c r="Q38" i="1"/>
  <c r="Q39" i="1"/>
  <c r="E40" i="1"/>
  <c r="F40" i="1" s="1"/>
  <c r="G40" i="1" s="1"/>
  <c r="K40" i="1" s="1"/>
  <c r="Q40" i="1"/>
  <c r="Q41" i="1"/>
  <c r="Q42" i="1"/>
  <c r="E43" i="1"/>
  <c r="E29" i="3" s="1"/>
  <c r="Q43" i="1"/>
  <c r="Q44" i="1"/>
  <c r="E45" i="1"/>
  <c r="F45" i="1" s="1"/>
  <c r="R45" i="1" s="1"/>
  <c r="Q45" i="1"/>
  <c r="Q46" i="1"/>
  <c r="Q47" i="1"/>
  <c r="E48" i="1"/>
  <c r="F48" i="1" s="1"/>
  <c r="Q48" i="1"/>
  <c r="E49" i="1"/>
  <c r="F49" i="1" s="1"/>
  <c r="G49" i="1" s="1"/>
  <c r="J49" i="1" s="1"/>
  <c r="Q49" i="1"/>
  <c r="Q50" i="1"/>
  <c r="Q51" i="1"/>
  <c r="Q52" i="1"/>
  <c r="Q53" i="1"/>
  <c r="E55" i="1"/>
  <c r="F55" i="1" s="1"/>
  <c r="G55" i="1" s="1"/>
  <c r="K55" i="1" s="1"/>
  <c r="Q55" i="1"/>
  <c r="Q56" i="1"/>
  <c r="E54" i="1"/>
  <c r="F54" i="1" s="1"/>
  <c r="G54" i="1" s="1"/>
  <c r="K54" i="1" s="1"/>
  <c r="Q54" i="1"/>
  <c r="Q57" i="1"/>
  <c r="C7" i="2"/>
  <c r="E63" i="2" s="1"/>
  <c r="F63" i="2" s="1"/>
  <c r="G63" i="2" s="1"/>
  <c r="K63" i="2" s="1"/>
  <c r="C8" i="2"/>
  <c r="E39" i="2" s="1"/>
  <c r="F39" i="2" s="1"/>
  <c r="G39" i="2" s="1"/>
  <c r="K39" i="2" s="1"/>
  <c r="F11" i="2"/>
  <c r="G11" i="2"/>
  <c r="F15" i="2"/>
  <c r="F16" i="2" s="1"/>
  <c r="C17" i="2"/>
  <c r="Q21" i="2"/>
  <c r="Q22" i="2"/>
  <c r="Q23" i="2"/>
  <c r="Q24" i="2"/>
  <c r="Q25" i="2"/>
  <c r="Q26" i="2"/>
  <c r="E27" i="2"/>
  <c r="F27" i="2" s="1"/>
  <c r="G27" i="2" s="1"/>
  <c r="I27" i="2" s="1"/>
  <c r="Q27" i="2"/>
  <c r="Q28" i="2"/>
  <c r="Q29" i="2"/>
  <c r="Q30" i="2"/>
  <c r="E31" i="2"/>
  <c r="F31" i="2"/>
  <c r="G31" i="2" s="1"/>
  <c r="J31" i="2" s="1"/>
  <c r="Q31" i="2"/>
  <c r="Q32" i="2"/>
  <c r="Q33" i="2"/>
  <c r="Q34" i="2"/>
  <c r="E35" i="2"/>
  <c r="F35" i="2"/>
  <c r="G35" i="2" s="1"/>
  <c r="K35" i="2" s="1"/>
  <c r="Q35" i="2"/>
  <c r="Q36" i="2"/>
  <c r="Q37" i="2"/>
  <c r="Q38" i="2"/>
  <c r="Q39" i="2"/>
  <c r="Q40" i="2"/>
  <c r="Q41" i="2"/>
  <c r="Q42" i="2"/>
  <c r="E43" i="2"/>
  <c r="F43" i="2"/>
  <c r="G43" i="2" s="1"/>
  <c r="K43" i="2" s="1"/>
  <c r="Q43" i="2"/>
  <c r="Q44" i="2"/>
  <c r="Q45" i="2"/>
  <c r="Q46" i="2"/>
  <c r="E47" i="2"/>
  <c r="F47" i="2" s="1"/>
  <c r="G47" i="2" s="1"/>
  <c r="K47" i="2" s="1"/>
  <c r="Q47" i="2"/>
  <c r="E48" i="2"/>
  <c r="F48" i="2" s="1"/>
  <c r="G48" i="2" s="1"/>
  <c r="K48" i="2" s="1"/>
  <c r="Q48" i="2"/>
  <c r="Q49" i="2"/>
  <c r="Q50" i="2"/>
  <c r="E51" i="2"/>
  <c r="F51" i="2" s="1"/>
  <c r="G51" i="2" s="1"/>
  <c r="K51" i="2" s="1"/>
  <c r="Q51" i="2"/>
  <c r="E16" i="3"/>
  <c r="E33" i="3"/>
  <c r="E35" i="3"/>
  <c r="E44" i="2"/>
  <c r="F44" i="2" s="1"/>
  <c r="G44" i="2" s="1"/>
  <c r="K44" i="2" s="1"/>
  <c r="E40" i="2"/>
  <c r="F40" i="2" s="1"/>
  <c r="G40" i="2" s="1"/>
  <c r="K40" i="2" s="1"/>
  <c r="E32" i="2"/>
  <c r="F32" i="2" s="1"/>
  <c r="G32" i="2" s="1"/>
  <c r="J32" i="2" s="1"/>
  <c r="E28" i="2"/>
  <c r="F28" i="2" s="1"/>
  <c r="G28" i="2" s="1"/>
  <c r="I28" i="2" s="1"/>
  <c r="E45" i="2"/>
  <c r="F45" i="2"/>
  <c r="R45" i="2" s="1"/>
  <c r="E41" i="2"/>
  <c r="F41" i="2" s="1"/>
  <c r="G41" i="2" s="1"/>
  <c r="K41" i="2" s="1"/>
  <c r="E37" i="2"/>
  <c r="F37" i="2"/>
  <c r="G37" i="2" s="1"/>
  <c r="K37" i="2" s="1"/>
  <c r="E33" i="2"/>
  <c r="F33" i="2"/>
  <c r="G33" i="2" s="1"/>
  <c r="K33" i="2" s="1"/>
  <c r="E29" i="2"/>
  <c r="F29" i="2"/>
  <c r="G29" i="2" s="1"/>
  <c r="I29" i="2" s="1"/>
  <c r="E25" i="2"/>
  <c r="F25" i="2" s="1"/>
  <c r="G25" i="2" s="1"/>
  <c r="I25" i="2" s="1"/>
  <c r="E21" i="2"/>
  <c r="F21" i="2"/>
  <c r="G21" i="2" s="1"/>
  <c r="H21" i="2" s="1"/>
  <c r="E49" i="2"/>
  <c r="F49" i="2"/>
  <c r="G49" i="2" s="1"/>
  <c r="J49" i="2" s="1"/>
  <c r="E42" i="2"/>
  <c r="F42" i="2"/>
  <c r="G42" i="2" s="1"/>
  <c r="K42" i="2" s="1"/>
  <c r="E38" i="2"/>
  <c r="F38" i="2"/>
  <c r="G38" i="2" s="1"/>
  <c r="K38" i="2" s="1"/>
  <c r="E34" i="2"/>
  <c r="F34" i="2" s="1"/>
  <c r="G34" i="2" s="1"/>
  <c r="K34" i="2" s="1"/>
  <c r="E30" i="2"/>
  <c r="F30" i="2"/>
  <c r="G30" i="2" s="1"/>
  <c r="I30" i="2" s="1"/>
  <c r="E26" i="2"/>
  <c r="F26" i="2"/>
  <c r="G26" i="2" s="1"/>
  <c r="I26" i="2" s="1"/>
  <c r="E22" i="2"/>
  <c r="F22" i="2" s="1"/>
  <c r="G22" i="2" s="1"/>
  <c r="H22" i="2" s="1"/>
  <c r="E50" i="2"/>
  <c r="F50" i="2"/>
  <c r="G50" i="2"/>
  <c r="K50" i="2" s="1"/>
  <c r="E31" i="3" l="1"/>
  <c r="F46" i="1"/>
  <c r="G46" i="1" s="1"/>
  <c r="K46" i="1" s="1"/>
  <c r="E15" i="3"/>
  <c r="E53" i="1"/>
  <c r="F53" i="1" s="1"/>
  <c r="G53" i="1" s="1"/>
  <c r="K53" i="1" s="1"/>
  <c r="E50" i="1"/>
  <c r="E47" i="1"/>
  <c r="F47" i="1" s="1"/>
  <c r="G47" i="1" s="1"/>
  <c r="K47" i="1" s="1"/>
  <c r="E44" i="1"/>
  <c r="E41" i="1"/>
  <c r="F41" i="1" s="1"/>
  <c r="G41" i="1" s="1"/>
  <c r="K41" i="1" s="1"/>
  <c r="E38" i="1"/>
  <c r="F38" i="1" s="1"/>
  <c r="G38" i="1" s="1"/>
  <c r="K38" i="1" s="1"/>
  <c r="E29" i="1"/>
  <c r="E64" i="1"/>
  <c r="F64" i="1" s="1"/>
  <c r="G64" i="1" s="1"/>
  <c r="K64" i="1" s="1"/>
  <c r="E14" i="3"/>
  <c r="E34" i="1"/>
  <c r="F31" i="1"/>
  <c r="G31" i="1" s="1"/>
  <c r="J31" i="1" s="1"/>
  <c r="F22" i="1"/>
  <c r="G22" i="1" s="1"/>
  <c r="H22" i="1" s="1"/>
  <c r="E61" i="1"/>
  <c r="F61" i="1" s="1"/>
  <c r="G61" i="1" s="1"/>
  <c r="K61" i="1" s="1"/>
  <c r="E13" i="3"/>
  <c r="E56" i="1"/>
  <c r="F56" i="1" s="1"/>
  <c r="G56" i="1" s="1"/>
  <c r="K56" i="1" s="1"/>
  <c r="E52" i="1"/>
  <c r="F52" i="1" s="1"/>
  <c r="G52" i="1" s="1"/>
  <c r="K52" i="1" s="1"/>
  <c r="E37" i="1"/>
  <c r="E60" i="1"/>
  <c r="F60" i="1" s="1"/>
  <c r="G60" i="1" s="1"/>
  <c r="K60" i="1" s="1"/>
  <c r="E63" i="1"/>
  <c r="F63" i="1" s="1"/>
  <c r="G63" i="1" s="1"/>
  <c r="K63" i="1" s="1"/>
  <c r="E57" i="1"/>
  <c r="F57" i="1" s="1"/>
  <c r="G57" i="1" s="1"/>
  <c r="K57" i="1" s="1"/>
  <c r="G48" i="1"/>
  <c r="K48" i="1" s="1"/>
  <c r="E42" i="1"/>
  <c r="E27" i="1"/>
  <c r="F27" i="1" s="1"/>
  <c r="G27" i="1" s="1"/>
  <c r="I27" i="1" s="1"/>
  <c r="E24" i="1"/>
  <c r="F24" i="1" s="1"/>
  <c r="G24" i="1" s="1"/>
  <c r="I24" i="1" s="1"/>
  <c r="E51" i="1"/>
  <c r="F51" i="1" s="1"/>
  <c r="G51" i="1" s="1"/>
  <c r="K51" i="1" s="1"/>
  <c r="E39" i="1"/>
  <c r="E36" i="1"/>
  <c r="E33" i="1"/>
  <c r="E30" i="1"/>
  <c r="E21" i="1"/>
  <c r="E54" i="2"/>
  <c r="F54" i="2" s="1"/>
  <c r="G54" i="2" s="1"/>
  <c r="K54" i="2" s="1"/>
  <c r="E53" i="2"/>
  <c r="F53" i="2" s="1"/>
  <c r="G53" i="2" s="1"/>
  <c r="K53" i="2" s="1"/>
  <c r="E61" i="2"/>
  <c r="F61" i="2" s="1"/>
  <c r="G61" i="2" s="1"/>
  <c r="K61" i="2" s="1"/>
  <c r="E52" i="2"/>
  <c r="F52" i="2" s="1"/>
  <c r="G52" i="2" s="1"/>
  <c r="K52" i="2" s="1"/>
  <c r="E36" i="2"/>
  <c r="F36" i="2" s="1"/>
  <c r="G36" i="2" s="1"/>
  <c r="K36" i="2" s="1"/>
  <c r="E23" i="2"/>
  <c r="F23" i="2" s="1"/>
  <c r="G23" i="2" s="1"/>
  <c r="E60" i="2"/>
  <c r="F60" i="2" s="1"/>
  <c r="G60" i="2" s="1"/>
  <c r="K60" i="2" s="1"/>
  <c r="E57" i="2"/>
  <c r="F57" i="2" s="1"/>
  <c r="G57" i="2" s="1"/>
  <c r="K57" i="2" s="1"/>
  <c r="E55" i="2"/>
  <c r="F55" i="2" s="1"/>
  <c r="G55" i="2" s="1"/>
  <c r="K55" i="2" s="1"/>
  <c r="E24" i="2"/>
  <c r="F24" i="2" s="1"/>
  <c r="G24" i="2" s="1"/>
  <c r="I24" i="2" s="1"/>
  <c r="E46" i="2"/>
  <c r="F46" i="2" s="1"/>
  <c r="G46" i="2" s="1"/>
  <c r="K46" i="2" s="1"/>
  <c r="G62" i="2"/>
  <c r="K62" i="2" s="1"/>
  <c r="F43" i="1"/>
  <c r="G43" i="1" s="1"/>
  <c r="F35" i="1"/>
  <c r="G35" i="1" s="1"/>
  <c r="K35" i="1" s="1"/>
  <c r="E32" i="3"/>
  <c r="E20" i="3"/>
  <c r="E27" i="3"/>
  <c r="F17" i="1"/>
  <c r="C11" i="2"/>
  <c r="C12" i="2"/>
  <c r="F36" i="1" l="1"/>
  <c r="G36" i="1" s="1"/>
  <c r="K36" i="1" s="1"/>
  <c r="E24" i="3"/>
  <c r="F44" i="1"/>
  <c r="G44" i="1" s="1"/>
  <c r="K44" i="1" s="1"/>
  <c r="E30" i="3"/>
  <c r="F39" i="1"/>
  <c r="G39" i="1" s="1"/>
  <c r="E26" i="3"/>
  <c r="F34" i="1"/>
  <c r="G34" i="1" s="1"/>
  <c r="K34" i="1" s="1"/>
  <c r="E22" i="3"/>
  <c r="F33" i="1"/>
  <c r="G33" i="1" s="1"/>
  <c r="K33" i="1" s="1"/>
  <c r="E21" i="3"/>
  <c r="F37" i="1"/>
  <c r="G37" i="1" s="1"/>
  <c r="K37" i="1" s="1"/>
  <c r="E25" i="3"/>
  <c r="F50" i="1"/>
  <c r="G50" i="1" s="1"/>
  <c r="K50" i="1" s="1"/>
  <c r="E34" i="3"/>
  <c r="F21" i="1"/>
  <c r="G21" i="1" s="1"/>
  <c r="H21" i="1" s="1"/>
  <c r="E11" i="3"/>
  <c r="F42" i="1"/>
  <c r="G42" i="1" s="1"/>
  <c r="K42" i="1" s="1"/>
  <c r="E28" i="3"/>
  <c r="E17" i="3"/>
  <c r="F29" i="1"/>
  <c r="G29" i="1" s="1"/>
  <c r="I29" i="1" s="1"/>
  <c r="E18" i="3"/>
  <c r="F30" i="1"/>
  <c r="G30" i="1" s="1"/>
  <c r="I30" i="1" s="1"/>
  <c r="I23" i="2"/>
  <c r="K43" i="1"/>
  <c r="O64" i="2"/>
  <c r="O63" i="2"/>
  <c r="C16" i="2"/>
  <c r="D18" i="2" s="1"/>
  <c r="O56" i="2"/>
  <c r="O32" i="2"/>
  <c r="O57" i="2"/>
  <c r="O40" i="2"/>
  <c r="O54" i="2"/>
  <c r="O27" i="2"/>
  <c r="O47" i="2"/>
  <c r="O33" i="2"/>
  <c r="O42" i="2"/>
  <c r="O44" i="2"/>
  <c r="O51" i="2"/>
  <c r="O36" i="2"/>
  <c r="O24" i="2"/>
  <c r="O62" i="2"/>
  <c r="O50" i="2"/>
  <c r="O21" i="2"/>
  <c r="O28" i="2"/>
  <c r="O37" i="2"/>
  <c r="O29" i="2"/>
  <c r="O25" i="2"/>
  <c r="O22" i="2"/>
  <c r="O31" i="2"/>
  <c r="O48" i="2"/>
  <c r="O26" i="2"/>
  <c r="O23" i="2"/>
  <c r="O30" i="2"/>
  <c r="O52" i="2"/>
  <c r="O43" i="2"/>
  <c r="O39" i="2"/>
  <c r="O34" i="2"/>
  <c r="O46" i="2"/>
  <c r="O53" i="2"/>
  <c r="O35" i="2"/>
  <c r="O61" i="2"/>
  <c r="O45" i="2"/>
  <c r="O58" i="2"/>
  <c r="O55" i="2"/>
  <c r="O49" i="2"/>
  <c r="O59" i="2"/>
  <c r="C15" i="2"/>
  <c r="O41" i="2"/>
  <c r="O60" i="2"/>
  <c r="O38" i="2"/>
  <c r="C12" i="1"/>
  <c r="C11" i="1"/>
  <c r="O22" i="1" l="1"/>
  <c r="O51" i="1"/>
  <c r="O60" i="1"/>
  <c r="O25" i="1"/>
  <c r="O23" i="1"/>
  <c r="O53" i="1"/>
  <c r="O21" i="1"/>
  <c r="O47" i="1"/>
  <c r="O29" i="1"/>
  <c r="O34" i="1"/>
  <c r="O31" i="1"/>
  <c r="O36" i="1"/>
  <c r="O61" i="1"/>
  <c r="O28" i="1"/>
  <c r="O64" i="1"/>
  <c r="O56" i="1"/>
  <c r="O54" i="1"/>
  <c r="O39" i="1"/>
  <c r="O57" i="1"/>
  <c r="O46" i="1"/>
  <c r="O43" i="1"/>
  <c r="O62" i="1"/>
  <c r="O40" i="1"/>
  <c r="O52" i="1"/>
  <c r="O24" i="1"/>
  <c r="O32" i="1"/>
  <c r="O38" i="1"/>
  <c r="O55" i="1"/>
  <c r="O27" i="1"/>
  <c r="O37" i="1"/>
  <c r="O50" i="1"/>
  <c r="O26" i="1"/>
  <c r="O42" i="1"/>
  <c r="O49" i="1"/>
  <c r="O45" i="1"/>
  <c r="O44" i="1"/>
  <c r="O30" i="1"/>
  <c r="O33" i="1"/>
  <c r="C15" i="1"/>
  <c r="C18" i="1" s="1"/>
  <c r="O63" i="1"/>
  <c r="O48" i="1"/>
  <c r="O58" i="1"/>
  <c r="O35" i="1"/>
  <c r="O59" i="1"/>
  <c r="O41" i="1"/>
  <c r="C16" i="1"/>
  <c r="D18" i="1" s="1"/>
  <c r="K39" i="1"/>
  <c r="C18" i="2"/>
  <c r="F17" i="2"/>
  <c r="F18" i="2" s="1"/>
  <c r="F18" i="1" l="1"/>
  <c r="F19" i="1" s="1"/>
</calcChain>
</file>

<file path=xl/sharedStrings.xml><?xml version="1.0" encoding="utf-8"?>
<sst xmlns="http://schemas.openxmlformats.org/spreadsheetml/2006/main" count="348" uniqueCount="91">
  <si>
    <t>V701 Sco / GSC 07380-00791</t>
  </si>
  <si>
    <t>System Type:</t>
  </si>
  <si>
    <t>EW/KE</t>
  </si>
  <si>
    <t>See IBVS 5293 re possible light term effect</t>
  </si>
  <si>
    <t>(sine fit to O-C curve)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</si>
  <si>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</si>
  <si>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</si>
  <si>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</si>
  <si>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</si>
  <si>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</si>
  <si>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</si>
  <si>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</si>
  <si>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</si>
  <si>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</si>
  <si>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</si>
  <si>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</si>
  <si>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</si>
  <si>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</si>
  <si>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</si>
  <si>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</si>
  <si>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</si>
  <si>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</si>
  <si>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</si>
  <si>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</si>
  <si>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</si>
  <si>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</si>
  <si>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</si>
  <si>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</si>
  <si>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</si>
  <si>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</si>
  <si>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</si>
  <si>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</si>
  <si>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</si>
  <si>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</si>
  <si>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</si>
  <si>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</si>
  <si>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</si>
  <si>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</si>
  <si>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</si>
  <si>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</si>
  <si>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</si>
  <si>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</si>
  <si>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</si>
  <si>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</si>
  <si>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</si>
  <si>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</t>
  </si>
  <si>
    <t>IBVS 5293</t>
  </si>
  <si>
    <t>IBVS 2805</t>
  </si>
  <si>
    <t>BBSAG Bull.2</t>
  </si>
  <si>
    <t>Locher K</t>
  </si>
  <si>
    <t>B</t>
  </si>
  <si>
    <t>BBSAG Bull.3</t>
  </si>
  <si>
    <t>BBSAG Bull.4</t>
  </si>
  <si>
    <t>GCVS 4</t>
  </si>
  <si>
    <t>IBVS 3629</t>
  </si>
  <si>
    <t>I</t>
  </si>
  <si>
    <t>II</t>
  </si>
  <si>
    <t>Hipparcos</t>
  </si>
  <si>
    <t>V</t>
  </si>
  <si>
    <t>Mayer (2004)</t>
  </si>
  <si>
    <t>Mayer &amp; Wolf 2002</t>
  </si>
  <si>
    <t>OEJV 0181</t>
  </si>
  <si>
    <t>OEJV 0191</t>
  </si>
  <si>
    <t>JAVSO..48…87</t>
  </si>
  <si>
    <t>Qian et al 2006</t>
  </si>
  <si>
    <t>O-C Gateway</t>
  </si>
  <si>
    <t>http://var.astro.cz/ocgate/ocgate.php?star=V701+sco&amp;submit=Submit&amp;lang=en</t>
  </si>
  <si>
    <t>Plaut L</t>
  </si>
  <si>
    <t>I,5293,I,5293,,</t>
  </si>
  <si>
    <t>Leung K C</t>
  </si>
  <si>
    <t>pe</t>
  </si>
  <si>
    <t>I,2805,I,5293,V701 Sco,</t>
  </si>
  <si>
    <t>I,2805,I,5293,,</t>
  </si>
  <si>
    <t>Locher Kurt</t>
  </si>
  <si>
    <t>B,0002,B,0002,,</t>
  </si>
  <si>
    <t>B,0003,B,0003,,</t>
  </si>
  <si>
    <t>B,0004,B,0004,,</t>
  </si>
  <si>
    <t>Andersen T</t>
  </si>
  <si>
    <t>I,5293,0,GCVS,,</t>
  </si>
  <si>
    <t>Bruton J</t>
  </si>
  <si>
    <t>I,2805,I,2805,V701 Sco,</t>
  </si>
  <si>
    <t>Bell Brian</t>
  </si>
  <si>
    <t>Lorenz R</t>
  </si>
  <si>
    <t>I,3629,I,5293,,</t>
  </si>
  <si>
    <t>0,Hipp,0,Hipp,,</t>
  </si>
  <si>
    <t>Mayer Pavel</t>
  </si>
  <si>
    <t>I,5498,,,,Asas data</t>
  </si>
  <si>
    <t>Wolf Marek</t>
  </si>
  <si>
    <t>JAVSO 49, 251</t>
  </si>
  <si>
    <t>V0701 Sco / GSC 07380-00791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</si>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</sst>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mm/dd/yy\ hh:mm\ AM/PM"/>
    <numFmt numFmtId="168" formatCode="dd/mm/yyyy"/>
    <numFmt numFmtId="169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6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/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0" applyFont="1" applyFill="1" applyAlignment="1"/>
    <xf numFmtId="0" fontId="0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9" fillId="0" borderId="0" xfId="0" applyNumberFormat="1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5" fillId="0" borderId="0" xfId="5" applyNumberFormat="1" applyFont="1" applyFill="1" applyBorder="1" applyAlignment="1" applyProtection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8" fontId="0" fillId="0" borderId="0" xfId="0" applyNumberFormat="1" applyFont="1" applyAlignment="1"/>
    <xf numFmtId="168" fontId="3" fillId="2" borderId="0" xfId="0" applyNumberFormat="1" applyFont="1" applyFill="1" applyAlignment="1"/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9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9527328207528"/>
          <c:y val="0.23584978088695488"/>
          <c:w val="0.8243631763754705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1'!$H$21:$H$57</c:f>
              <c:numCache>
                <c:formatCode>General</c:formatCode>
                <c:ptCount val="37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5-49B6-ABE9-6A20354FD5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1'!$I$21:$I$57</c:f>
              <c:numCache>
                <c:formatCode>General</c:formatCode>
                <c:ptCount val="37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5-49B6-ABE9-6A20354FD57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1'!$J$21:$J$57</c:f>
              <c:numCache>
                <c:formatCode>General</c:formatCode>
                <c:ptCount val="37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5-49B6-ABE9-6A20354FD57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1'!$K$21:$K$53</c:f>
              <c:numCache>
                <c:formatCode>General</c:formatCode>
                <c:ptCount val="33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  <c:pt idx="31">
                  <c:v>-3.4876334997534286E-2</c:v>
                </c:pt>
                <c:pt idx="32">
                  <c:v>-3.4378215008473489E-2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5-49B6-ABE9-6A20354FD57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1'!$L$21:$L$57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5-49B6-ABE9-6A20354FD5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1'!$M$21:$M$57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5-49B6-ABE9-6A20354FD5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1'!$N$21:$N$57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5-49B6-ABE9-6A20354FD5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1'!$O$21:$O$57</c:f>
              <c:numCache>
                <c:formatCode>General</c:formatCode>
                <c:ptCount val="37"/>
                <c:pt idx="0">
                  <c:v>6.6179820078983306E-2</c:v>
                </c:pt>
                <c:pt idx="1">
                  <c:v>6.4294250887807852E-2</c:v>
                </c:pt>
                <c:pt idx="2">
                  <c:v>3.050795381732177E-2</c:v>
                </c:pt>
                <c:pt idx="3">
                  <c:v>3.050795381732177E-2</c:v>
                </c:pt>
                <c:pt idx="4">
                  <c:v>3.0501986826210456E-2</c:v>
                </c:pt>
                <c:pt idx="5">
                  <c:v>3.0470958472431621E-2</c:v>
                </c:pt>
                <c:pt idx="6">
                  <c:v>3.0470958472431621E-2</c:v>
                </c:pt>
                <c:pt idx="7">
                  <c:v>2.4033768461545323E-2</c:v>
                </c:pt>
                <c:pt idx="8">
                  <c:v>2.3836857754871939E-2</c:v>
                </c:pt>
                <c:pt idx="9">
                  <c:v>2.3690069773533599E-2</c:v>
                </c:pt>
                <c:pt idx="10">
                  <c:v>1.7209917426645835E-2</c:v>
                </c:pt>
                <c:pt idx="11">
                  <c:v>9.8693249615064912E-3</c:v>
                </c:pt>
                <c:pt idx="12">
                  <c:v>8.9874036752541804E-3</c:v>
                </c:pt>
                <c:pt idx="13">
                  <c:v>8.9814366841428645E-3</c:v>
                </c:pt>
                <c:pt idx="14">
                  <c:v>7.8286140014368656E-3</c:v>
                </c:pt>
                <c:pt idx="15">
                  <c:v>7.7379157365448821E-3</c:v>
                </c:pt>
                <c:pt idx="16">
                  <c:v>3.1254316074986205E-3</c:v>
                </c:pt>
                <c:pt idx="17">
                  <c:v>3.1254316074986205E-3</c:v>
                </c:pt>
                <c:pt idx="18">
                  <c:v>3.1218514128318314E-3</c:v>
                </c:pt>
                <c:pt idx="19">
                  <c:v>3.1194646163873047E-3</c:v>
                </c:pt>
                <c:pt idx="20">
                  <c:v>3.1194646163873047E-3</c:v>
                </c:pt>
                <c:pt idx="21">
                  <c:v>1.7780850145637603E-3</c:v>
                </c:pt>
                <c:pt idx="22">
                  <c:v>1.1408103638753525E-3</c:v>
                </c:pt>
                <c:pt idx="23">
                  <c:v>1.1396169656530883E-3</c:v>
                </c:pt>
                <c:pt idx="24">
                  <c:v>3.0185141362450499E-4</c:v>
                </c:pt>
                <c:pt idx="25">
                  <c:v>-9.4398582747078734E-3</c:v>
                </c:pt>
                <c:pt idx="26">
                  <c:v>-9.4410516729301376E-3</c:v>
                </c:pt>
                <c:pt idx="27">
                  <c:v>-1.0393383454295961E-2</c:v>
                </c:pt>
                <c:pt idx="28">
                  <c:v>-1.0393383454295961E-2</c:v>
                </c:pt>
                <c:pt idx="29">
                  <c:v>-1.1468635252554871E-2</c:v>
                </c:pt>
                <c:pt idx="30">
                  <c:v>-1.1469828650777135E-2</c:v>
                </c:pt>
                <c:pt idx="31">
                  <c:v>-2.6660594621962096E-2</c:v>
                </c:pt>
                <c:pt idx="32">
                  <c:v>-2.6670141807740196E-2</c:v>
                </c:pt>
                <c:pt idx="33">
                  <c:v>-2.7732266225554213E-2</c:v>
                </c:pt>
                <c:pt idx="34">
                  <c:v>-2.7757327588221734E-2</c:v>
                </c:pt>
                <c:pt idx="35">
                  <c:v>-2.7923209941116287E-2</c:v>
                </c:pt>
                <c:pt idx="36">
                  <c:v>-3.0270624244307487E-2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5-49B6-ABE9-6A20354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2624"/>
        <c:axId val="1"/>
      </c:scatterChart>
      <c:valAx>
        <c:axId val="4437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2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088076726258274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9527328207528"/>
          <c:y val="0.23584978088695488"/>
          <c:w val="0.8243631763754705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2'!$H$21:$H$51</c:f>
              <c:numCache>
                <c:formatCode>General</c:formatCode>
                <c:ptCount val="31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D-47F3-9CC1-C670DFF9410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2'!$I$21:$I$51</c:f>
              <c:numCache>
                <c:formatCode>General</c:formatCode>
                <c:ptCount val="31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D-47F3-9CC1-C670DFF94100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2'!$J$21:$J$51</c:f>
              <c:numCache>
                <c:formatCode>General</c:formatCode>
                <c:ptCount val="31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D-47F3-9CC1-C670DFF94100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2'!$K$21:$K$51</c:f>
              <c:numCache>
                <c:formatCode>General</c:formatCode>
                <c:ptCount val="31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D-47F3-9CC1-C670DFF9410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D-47F3-9CC1-C670DFF9410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D-47F3-9CC1-C670DFF9410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D-47F3-9CC1-C670DFF9410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2'!$O$21:$O$51</c:f>
              <c:numCache>
                <c:formatCode>General</c:formatCode>
                <c:ptCount val="31"/>
                <c:pt idx="0">
                  <c:v>5.3594849338055625E-2</c:v>
                </c:pt>
                <c:pt idx="1">
                  <c:v>5.1996532621611732E-2</c:v>
                </c:pt>
                <c:pt idx="2">
                  <c:v>2.3357327204369491E-2</c:v>
                </c:pt>
                <c:pt idx="3">
                  <c:v>2.3357327204369491E-2</c:v>
                </c:pt>
                <c:pt idx="4">
                  <c:v>2.3352269240076946E-2</c:v>
                </c:pt>
                <c:pt idx="5">
                  <c:v>2.332596782575572E-2</c:v>
                </c:pt>
                <c:pt idx="6">
                  <c:v>2.332596782575572E-2</c:v>
                </c:pt>
                <c:pt idx="7">
                  <c:v>1.7869435946959326E-2</c:v>
                </c:pt>
                <c:pt idx="8">
                  <c:v>1.7702523125305378E-2</c:v>
                </c:pt>
                <c:pt idx="9">
                  <c:v>1.7578097203708797E-2</c:v>
                </c:pt>
                <c:pt idx="10">
                  <c:v>1.2085147982006089E-2</c:v>
                </c:pt>
                <c:pt idx="11">
                  <c:v>5.862840309318545E-3</c:v>
                </c:pt>
                <c:pt idx="12">
                  <c:v>5.1152731868805519E-3</c:v>
                </c:pt>
                <c:pt idx="13">
                  <c:v>5.1102152225880083E-3</c:v>
                </c:pt>
                <c:pt idx="14">
                  <c:v>4.1330165212685212E-3</c:v>
                </c:pt>
                <c:pt idx="15">
                  <c:v>4.0561354640218528E-3</c:v>
                </c:pt>
                <c:pt idx="16">
                  <c:v>1.4632906588539496E-4</c:v>
                </c:pt>
                <c:pt idx="17">
                  <c:v>1.4632906588539496E-4</c:v>
                </c:pt>
                <c:pt idx="18">
                  <c:v>1.4329428730986901E-4</c:v>
                </c:pt>
                <c:pt idx="19">
                  <c:v>1.4127110159285056E-4</c:v>
                </c:pt>
                <c:pt idx="20">
                  <c:v>1.4127110159285056E-4</c:v>
                </c:pt>
                <c:pt idx="21">
                  <c:v>-9.9575927137102518E-4</c:v>
                </c:pt>
                <c:pt idx="22">
                  <c:v>-1.5359498578147168E-3</c:v>
                </c:pt>
                <c:pt idx="23">
                  <c:v>-1.5369614506732261E-3</c:v>
                </c:pt>
                <c:pt idx="24">
                  <c:v>-2.2470996373463933E-3</c:v>
                </c:pt>
                <c:pt idx="25">
                  <c:v>-1.0504732141353616E-2</c:v>
                </c:pt>
                <c:pt idx="26">
                  <c:v>-1.0505743734212123E-2</c:v>
                </c:pt>
                <c:pt idx="27">
                  <c:v>-1.1312994835302136E-2</c:v>
                </c:pt>
                <c:pt idx="28">
                  <c:v>-1.1312994835302136E-2</c:v>
                </c:pt>
                <c:pt idx="29">
                  <c:v>-1.222444000081855E-2</c:v>
                </c:pt>
                <c:pt idx="30">
                  <c:v>-1.2225451593677061E-2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D-47F3-9CC1-C670DFF9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9184"/>
        <c:axId val="1"/>
      </c:scatterChart>
      <c:valAx>
        <c:axId val="44374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1195232671387771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B5F2E7-0261-962A-CCA7-ED221146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0.53632</cdr:y>
    </cdr:from>
    <cdr:to>
      <cdr:x>0.51577</cdr:x>
      <cdr:y>0.58524</cdr:y>
    </cdr:to>
    <cdr:sp macro="" textlink="" fLocksText="0">
      <cdr:nvSpPr>
        <cdr:cNvPr id="204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2783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19</xdr:col>
      <xdr:colOff>228600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385E7F1-8C68-200C-60EA-657F567F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0.53681</cdr:y>
    </cdr:from>
    <cdr:to>
      <cdr:x>0.51577</cdr:x>
      <cdr:y>0.58573</cdr:y>
    </cdr:to>
    <cdr:sp macro="" textlink="" fLocksText="0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4255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701+sco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9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89</v>
      </c>
    </row>
    <row r="2" spans="1:6" x14ac:dyDescent="0.2">
      <c r="A2" s="1" t="s">
        <v>1</v>
      </c>
      <c r="B2" s="3" t="s">
        <v>2</v>
      </c>
      <c r="C2" s="4" t="s">
        <v>3</v>
      </c>
    </row>
    <row r="3" spans="1:6" x14ac:dyDescent="0.2">
      <c r="C3" s="4" t="s">
        <v>4</v>
      </c>
    </row>
    <row r="4" spans="1:6" x14ac:dyDescent="0.2">
      <c r="A4" s="5" t="s">
        <v>5</v>
      </c>
      <c r="C4" s="6">
        <v>43574.835800000001</v>
      </c>
      <c r="D4" s="7">
        <v>0.76187547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43574.835800000001</v>
      </c>
    </row>
    <row r="8" spans="1:6" x14ac:dyDescent="0.2">
      <c r="A8" s="1" t="s">
        <v>10</v>
      </c>
      <c r="C8" s="1">
        <f>+D4</f>
        <v>0.76187547</v>
      </c>
    </row>
    <row r="9" spans="1:6" x14ac:dyDescent="0.2">
      <c r="A9" s="10" t="s">
        <v>11</v>
      </c>
      <c r="B9" s="11">
        <v>38</v>
      </c>
      <c r="C9" s="12" t="str">
        <f>"F"&amp;B9</f>
        <v>F38</v>
      </c>
      <c r="D9" s="13" t="str">
        <f>"G"&amp;B9</f>
        <v>G38</v>
      </c>
    </row>
    <row r="10" spans="1:6" x14ac:dyDescent="0.2">
      <c r="C10" s="14" t="s">
        <v>12</v>
      </c>
      <c r="D10" s="14" t="s">
        <v>13</v>
      </c>
    </row>
    <row r="11" spans="1:6" x14ac:dyDescent="0.2">
      <c r="A11" s="1" t="s">
        <v>14</v>
      </c>
      <c r="C11" s="15">
        <f ca="1">INTERCEPT(INDIRECT($D$9):G987,INDIRECT($C$9):F987)</f>
        <v>1.7209917426645835E-2</v>
      </c>
      <c r="D11" s="16"/>
    </row>
    <row r="12" spans="1:6" x14ac:dyDescent="0.2">
      <c r="A12" s="1" t="s">
        <v>15</v>
      </c>
      <c r="C12" s="15">
        <f ca="1">SLOPE(INDIRECT($D$9):G987,INDIRECT($C$9):F987)</f>
        <v>-2.3867964445258795E-6</v>
      </c>
      <c r="D12" s="16"/>
    </row>
    <row r="13" spans="1:6" x14ac:dyDescent="0.2">
      <c r="A13" s="1" t="s">
        <v>16</v>
      </c>
      <c r="C13" s="16" t="s">
        <v>17</v>
      </c>
      <c r="D13" s="16"/>
    </row>
    <row r="14" spans="1:6" x14ac:dyDescent="0.2">
      <c r="A14" s="1" t="s">
        <v>18</v>
      </c>
    </row>
    <row r="15" spans="1:6" x14ac:dyDescent="0.2">
      <c r="A15" s="5" t="s">
        <v>19</v>
      </c>
      <c r="C15" s="17">
        <f ca="1">(C7+C11)+(C8+C12)*INT(MAX(F21:F3526))</f>
        <v>59400.480694221682</v>
      </c>
      <c r="E15" s="18" t="s">
        <v>20</v>
      </c>
      <c r="F15" s="19">
        <v>1</v>
      </c>
    </row>
    <row r="16" spans="1:6" x14ac:dyDescent="0.2">
      <c r="A16" s="5" t="s">
        <v>21</v>
      </c>
      <c r="C16" s="17">
        <f ca="1">+C8+C12</f>
        <v>0.76187308320355551</v>
      </c>
      <c r="E16" s="18" t="s">
        <v>22</v>
      </c>
      <c r="F16" s="20">
        <f ca="1">NOW()+15018.5+$C$5/24</f>
        <v>59968.724206712963</v>
      </c>
    </row>
    <row r="17" spans="1:30" x14ac:dyDescent="0.2">
      <c r="A17" s="21" t="s">
        <v>23</v>
      </c>
      <c r="C17" s="1">
        <f>COUNT(C21:C2184)</f>
        <v>44</v>
      </c>
      <c r="E17" s="18" t="s">
        <v>24</v>
      </c>
      <c r="F17" s="15">
        <f ca="1">ROUND(2*(F16-$C$7)/$C$8,0)/2+F15</f>
        <v>21519</v>
      </c>
    </row>
    <row r="18" spans="1:30" x14ac:dyDescent="0.2">
      <c r="A18" s="5" t="s">
        <v>25</v>
      </c>
      <c r="C18" s="6">
        <f ca="1">+C15</f>
        <v>59400.480694221682</v>
      </c>
      <c r="D18" s="7">
        <f ca="1">+C16</f>
        <v>0.76187308320355551</v>
      </c>
      <c r="E18" s="18" t="s">
        <v>26</v>
      </c>
      <c r="F18" s="13">
        <f ca="1">ROUND(2*(F16-$C$15)/$C$16,0)/2+F15</f>
        <v>747</v>
      </c>
    </row>
    <row r="19" spans="1:30" x14ac:dyDescent="0.2">
      <c r="E19" s="18" t="s">
        <v>27</v>
      </c>
      <c r="F19" s="22">
        <f ca="1">+$C$15+$C$16*F18-15018.5-$C$5/24</f>
        <v>44951.495720708073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4" t="s">
        <v>44</v>
      </c>
      <c r="R20" s="24" t="s">
        <v>45</v>
      </c>
    </row>
    <row r="21" spans="1:30" x14ac:dyDescent="0.2">
      <c r="A21" s="25" t="s">
        <v>46</v>
      </c>
      <c r="B21" s="25"/>
      <c r="C21" s="26">
        <v>27943.511399999999</v>
      </c>
      <c r="D21" s="26">
        <v>0.01</v>
      </c>
      <c r="E21" s="25">
        <f>+(C21-C$7)/C$8</f>
        <v>-20516.902060122768</v>
      </c>
      <c r="F21" s="25">
        <f>ROUND(2*E21,0)/2</f>
        <v>-20517</v>
      </c>
      <c r="G21" s="25">
        <f>+C21-(C$7+F21*C$8)</f>
        <v>7.4617989997932455E-2</v>
      </c>
      <c r="H21" s="25">
        <f>+G21</f>
        <v>7.4617989997932455E-2</v>
      </c>
      <c r="K21" s="25"/>
      <c r="L21" s="25"/>
      <c r="M21" s="25"/>
      <c r="N21" s="25"/>
      <c r="O21" s="25">
        <f ca="1">+C$11+C$12*$F21</f>
        <v>6.6179820078983306E-2</v>
      </c>
      <c r="P21" s="25"/>
      <c r="Q21" s="57">
        <f>+C21-15018.5</f>
        <v>12925.011399999999</v>
      </c>
    </row>
    <row r="22" spans="1:30" x14ac:dyDescent="0.2">
      <c r="A22" s="25" t="s">
        <v>46</v>
      </c>
      <c r="B22" s="25"/>
      <c r="C22" s="26">
        <v>28545.364799999999</v>
      </c>
      <c r="D22" s="26">
        <v>1.2E-2</v>
      </c>
      <c r="E22" s="25">
        <f>+(C22-C$7)/C$8</f>
        <v>-19726.939102003114</v>
      </c>
      <c r="F22" s="25">
        <f>ROUND(2*E22,0)/2</f>
        <v>-19727</v>
      </c>
      <c r="G22" s="25">
        <f>+C22-(C$7+F22*C$8)</f>
        <v>4.6396689998800866E-2</v>
      </c>
      <c r="H22" s="25">
        <f>+G22</f>
        <v>4.6396689998800866E-2</v>
      </c>
      <c r="K22" s="25"/>
      <c r="L22" s="25"/>
      <c r="M22" s="25"/>
      <c r="N22" s="25"/>
      <c r="O22" s="25">
        <f ca="1">+C$11+C$12*$F22</f>
        <v>6.4294250887807852E-2</v>
      </c>
      <c r="P22" s="25"/>
      <c r="Q22" s="57">
        <f>+C22-15018.5</f>
        <v>13526.864799999999</v>
      </c>
    </row>
    <row r="23" spans="1:30" x14ac:dyDescent="0.2">
      <c r="A23" s="25" t="s">
        <v>46</v>
      </c>
      <c r="B23" s="25"/>
      <c r="C23" s="26">
        <v>39330.0455</v>
      </c>
      <c r="D23" s="26" t="s">
        <v>17</v>
      </c>
      <c r="E23" s="25">
        <f>+(C23-C$7)/C$8</f>
        <v>-5571.5014686061495</v>
      </c>
      <c r="F23" s="25">
        <f>ROUND(2*E23,0)/2</f>
        <v>-5571.5</v>
      </c>
      <c r="G23" s="25">
        <f>+C23-(C$7+F23*C$8)</f>
        <v>-1.1188950011273846E-3</v>
      </c>
      <c r="H23" s="25"/>
      <c r="I23" s="25">
        <f>+G23</f>
        <v>-1.1188950011273846E-3</v>
      </c>
      <c r="K23" s="25"/>
      <c r="L23" s="25"/>
      <c r="M23" s="25"/>
      <c r="N23" s="25"/>
      <c r="O23" s="25">
        <f ca="1">+C$11+C$12*$F23</f>
        <v>3.050795381732177E-2</v>
      </c>
      <c r="P23" s="25"/>
      <c r="Q23" s="57">
        <f>+C23-15018.5</f>
        <v>24311.5455</v>
      </c>
    </row>
    <row r="24" spans="1:30" x14ac:dyDescent="0.2">
      <c r="A24" s="27" t="s">
        <v>47</v>
      </c>
      <c r="B24" s="28"/>
      <c r="C24" s="29">
        <v>39330.0455</v>
      </c>
      <c r="D24" s="26"/>
      <c r="E24" s="25">
        <f>+(C24-C$7)/C$8</f>
        <v>-5571.5014686061495</v>
      </c>
      <c r="F24" s="25">
        <f>ROUND(2*E24,0)/2</f>
        <v>-5571.5</v>
      </c>
      <c r="G24" s="25">
        <f>+C24-(C$7+F24*C$8)</f>
        <v>-1.1188950011273846E-3</v>
      </c>
      <c r="H24" s="25"/>
      <c r="I24" s="25">
        <f>+G24</f>
        <v>-1.1188950011273846E-3</v>
      </c>
      <c r="K24" s="25"/>
      <c r="L24" s="25"/>
      <c r="M24" s="25"/>
      <c r="N24" s="25"/>
      <c r="O24" s="25">
        <f ca="1">+C$11+C$12*$F24</f>
        <v>3.050795381732177E-2</v>
      </c>
      <c r="P24" s="25"/>
      <c r="Q24" s="57">
        <f>+C24-15018.5</f>
        <v>24311.5455</v>
      </c>
    </row>
    <row r="25" spans="1:30" x14ac:dyDescent="0.2">
      <c r="A25" s="28" t="s">
        <v>46</v>
      </c>
      <c r="B25" s="28"/>
      <c r="C25" s="29">
        <v>39331.9516</v>
      </c>
      <c r="D25" s="26" t="s">
        <v>17</v>
      </c>
      <c r="E25" s="25">
        <f>+(C25-C$7)/C$8</f>
        <v>-5568.9996161708686</v>
      </c>
      <c r="F25" s="25">
        <f>ROUND(2*E25,0)/2</f>
        <v>-5569</v>
      </c>
      <c r="G25" s="25">
        <f>+C25-(C$7+F25*C$8)</f>
        <v>2.9242999880807474E-4</v>
      </c>
      <c r="H25" s="25"/>
      <c r="I25" s="25">
        <f>+G25</f>
        <v>2.9242999880807474E-4</v>
      </c>
      <c r="K25" s="25"/>
      <c r="L25" s="25"/>
      <c r="M25" s="25"/>
      <c r="N25" s="25"/>
      <c r="O25" s="25">
        <f ca="1">+C$11+C$12*$F25</f>
        <v>3.0501986826210456E-2</v>
      </c>
      <c r="P25" s="25"/>
      <c r="Q25" s="57">
        <f>+C25-15018.5</f>
        <v>24313.4516</v>
      </c>
    </row>
    <row r="26" spans="1:30" x14ac:dyDescent="0.2">
      <c r="A26" s="28" t="s">
        <v>46</v>
      </c>
      <c r="B26" s="28"/>
      <c r="C26" s="29">
        <v>39341.857199999999</v>
      </c>
      <c r="D26" s="26" t="s">
        <v>17</v>
      </c>
      <c r="E26" s="25">
        <f>+(C26-C$7)/C$8</f>
        <v>-5555.998016316239</v>
      </c>
      <c r="F26" s="25">
        <f>ROUND(2*E26,0)/2</f>
        <v>-5556</v>
      </c>
      <c r="G26" s="25">
        <f>+C26-(C$7+F26*C$8)</f>
        <v>1.5113199988263659E-3</v>
      </c>
      <c r="H26" s="25"/>
      <c r="I26" s="25">
        <f>+G26</f>
        <v>1.5113199988263659E-3</v>
      </c>
      <c r="K26" s="25"/>
      <c r="L26" s="25"/>
      <c r="M26" s="25"/>
      <c r="N26" s="25"/>
      <c r="O26" s="25">
        <f ca="1">+C$11+C$12*$F26</f>
        <v>3.0470958472431621E-2</v>
      </c>
      <c r="P26" s="25"/>
      <c r="Q26" s="57">
        <f>+C26-15018.5</f>
        <v>24323.357199999999</v>
      </c>
    </row>
    <row r="27" spans="1:30" x14ac:dyDescent="0.2">
      <c r="A27" s="25" t="s">
        <v>47</v>
      </c>
      <c r="B27" s="25"/>
      <c r="C27" s="26">
        <v>39341.857199999999</v>
      </c>
      <c r="D27" s="26"/>
      <c r="E27" s="25">
        <f>+(C27-C$7)/C$8</f>
        <v>-5555.998016316239</v>
      </c>
      <c r="F27" s="25">
        <f>ROUND(2*E27,0)/2</f>
        <v>-5556</v>
      </c>
      <c r="G27" s="25">
        <f>+C27-(C$7+F27*C$8)</f>
        <v>1.5113199988263659E-3</v>
      </c>
      <c r="H27" s="25"/>
      <c r="I27" s="25">
        <f>+G27</f>
        <v>1.5113199988263659E-3</v>
      </c>
      <c r="K27" s="25"/>
      <c r="L27" s="25"/>
      <c r="M27" s="25"/>
      <c r="N27" s="25"/>
      <c r="O27" s="25">
        <f ca="1">+C$11+C$12*$F27</f>
        <v>3.0470958472431621E-2</v>
      </c>
      <c r="P27" s="25"/>
      <c r="Q27" s="57">
        <f>+C27-15018.5</f>
        <v>24323.357199999999</v>
      </c>
    </row>
    <row r="28" spans="1:30" x14ac:dyDescent="0.2">
      <c r="A28" s="25" t="s">
        <v>48</v>
      </c>
      <c r="B28" s="25"/>
      <c r="C28" s="26">
        <v>41396.658000000003</v>
      </c>
      <c r="D28" s="26"/>
      <c r="E28" s="25">
        <f>+(C28-C$7)/C$8</f>
        <v>-2858.9682773222739</v>
      </c>
      <c r="F28" s="25">
        <f>ROUND(2*E28,0)/2</f>
        <v>-2859</v>
      </c>
      <c r="G28" s="25">
        <f>+C28-(C$7+F28*C$8)</f>
        <v>2.4168730000383221E-2</v>
      </c>
      <c r="H28" s="25"/>
      <c r="I28" s="25">
        <f>+G28</f>
        <v>2.4168730000383221E-2</v>
      </c>
      <c r="J28" s="25"/>
      <c r="K28" s="25"/>
      <c r="L28" s="25"/>
      <c r="M28" s="25"/>
      <c r="N28" s="25"/>
      <c r="O28" s="25">
        <f ca="1">+C$11+C$12*$F28</f>
        <v>2.4033768461545323E-2</v>
      </c>
      <c r="P28" s="25"/>
      <c r="Q28" s="57">
        <f>+C28-15018.5</f>
        <v>26378.158000000003</v>
      </c>
      <c r="AA28" s="1">
        <v>9</v>
      </c>
      <c r="AB28" s="1" t="s">
        <v>49</v>
      </c>
      <c r="AD28" s="1" t="s">
        <v>50</v>
      </c>
    </row>
    <row r="29" spans="1:30" x14ac:dyDescent="0.2">
      <c r="A29" s="25" t="s">
        <v>51</v>
      </c>
      <c r="B29" s="25"/>
      <c r="C29" s="26">
        <v>41459.536</v>
      </c>
      <c r="D29" s="26"/>
      <c r="E29" s="25">
        <f>+(C29-C$7)/C$8</f>
        <v>-2776.4377293837806</v>
      </c>
      <c r="F29" s="25">
        <f>ROUND(2*E29,0)/2</f>
        <v>-2776.5</v>
      </c>
      <c r="G29" s="25">
        <f>+C29-(C$7+F29*C$8)</f>
        <v>4.7442454997508321E-2</v>
      </c>
      <c r="H29" s="25"/>
      <c r="I29" s="25">
        <f>+G29</f>
        <v>4.7442454997508321E-2</v>
      </c>
      <c r="J29" s="25"/>
      <c r="K29" s="25"/>
      <c r="L29" s="25"/>
      <c r="M29" s="25"/>
      <c r="N29" s="25"/>
      <c r="O29" s="25">
        <f ca="1">+C$11+C$12*$F29</f>
        <v>2.3836857754871939E-2</v>
      </c>
      <c r="P29" s="25"/>
      <c r="Q29" s="57">
        <f>+C29-15018.5</f>
        <v>26441.036</v>
      </c>
      <c r="AA29" s="1">
        <v>5</v>
      </c>
      <c r="AB29" s="1" t="s">
        <v>49</v>
      </c>
      <c r="AD29" s="1" t="s">
        <v>50</v>
      </c>
    </row>
    <row r="30" spans="1:30" x14ac:dyDescent="0.2">
      <c r="A30" s="25" t="s">
        <v>52</v>
      </c>
      <c r="B30" s="25"/>
      <c r="C30" s="26">
        <v>41506.389000000003</v>
      </c>
      <c r="D30" s="26"/>
      <c r="E30" s="25">
        <f>+(C30-C$7)/C$8</f>
        <v>-2714.940802595991</v>
      </c>
      <c r="F30" s="25">
        <f>ROUND(2*E30,0)/2</f>
        <v>-2715</v>
      </c>
      <c r="G30" s="25">
        <f>+C30-(C$7+F30*C$8)</f>
        <v>4.5101050003722776E-2</v>
      </c>
      <c r="H30" s="25"/>
      <c r="I30" s="25">
        <f>+G30</f>
        <v>4.5101050003722776E-2</v>
      </c>
      <c r="J30" s="25"/>
      <c r="K30" s="25"/>
      <c r="L30" s="25"/>
      <c r="M30" s="25"/>
      <c r="N30" s="25"/>
      <c r="O30" s="25">
        <f ca="1">+C$11+C$12*$F30</f>
        <v>2.3690069773533599E-2</v>
      </c>
      <c r="P30" s="25"/>
      <c r="Q30" s="57">
        <f>+C30-15018.5</f>
        <v>26487.889000000003</v>
      </c>
      <c r="AA30" s="1">
        <v>8</v>
      </c>
      <c r="AB30" s="1" t="s">
        <v>49</v>
      </c>
      <c r="AD30" s="1" t="s">
        <v>50</v>
      </c>
    </row>
    <row r="31" spans="1:30" ht="12.75" customHeight="1" x14ac:dyDescent="0.2">
      <c r="A31" s="25" t="s">
        <v>53</v>
      </c>
      <c r="B31" s="25"/>
      <c r="C31" s="26">
        <v>43574.835800000001</v>
      </c>
      <c r="D31" s="26">
        <v>2.0000000000000001E-4</v>
      </c>
      <c r="E31" s="25">
        <f>+(C31-C$7)/C$8</f>
        <v>0</v>
      </c>
      <c r="F31" s="25">
        <f>ROUND(2*E31,0)/2</f>
        <v>0</v>
      </c>
      <c r="G31" s="25">
        <f>+C31-(C$7+F31*C$8)</f>
        <v>0</v>
      </c>
      <c r="J31" s="25">
        <f>+G31</f>
        <v>0</v>
      </c>
      <c r="K31" s="25"/>
      <c r="L31" s="25"/>
      <c r="M31" s="25"/>
      <c r="N31" s="25"/>
      <c r="O31" s="25">
        <f ca="1">+C$11+C$12*$F31</f>
        <v>1.7209917426645835E-2</v>
      </c>
      <c r="P31" s="25"/>
      <c r="Q31" s="57">
        <f>+C31-15018.5</f>
        <v>28556.335800000001</v>
      </c>
      <c r="X31" s="25" t="s">
        <v>46</v>
      </c>
    </row>
    <row r="32" spans="1:30" ht="12.75" customHeight="1" x14ac:dyDescent="0.2">
      <c r="A32" s="30" t="s">
        <v>47</v>
      </c>
      <c r="B32" s="30"/>
      <c r="C32" s="31">
        <v>45918.010699999999</v>
      </c>
      <c r="D32" s="32"/>
      <c r="E32" s="33">
        <f>+(C32-C$7)/C$8</f>
        <v>3075.5352971267052</v>
      </c>
      <c r="F32" s="33">
        <f>ROUND(2*E32,0)/2</f>
        <v>3075.5</v>
      </c>
      <c r="G32" s="33">
        <f>+C32-(C$7+F32*C$8)</f>
        <v>2.6892014997429214E-2</v>
      </c>
      <c r="H32" s="33"/>
      <c r="I32" s="33"/>
      <c r="J32" s="33">
        <f>+G32</f>
        <v>2.6892014997429214E-2</v>
      </c>
      <c r="K32" s="33"/>
      <c r="L32" s="33"/>
      <c r="M32" s="33"/>
      <c r="N32" s="33"/>
      <c r="O32" s="33">
        <f ca="1">+C$11+C$12*$F32</f>
        <v>9.8693249615064912E-3</v>
      </c>
      <c r="P32" s="33"/>
      <c r="Q32" s="58">
        <f>+C32-15018.5</f>
        <v>30899.510699999999</v>
      </c>
    </row>
    <row r="33" spans="1:18" ht="12.75" customHeight="1" x14ac:dyDescent="0.2">
      <c r="A33" s="25" t="s">
        <v>46</v>
      </c>
      <c r="B33" s="25"/>
      <c r="C33" s="26">
        <v>46199.505899999996</v>
      </c>
      <c r="D33" s="26">
        <v>2.9999999999999997E-4</v>
      </c>
      <c r="E33" s="25">
        <f>+(C33-C$7)/C$8</f>
        <v>3445.0119518876172</v>
      </c>
      <c r="F33" s="25">
        <f>ROUND(2*E33,0)/2</f>
        <v>3445</v>
      </c>
      <c r="G33" s="25">
        <f>+C33-(C$7+F33*C$8)</f>
        <v>9.1058499965583906E-3</v>
      </c>
      <c r="H33" s="25"/>
      <c r="I33" s="25"/>
      <c r="K33" s="25">
        <f>+G33</f>
        <v>9.1058499965583906E-3</v>
      </c>
      <c r="L33" s="25"/>
      <c r="M33" s="25"/>
      <c r="N33" s="25"/>
      <c r="O33" s="25">
        <f ca="1">+C$11+C$12*$F33</f>
        <v>8.9874036752541804E-3</v>
      </c>
      <c r="P33" s="25"/>
      <c r="Q33" s="57">
        <f>+C33-15018.5</f>
        <v>31181.005899999996</v>
      </c>
    </row>
    <row r="34" spans="1:18" ht="12.75" customHeight="1" x14ac:dyDescent="0.2">
      <c r="A34" s="25" t="s">
        <v>46</v>
      </c>
      <c r="B34" s="25"/>
      <c r="C34" s="26">
        <v>46201.411</v>
      </c>
      <c r="D34" s="26">
        <v>5.0000000000000001E-4</v>
      </c>
      <c r="E34" s="25">
        <f>+(C34-C$7)/C$8</f>
        <v>3447.5124917724406</v>
      </c>
      <c r="F34" s="25">
        <f>ROUND(2*E34,0)/2</f>
        <v>3447.5</v>
      </c>
      <c r="G34" s="25">
        <f>+C34-(C$7+F34*C$8)</f>
        <v>9.5171749999281019E-3</v>
      </c>
      <c r="H34" s="25"/>
      <c r="I34" s="25"/>
      <c r="K34" s="25">
        <f>+G34</f>
        <v>9.5171749999281019E-3</v>
      </c>
      <c r="L34" s="25"/>
      <c r="M34" s="25"/>
      <c r="N34" s="25"/>
      <c r="O34" s="25">
        <f ca="1">+C$11+C$12*$F34</f>
        <v>8.9814366841428645E-3</v>
      </c>
      <c r="P34" s="25"/>
      <c r="Q34" s="57">
        <f>+C34-15018.5</f>
        <v>31182.911</v>
      </c>
    </row>
    <row r="35" spans="1:18" ht="12.75" customHeight="1" x14ac:dyDescent="0.2">
      <c r="A35" s="25" t="s">
        <v>46</v>
      </c>
      <c r="B35" s="25"/>
      <c r="C35" s="26">
        <v>46569.396000000001</v>
      </c>
      <c r="D35" s="26">
        <v>2.9999999999999997E-4</v>
      </c>
      <c r="E35" s="25">
        <f>+(C35-C$7)/C$8</f>
        <v>3930.5113734663223</v>
      </c>
      <c r="F35" s="25">
        <f>ROUND(2*E35,0)/2</f>
        <v>3930.5</v>
      </c>
      <c r="G35" s="25">
        <f>+C35-(C$7+F35*C$8)</f>
        <v>8.665164998092223E-3</v>
      </c>
      <c r="H35" s="25"/>
      <c r="I35" s="25"/>
      <c r="K35" s="25">
        <f>+G35</f>
        <v>8.665164998092223E-3</v>
      </c>
      <c r="L35" s="25"/>
      <c r="M35" s="25"/>
      <c r="N35" s="25"/>
      <c r="O35" s="25">
        <f ca="1">+C$11+C$12*$F35</f>
        <v>7.8286140014368656E-3</v>
      </c>
      <c r="P35" s="25"/>
      <c r="Q35" s="57">
        <f>+C35-15018.5</f>
        <v>31550.896000000001</v>
      </c>
    </row>
    <row r="36" spans="1:18" ht="12.75" customHeight="1" x14ac:dyDescent="0.2">
      <c r="A36" s="25" t="s">
        <v>46</v>
      </c>
      <c r="B36" s="25"/>
      <c r="C36" s="26">
        <v>46598.348899999997</v>
      </c>
      <c r="D36" s="26">
        <v>2.9999999999999997E-4</v>
      </c>
      <c r="E36" s="25">
        <f>+(C36-C$7)/C$8</f>
        <v>3968.5135157324285</v>
      </c>
      <c r="F36" s="25">
        <f>ROUND(2*E36,0)/2</f>
        <v>3968.5</v>
      </c>
      <c r="G36" s="25">
        <f>+C36-(C$7+F36*C$8)</f>
        <v>1.0297304994310252E-2</v>
      </c>
      <c r="H36" s="25"/>
      <c r="I36" s="25"/>
      <c r="K36" s="25">
        <f>+G36</f>
        <v>1.0297304994310252E-2</v>
      </c>
      <c r="L36" s="25"/>
      <c r="M36" s="25"/>
      <c r="N36" s="25"/>
      <c r="O36" s="25">
        <f ca="1">+C$11+C$12*$F36</f>
        <v>7.7379157365448821E-3</v>
      </c>
      <c r="P36" s="25"/>
      <c r="Q36" s="57">
        <f>+C36-15018.5</f>
        <v>31579.848899999997</v>
      </c>
    </row>
    <row r="37" spans="1:18" ht="12.75" customHeight="1" x14ac:dyDescent="0.2">
      <c r="A37" s="25" t="s">
        <v>46</v>
      </c>
      <c r="B37" s="25"/>
      <c r="C37" s="26">
        <v>48070.672700000003</v>
      </c>
      <c r="D37" s="26">
        <v>2.0000000000000001E-4</v>
      </c>
      <c r="E37" s="25">
        <f>+(C37-C$7)/C$8</f>
        <v>5901.0127993752076</v>
      </c>
      <c r="F37" s="25">
        <f>ROUND(2*E37,0)/2</f>
        <v>5901</v>
      </c>
      <c r="G37" s="25">
        <f>+C37-(C$7+F37*C$8)</f>
        <v>9.7515300003578886E-3</v>
      </c>
      <c r="H37" s="25"/>
      <c r="I37" s="25"/>
      <c r="K37" s="25">
        <f>+G37</f>
        <v>9.7515300003578886E-3</v>
      </c>
      <c r="L37" s="25"/>
      <c r="M37" s="25"/>
      <c r="N37" s="25"/>
      <c r="O37" s="25">
        <f ca="1">+C$11+C$12*$F37</f>
        <v>3.1254316074986205E-3</v>
      </c>
      <c r="P37" s="25"/>
      <c r="Q37" s="57">
        <f>+C37-15018.5</f>
        <v>33052.172700000003</v>
      </c>
    </row>
    <row r="38" spans="1:18" ht="12.75" customHeight="1" x14ac:dyDescent="0.2">
      <c r="A38" s="25" t="s">
        <v>54</v>
      </c>
      <c r="B38" s="34" t="s">
        <v>55</v>
      </c>
      <c r="C38" s="26">
        <v>48070.672700000003</v>
      </c>
      <c r="D38" s="26">
        <v>2.0000000000000001E-4</v>
      </c>
      <c r="E38" s="25">
        <f>+(C38-C$7)/C$8</f>
        <v>5901.0127993752076</v>
      </c>
      <c r="F38" s="25">
        <f>ROUND(2*E38,0)/2</f>
        <v>5901</v>
      </c>
      <c r="G38" s="25">
        <f>+C38-(C$7+F38*C$8)</f>
        <v>9.7515300003578886E-3</v>
      </c>
      <c r="H38" s="25"/>
      <c r="I38" s="25"/>
      <c r="K38" s="25">
        <f>+G38</f>
        <v>9.7515300003578886E-3</v>
      </c>
      <c r="L38" s="25"/>
      <c r="M38" s="25"/>
      <c r="N38" s="25"/>
      <c r="O38" s="25">
        <f ca="1">+C$11+C$12*$F38</f>
        <v>3.1254316074986205E-3</v>
      </c>
      <c r="P38" s="25"/>
      <c r="Q38" s="57">
        <f>+C38-15018.5</f>
        <v>33052.172700000003</v>
      </c>
    </row>
    <row r="39" spans="1:18" ht="12.75" customHeight="1" x14ac:dyDescent="0.2">
      <c r="A39" s="25" t="s">
        <v>46</v>
      </c>
      <c r="B39" s="25"/>
      <c r="C39" s="26">
        <v>48071.815199999997</v>
      </c>
      <c r="D39" s="26">
        <v>2.0000000000000001E-4</v>
      </c>
      <c r="E39" s="25">
        <f>+(C39-C$7)/C$8</f>
        <v>5902.5123882778335</v>
      </c>
      <c r="F39" s="25">
        <f>ROUND(2*E39,0)/2</f>
        <v>5902.5</v>
      </c>
      <c r="G39" s="25">
        <f>+C39-(C$7+F39*C$8)</f>
        <v>9.438324996153824E-3</v>
      </c>
      <c r="H39" s="25"/>
      <c r="I39" s="25"/>
      <c r="K39" s="25">
        <f>+G39</f>
        <v>9.438324996153824E-3</v>
      </c>
      <c r="L39" s="25"/>
      <c r="M39" s="25"/>
      <c r="N39" s="25"/>
      <c r="O39" s="25">
        <f ca="1">+C$11+C$12*$F39</f>
        <v>3.1218514128318314E-3</v>
      </c>
      <c r="P39" s="25"/>
      <c r="Q39" s="57">
        <f>+C39-15018.5</f>
        <v>33053.315199999997</v>
      </c>
    </row>
    <row r="40" spans="1:18" ht="12.75" customHeight="1" x14ac:dyDescent="0.2">
      <c r="A40" s="25" t="s">
        <v>46</v>
      </c>
      <c r="B40" s="25"/>
      <c r="C40" s="26">
        <v>48072.577700000002</v>
      </c>
      <c r="D40" s="26">
        <v>2.0000000000000001E-4</v>
      </c>
      <c r="E40" s="25">
        <f>+(C40-C$7)/C$8</f>
        <v>5903.5132080049789</v>
      </c>
      <c r="F40" s="25">
        <f>ROUND(2*E40,0)/2</f>
        <v>5903.5</v>
      </c>
      <c r="G40" s="25">
        <f>+C40-(C$7+F40*C$8)</f>
        <v>1.0062854998977855E-2</v>
      </c>
      <c r="H40" s="25"/>
      <c r="I40" s="25"/>
      <c r="K40" s="25">
        <f>+G40</f>
        <v>1.0062854998977855E-2</v>
      </c>
      <c r="L40" s="25"/>
      <c r="M40" s="25"/>
      <c r="N40" s="25"/>
      <c r="O40" s="25">
        <f ca="1">+C$11+C$12*$F40</f>
        <v>3.1194646163873047E-3</v>
      </c>
      <c r="P40" s="25"/>
      <c r="Q40" s="57">
        <f>+C40-15018.5</f>
        <v>33054.077700000002</v>
      </c>
    </row>
    <row r="41" spans="1:18" ht="12.75" customHeight="1" x14ac:dyDescent="0.2">
      <c r="A41" s="25" t="s">
        <v>54</v>
      </c>
      <c r="B41" s="34" t="s">
        <v>56</v>
      </c>
      <c r="C41" s="26">
        <v>48072.577700000002</v>
      </c>
      <c r="D41" s="26">
        <v>2.0000000000000001E-4</v>
      </c>
      <c r="E41" s="25">
        <f>+(C41-C$7)/C$8</f>
        <v>5903.5132080049789</v>
      </c>
      <c r="F41" s="25">
        <f>ROUND(2*E41,0)/2</f>
        <v>5903.5</v>
      </c>
      <c r="G41" s="25">
        <f>+C41-(C$7+F41*C$8)</f>
        <v>1.0062854998977855E-2</v>
      </c>
      <c r="H41" s="25"/>
      <c r="I41" s="25"/>
      <c r="K41" s="25">
        <f>+G41</f>
        <v>1.0062854998977855E-2</v>
      </c>
      <c r="L41" s="25"/>
      <c r="M41" s="25"/>
      <c r="N41" s="25"/>
      <c r="O41" s="25">
        <f ca="1">+C$11+C$12*$F41</f>
        <v>3.1194646163873047E-3</v>
      </c>
      <c r="P41" s="25"/>
      <c r="Q41" s="57">
        <f>+C41-15018.5</f>
        <v>33054.077700000002</v>
      </c>
    </row>
    <row r="42" spans="1:18" ht="12.75" customHeight="1" x14ac:dyDescent="0.2">
      <c r="A42" s="35" t="s">
        <v>57</v>
      </c>
      <c r="B42" s="35" t="s">
        <v>56</v>
      </c>
      <c r="C42" s="36">
        <v>48500.748</v>
      </c>
      <c r="D42" s="29" t="s">
        <v>58</v>
      </c>
      <c r="E42" s="25">
        <f>+(C42-C$7)/C$8</f>
        <v>6465.5083330088037</v>
      </c>
      <c r="F42" s="25">
        <f>ROUND(2*E42,0)/2</f>
        <v>6465.5</v>
      </c>
      <c r="G42" s="25">
        <f>+C42-(C$7+F42*C$8)</f>
        <v>6.3487149964203127E-3</v>
      </c>
      <c r="K42" s="25">
        <f>+G42</f>
        <v>6.3487149964203127E-3</v>
      </c>
      <c r="O42" s="25">
        <f ca="1">+C$11+C$12*$F42</f>
        <v>1.7780850145637603E-3</v>
      </c>
      <c r="Q42" s="59">
        <f>+C42-15018.5</f>
        <v>33482.248</v>
      </c>
    </row>
    <row r="43" spans="1:18" ht="12.75" customHeight="1" x14ac:dyDescent="0.2">
      <c r="A43" s="25" t="s">
        <v>46</v>
      </c>
      <c r="B43" s="25"/>
      <c r="C43" s="26">
        <v>48704.169900000001</v>
      </c>
      <c r="D43" s="26">
        <v>1.1000000000000001E-3</v>
      </c>
      <c r="E43" s="25">
        <f>+(C43-C$7)/C$8</f>
        <v>6732.5098417986865</v>
      </c>
      <c r="F43" s="25">
        <f>ROUND(2*E43,0)/2</f>
        <v>6732.5</v>
      </c>
      <c r="G43" s="25">
        <f>+C43-(C$7+F43*C$8)</f>
        <v>7.4982250007451512E-3</v>
      </c>
      <c r="H43" s="25"/>
      <c r="I43" s="25"/>
      <c r="K43" s="25">
        <f>+G43</f>
        <v>7.4982250007451512E-3</v>
      </c>
      <c r="L43" s="25"/>
      <c r="M43" s="25"/>
      <c r="N43" s="25"/>
      <c r="O43" s="25">
        <f ca="1">+C$11+C$12*$F43</f>
        <v>1.1408103638753525E-3</v>
      </c>
      <c r="P43" s="25"/>
      <c r="Q43" s="57">
        <f>+C43-15018.5</f>
        <v>33685.669900000001</v>
      </c>
    </row>
    <row r="44" spans="1:18" ht="12.75" customHeight="1" x14ac:dyDescent="0.2">
      <c r="A44" s="25" t="s">
        <v>46</v>
      </c>
      <c r="B44" s="25"/>
      <c r="C44" s="26">
        <v>48704.550999999999</v>
      </c>
      <c r="D44" s="26">
        <v>1.8E-3</v>
      </c>
      <c r="E44" s="25">
        <f>+(C44-C$7)/C$8</f>
        <v>6733.0100547796856</v>
      </c>
      <c r="F44" s="25">
        <f>ROUND(2*E44,0)/2</f>
        <v>6733</v>
      </c>
      <c r="G44" s="25">
        <f>+C44-(C$7+F44*C$8)</f>
        <v>7.6604900023085065E-3</v>
      </c>
      <c r="H44" s="25"/>
      <c r="I44" s="25"/>
      <c r="K44" s="25">
        <f>+G44</f>
        <v>7.6604900023085065E-3</v>
      </c>
      <c r="L44" s="25"/>
      <c r="M44" s="25"/>
      <c r="N44" s="25"/>
      <c r="O44" s="25">
        <f ca="1">+C$11+C$12*$F44</f>
        <v>1.1396169656530883E-3</v>
      </c>
      <c r="P44" s="25"/>
      <c r="Q44" s="57">
        <f>+C44-15018.5</f>
        <v>33686.050999999999</v>
      </c>
    </row>
    <row r="45" spans="1:18" ht="12.75" customHeight="1" x14ac:dyDescent="0.2">
      <c r="A45" s="35" t="s">
        <v>54</v>
      </c>
      <c r="B45" s="34" t="s">
        <v>56</v>
      </c>
      <c r="C45" s="26">
        <v>48971.815199999997</v>
      </c>
      <c r="D45" s="26">
        <v>2.0000000000000001E-4</v>
      </c>
      <c r="E45" s="25">
        <f>+(C45-C$7)/C$8</f>
        <v>7083.8078039183965</v>
      </c>
      <c r="F45" s="25">
        <f>ROUND(2*E45,0)/2</f>
        <v>7084</v>
      </c>
      <c r="H45" s="25"/>
      <c r="I45" s="25"/>
      <c r="J45" s="25"/>
      <c r="K45" s="25"/>
      <c r="L45" s="25"/>
      <c r="M45" s="25"/>
      <c r="N45" s="25"/>
      <c r="O45" s="25">
        <f ca="1">+C$11+C$12*$F45</f>
        <v>3.0185141362450499E-4</v>
      </c>
      <c r="P45" s="25"/>
      <c r="Q45" s="57">
        <f>+C45-15018.5</f>
        <v>33953.315199999997</v>
      </c>
      <c r="R45" s="37">
        <f>+C45-(C$7+F45*C$8)</f>
        <v>-0.14642948000255274</v>
      </c>
    </row>
    <row r="46" spans="1:18" ht="12.75" customHeight="1" x14ac:dyDescent="0.2">
      <c r="A46" s="38" t="s">
        <v>59</v>
      </c>
      <c r="C46" s="26">
        <v>52081.540099999998</v>
      </c>
      <c r="D46" s="39" t="s">
        <v>38</v>
      </c>
      <c r="E46" s="25">
        <f>+(C46-C$7)/C$8</f>
        <v>11165.47865755541</v>
      </c>
      <c r="F46" s="25">
        <f>ROUND(2*E46,0)/2</f>
        <v>11165.5</v>
      </c>
      <c r="G46" s="25">
        <f>+C46-(C$7+F46*C$8)</f>
        <v>-1.6260285003227182E-2</v>
      </c>
      <c r="K46" s="25">
        <f>+G46</f>
        <v>-1.6260285003227182E-2</v>
      </c>
      <c r="O46" s="25">
        <f ca="1">+C$11+C$12*$F46</f>
        <v>-9.4398582747078734E-3</v>
      </c>
      <c r="Q46" s="59">
        <f>+C46-15018.5</f>
        <v>37063.040099999998</v>
      </c>
    </row>
    <row r="47" spans="1:18" ht="12.75" customHeight="1" x14ac:dyDescent="0.2">
      <c r="A47" s="38" t="s">
        <v>59</v>
      </c>
      <c r="C47" s="26">
        <v>52081.921000000002</v>
      </c>
      <c r="D47" s="39" t="s">
        <v>38</v>
      </c>
      <c r="E47" s="25">
        <f>+(C47-C$7)/C$8</f>
        <v>11165.978608026324</v>
      </c>
      <c r="F47" s="25">
        <f>ROUND(2*E47,0)/2</f>
        <v>11166</v>
      </c>
      <c r="G47" s="25">
        <f>+C47-(C$7+F47*C$8)</f>
        <v>-1.6298019996611401E-2</v>
      </c>
      <c r="K47" s="25">
        <f>+G47</f>
        <v>-1.6298019996611401E-2</v>
      </c>
      <c r="O47" s="25">
        <f ca="1">+C$11+C$12*$F47</f>
        <v>-9.4410516729301376E-3</v>
      </c>
      <c r="Q47" s="59">
        <f>+C47-15018.5</f>
        <v>37063.421000000002</v>
      </c>
    </row>
    <row r="48" spans="1:18" ht="12.75" customHeight="1" x14ac:dyDescent="0.2">
      <c r="A48" s="35" t="s">
        <v>46</v>
      </c>
      <c r="B48" s="25"/>
      <c r="C48" s="26">
        <v>52385.904600000002</v>
      </c>
      <c r="D48" s="26">
        <v>3.5000000000000001E-3</v>
      </c>
      <c r="E48" s="25">
        <f>+(C48-C$7)/C$8</f>
        <v>11564.972422592895</v>
      </c>
      <c r="F48" s="25">
        <f>ROUND(2*E48,0)/2</f>
        <v>11565</v>
      </c>
      <c r="G48" s="25">
        <f>+C48-(C$7+F48*C$8)</f>
        <v>-2.1010550000937656E-2</v>
      </c>
      <c r="H48" s="25"/>
      <c r="I48" s="25"/>
      <c r="K48" s="25">
        <f>+G48</f>
        <v>-2.1010550000937656E-2</v>
      </c>
      <c r="L48" s="25"/>
      <c r="M48" s="25"/>
      <c r="N48" s="25"/>
      <c r="O48" s="25">
        <f ca="1">+C$11+C$12*$F48</f>
        <v>-1.0393383454295961E-2</v>
      </c>
      <c r="P48" s="25"/>
      <c r="Q48" s="57">
        <f>+C48-15018.5</f>
        <v>37367.404600000002</v>
      </c>
    </row>
    <row r="49" spans="1:17" ht="12.75" customHeight="1" x14ac:dyDescent="0.2">
      <c r="A49" s="38" t="s">
        <v>60</v>
      </c>
      <c r="C49" s="26">
        <v>52385.904600000002</v>
      </c>
      <c r="D49" s="39" t="s">
        <v>37</v>
      </c>
      <c r="E49" s="25">
        <f>+(C49-C$7)/C$8</f>
        <v>11564.972422592895</v>
      </c>
      <c r="F49" s="25">
        <f>ROUND(2*E49,0)/2</f>
        <v>11565</v>
      </c>
      <c r="G49" s="25">
        <f>+C49-(C$7+F49*C$8)</f>
        <v>-2.1010550000937656E-2</v>
      </c>
      <c r="J49" s="25">
        <f>+G49</f>
        <v>-2.1010550000937656E-2</v>
      </c>
      <c r="O49" s="25">
        <f ca="1">+C$11+C$12*$F49</f>
        <v>-1.0393383454295961E-2</v>
      </c>
      <c r="Q49" s="59">
        <f>+C49-15018.5</f>
        <v>37367.404600000002</v>
      </c>
    </row>
    <row r="50" spans="1:17" ht="12.75" customHeight="1" x14ac:dyDescent="0.2">
      <c r="A50" s="38" t="s">
        <v>59</v>
      </c>
      <c r="C50" s="40">
        <v>52729.129200000003</v>
      </c>
      <c r="D50" s="39" t="s">
        <v>38</v>
      </c>
      <c r="E50" s="25">
        <f>+(C50-C$7)/C$8</f>
        <v>12015.472029831861</v>
      </c>
      <c r="F50" s="25">
        <f>ROUND(2*E50,0)/2</f>
        <v>12015.5</v>
      </c>
      <c r="G50" s="25">
        <f>+C50-(C$7+F50*C$8)</f>
        <v>-2.1309784999175463E-2</v>
      </c>
      <c r="K50" s="25">
        <f>+G50</f>
        <v>-2.1309784999175463E-2</v>
      </c>
      <c r="O50" s="25">
        <f ca="1">+C$11+C$12*$F50</f>
        <v>-1.1468635252554871E-2</v>
      </c>
      <c r="Q50" s="59">
        <f>+C50-15018.5</f>
        <v>37710.629200000003</v>
      </c>
    </row>
    <row r="51" spans="1:17" ht="12.75" customHeight="1" x14ac:dyDescent="0.2">
      <c r="A51" s="38" t="s">
        <v>59</v>
      </c>
      <c r="C51" s="40">
        <v>52729.508099999999</v>
      </c>
      <c r="D51" s="39" t="s">
        <v>38</v>
      </c>
      <c r="E51" s="25">
        <f>+(C51-C$7)/C$8</f>
        <v>12015.96935520184</v>
      </c>
      <c r="F51" s="25">
        <f>ROUND(2*E51,0)/2</f>
        <v>12016</v>
      </c>
      <c r="G51" s="25">
        <f>+C51-(C$7+F51*C$8)</f>
        <v>-2.3347520000243094E-2</v>
      </c>
      <c r="K51" s="25">
        <f>+G51</f>
        <v>-2.3347520000243094E-2</v>
      </c>
      <c r="O51" s="25">
        <f ca="1">+C$11+C$12*$F51</f>
        <v>-1.1469828650777135E-2</v>
      </c>
      <c r="Q51" s="59">
        <f>+C51-15018.5</f>
        <v>37711.008099999999</v>
      </c>
    </row>
    <row r="52" spans="1:17" x14ac:dyDescent="0.2">
      <c r="A52" s="41" t="s">
        <v>61</v>
      </c>
      <c r="B52" s="42" t="s">
        <v>56</v>
      </c>
      <c r="C52" s="43">
        <v>57578.453000000001</v>
      </c>
      <c r="D52" s="43">
        <v>8.0000000000000002E-3</v>
      </c>
      <c r="E52" s="25">
        <f>+(C52-C$7)/C$8</f>
        <v>18380.45422305039</v>
      </c>
      <c r="F52" s="25">
        <f>ROUND(2*E52,0)/2</f>
        <v>18380.5</v>
      </c>
      <c r="G52" s="25">
        <f>+C52-(C$7+F52*C$8)</f>
        <v>-3.4876334997534286E-2</v>
      </c>
      <c r="K52" s="25">
        <f>+G52</f>
        <v>-3.4876334997534286E-2</v>
      </c>
      <c r="O52" s="25">
        <f ca="1">+C$11+C$12*$F52</f>
        <v>-2.6660594621962096E-2</v>
      </c>
      <c r="Q52" s="59">
        <f>+C52-15018.5</f>
        <v>42559.953000000001</v>
      </c>
    </row>
    <row r="53" spans="1:17" x14ac:dyDescent="0.2">
      <c r="A53" s="41" t="s">
        <v>61</v>
      </c>
      <c r="B53" s="42" t="s">
        <v>56</v>
      </c>
      <c r="C53" s="43">
        <v>57581.500999999997</v>
      </c>
      <c r="D53" s="43">
        <v>1.0999999999999999E-2</v>
      </c>
      <c r="E53" s="25">
        <f>+(C53-C$7)/C$8</f>
        <v>18384.454876858021</v>
      </c>
      <c r="F53" s="25">
        <f>ROUND(2*E53,0)/2</f>
        <v>18384.5</v>
      </c>
      <c r="G53" s="25">
        <f>+C53-(C$7+F53*C$8)</f>
        <v>-3.4378215008473489E-2</v>
      </c>
      <c r="K53" s="25">
        <f>+G53</f>
        <v>-3.4378215008473489E-2</v>
      </c>
      <c r="O53" s="25">
        <f ca="1">+C$11+C$12*$F53</f>
        <v>-2.6670141807740196E-2</v>
      </c>
      <c r="Q53" s="59">
        <f>+C53-15018.5</f>
        <v>42563.000999999997</v>
      </c>
    </row>
    <row r="54" spans="1:17" x14ac:dyDescent="0.2">
      <c r="A54" s="44" t="s">
        <v>62</v>
      </c>
      <c r="B54" s="45" t="s">
        <v>55</v>
      </c>
      <c r="C54" s="46">
        <v>57920.487999999998</v>
      </c>
      <c r="D54" s="46">
        <v>4.0000000000000001E-3</v>
      </c>
      <c r="E54" s="25">
        <f>+(C54-C$7)/C$8</f>
        <v>18829.392420259963</v>
      </c>
      <c r="F54" s="25">
        <f>ROUND(2*E54,0)/2</f>
        <v>18829.5</v>
      </c>
      <c r="G54" s="25">
        <f>+C54-(C$7+F54*C$8)</f>
        <v>-8.1962365002254955E-2</v>
      </c>
      <c r="K54" s="25">
        <f>+G54</f>
        <v>-8.1962365002254955E-2</v>
      </c>
      <c r="O54" s="25">
        <f ca="1">+C$11+C$12*$F54</f>
        <v>-2.7732266225554213E-2</v>
      </c>
      <c r="Q54" s="59">
        <f>+C54-15018.5</f>
        <v>42901.987999999998</v>
      </c>
    </row>
    <row r="55" spans="1:17" x14ac:dyDescent="0.2">
      <c r="A55" s="44" t="s">
        <v>62</v>
      </c>
      <c r="B55" s="45" t="s">
        <v>55</v>
      </c>
      <c r="C55" s="46">
        <v>57928.535000000003</v>
      </c>
      <c r="D55" s="46">
        <v>5.0000000000000001E-3</v>
      </c>
      <c r="E55" s="25">
        <f>+(C55-C$7)/C$8</f>
        <v>18839.954513826258</v>
      </c>
      <c r="F55" s="25">
        <f>ROUND(2*E55,0)/2</f>
        <v>18840</v>
      </c>
      <c r="G55" s="25">
        <f>+C55-(C$7+F55*C$8)</f>
        <v>-3.4654799994314089E-2</v>
      </c>
      <c r="K55" s="25">
        <f>+G55</f>
        <v>-3.4654799994314089E-2</v>
      </c>
      <c r="O55" s="25">
        <f ca="1">+C$11+C$12*$F55</f>
        <v>-2.7757327588221734E-2</v>
      </c>
      <c r="Q55" s="59">
        <f>+C55-15018.5</f>
        <v>42910.035000000003</v>
      </c>
    </row>
    <row r="56" spans="1:17" x14ac:dyDescent="0.2">
      <c r="A56" s="44" t="s">
        <v>62</v>
      </c>
      <c r="B56" s="45" t="s">
        <v>56</v>
      </c>
      <c r="C56" s="46">
        <v>57981.487000000001</v>
      </c>
      <c r="D56" s="46">
        <v>5.0000000000000001E-3</v>
      </c>
      <c r="E56" s="25">
        <f>+(C56-C$7)/C$8</f>
        <v>18909.456685880701</v>
      </c>
      <c r="F56" s="25">
        <f>ROUND(2*E56,0)/2</f>
        <v>18909.5</v>
      </c>
      <c r="G56" s="25">
        <f>+C56-(C$7+F56*C$8)</f>
        <v>-3.2999964998452924E-2</v>
      </c>
      <c r="K56" s="25">
        <f>+G56</f>
        <v>-3.2999964998452924E-2</v>
      </c>
      <c r="O56" s="25">
        <f ca="1">+C$11+C$12*$F56</f>
        <v>-2.7923209941116287E-2</v>
      </c>
      <c r="Q56" s="59">
        <f>+C56-15018.5</f>
        <v>42962.987000000001</v>
      </c>
    </row>
    <row r="57" spans="1:17" x14ac:dyDescent="0.2">
      <c r="A57" s="47" t="s">
        <v>63</v>
      </c>
      <c r="B57" s="48" t="s">
        <v>55</v>
      </c>
      <c r="C57" s="49">
        <v>58730.811900000001</v>
      </c>
      <c r="D57" s="49">
        <v>1.8E-3</v>
      </c>
      <c r="E57" s="25">
        <f>+(C57-C$7)/C$8</f>
        <v>19892.98342943106</v>
      </c>
      <c r="F57" s="25">
        <f>ROUND(2*E57,0)/2</f>
        <v>19893</v>
      </c>
      <c r="G57" s="25">
        <f>+C57-(C$7+F57*C$8)</f>
        <v>-1.2624709997908212E-2</v>
      </c>
      <c r="K57" s="25">
        <f>+G57</f>
        <v>-1.2624709997908212E-2</v>
      </c>
      <c r="O57" s="25">
        <f ca="1">+C$11+C$12*$F57</f>
        <v>-3.0270624244307487E-2</v>
      </c>
      <c r="Q57" s="59">
        <f>+C57-15018.5</f>
        <v>43712.311900000001</v>
      </c>
    </row>
    <row r="58" spans="1:17" x14ac:dyDescent="0.2">
      <c r="A58" s="54" t="s">
        <v>88</v>
      </c>
      <c r="B58" s="55" t="s">
        <v>55</v>
      </c>
      <c r="C58" s="56">
        <v>59032.124669999997</v>
      </c>
      <c r="D58" s="56">
        <v>2.64E-3</v>
      </c>
      <c r="E58" s="25">
        <f>+(C58-C$7)/C$8</f>
        <v>20288.471644847676</v>
      </c>
      <c r="F58" s="25">
        <f>ROUND(2*E58,0)/2</f>
        <v>20288.5</v>
      </c>
      <c r="G58" s="25">
        <f>+C58-(C$7+F58*C$8)</f>
        <v>-2.16030950032291E-2</v>
      </c>
      <c r="K58" s="25">
        <f>+G58</f>
        <v>-2.16030950032291E-2</v>
      </c>
      <c r="O58" s="25">
        <f ca="1">+C$11+C$12*$F58</f>
        <v>-3.1214602238117471E-2</v>
      </c>
      <c r="Q58" s="59">
        <f>+C58-15018.5</f>
        <v>44013.624669999997</v>
      </c>
    </row>
    <row r="59" spans="1:17" ht="12" customHeight="1" x14ac:dyDescent="0.2">
      <c r="A59" s="54" t="s">
        <v>88</v>
      </c>
      <c r="B59" s="55" t="s">
        <v>55</v>
      </c>
      <c r="C59" s="56">
        <v>59032.124940000002</v>
      </c>
      <c r="D59" s="56">
        <v>3.4399999999999999E-3</v>
      </c>
      <c r="E59" s="25">
        <f>+(C59-C$7)/C$8</f>
        <v>20288.471999236306</v>
      </c>
      <c r="F59" s="25">
        <f>ROUND(2*E59,0)/2</f>
        <v>20288.5</v>
      </c>
      <c r="G59" s="25">
        <f>+C59-(C$7+F59*C$8)</f>
        <v>-2.1333094999135938E-2</v>
      </c>
      <c r="K59" s="25">
        <f>+G59</f>
        <v>-2.1333094999135938E-2</v>
      </c>
      <c r="O59" s="25">
        <f ca="1">+C$11+C$12*$F59</f>
        <v>-3.1214602238117471E-2</v>
      </c>
      <c r="Q59" s="59">
        <f>+C59-15018.5</f>
        <v>44013.624940000002</v>
      </c>
    </row>
    <row r="60" spans="1:17" ht="12" customHeight="1" x14ac:dyDescent="0.2">
      <c r="A60" s="54" t="s">
        <v>88</v>
      </c>
      <c r="B60" s="55" t="s">
        <v>56</v>
      </c>
      <c r="C60" s="56">
        <v>59062.979659999997</v>
      </c>
      <c r="D60" s="56">
        <v>3.3600000000000001E-3</v>
      </c>
      <c r="E60" s="25">
        <f>+(C60-C$7)/C$8</f>
        <v>20328.970376221714</v>
      </c>
      <c r="F60" s="25">
        <f>ROUND(2*E60,0)/2</f>
        <v>20329</v>
      </c>
      <c r="G60" s="25">
        <f>+C60-(C$7+F60*C$8)</f>
        <v>-2.2569630003999919E-2</v>
      </c>
      <c r="K60" s="25">
        <f>+G60</f>
        <v>-2.2569630003999919E-2</v>
      </c>
      <c r="O60" s="25">
        <f ca="1">+C$11+C$12*$F60</f>
        <v>-3.1311267494120769E-2</v>
      </c>
      <c r="Q60" s="59">
        <f>+C60-15018.5</f>
        <v>44044.479659999997</v>
      </c>
    </row>
    <row r="61" spans="1:17" ht="12" customHeight="1" x14ac:dyDescent="0.2">
      <c r="A61" s="54" t="s">
        <v>88</v>
      </c>
      <c r="B61" s="55" t="s">
        <v>56</v>
      </c>
      <c r="C61" s="56">
        <v>59062.981090000001</v>
      </c>
      <c r="D61" s="56">
        <v>2.9199999999999999E-3</v>
      </c>
      <c r="E61" s="25">
        <f>+(C61-C$7)/C$8</f>
        <v>20328.972253168882</v>
      </c>
      <c r="F61" s="25">
        <f>ROUND(2*E61,0)/2</f>
        <v>20329</v>
      </c>
      <c r="G61" s="25">
        <f>+C61-(C$7+F61*C$8)</f>
        <v>-2.113963000010699E-2</v>
      </c>
      <c r="K61" s="25">
        <f>+G61</f>
        <v>-2.113963000010699E-2</v>
      </c>
      <c r="O61" s="25">
        <f ca="1">+C$11+C$12*$F61</f>
        <v>-3.1311267494120769E-2</v>
      </c>
      <c r="Q61" s="59">
        <f>+C61-15018.5</f>
        <v>44044.481090000001</v>
      </c>
    </row>
    <row r="62" spans="1:17" ht="12" customHeight="1" x14ac:dyDescent="0.2">
      <c r="A62" s="54" t="s">
        <v>88</v>
      </c>
      <c r="B62" s="55" t="s">
        <v>56</v>
      </c>
      <c r="C62" s="56">
        <v>59062.98156</v>
      </c>
      <c r="D62" s="56">
        <v>2.9299999999999999E-3</v>
      </c>
      <c r="E62" s="25">
        <f>+(C62-C$7)/C$8</f>
        <v>20328.972870067599</v>
      </c>
      <c r="F62" s="25">
        <f>ROUND(2*E62,0)/2</f>
        <v>20329</v>
      </c>
      <c r="G62" s="25">
        <f>+C62-(C$7+F62*C$8)</f>
        <v>-2.0669630001066253E-2</v>
      </c>
      <c r="K62" s="25">
        <f>+G62</f>
        <v>-2.0669630001066253E-2</v>
      </c>
      <c r="O62" s="25">
        <f ca="1">+C$11+C$12*$F62</f>
        <v>-3.1311267494120769E-2</v>
      </c>
      <c r="Q62" s="59">
        <f>+C62-15018.5</f>
        <v>44044.48156</v>
      </c>
    </row>
    <row r="63" spans="1:17" ht="12" customHeight="1" x14ac:dyDescent="0.2">
      <c r="A63" s="60" t="s">
        <v>90</v>
      </c>
      <c r="B63" s="61" t="s">
        <v>56</v>
      </c>
      <c r="C63" s="62">
        <v>59395.542000000001</v>
      </c>
      <c r="D63" s="60">
        <v>5.0000000000000001E-3</v>
      </c>
      <c r="E63" s="25">
        <f>+(C63-C$7)/C$8</f>
        <v>20765.475229173608</v>
      </c>
      <c r="F63" s="25">
        <f>ROUND(2*E63,0)/2</f>
        <v>20765.5</v>
      </c>
      <c r="G63" s="25">
        <f>+C63-(C$7+F63*C$8)</f>
        <v>-1.8872284999815747E-2</v>
      </c>
      <c r="K63" s="25">
        <f>+G63</f>
        <v>-1.8872284999815747E-2</v>
      </c>
      <c r="O63" s="25">
        <f ca="1">+C$11+C$12*$F63</f>
        <v>-3.2353104142156315E-2</v>
      </c>
      <c r="Q63" s="59">
        <f>+C63-15018.5</f>
        <v>44377.042000000001</v>
      </c>
    </row>
    <row r="64" spans="1:17" ht="12" customHeight="1" x14ac:dyDescent="0.2">
      <c r="A64" s="60" t="s">
        <v>90</v>
      </c>
      <c r="B64" s="61" t="s">
        <v>56</v>
      </c>
      <c r="C64" s="62">
        <v>59400.495000000003</v>
      </c>
      <c r="D64" s="60">
        <v>7.0000000000000001E-3</v>
      </c>
      <c r="E64" s="25">
        <f>+(C64-C$7)/C$8</f>
        <v>20771.976291611019</v>
      </c>
      <c r="F64" s="25">
        <f>ROUND(2*E64,0)/2</f>
        <v>20772</v>
      </c>
      <c r="G64" s="25">
        <f>+C64-(C$7+F64*C$8)</f>
        <v>-1.8062839997583069E-2</v>
      </c>
      <c r="K64" s="25">
        <f>+G64</f>
        <v>-1.8062839997583069E-2</v>
      </c>
      <c r="O64" s="25">
        <f ca="1">+C$11+C$12*$F64</f>
        <v>-3.2368618319045736E-2</v>
      </c>
      <c r="Q64" s="59">
        <f>+C64-15018.5</f>
        <v>44381.995000000003</v>
      </c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</sheetData>
  <sheetProtection selectLockedCells="1" selectUnlockedCells="1"/>
  <sortState xmlns:xlrd2="http://schemas.microsoft.com/office/spreadsheetml/2017/richdata2" ref="A21:AQ64">
    <sortCondition ref="C21:C6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D66"/>
  <sheetViews>
    <sheetView workbookViewId="0">
      <pane xSplit="14" ySplit="22" topLeftCell="AR50" activePane="bottomRight" state="frozen"/>
      <selection pane="topRight" activeCell="O1" sqref="O1"/>
      <selection pane="bottomLeft" activeCell="A23" sqref="A23"/>
      <selection pane="bottomRight" activeCell="A67" activeCellId="4" sqref="A58:IV58 A61:IV61 A63:IV63 A64:IV64 A67:IV6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  <c r="C2" s="4" t="s">
        <v>3</v>
      </c>
    </row>
    <row r="3" spans="1:7" x14ac:dyDescent="0.2">
      <c r="A3" s="13" t="s">
        <v>64</v>
      </c>
      <c r="C3" s="4"/>
    </row>
    <row r="4" spans="1:7" x14ac:dyDescent="0.2">
      <c r="A4" s="5" t="s">
        <v>5</v>
      </c>
      <c r="C4" s="6">
        <v>43574.835800000001</v>
      </c>
      <c r="D4" s="7">
        <v>0.76187547</v>
      </c>
    </row>
    <row r="6" spans="1:7" x14ac:dyDescent="0.2">
      <c r="A6" s="5" t="s">
        <v>8</v>
      </c>
    </row>
    <row r="7" spans="1:7" x14ac:dyDescent="0.2">
      <c r="A7" s="1" t="s">
        <v>9</v>
      </c>
      <c r="C7" s="1">
        <f>+C4</f>
        <v>43574.835800000001</v>
      </c>
    </row>
    <row r="8" spans="1:7" x14ac:dyDescent="0.2">
      <c r="A8" s="1" t="s">
        <v>10</v>
      </c>
      <c r="C8" s="1">
        <f>+D4</f>
        <v>0.76187547</v>
      </c>
    </row>
    <row r="9" spans="1:7" x14ac:dyDescent="0.2">
      <c r="A9" s="8" t="s">
        <v>6</v>
      </c>
      <c r="B9"/>
      <c r="C9" s="9">
        <v>-9.5</v>
      </c>
      <c r="D9" t="s">
        <v>7</v>
      </c>
    </row>
    <row r="10" spans="1:7" x14ac:dyDescent="0.2">
      <c r="C10" s="14" t="s">
        <v>12</v>
      </c>
      <c r="D10" s="14" t="s">
        <v>13</v>
      </c>
    </row>
    <row r="11" spans="1:7" x14ac:dyDescent="0.2">
      <c r="A11" s="1" t="s">
        <v>14</v>
      </c>
      <c r="C11" s="15">
        <f ca="1">INTERCEPT(INDIRECT($G$11):G987,INDIRECT($F$11):F987)</f>
        <v>1.2085147982006089E-2</v>
      </c>
      <c r="D11" s="16"/>
      <c r="F11" s="12" t="str">
        <f>"F"&amp;E19</f>
        <v>F21</v>
      </c>
      <c r="G11" s="13" t="str">
        <f>"G"&amp;E19</f>
        <v>G21</v>
      </c>
    </row>
    <row r="12" spans="1:7" x14ac:dyDescent="0.2">
      <c r="A12" s="1" t="s">
        <v>15</v>
      </c>
      <c r="C12" s="15">
        <f ca="1">SLOPE(INDIRECT($G$11):G987,INDIRECT($F$11):F987)</f>
        <v>-2.0231857170175723E-6</v>
      </c>
      <c r="D12" s="16"/>
    </row>
    <row r="13" spans="1:7" x14ac:dyDescent="0.2">
      <c r="A13" s="1" t="s">
        <v>16</v>
      </c>
      <c r="C13" s="16" t="s">
        <v>17</v>
      </c>
    </row>
    <row r="14" spans="1:7" x14ac:dyDescent="0.2">
      <c r="A14" s="1" t="s">
        <v>18</v>
      </c>
      <c r="C14"/>
      <c r="E14" s="18" t="s">
        <v>20</v>
      </c>
      <c r="F14" s="9">
        <v>1</v>
      </c>
    </row>
    <row r="15" spans="1:7" x14ac:dyDescent="0.2">
      <c r="A15" s="5" t="s">
        <v>19</v>
      </c>
      <c r="C15" s="17">
        <f ca="1">(C7+C11)+(C8+C12)*INT(MAX(F21:F3528))</f>
        <v>59400.483122374266</v>
      </c>
      <c r="E15" s="18" t="s">
        <v>22</v>
      </c>
      <c r="F15" s="50">
        <f ca="1">NOW()+15018.5+$C$9/24</f>
        <v>59968.724206712963</v>
      </c>
    </row>
    <row r="16" spans="1:7" x14ac:dyDescent="0.2">
      <c r="A16" s="5" t="s">
        <v>21</v>
      </c>
      <c r="C16" s="17">
        <f ca="1">+C8+C12</f>
        <v>0.76187344681428293</v>
      </c>
      <c r="E16" s="18" t="s">
        <v>24</v>
      </c>
      <c r="F16" s="15">
        <f ca="1">ROUND(2*(F15-$C$7)/$C$8,0)/2+F14</f>
        <v>21519</v>
      </c>
    </row>
    <row r="17" spans="1:30" x14ac:dyDescent="0.2">
      <c r="A17" s="21" t="s">
        <v>23</v>
      </c>
      <c r="C17" s="1">
        <f>COUNT(C21:C2184)</f>
        <v>44</v>
      </c>
      <c r="E17" s="18" t="s">
        <v>26</v>
      </c>
      <c r="F17" s="13">
        <f ca="1">ROUND(2*(F15-$C$15)/$C$16,0)/2+F14</f>
        <v>747</v>
      </c>
    </row>
    <row r="18" spans="1:30" x14ac:dyDescent="0.2">
      <c r="A18" s="5" t="s">
        <v>25</v>
      </c>
      <c r="C18" s="6">
        <f ca="1">+C15</f>
        <v>59400.483122374266</v>
      </c>
      <c r="D18" s="7">
        <f ca="1">+C16</f>
        <v>0.76187344681428293</v>
      </c>
      <c r="E18" s="18" t="s">
        <v>27</v>
      </c>
      <c r="F18" s="22">
        <f ca="1">+$C$15+$C$16*F17-15018.5-$C$9/24</f>
        <v>44951.498420477874</v>
      </c>
    </row>
    <row r="19" spans="1:30" x14ac:dyDescent="0.2">
      <c r="A19" s="10" t="s">
        <v>11</v>
      </c>
      <c r="E19" s="51">
        <v>21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4" t="s">
        <v>44</v>
      </c>
      <c r="R20" s="24" t="s">
        <v>45</v>
      </c>
    </row>
    <row r="21" spans="1:30" x14ac:dyDescent="0.2">
      <c r="A21" s="25" t="s">
        <v>46</v>
      </c>
      <c r="B21" s="25"/>
      <c r="C21" s="26">
        <v>27943.511399999999</v>
      </c>
      <c r="D21" s="26">
        <v>0.01</v>
      </c>
      <c r="E21" s="25">
        <f>+(C21-C$7)/C$8</f>
        <v>-20516.902060122768</v>
      </c>
      <c r="F21" s="25">
        <f>ROUND(2*E21,0)/2</f>
        <v>-20517</v>
      </c>
      <c r="G21" s="25">
        <f>+C21-(C$7+F21*C$8)</f>
        <v>7.4617989997932455E-2</v>
      </c>
      <c r="H21" s="25">
        <f>+G21</f>
        <v>7.4617989997932455E-2</v>
      </c>
      <c r="K21" s="25"/>
      <c r="L21" s="25"/>
      <c r="M21" s="25"/>
      <c r="N21" s="25"/>
      <c r="O21" s="25">
        <f ca="1">+C$11+C$12*$F21</f>
        <v>5.3594849338055625E-2</v>
      </c>
      <c r="P21" s="25"/>
      <c r="Q21" s="57">
        <f>+C21-15018.5</f>
        <v>12925.011399999999</v>
      </c>
    </row>
    <row r="22" spans="1:30" x14ac:dyDescent="0.2">
      <c r="A22" s="25" t="s">
        <v>46</v>
      </c>
      <c r="B22" s="25"/>
      <c r="C22" s="26">
        <v>28545.364799999999</v>
      </c>
      <c r="D22" s="26">
        <v>1.2E-2</v>
      </c>
      <c r="E22" s="25">
        <f>+(C22-C$7)/C$8</f>
        <v>-19726.939102003114</v>
      </c>
      <c r="F22" s="25">
        <f>ROUND(2*E22,0)/2</f>
        <v>-19727</v>
      </c>
      <c r="G22" s="25">
        <f>+C22-(C$7+F22*C$8)</f>
        <v>4.6396689998800866E-2</v>
      </c>
      <c r="H22" s="25">
        <f>+G22</f>
        <v>4.6396689998800866E-2</v>
      </c>
      <c r="K22" s="25"/>
      <c r="L22" s="25"/>
      <c r="M22" s="25"/>
      <c r="N22" s="25"/>
      <c r="O22" s="25">
        <f ca="1">+C$11+C$12*$F22</f>
        <v>5.1996532621611732E-2</v>
      </c>
      <c r="P22" s="25"/>
      <c r="Q22" s="57">
        <f>+C22-15018.5</f>
        <v>13526.864799999999</v>
      </c>
    </row>
    <row r="23" spans="1:30" x14ac:dyDescent="0.2">
      <c r="A23" s="25" t="s">
        <v>46</v>
      </c>
      <c r="B23" s="25"/>
      <c r="C23" s="26">
        <v>39330.0455</v>
      </c>
      <c r="D23" s="26" t="s">
        <v>17</v>
      </c>
      <c r="E23" s="25">
        <f>+(C23-C$7)/C$8</f>
        <v>-5571.5014686061495</v>
      </c>
      <c r="F23" s="25">
        <f>ROUND(2*E23,0)/2</f>
        <v>-5571.5</v>
      </c>
      <c r="G23" s="25">
        <f>+C23-(C$7+F23*C$8)</f>
        <v>-1.1188950011273846E-3</v>
      </c>
      <c r="H23" s="25"/>
      <c r="I23" s="25">
        <f>+G23</f>
        <v>-1.1188950011273846E-3</v>
      </c>
      <c r="K23" s="25"/>
      <c r="L23" s="25"/>
      <c r="M23" s="25"/>
      <c r="N23" s="25"/>
      <c r="O23" s="25">
        <f ca="1">+C$11+C$12*$F23</f>
        <v>2.3357327204369491E-2</v>
      </c>
      <c r="P23" s="25"/>
      <c r="Q23" s="57">
        <f>+C23-15018.5</f>
        <v>24311.5455</v>
      </c>
    </row>
    <row r="24" spans="1:30" x14ac:dyDescent="0.2">
      <c r="A24" s="27" t="s">
        <v>47</v>
      </c>
      <c r="B24" s="28"/>
      <c r="C24" s="29">
        <v>39330.0455</v>
      </c>
      <c r="D24" s="26"/>
      <c r="E24" s="25">
        <f>+(C24-C$7)/C$8</f>
        <v>-5571.5014686061495</v>
      </c>
      <c r="F24" s="25">
        <f>ROUND(2*E24,0)/2</f>
        <v>-5571.5</v>
      </c>
      <c r="G24" s="25">
        <f>+C24-(C$7+F24*C$8)</f>
        <v>-1.1188950011273846E-3</v>
      </c>
      <c r="H24" s="25"/>
      <c r="I24" s="25">
        <f>+G24</f>
        <v>-1.1188950011273846E-3</v>
      </c>
      <c r="K24" s="25"/>
      <c r="L24" s="25"/>
      <c r="M24" s="25"/>
      <c r="N24" s="25"/>
      <c r="O24" s="25">
        <f ca="1">+C$11+C$12*$F24</f>
        <v>2.3357327204369491E-2</v>
      </c>
      <c r="P24" s="25"/>
      <c r="Q24" s="57">
        <f>+C24-15018.5</f>
        <v>24311.5455</v>
      </c>
    </row>
    <row r="25" spans="1:30" x14ac:dyDescent="0.2">
      <c r="A25" s="28" t="s">
        <v>46</v>
      </c>
      <c r="B25" s="28"/>
      <c r="C25" s="29">
        <v>39331.9516</v>
      </c>
      <c r="D25" s="26" t="s">
        <v>17</v>
      </c>
      <c r="E25" s="25">
        <f>+(C25-C$7)/C$8</f>
        <v>-5568.9996161708686</v>
      </c>
      <c r="F25" s="25">
        <f>ROUND(2*E25,0)/2</f>
        <v>-5569</v>
      </c>
      <c r="G25" s="25">
        <f>+C25-(C$7+F25*C$8)</f>
        <v>2.9242999880807474E-4</v>
      </c>
      <c r="H25" s="25"/>
      <c r="I25" s="25">
        <f>+G25</f>
        <v>2.9242999880807474E-4</v>
      </c>
      <c r="K25" s="25"/>
      <c r="L25" s="25"/>
      <c r="M25" s="25"/>
      <c r="N25" s="25"/>
      <c r="O25" s="25">
        <f ca="1">+C$11+C$12*$F25</f>
        <v>2.3352269240076946E-2</v>
      </c>
      <c r="P25" s="25"/>
      <c r="Q25" s="57">
        <f>+C25-15018.5</f>
        <v>24313.4516</v>
      </c>
    </row>
    <row r="26" spans="1:30" x14ac:dyDescent="0.2">
      <c r="A26" s="28" t="s">
        <v>46</v>
      </c>
      <c r="B26" s="28"/>
      <c r="C26" s="29">
        <v>39341.857199999999</v>
      </c>
      <c r="D26" s="26" t="s">
        <v>17</v>
      </c>
      <c r="E26" s="25">
        <f>+(C26-C$7)/C$8</f>
        <v>-5555.998016316239</v>
      </c>
      <c r="F26" s="25">
        <f>ROUND(2*E26,0)/2</f>
        <v>-5556</v>
      </c>
      <c r="G26" s="25">
        <f>+C26-(C$7+F26*C$8)</f>
        <v>1.5113199988263659E-3</v>
      </c>
      <c r="H26" s="25"/>
      <c r="I26" s="25">
        <f>+G26</f>
        <v>1.5113199988263659E-3</v>
      </c>
      <c r="K26" s="25"/>
      <c r="L26" s="25"/>
      <c r="M26" s="25"/>
      <c r="N26" s="25"/>
      <c r="O26" s="25">
        <f ca="1">+C$11+C$12*$F26</f>
        <v>2.332596782575572E-2</v>
      </c>
      <c r="P26" s="25"/>
      <c r="Q26" s="57">
        <f>+C26-15018.5</f>
        <v>24323.357199999999</v>
      </c>
    </row>
    <row r="27" spans="1:30" x14ac:dyDescent="0.2">
      <c r="A27" s="25" t="s">
        <v>47</v>
      </c>
      <c r="B27" s="25"/>
      <c r="C27" s="26">
        <v>39341.857199999999</v>
      </c>
      <c r="D27" s="26"/>
      <c r="E27" s="25">
        <f>+(C27-C$7)/C$8</f>
        <v>-5555.998016316239</v>
      </c>
      <c r="F27" s="25">
        <f>ROUND(2*E27,0)/2</f>
        <v>-5556</v>
      </c>
      <c r="G27" s="25">
        <f>+C27-(C$7+F27*C$8)</f>
        <v>1.5113199988263659E-3</v>
      </c>
      <c r="H27" s="25"/>
      <c r="I27" s="25">
        <f>+G27</f>
        <v>1.5113199988263659E-3</v>
      </c>
      <c r="K27" s="25"/>
      <c r="L27" s="25"/>
      <c r="M27" s="25"/>
      <c r="N27" s="25"/>
      <c r="O27" s="25">
        <f ca="1">+C$11+C$12*$F27</f>
        <v>2.332596782575572E-2</v>
      </c>
      <c r="P27" s="25"/>
      <c r="Q27" s="57">
        <f>+C27-15018.5</f>
        <v>24323.357199999999</v>
      </c>
    </row>
    <row r="28" spans="1:30" x14ac:dyDescent="0.2">
      <c r="A28" s="25" t="s">
        <v>48</v>
      </c>
      <c r="B28" s="25"/>
      <c r="C28" s="26">
        <v>41396.658000000003</v>
      </c>
      <c r="D28" s="26"/>
      <c r="E28" s="25">
        <f>+(C28-C$7)/C$8</f>
        <v>-2858.9682773222739</v>
      </c>
      <c r="F28" s="25">
        <f>ROUND(2*E28,0)/2</f>
        <v>-2859</v>
      </c>
      <c r="G28" s="25">
        <f>+C28-(C$7+F28*C$8)</f>
        <v>2.4168730000383221E-2</v>
      </c>
      <c r="H28" s="25"/>
      <c r="I28" s="25">
        <f>+G28</f>
        <v>2.4168730000383221E-2</v>
      </c>
      <c r="J28" s="25"/>
      <c r="K28" s="25"/>
      <c r="L28" s="25"/>
      <c r="M28" s="25"/>
      <c r="N28" s="25"/>
      <c r="O28" s="25">
        <f ca="1">+C$11+C$12*$F28</f>
        <v>1.7869435946959326E-2</v>
      </c>
      <c r="P28" s="25"/>
      <c r="Q28" s="57">
        <f>+C28-15018.5</f>
        <v>26378.158000000003</v>
      </c>
      <c r="AA28" s="1">
        <v>9</v>
      </c>
      <c r="AB28" s="1" t="s">
        <v>49</v>
      </c>
      <c r="AD28" s="1" t="s">
        <v>50</v>
      </c>
    </row>
    <row r="29" spans="1:30" x14ac:dyDescent="0.2">
      <c r="A29" s="25" t="s">
        <v>51</v>
      </c>
      <c r="B29" s="25"/>
      <c r="C29" s="26">
        <v>41459.536</v>
      </c>
      <c r="D29" s="26"/>
      <c r="E29" s="25">
        <f>+(C29-C$7)/C$8</f>
        <v>-2776.4377293837806</v>
      </c>
      <c r="F29" s="25">
        <f>ROUND(2*E29,0)/2</f>
        <v>-2776.5</v>
      </c>
      <c r="G29" s="25">
        <f>+C29-(C$7+F29*C$8)</f>
        <v>4.7442454997508321E-2</v>
      </c>
      <c r="H29" s="25"/>
      <c r="I29" s="25">
        <f>+G29</f>
        <v>4.7442454997508321E-2</v>
      </c>
      <c r="J29" s="25"/>
      <c r="K29" s="25"/>
      <c r="L29" s="25"/>
      <c r="M29" s="25"/>
      <c r="N29" s="25"/>
      <c r="O29" s="25">
        <f ca="1">+C$11+C$12*$F29</f>
        <v>1.7702523125305378E-2</v>
      </c>
      <c r="P29" s="25"/>
      <c r="Q29" s="57">
        <f>+C29-15018.5</f>
        <v>26441.036</v>
      </c>
      <c r="AA29" s="1">
        <v>5</v>
      </c>
      <c r="AB29" s="1" t="s">
        <v>49</v>
      </c>
      <c r="AD29" s="1" t="s">
        <v>50</v>
      </c>
    </row>
    <row r="30" spans="1:30" x14ac:dyDescent="0.2">
      <c r="A30" s="25" t="s">
        <v>52</v>
      </c>
      <c r="B30" s="25"/>
      <c r="C30" s="26">
        <v>41506.389000000003</v>
      </c>
      <c r="D30" s="26"/>
      <c r="E30" s="25">
        <f>+(C30-C$7)/C$8</f>
        <v>-2714.940802595991</v>
      </c>
      <c r="F30" s="25">
        <f>ROUND(2*E30,0)/2</f>
        <v>-2715</v>
      </c>
      <c r="G30" s="25">
        <f>+C30-(C$7+F30*C$8)</f>
        <v>4.5101050003722776E-2</v>
      </c>
      <c r="H30" s="25"/>
      <c r="I30" s="25">
        <f>+G30</f>
        <v>4.5101050003722776E-2</v>
      </c>
      <c r="J30" s="25"/>
      <c r="K30" s="25"/>
      <c r="L30" s="25"/>
      <c r="M30" s="25"/>
      <c r="N30" s="25"/>
      <c r="O30" s="25">
        <f ca="1">+C$11+C$12*$F30</f>
        <v>1.7578097203708797E-2</v>
      </c>
      <c r="P30" s="25"/>
      <c r="Q30" s="57">
        <f>+C30-15018.5</f>
        <v>26487.889000000003</v>
      </c>
      <c r="AA30" s="1">
        <v>8</v>
      </c>
      <c r="AB30" s="1" t="s">
        <v>49</v>
      </c>
      <c r="AD30" s="1" t="s">
        <v>50</v>
      </c>
    </row>
    <row r="31" spans="1:30" ht="12.75" customHeight="1" x14ac:dyDescent="0.2">
      <c r="A31" s="25" t="s">
        <v>53</v>
      </c>
      <c r="B31" s="25"/>
      <c r="C31" s="26">
        <v>43574.835800000001</v>
      </c>
      <c r="D31" s="26">
        <v>2.0000000000000001E-4</v>
      </c>
      <c r="E31" s="25">
        <f>+(C31-C$7)/C$8</f>
        <v>0</v>
      </c>
      <c r="F31" s="25">
        <f>ROUND(2*E31,0)/2</f>
        <v>0</v>
      </c>
      <c r="G31" s="25">
        <f>+C31-(C$7+F31*C$8)</f>
        <v>0</v>
      </c>
      <c r="J31" s="25">
        <f>+G31</f>
        <v>0</v>
      </c>
      <c r="K31" s="25"/>
      <c r="L31" s="25"/>
      <c r="M31" s="25"/>
      <c r="N31" s="25"/>
      <c r="O31" s="25">
        <f ca="1">+C$11+C$12*$F31</f>
        <v>1.2085147982006089E-2</v>
      </c>
      <c r="P31" s="25"/>
      <c r="Q31" s="57">
        <f>+C31-15018.5</f>
        <v>28556.335800000001</v>
      </c>
      <c r="X31" s="25" t="s">
        <v>46</v>
      </c>
    </row>
    <row r="32" spans="1:30" ht="12.75" customHeight="1" x14ac:dyDescent="0.2">
      <c r="A32" s="30" t="s">
        <v>47</v>
      </c>
      <c r="B32" s="30"/>
      <c r="C32" s="31">
        <v>45918.010699999999</v>
      </c>
      <c r="D32" s="32"/>
      <c r="E32" s="33">
        <f>+(C32-C$7)/C$8</f>
        <v>3075.5352971267052</v>
      </c>
      <c r="F32" s="33">
        <f>ROUND(2*E32,0)/2</f>
        <v>3075.5</v>
      </c>
      <c r="G32" s="33">
        <f>+C32-(C$7+F32*C$8)</f>
        <v>2.6892014997429214E-2</v>
      </c>
      <c r="H32" s="33"/>
      <c r="I32" s="33"/>
      <c r="J32" s="33">
        <f>+G32</f>
        <v>2.6892014997429214E-2</v>
      </c>
      <c r="K32" s="33"/>
      <c r="L32" s="33"/>
      <c r="M32" s="33"/>
      <c r="N32" s="33"/>
      <c r="O32" s="33">
        <f ca="1">+C$11+C$12*$F32</f>
        <v>5.862840309318545E-3</v>
      </c>
      <c r="P32" s="33"/>
      <c r="Q32" s="58">
        <f>+C32-15018.5</f>
        <v>30899.510699999999</v>
      </c>
    </row>
    <row r="33" spans="1:18" ht="12.75" customHeight="1" x14ac:dyDescent="0.2">
      <c r="A33" s="25" t="s">
        <v>46</v>
      </c>
      <c r="B33" s="25"/>
      <c r="C33" s="26">
        <v>46199.505899999996</v>
      </c>
      <c r="D33" s="26">
        <v>2.9999999999999997E-4</v>
      </c>
      <c r="E33" s="25">
        <f>+(C33-C$7)/C$8</f>
        <v>3445.0119518876172</v>
      </c>
      <c r="F33" s="25">
        <f>ROUND(2*E33,0)/2</f>
        <v>3445</v>
      </c>
      <c r="G33" s="25">
        <f>+C33-(C$7+F33*C$8)</f>
        <v>9.1058499965583906E-3</v>
      </c>
      <c r="H33" s="25"/>
      <c r="I33" s="25"/>
      <c r="K33" s="25">
        <f>+G33</f>
        <v>9.1058499965583906E-3</v>
      </c>
      <c r="L33" s="25"/>
      <c r="M33" s="25"/>
      <c r="N33" s="25"/>
      <c r="O33" s="25">
        <f ca="1">+C$11+C$12*$F33</f>
        <v>5.1152731868805519E-3</v>
      </c>
      <c r="P33" s="25"/>
      <c r="Q33" s="57">
        <f>+C33-15018.5</f>
        <v>31181.005899999996</v>
      </c>
    </row>
    <row r="34" spans="1:18" ht="12.75" customHeight="1" x14ac:dyDescent="0.2">
      <c r="A34" s="25" t="s">
        <v>46</v>
      </c>
      <c r="B34" s="25"/>
      <c r="C34" s="26">
        <v>46201.411</v>
      </c>
      <c r="D34" s="26">
        <v>5.0000000000000001E-4</v>
      </c>
      <c r="E34" s="25">
        <f>+(C34-C$7)/C$8</f>
        <v>3447.5124917724406</v>
      </c>
      <c r="F34" s="25">
        <f>ROUND(2*E34,0)/2</f>
        <v>3447.5</v>
      </c>
      <c r="G34" s="25">
        <f>+C34-(C$7+F34*C$8)</f>
        <v>9.5171749999281019E-3</v>
      </c>
      <c r="H34" s="25"/>
      <c r="I34" s="25"/>
      <c r="K34" s="25">
        <f>+G34</f>
        <v>9.5171749999281019E-3</v>
      </c>
      <c r="L34" s="25"/>
      <c r="M34" s="25"/>
      <c r="N34" s="25"/>
      <c r="O34" s="25">
        <f ca="1">+C$11+C$12*$F34</f>
        <v>5.1102152225880083E-3</v>
      </c>
      <c r="P34" s="25"/>
      <c r="Q34" s="57">
        <f>+C34-15018.5</f>
        <v>31182.911</v>
      </c>
    </row>
    <row r="35" spans="1:18" ht="12.75" customHeight="1" x14ac:dyDescent="0.2">
      <c r="A35" s="25" t="s">
        <v>46</v>
      </c>
      <c r="B35" s="25"/>
      <c r="C35" s="26">
        <v>46569.396000000001</v>
      </c>
      <c r="D35" s="26">
        <v>2.9999999999999997E-4</v>
      </c>
      <c r="E35" s="25">
        <f>+(C35-C$7)/C$8</f>
        <v>3930.5113734663223</v>
      </c>
      <c r="F35" s="25">
        <f>ROUND(2*E35,0)/2</f>
        <v>3930.5</v>
      </c>
      <c r="G35" s="25">
        <f>+C35-(C$7+F35*C$8)</f>
        <v>8.665164998092223E-3</v>
      </c>
      <c r="H35" s="25"/>
      <c r="I35" s="25"/>
      <c r="K35" s="25">
        <f>+G35</f>
        <v>8.665164998092223E-3</v>
      </c>
      <c r="L35" s="25"/>
      <c r="M35" s="25"/>
      <c r="N35" s="25"/>
      <c r="O35" s="25">
        <f ca="1">+C$11+C$12*$F35</f>
        <v>4.1330165212685212E-3</v>
      </c>
      <c r="P35" s="25"/>
      <c r="Q35" s="57">
        <f>+C35-15018.5</f>
        <v>31550.896000000001</v>
      </c>
    </row>
    <row r="36" spans="1:18" ht="12.75" customHeight="1" x14ac:dyDescent="0.2">
      <c r="A36" s="25" t="s">
        <v>46</v>
      </c>
      <c r="B36" s="25"/>
      <c r="C36" s="26">
        <v>46598.348899999997</v>
      </c>
      <c r="D36" s="26">
        <v>2.9999999999999997E-4</v>
      </c>
      <c r="E36" s="25">
        <f>+(C36-C$7)/C$8</f>
        <v>3968.5135157324285</v>
      </c>
      <c r="F36" s="25">
        <f>ROUND(2*E36,0)/2</f>
        <v>3968.5</v>
      </c>
      <c r="G36" s="25">
        <f>+C36-(C$7+F36*C$8)</f>
        <v>1.0297304994310252E-2</v>
      </c>
      <c r="H36" s="25"/>
      <c r="I36" s="25"/>
      <c r="K36" s="25">
        <f>+G36</f>
        <v>1.0297304994310252E-2</v>
      </c>
      <c r="L36" s="25"/>
      <c r="M36" s="25"/>
      <c r="N36" s="25"/>
      <c r="O36" s="25">
        <f ca="1">+C$11+C$12*$F36</f>
        <v>4.0561354640218528E-3</v>
      </c>
      <c r="P36" s="25"/>
      <c r="Q36" s="57">
        <f>+C36-15018.5</f>
        <v>31579.848899999997</v>
      </c>
    </row>
    <row r="37" spans="1:18" ht="12.75" customHeight="1" x14ac:dyDescent="0.2">
      <c r="A37" s="25" t="s">
        <v>46</v>
      </c>
      <c r="B37" s="25"/>
      <c r="C37" s="26">
        <v>48070.672700000003</v>
      </c>
      <c r="D37" s="26">
        <v>2.0000000000000001E-4</v>
      </c>
      <c r="E37" s="25">
        <f>+(C37-C$7)/C$8</f>
        <v>5901.0127993752076</v>
      </c>
      <c r="F37" s="25">
        <f>ROUND(2*E37,0)/2</f>
        <v>5901</v>
      </c>
      <c r="G37" s="25">
        <f>+C37-(C$7+F37*C$8)</f>
        <v>9.7515300003578886E-3</v>
      </c>
      <c r="H37" s="25"/>
      <c r="I37" s="25"/>
      <c r="K37" s="25">
        <f>+G37</f>
        <v>9.7515300003578886E-3</v>
      </c>
      <c r="L37" s="25"/>
      <c r="M37" s="25"/>
      <c r="N37" s="25"/>
      <c r="O37" s="25">
        <f ca="1">+C$11+C$12*$F37</f>
        <v>1.4632906588539496E-4</v>
      </c>
      <c r="P37" s="25"/>
      <c r="Q37" s="57">
        <f>+C37-15018.5</f>
        <v>33052.172700000003</v>
      </c>
    </row>
    <row r="38" spans="1:18" ht="12.75" customHeight="1" x14ac:dyDescent="0.2">
      <c r="A38" s="25" t="s">
        <v>54</v>
      </c>
      <c r="B38" s="34" t="s">
        <v>55</v>
      </c>
      <c r="C38" s="26">
        <v>48070.672700000003</v>
      </c>
      <c r="D38" s="26">
        <v>2.0000000000000001E-4</v>
      </c>
      <c r="E38" s="25">
        <f>+(C38-C$7)/C$8</f>
        <v>5901.0127993752076</v>
      </c>
      <c r="F38" s="25">
        <f>ROUND(2*E38,0)/2</f>
        <v>5901</v>
      </c>
      <c r="G38" s="25">
        <f>+C38-(C$7+F38*C$8)</f>
        <v>9.7515300003578886E-3</v>
      </c>
      <c r="H38" s="25"/>
      <c r="I38" s="25"/>
      <c r="K38" s="25">
        <f>+G38</f>
        <v>9.7515300003578886E-3</v>
      </c>
      <c r="L38" s="25"/>
      <c r="M38" s="25"/>
      <c r="N38" s="25"/>
      <c r="O38" s="25">
        <f ca="1">+C$11+C$12*$F38</f>
        <v>1.4632906588539496E-4</v>
      </c>
      <c r="P38" s="25"/>
      <c r="Q38" s="57">
        <f>+C38-15018.5</f>
        <v>33052.172700000003</v>
      </c>
    </row>
    <row r="39" spans="1:18" ht="12.75" customHeight="1" x14ac:dyDescent="0.2">
      <c r="A39" s="25" t="s">
        <v>46</v>
      </c>
      <c r="B39" s="25"/>
      <c r="C39" s="26">
        <v>48071.815199999997</v>
      </c>
      <c r="D39" s="26">
        <v>2.0000000000000001E-4</v>
      </c>
      <c r="E39" s="25">
        <f>+(C39-C$7)/C$8</f>
        <v>5902.5123882778335</v>
      </c>
      <c r="F39" s="25">
        <f>ROUND(2*E39,0)/2</f>
        <v>5902.5</v>
      </c>
      <c r="G39" s="25">
        <f>+C39-(C$7+F39*C$8)</f>
        <v>9.438324996153824E-3</v>
      </c>
      <c r="H39" s="25"/>
      <c r="I39" s="25"/>
      <c r="K39" s="25">
        <f>+G39</f>
        <v>9.438324996153824E-3</v>
      </c>
      <c r="L39" s="25"/>
      <c r="M39" s="25"/>
      <c r="N39" s="25"/>
      <c r="O39" s="25">
        <f ca="1">+C$11+C$12*$F39</f>
        <v>1.4329428730986901E-4</v>
      </c>
      <c r="P39" s="25"/>
      <c r="Q39" s="57">
        <f>+C39-15018.5</f>
        <v>33053.315199999997</v>
      </c>
    </row>
    <row r="40" spans="1:18" ht="12.75" customHeight="1" x14ac:dyDescent="0.2">
      <c r="A40" s="25" t="s">
        <v>46</v>
      </c>
      <c r="B40" s="25"/>
      <c r="C40" s="26">
        <v>48072.577700000002</v>
      </c>
      <c r="D40" s="26">
        <v>2.0000000000000001E-4</v>
      </c>
      <c r="E40" s="25">
        <f>+(C40-C$7)/C$8</f>
        <v>5903.5132080049789</v>
      </c>
      <c r="F40" s="25">
        <f>ROUND(2*E40,0)/2</f>
        <v>5903.5</v>
      </c>
      <c r="G40" s="25">
        <f>+C40-(C$7+F40*C$8)</f>
        <v>1.0062854998977855E-2</v>
      </c>
      <c r="H40" s="25"/>
      <c r="I40" s="25"/>
      <c r="K40" s="25">
        <f>+G40</f>
        <v>1.0062854998977855E-2</v>
      </c>
      <c r="L40" s="25"/>
      <c r="M40" s="25"/>
      <c r="N40" s="25"/>
      <c r="O40" s="25">
        <f ca="1">+C$11+C$12*$F40</f>
        <v>1.4127110159285056E-4</v>
      </c>
      <c r="P40" s="25"/>
      <c r="Q40" s="57">
        <f>+C40-15018.5</f>
        <v>33054.077700000002</v>
      </c>
    </row>
    <row r="41" spans="1:18" ht="12.75" customHeight="1" x14ac:dyDescent="0.2">
      <c r="A41" s="25" t="s">
        <v>54</v>
      </c>
      <c r="B41" s="34" t="s">
        <v>56</v>
      </c>
      <c r="C41" s="26">
        <v>48072.577700000002</v>
      </c>
      <c r="D41" s="26">
        <v>2.0000000000000001E-4</v>
      </c>
      <c r="E41" s="25">
        <f>+(C41-C$7)/C$8</f>
        <v>5903.5132080049789</v>
      </c>
      <c r="F41" s="25">
        <f>ROUND(2*E41,0)/2</f>
        <v>5903.5</v>
      </c>
      <c r="G41" s="25">
        <f>+C41-(C$7+F41*C$8)</f>
        <v>1.0062854998977855E-2</v>
      </c>
      <c r="H41" s="25"/>
      <c r="I41" s="25"/>
      <c r="K41" s="25">
        <f>+G41</f>
        <v>1.0062854998977855E-2</v>
      </c>
      <c r="L41" s="25"/>
      <c r="M41" s="25"/>
      <c r="N41" s="25"/>
      <c r="O41" s="25">
        <f ca="1">+C$11+C$12*$F41</f>
        <v>1.4127110159285056E-4</v>
      </c>
      <c r="P41" s="25"/>
      <c r="Q41" s="57">
        <f>+C41-15018.5</f>
        <v>33054.077700000002</v>
      </c>
    </row>
    <row r="42" spans="1:18" ht="12.75" customHeight="1" x14ac:dyDescent="0.2">
      <c r="A42" s="35" t="s">
        <v>57</v>
      </c>
      <c r="B42" s="35" t="s">
        <v>56</v>
      </c>
      <c r="C42" s="36">
        <v>48500.748</v>
      </c>
      <c r="D42" s="29" t="s">
        <v>58</v>
      </c>
      <c r="E42" s="25">
        <f>+(C42-C$7)/C$8</f>
        <v>6465.5083330088037</v>
      </c>
      <c r="F42" s="25">
        <f>ROUND(2*E42,0)/2</f>
        <v>6465.5</v>
      </c>
      <c r="G42" s="25">
        <f>+C42-(C$7+F42*C$8)</f>
        <v>6.3487149964203127E-3</v>
      </c>
      <c r="K42" s="25">
        <f>+G42</f>
        <v>6.3487149964203127E-3</v>
      </c>
      <c r="O42" s="25">
        <f ca="1">+C$11+C$12*$F42</f>
        <v>-9.9575927137102518E-4</v>
      </c>
      <c r="Q42" s="59">
        <f>+C42-15018.5</f>
        <v>33482.248</v>
      </c>
    </row>
    <row r="43" spans="1:18" ht="12.75" customHeight="1" x14ac:dyDescent="0.2">
      <c r="A43" s="25" t="s">
        <v>46</v>
      </c>
      <c r="B43" s="25"/>
      <c r="C43" s="26">
        <v>48704.169900000001</v>
      </c>
      <c r="D43" s="26">
        <v>1.1000000000000001E-3</v>
      </c>
      <c r="E43" s="25">
        <f>+(C43-C$7)/C$8</f>
        <v>6732.5098417986865</v>
      </c>
      <c r="F43" s="25">
        <f>ROUND(2*E43,0)/2</f>
        <v>6732.5</v>
      </c>
      <c r="G43" s="25">
        <f>+C43-(C$7+F43*C$8)</f>
        <v>7.4982250007451512E-3</v>
      </c>
      <c r="H43" s="25"/>
      <c r="I43" s="25"/>
      <c r="K43" s="25">
        <f>+G43</f>
        <v>7.4982250007451512E-3</v>
      </c>
      <c r="L43" s="25"/>
      <c r="M43" s="25"/>
      <c r="N43" s="25"/>
      <c r="O43" s="25">
        <f ca="1">+C$11+C$12*$F43</f>
        <v>-1.5359498578147168E-3</v>
      </c>
      <c r="P43" s="25"/>
      <c r="Q43" s="57">
        <f>+C43-15018.5</f>
        <v>33685.669900000001</v>
      </c>
    </row>
    <row r="44" spans="1:18" ht="12.75" customHeight="1" x14ac:dyDescent="0.2">
      <c r="A44" s="25" t="s">
        <v>46</v>
      </c>
      <c r="B44" s="25"/>
      <c r="C44" s="26">
        <v>48704.550999999999</v>
      </c>
      <c r="D44" s="26">
        <v>1.8E-3</v>
      </c>
      <c r="E44" s="25">
        <f>+(C44-C$7)/C$8</f>
        <v>6733.0100547796856</v>
      </c>
      <c r="F44" s="25">
        <f>ROUND(2*E44,0)/2</f>
        <v>6733</v>
      </c>
      <c r="G44" s="25">
        <f>+C44-(C$7+F44*C$8)</f>
        <v>7.6604900023085065E-3</v>
      </c>
      <c r="H44" s="25"/>
      <c r="I44" s="25"/>
      <c r="K44" s="25">
        <f>+G44</f>
        <v>7.6604900023085065E-3</v>
      </c>
      <c r="L44" s="25"/>
      <c r="M44" s="25"/>
      <c r="N44" s="25"/>
      <c r="O44" s="25">
        <f ca="1">+C$11+C$12*$F44</f>
        <v>-1.5369614506732261E-3</v>
      </c>
      <c r="P44" s="25"/>
      <c r="Q44" s="57">
        <f>+C44-15018.5</f>
        <v>33686.050999999999</v>
      </c>
    </row>
    <row r="45" spans="1:18" ht="12.75" customHeight="1" x14ac:dyDescent="0.2">
      <c r="A45" s="25" t="s">
        <v>54</v>
      </c>
      <c r="B45" s="34" t="s">
        <v>56</v>
      </c>
      <c r="C45" s="26">
        <v>48971.815199999997</v>
      </c>
      <c r="D45" s="26">
        <v>2.0000000000000001E-4</v>
      </c>
      <c r="E45" s="25">
        <f>+(C45-C$7)/C$8</f>
        <v>7083.8078039183965</v>
      </c>
      <c r="F45" s="25">
        <f>ROUND(2*E45,0)/2</f>
        <v>7084</v>
      </c>
      <c r="H45" s="25"/>
      <c r="I45" s="25"/>
      <c r="J45" s="25"/>
      <c r="K45" s="25"/>
      <c r="L45" s="25"/>
      <c r="M45" s="25"/>
      <c r="N45" s="25"/>
      <c r="O45" s="25">
        <f ca="1">+C$11+C$12*$F45</f>
        <v>-2.2470996373463933E-3</v>
      </c>
      <c r="P45" s="25"/>
      <c r="Q45" s="57">
        <f>+C45-15018.5</f>
        <v>33953.315199999997</v>
      </c>
      <c r="R45" s="37">
        <f>+C45-(C$7+F45*C$8)</f>
        <v>-0.14642948000255274</v>
      </c>
    </row>
    <row r="46" spans="1:18" ht="12.75" customHeight="1" x14ac:dyDescent="0.2">
      <c r="A46" s="52" t="s">
        <v>59</v>
      </c>
      <c r="C46" s="26">
        <v>52081.540099999998</v>
      </c>
      <c r="D46" s="39" t="s">
        <v>38</v>
      </c>
      <c r="E46" s="25">
        <f>+(C46-C$7)/C$8</f>
        <v>11165.47865755541</v>
      </c>
      <c r="F46" s="25">
        <f>ROUND(2*E46,0)/2</f>
        <v>11165.5</v>
      </c>
      <c r="G46" s="25">
        <f>+C46-(C$7+F46*C$8)</f>
        <v>-1.6260285003227182E-2</v>
      </c>
      <c r="K46" s="25">
        <f>+G46</f>
        <v>-1.6260285003227182E-2</v>
      </c>
      <c r="O46" s="25">
        <f ca="1">+C$11+C$12*$F46</f>
        <v>-1.0504732141353616E-2</v>
      </c>
      <c r="Q46" s="59">
        <f>+C46-15018.5</f>
        <v>37063.040099999998</v>
      </c>
    </row>
    <row r="47" spans="1:18" ht="12.75" customHeight="1" x14ac:dyDescent="0.2">
      <c r="A47" s="52" t="s">
        <v>59</v>
      </c>
      <c r="C47" s="26">
        <v>52081.921000000002</v>
      </c>
      <c r="D47" s="39" t="s">
        <v>38</v>
      </c>
      <c r="E47" s="25">
        <f>+(C47-C$7)/C$8</f>
        <v>11165.978608026324</v>
      </c>
      <c r="F47" s="25">
        <f>ROUND(2*E47,0)/2</f>
        <v>11166</v>
      </c>
      <c r="G47" s="25">
        <f>+C47-(C$7+F47*C$8)</f>
        <v>-1.6298019996611401E-2</v>
      </c>
      <c r="K47" s="25">
        <f>+G47</f>
        <v>-1.6298019996611401E-2</v>
      </c>
      <c r="O47" s="25">
        <f ca="1">+C$11+C$12*$F47</f>
        <v>-1.0505743734212123E-2</v>
      </c>
      <c r="Q47" s="59">
        <f>+C47-15018.5</f>
        <v>37063.421000000002</v>
      </c>
    </row>
    <row r="48" spans="1:18" ht="12.75" customHeight="1" x14ac:dyDescent="0.2">
      <c r="A48" s="25" t="s">
        <v>46</v>
      </c>
      <c r="B48" s="25"/>
      <c r="C48" s="26">
        <v>52385.904600000002</v>
      </c>
      <c r="D48" s="26">
        <v>3.5000000000000001E-3</v>
      </c>
      <c r="E48" s="25">
        <f>+(C48-C$7)/C$8</f>
        <v>11564.972422592895</v>
      </c>
      <c r="F48" s="25">
        <f>ROUND(2*E48,0)/2</f>
        <v>11565</v>
      </c>
      <c r="G48" s="25">
        <f>+C48-(C$7+F48*C$8)</f>
        <v>-2.1010550000937656E-2</v>
      </c>
      <c r="H48" s="25"/>
      <c r="I48" s="25"/>
      <c r="K48" s="25">
        <f>+G48</f>
        <v>-2.1010550000937656E-2</v>
      </c>
      <c r="L48" s="25"/>
      <c r="M48" s="25"/>
      <c r="N48" s="25"/>
      <c r="O48" s="25">
        <f ca="1">+C$11+C$12*$F48</f>
        <v>-1.1312994835302136E-2</v>
      </c>
      <c r="P48" s="25"/>
      <c r="Q48" s="57">
        <f>+C48-15018.5</f>
        <v>37367.404600000002</v>
      </c>
    </row>
    <row r="49" spans="1:17" ht="12.75" customHeight="1" x14ac:dyDescent="0.2">
      <c r="A49" s="52" t="s">
        <v>60</v>
      </c>
      <c r="C49" s="26">
        <v>52385.904600000002</v>
      </c>
      <c r="D49" s="39" t="s">
        <v>37</v>
      </c>
      <c r="E49" s="25">
        <f>+(C49-C$7)/C$8</f>
        <v>11564.972422592895</v>
      </c>
      <c r="F49" s="25">
        <f>ROUND(2*E49,0)/2</f>
        <v>11565</v>
      </c>
      <c r="G49" s="25">
        <f>+C49-(C$7+F49*C$8)</f>
        <v>-2.1010550000937656E-2</v>
      </c>
      <c r="J49" s="25">
        <f>+G49</f>
        <v>-2.1010550000937656E-2</v>
      </c>
      <c r="O49" s="25">
        <f ca="1">+C$11+C$12*$F49</f>
        <v>-1.1312994835302136E-2</v>
      </c>
      <c r="Q49" s="59">
        <f>+C49-15018.5</f>
        <v>37367.404600000002</v>
      </c>
    </row>
    <row r="50" spans="1:17" ht="12.75" customHeight="1" x14ac:dyDescent="0.2">
      <c r="A50" s="52" t="s">
        <v>59</v>
      </c>
      <c r="C50" s="40">
        <v>52729.129200000003</v>
      </c>
      <c r="D50" s="39" t="s">
        <v>38</v>
      </c>
      <c r="E50" s="25">
        <f>+(C50-C$7)/C$8</f>
        <v>12015.472029831861</v>
      </c>
      <c r="F50" s="25">
        <f>ROUND(2*E50,0)/2</f>
        <v>12015.5</v>
      </c>
      <c r="G50" s="25">
        <f>+C50-(C$7+F50*C$8)</f>
        <v>-2.1309784999175463E-2</v>
      </c>
      <c r="K50" s="25">
        <f>+G50</f>
        <v>-2.1309784999175463E-2</v>
      </c>
      <c r="O50" s="25">
        <f ca="1">+C$11+C$12*$F50</f>
        <v>-1.222444000081855E-2</v>
      </c>
      <c r="Q50" s="59">
        <f>+C50-15018.5</f>
        <v>37710.629200000003</v>
      </c>
    </row>
    <row r="51" spans="1:17" ht="12.75" customHeight="1" x14ac:dyDescent="0.2">
      <c r="A51" s="52" t="s">
        <v>59</v>
      </c>
      <c r="C51" s="40">
        <v>52729.508099999999</v>
      </c>
      <c r="D51" s="39" t="s">
        <v>38</v>
      </c>
      <c r="E51" s="25">
        <f>+(C51-C$7)/C$8</f>
        <v>12015.96935520184</v>
      </c>
      <c r="F51" s="25">
        <f>ROUND(2*E51,0)/2</f>
        <v>12016</v>
      </c>
      <c r="G51" s="25">
        <f>+C51-(C$7+F51*C$8)</f>
        <v>-2.3347520000243094E-2</v>
      </c>
      <c r="K51" s="25">
        <f>+G51</f>
        <v>-2.3347520000243094E-2</v>
      </c>
      <c r="O51" s="25">
        <f ca="1">+C$11+C$12*$F51</f>
        <v>-1.2225451593677061E-2</v>
      </c>
      <c r="Q51" s="59">
        <f>+C51-15018.5</f>
        <v>37711.008099999999</v>
      </c>
    </row>
    <row r="52" spans="1:17" x14ac:dyDescent="0.2">
      <c r="A52" s="41" t="s">
        <v>61</v>
      </c>
      <c r="B52" s="42" t="s">
        <v>56</v>
      </c>
      <c r="C52" s="43">
        <v>57578.453000000001</v>
      </c>
      <c r="D52" s="43">
        <v>8.0000000000000002E-3</v>
      </c>
      <c r="E52" s="25">
        <f>+(C52-C$7)/C$8</f>
        <v>18380.45422305039</v>
      </c>
      <c r="F52" s="25">
        <f>ROUND(2*E52,0)/2</f>
        <v>18380.5</v>
      </c>
      <c r="G52" s="25">
        <f>+C52-(C$7+F52*C$8)</f>
        <v>-3.4876334997534286E-2</v>
      </c>
      <c r="K52" s="25">
        <f>+G52</f>
        <v>-3.4876334997534286E-2</v>
      </c>
      <c r="O52" s="25">
        <f ca="1">+C$11+C$12*$F52</f>
        <v>-2.5102017089635397E-2</v>
      </c>
      <c r="Q52" s="59">
        <f>+C52-15018.5</f>
        <v>42559.953000000001</v>
      </c>
    </row>
    <row r="53" spans="1:17" x14ac:dyDescent="0.2">
      <c r="A53" s="41" t="s">
        <v>61</v>
      </c>
      <c r="B53" s="42" t="s">
        <v>56</v>
      </c>
      <c r="C53" s="43">
        <v>57581.500999999997</v>
      </c>
      <c r="D53" s="43">
        <v>1.0999999999999999E-2</v>
      </c>
      <c r="E53" s="25">
        <f>+(C53-C$7)/C$8</f>
        <v>18384.454876858021</v>
      </c>
      <c r="F53" s="25">
        <f>ROUND(2*E53,0)/2</f>
        <v>18384.5</v>
      </c>
      <c r="G53" s="25">
        <f>+C53-(C$7+F53*C$8)</f>
        <v>-3.4378215008473489E-2</v>
      </c>
      <c r="K53" s="25">
        <f>+G53</f>
        <v>-3.4378215008473489E-2</v>
      </c>
      <c r="O53" s="25">
        <f ca="1">+C$11+C$12*$F53</f>
        <v>-2.5110109832503471E-2</v>
      </c>
      <c r="Q53" s="59">
        <f>+C53-15018.5</f>
        <v>42563.000999999997</v>
      </c>
    </row>
    <row r="54" spans="1:17" x14ac:dyDescent="0.2">
      <c r="A54" s="44" t="s">
        <v>62</v>
      </c>
      <c r="B54" s="45" t="s">
        <v>55</v>
      </c>
      <c r="C54" s="46">
        <v>57920.487999999998</v>
      </c>
      <c r="D54" s="46">
        <v>4.0000000000000001E-3</v>
      </c>
      <c r="E54" s="25">
        <f>+(C54-C$7)/C$8</f>
        <v>18829.392420259963</v>
      </c>
      <c r="F54" s="25">
        <f>ROUND(2*E54,0)/2</f>
        <v>18829.5</v>
      </c>
      <c r="G54" s="25">
        <f>+C54-(C$7+F54*C$8)</f>
        <v>-8.1962365002254955E-2</v>
      </c>
      <c r="K54" s="25">
        <f>+G54</f>
        <v>-8.1962365002254955E-2</v>
      </c>
      <c r="O54" s="25">
        <f ca="1">+C$11+C$12*$F54</f>
        <v>-2.6010427476576291E-2</v>
      </c>
      <c r="Q54" s="59">
        <f>+C54-15018.5</f>
        <v>42901.987999999998</v>
      </c>
    </row>
    <row r="55" spans="1:17" x14ac:dyDescent="0.2">
      <c r="A55" s="44" t="s">
        <v>62</v>
      </c>
      <c r="B55" s="45" t="s">
        <v>55</v>
      </c>
      <c r="C55" s="46">
        <v>57928.535000000003</v>
      </c>
      <c r="D55" s="46">
        <v>5.0000000000000001E-3</v>
      </c>
      <c r="E55" s="25">
        <f>+(C55-C$7)/C$8</f>
        <v>18839.954513826258</v>
      </c>
      <c r="F55" s="25">
        <f>ROUND(2*E55,0)/2</f>
        <v>18840</v>
      </c>
      <c r="G55" s="25">
        <f>+C55-(C$7+F55*C$8)</f>
        <v>-3.4654799994314089E-2</v>
      </c>
      <c r="K55" s="25">
        <f>+G55</f>
        <v>-3.4654799994314089E-2</v>
      </c>
      <c r="O55" s="25">
        <f ca="1">+C$11+C$12*$F55</f>
        <v>-2.603167092660497E-2</v>
      </c>
      <c r="Q55" s="59">
        <f>+C55-15018.5</f>
        <v>42910.035000000003</v>
      </c>
    </row>
    <row r="56" spans="1:17" x14ac:dyDescent="0.2">
      <c r="A56" s="44" t="s">
        <v>62</v>
      </c>
      <c r="B56" s="45" t="s">
        <v>56</v>
      </c>
      <c r="C56" s="46">
        <v>57981.487000000001</v>
      </c>
      <c r="D56" s="46">
        <v>5.0000000000000001E-3</v>
      </c>
      <c r="E56" s="25">
        <f>+(C56-C$7)/C$8</f>
        <v>18909.456685880701</v>
      </c>
      <c r="F56" s="25">
        <f>ROUND(2*E56,0)/2</f>
        <v>18909.5</v>
      </c>
      <c r="G56" s="25">
        <f>+C56-(C$7+F56*C$8)</f>
        <v>-3.2999964998452924E-2</v>
      </c>
      <c r="K56" s="25">
        <f>+G56</f>
        <v>-3.2999964998452924E-2</v>
      </c>
      <c r="O56" s="25">
        <f ca="1">+C$11+C$12*$F56</f>
        <v>-2.6172282333937692E-2</v>
      </c>
      <c r="Q56" s="59">
        <f>+C56-15018.5</f>
        <v>42962.987000000001</v>
      </c>
    </row>
    <row r="57" spans="1:17" x14ac:dyDescent="0.2">
      <c r="A57" s="47" t="s">
        <v>63</v>
      </c>
      <c r="B57" s="48" t="s">
        <v>55</v>
      </c>
      <c r="C57" s="49">
        <v>58730.811900000001</v>
      </c>
      <c r="D57" s="49">
        <v>1.8E-3</v>
      </c>
      <c r="E57" s="25">
        <f>+(C57-C$7)/C$8</f>
        <v>19892.98342943106</v>
      </c>
      <c r="F57" s="25">
        <f>ROUND(2*E57,0)/2</f>
        <v>19893</v>
      </c>
      <c r="G57" s="25">
        <f>+C57-(C$7+F57*C$8)</f>
        <v>-1.2624709997908212E-2</v>
      </c>
      <c r="K57" s="25">
        <f>+G57</f>
        <v>-1.2624709997908212E-2</v>
      </c>
      <c r="O57" s="25">
        <f ca="1">+C$11+C$12*$F57</f>
        <v>-2.8162085486624477E-2</v>
      </c>
      <c r="Q57" s="59">
        <f>+C57-15018.5</f>
        <v>43712.311900000001</v>
      </c>
    </row>
    <row r="58" spans="1:17" x14ac:dyDescent="0.2">
      <c r="A58" s="54" t="s">
        <v>88</v>
      </c>
      <c r="B58" s="55" t="s">
        <v>55</v>
      </c>
      <c r="C58" s="56">
        <v>59032.124669999997</v>
      </c>
      <c r="D58" s="56">
        <v>2.64E-3</v>
      </c>
      <c r="E58" s="25">
        <f>+(C58-C$7)/C$8</f>
        <v>20288.471644847676</v>
      </c>
      <c r="F58" s="25">
        <f>ROUND(2*E58,0)/2</f>
        <v>20288.5</v>
      </c>
      <c r="G58" s="25">
        <f>+C58-(C$7+F58*C$8)</f>
        <v>-2.16030950032291E-2</v>
      </c>
      <c r="K58" s="25">
        <f>+G58</f>
        <v>-2.16030950032291E-2</v>
      </c>
      <c r="O58" s="25">
        <f ca="1">+C$11+C$12*$F58</f>
        <v>-2.8962255437704924E-2</v>
      </c>
      <c r="Q58" s="59">
        <f>+C58-15018.5</f>
        <v>44013.624669999997</v>
      </c>
    </row>
    <row r="59" spans="1:17" ht="12" customHeight="1" x14ac:dyDescent="0.2">
      <c r="A59" s="54" t="s">
        <v>88</v>
      </c>
      <c r="B59" s="55" t="s">
        <v>55</v>
      </c>
      <c r="C59" s="56">
        <v>59032.124940000002</v>
      </c>
      <c r="D59" s="56">
        <v>3.4399999999999999E-3</v>
      </c>
      <c r="E59" s="25">
        <f>+(C59-C$7)/C$8</f>
        <v>20288.471999236306</v>
      </c>
      <c r="F59" s="25">
        <f>ROUND(2*E59,0)/2</f>
        <v>20288.5</v>
      </c>
      <c r="G59" s="25">
        <f>+C59-(C$7+F59*C$8)</f>
        <v>-2.1333094999135938E-2</v>
      </c>
      <c r="K59" s="25">
        <f>+G59</f>
        <v>-2.1333094999135938E-2</v>
      </c>
      <c r="O59" s="25">
        <f ca="1">+C$11+C$12*$F59</f>
        <v>-2.8962255437704924E-2</v>
      </c>
      <c r="Q59" s="59">
        <f>+C59-15018.5</f>
        <v>44013.624940000002</v>
      </c>
    </row>
    <row r="60" spans="1:17" ht="12" customHeight="1" x14ac:dyDescent="0.2">
      <c r="A60" s="54" t="s">
        <v>88</v>
      </c>
      <c r="B60" s="55" t="s">
        <v>56</v>
      </c>
      <c r="C60" s="56">
        <v>59062.979659999997</v>
      </c>
      <c r="D60" s="56">
        <v>3.3600000000000001E-3</v>
      </c>
      <c r="E60" s="25">
        <f>+(C60-C$7)/C$8</f>
        <v>20328.970376221714</v>
      </c>
      <c r="F60" s="25">
        <f>ROUND(2*E60,0)/2</f>
        <v>20329</v>
      </c>
      <c r="G60" s="25">
        <f>+C60-(C$7+F60*C$8)</f>
        <v>-2.2569630003999919E-2</v>
      </c>
      <c r="K60" s="25">
        <f>+G60</f>
        <v>-2.2569630003999919E-2</v>
      </c>
      <c r="O60" s="25">
        <f ca="1">+C$11+C$12*$F60</f>
        <v>-2.9044194459244135E-2</v>
      </c>
      <c r="Q60" s="59">
        <f>+C60-15018.5</f>
        <v>44044.479659999997</v>
      </c>
    </row>
    <row r="61" spans="1:17" ht="12" customHeight="1" x14ac:dyDescent="0.2">
      <c r="A61" s="54" t="s">
        <v>88</v>
      </c>
      <c r="B61" s="55" t="s">
        <v>56</v>
      </c>
      <c r="C61" s="56">
        <v>59062.981090000001</v>
      </c>
      <c r="D61" s="56">
        <v>2.9199999999999999E-3</v>
      </c>
      <c r="E61" s="25">
        <f>+(C61-C$7)/C$8</f>
        <v>20328.972253168882</v>
      </c>
      <c r="F61" s="25">
        <f>ROUND(2*E61,0)/2</f>
        <v>20329</v>
      </c>
      <c r="G61" s="25">
        <f>+C61-(C$7+F61*C$8)</f>
        <v>-2.113963000010699E-2</v>
      </c>
      <c r="K61" s="25">
        <f>+G61</f>
        <v>-2.113963000010699E-2</v>
      </c>
      <c r="O61" s="25">
        <f ca="1">+C$11+C$12*$F61</f>
        <v>-2.9044194459244135E-2</v>
      </c>
      <c r="Q61" s="59">
        <f>+C61-15018.5</f>
        <v>44044.481090000001</v>
      </c>
    </row>
    <row r="62" spans="1:17" ht="12" customHeight="1" x14ac:dyDescent="0.2">
      <c r="A62" s="54" t="s">
        <v>88</v>
      </c>
      <c r="B62" s="55" t="s">
        <v>56</v>
      </c>
      <c r="C62" s="56">
        <v>59062.98156</v>
      </c>
      <c r="D62" s="56">
        <v>2.9299999999999999E-3</v>
      </c>
      <c r="E62" s="25">
        <f>+(C62-C$7)/C$8</f>
        <v>20328.972870067599</v>
      </c>
      <c r="F62" s="25">
        <f>ROUND(2*E62,0)/2</f>
        <v>20329</v>
      </c>
      <c r="G62" s="25">
        <f>+C62-(C$7+F62*C$8)</f>
        <v>-2.0669630001066253E-2</v>
      </c>
      <c r="K62" s="25">
        <f>+G62</f>
        <v>-2.0669630001066253E-2</v>
      </c>
      <c r="O62" s="25">
        <f ca="1">+C$11+C$12*$F62</f>
        <v>-2.9044194459244135E-2</v>
      </c>
      <c r="Q62" s="59">
        <f>+C62-15018.5</f>
        <v>44044.48156</v>
      </c>
    </row>
    <row r="63" spans="1:17" ht="12" customHeight="1" x14ac:dyDescent="0.2">
      <c r="A63" s="60" t="s">
        <v>90</v>
      </c>
      <c r="B63" s="61" t="s">
        <v>56</v>
      </c>
      <c r="C63" s="62">
        <v>59395.542000000001</v>
      </c>
      <c r="D63" s="60">
        <v>5.0000000000000001E-3</v>
      </c>
      <c r="E63" s="25">
        <f>+(C63-C$7)/C$8</f>
        <v>20765.475229173608</v>
      </c>
      <c r="F63" s="25">
        <f>ROUND(2*E63,0)/2</f>
        <v>20765.5</v>
      </c>
      <c r="G63" s="25">
        <f>+C63-(C$7+F63*C$8)</f>
        <v>-1.8872284999815747E-2</v>
      </c>
      <c r="K63" s="25">
        <f>+G63</f>
        <v>-1.8872284999815747E-2</v>
      </c>
      <c r="O63" s="25">
        <f ca="1">+C$11+C$12*$F63</f>
        <v>-2.9927315024722307E-2</v>
      </c>
      <c r="Q63" s="59">
        <f>+C63-15018.5</f>
        <v>44377.042000000001</v>
      </c>
    </row>
    <row r="64" spans="1:17" ht="12" customHeight="1" x14ac:dyDescent="0.2">
      <c r="A64" s="60" t="s">
        <v>90</v>
      </c>
      <c r="B64" s="61" t="s">
        <v>56</v>
      </c>
      <c r="C64" s="62">
        <v>59400.495000000003</v>
      </c>
      <c r="D64" s="60">
        <v>7.0000000000000001E-3</v>
      </c>
      <c r="E64" s="25">
        <f>+(C64-C$7)/C$8</f>
        <v>20771.976291611019</v>
      </c>
      <c r="F64" s="25">
        <f>ROUND(2*E64,0)/2</f>
        <v>20772</v>
      </c>
      <c r="G64" s="25">
        <f>+C64-(C$7+F64*C$8)</f>
        <v>-1.8062839997583069E-2</v>
      </c>
      <c r="K64" s="25">
        <f>+G64</f>
        <v>-1.8062839997583069E-2</v>
      </c>
      <c r="O64" s="25">
        <f ca="1">+C$11+C$12*$F64</f>
        <v>-2.9940465731882925E-2</v>
      </c>
      <c r="Q64" s="59">
        <f>+C64-15018.5</f>
        <v>44381.995000000003</v>
      </c>
    </row>
    <row r="65" ht="12" customHeight="1" x14ac:dyDescent="0.2"/>
    <row r="66" ht="12" customHeight="1" x14ac:dyDescent="0.2"/>
  </sheetData>
  <sheetProtection selectLockedCells="1" selectUnlockedCells="1"/>
  <sortState xmlns:xlrd2="http://schemas.microsoft.com/office/spreadsheetml/2017/richdata2" ref="A21:BD64">
    <sortCondition ref="C21:C64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12.75" x14ac:dyDescent="0.2"/>
  <cols>
    <col min="1" max="1" width="16.5703125" style="1" customWidth="1"/>
  </cols>
  <sheetData>
    <row r="1" spans="1:12" x14ac:dyDescent="0.2">
      <c r="A1" s="1" t="s">
        <v>65</v>
      </c>
    </row>
    <row r="3" spans="1:12" x14ac:dyDescent="0.2">
      <c r="A3" s="53" t="s">
        <v>66</v>
      </c>
    </row>
    <row r="11" spans="1:12" x14ac:dyDescent="0.2">
      <c r="A11" s="1" t="s">
        <v>67</v>
      </c>
      <c r="B11" s="16" t="s">
        <v>55</v>
      </c>
      <c r="C11" s="1">
        <v>27943.511399999999</v>
      </c>
      <c r="D11" s="1" t="s">
        <v>35</v>
      </c>
      <c r="E11" s="1">
        <f>VLOOKUP(C11,'Active 1'!$C$21:$E$50,3,FALSE)</f>
        <v>-20516.902060122768</v>
      </c>
      <c r="F11" s="1">
        <v>-20517</v>
      </c>
      <c r="G11" s="1">
        <v>3.4000000000000002E-2</v>
      </c>
      <c r="L11" s="1" t="s">
        <v>68</v>
      </c>
    </row>
    <row r="12" spans="1:12" x14ac:dyDescent="0.2">
      <c r="A12" s="1" t="s">
        <v>67</v>
      </c>
      <c r="B12" s="16" t="s">
        <v>55</v>
      </c>
      <c r="C12" s="1">
        <v>28545.364799999999</v>
      </c>
      <c r="D12" s="1" t="s">
        <v>35</v>
      </c>
      <c r="E12" s="1">
        <f>VLOOKUP(C12,'Active 1'!$C$21:$E$50,3,FALSE)</f>
        <v>-19726.939102003114</v>
      </c>
      <c r="F12" s="1">
        <v>-19727</v>
      </c>
      <c r="G12" s="1">
        <v>7.3000000000000001E-3</v>
      </c>
      <c r="L12" s="1" t="s">
        <v>68</v>
      </c>
    </row>
    <row r="13" spans="1:12" x14ac:dyDescent="0.2">
      <c r="A13" s="1" t="s">
        <v>69</v>
      </c>
      <c r="B13" s="16" t="s">
        <v>56</v>
      </c>
      <c r="C13" s="1">
        <v>39330.0455</v>
      </c>
      <c r="D13" s="1" t="s">
        <v>70</v>
      </c>
      <c r="E13" s="1">
        <f>VLOOKUP(C13,'Active 1'!$C$21:$E$50,3,FALSE)</f>
        <v>-5571.5014686061495</v>
      </c>
      <c r="F13" s="1">
        <v>-5572</v>
      </c>
      <c r="G13" s="1">
        <v>-1.24E-2</v>
      </c>
      <c r="K13" s="1" t="s">
        <v>71</v>
      </c>
    </row>
    <row r="14" spans="1:12" x14ac:dyDescent="0.2">
      <c r="A14" s="1" t="s">
        <v>69</v>
      </c>
      <c r="B14" s="16" t="s">
        <v>55</v>
      </c>
      <c r="C14" s="1">
        <v>39331.9516</v>
      </c>
      <c r="D14" s="1" t="s">
        <v>70</v>
      </c>
      <c r="E14" s="1">
        <f>VLOOKUP(C14,'Active 1'!$C$21:$E$50,3,FALSE)</f>
        <v>-5568.9996161708686</v>
      </c>
      <c r="F14" s="1">
        <v>-5569</v>
      </c>
      <c r="G14" s="1">
        <v>-1.09E-2</v>
      </c>
      <c r="K14" s="1" t="s">
        <v>72</v>
      </c>
    </row>
    <row r="15" spans="1:12" x14ac:dyDescent="0.2">
      <c r="A15" s="1" t="s">
        <v>69</v>
      </c>
      <c r="B15" s="16" t="s">
        <v>55</v>
      </c>
      <c r="C15" s="1">
        <v>39341.857199999999</v>
      </c>
      <c r="D15" s="1" t="s">
        <v>70</v>
      </c>
      <c r="E15" s="1">
        <f>VLOOKUP(C15,'Active 1'!$C$21:$E$50,3,FALSE)</f>
        <v>-5555.998016316239</v>
      </c>
      <c r="F15" s="1">
        <v>-5556</v>
      </c>
      <c r="G15" s="1">
        <v>-9.5999999999999992E-3</v>
      </c>
      <c r="K15" s="1" t="s">
        <v>72</v>
      </c>
    </row>
    <row r="16" spans="1:12" x14ac:dyDescent="0.2">
      <c r="A16" s="1" t="s">
        <v>73</v>
      </c>
      <c r="B16" s="16" t="s">
        <v>55</v>
      </c>
      <c r="C16" s="1">
        <v>41396.658000000003</v>
      </c>
      <c r="D16" s="1" t="s">
        <v>36</v>
      </c>
      <c r="E16" s="1">
        <f>VLOOKUP(C16,'Active 1'!$C$21:$E$50,3,FALSE)</f>
        <v>-2858.9682773222739</v>
      </c>
      <c r="F16" s="1">
        <v>-2859</v>
      </c>
      <c r="G16" s="1">
        <v>1.83E-2</v>
      </c>
      <c r="K16" s="1" t="s">
        <v>74</v>
      </c>
    </row>
    <row r="17" spans="1:11" x14ac:dyDescent="0.2">
      <c r="A17" s="1" t="s">
        <v>73</v>
      </c>
      <c r="B17" s="16" t="s">
        <v>56</v>
      </c>
      <c r="C17" s="1">
        <v>41459.536</v>
      </c>
      <c r="D17" s="1" t="s">
        <v>36</v>
      </c>
      <c r="E17" s="1">
        <f>VLOOKUP(C17,'Active 1'!$C$21:$E$50,3,FALSE)</f>
        <v>-2776.4377293837806</v>
      </c>
      <c r="F17" s="1">
        <v>-2777</v>
      </c>
      <c r="G17" s="1">
        <v>4.1700000000000001E-2</v>
      </c>
      <c r="K17" s="1" t="s">
        <v>75</v>
      </c>
    </row>
    <row r="18" spans="1:11" x14ac:dyDescent="0.2">
      <c r="A18" s="1" t="s">
        <v>73</v>
      </c>
      <c r="B18" s="16" t="s">
        <v>55</v>
      </c>
      <c r="C18" s="1">
        <v>41506.389000000003</v>
      </c>
      <c r="D18" s="1" t="s">
        <v>36</v>
      </c>
      <c r="E18" s="1">
        <f>VLOOKUP(C18,'Active 1'!$C$21:$E$50,3,FALSE)</f>
        <v>-2714.940802595991</v>
      </c>
      <c r="F18" s="1">
        <v>-2715</v>
      </c>
      <c r="G18" s="1">
        <v>3.9600000000000003E-2</v>
      </c>
      <c r="K18" s="1" t="s">
        <v>76</v>
      </c>
    </row>
    <row r="19" spans="1:11" x14ac:dyDescent="0.2">
      <c r="A19" s="1" t="s">
        <v>77</v>
      </c>
      <c r="B19" s="16" t="s">
        <v>55</v>
      </c>
      <c r="C19" s="1">
        <v>43574.835800000001</v>
      </c>
      <c r="D19" s="1" t="s">
        <v>70</v>
      </c>
      <c r="E19" s="1">
        <f>VLOOKUP(C19,'Active 1'!$C$21:$E$50,3,FALSE)</f>
        <v>0</v>
      </c>
      <c r="F19" s="1">
        <v>0</v>
      </c>
      <c r="G19" s="1">
        <v>-2.0000000000000001E-4</v>
      </c>
      <c r="K19" s="1" t="s">
        <v>78</v>
      </c>
    </row>
    <row r="20" spans="1:11" x14ac:dyDescent="0.2">
      <c r="A20" s="1" t="s">
        <v>79</v>
      </c>
      <c r="B20" s="16" t="s">
        <v>56</v>
      </c>
      <c r="C20" s="1">
        <v>45918.010699999999</v>
      </c>
      <c r="D20" s="1" t="s">
        <v>70</v>
      </c>
      <c r="E20" s="1">
        <f>VLOOKUP(C20,'Active 1'!$C$21:$E$50,3,FALSE)</f>
        <v>3075.5352971267052</v>
      </c>
      <c r="F20" s="1">
        <v>3075</v>
      </c>
      <c r="G20" s="1">
        <v>3.27E-2</v>
      </c>
      <c r="K20" s="1" t="s">
        <v>80</v>
      </c>
    </row>
    <row r="21" spans="1:11" x14ac:dyDescent="0.2">
      <c r="A21" s="1" t="s">
        <v>81</v>
      </c>
      <c r="B21" s="16" t="s">
        <v>55</v>
      </c>
      <c r="C21" s="1">
        <v>46199.505899999996</v>
      </c>
      <c r="D21" s="1" t="s">
        <v>70</v>
      </c>
      <c r="E21" s="1">
        <f>VLOOKUP(C21,'Active 1'!$C$21:$E$50,3,FALSE)</f>
        <v>3445.0119518876172</v>
      </c>
      <c r="F21" s="1">
        <v>3445</v>
      </c>
      <c r="G21" s="1">
        <v>1.5699999999999999E-2</v>
      </c>
      <c r="K21" s="1" t="s">
        <v>68</v>
      </c>
    </row>
    <row r="22" spans="1:11" x14ac:dyDescent="0.2">
      <c r="A22" s="1" t="s">
        <v>81</v>
      </c>
      <c r="B22" s="16" t="s">
        <v>56</v>
      </c>
      <c r="C22" s="1">
        <v>46201.411</v>
      </c>
      <c r="D22" s="1" t="s">
        <v>70</v>
      </c>
      <c r="E22" s="1">
        <f>VLOOKUP(C22,'Active 1'!$C$21:$E$50,3,FALSE)</f>
        <v>3447.5124917724406</v>
      </c>
      <c r="F22" s="1">
        <v>3447</v>
      </c>
      <c r="G22" s="1">
        <v>1.6E-2</v>
      </c>
      <c r="K22" s="1" t="s">
        <v>68</v>
      </c>
    </row>
    <row r="23" spans="1:11" x14ac:dyDescent="0.2">
      <c r="A23" s="1" t="s">
        <v>81</v>
      </c>
      <c r="B23" s="16" t="s">
        <v>56</v>
      </c>
      <c r="C23" s="1">
        <v>46569.396000000001</v>
      </c>
      <c r="D23" s="1" t="s">
        <v>70</v>
      </c>
      <c r="E23" s="1">
        <f>VLOOKUP(C23,'Active 1'!$C$21:$E$50,3,FALSE)</f>
        <v>3930.5113734663223</v>
      </c>
      <c r="F23" s="1">
        <v>3930</v>
      </c>
      <c r="G23" s="1">
        <v>1.61E-2</v>
      </c>
      <c r="K23" s="1" t="s">
        <v>68</v>
      </c>
    </row>
    <row r="24" spans="1:11" x14ac:dyDescent="0.2">
      <c r="A24" s="1" t="s">
        <v>81</v>
      </c>
      <c r="B24" s="16" t="s">
        <v>56</v>
      </c>
      <c r="C24" s="1">
        <v>46598.348899999997</v>
      </c>
      <c r="D24" s="1" t="s">
        <v>70</v>
      </c>
      <c r="E24" s="1">
        <f>VLOOKUP(C24,'Active 1'!$C$21:$E$50,3,FALSE)</f>
        <v>3968.5135157324285</v>
      </c>
      <c r="F24" s="1">
        <v>3968</v>
      </c>
      <c r="G24" s="1">
        <v>1.7899999999999999E-2</v>
      </c>
      <c r="K24" s="1" t="s">
        <v>68</v>
      </c>
    </row>
    <row r="25" spans="1:11" x14ac:dyDescent="0.2">
      <c r="A25" s="1" t="s">
        <v>82</v>
      </c>
      <c r="B25" s="16" t="s">
        <v>55</v>
      </c>
      <c r="C25" s="1">
        <v>48070.672700000003</v>
      </c>
      <c r="D25" s="1" t="s">
        <v>70</v>
      </c>
      <c r="E25" s="1">
        <f>VLOOKUP(C25,'Active 1'!$C$21:$E$50,3,FALSE)</f>
        <v>5901.0127993752076</v>
      </c>
      <c r="F25" s="1">
        <v>5901</v>
      </c>
      <c r="G25" s="1">
        <v>2.12E-2</v>
      </c>
      <c r="K25" s="1" t="s">
        <v>83</v>
      </c>
    </row>
    <row r="26" spans="1:11" x14ac:dyDescent="0.2">
      <c r="A26" s="1" t="s">
        <v>82</v>
      </c>
      <c r="B26" s="16" t="s">
        <v>56</v>
      </c>
      <c r="C26" s="1">
        <v>48071.815199999997</v>
      </c>
      <c r="D26" s="1" t="s">
        <v>70</v>
      </c>
      <c r="E26" s="1">
        <f>VLOOKUP(C26,'Active 1'!$C$21:$E$50,3,FALSE)</f>
        <v>5902.5123882778335</v>
      </c>
      <c r="F26" s="1">
        <v>5902</v>
      </c>
      <c r="G26" s="1">
        <v>2.0799999999999999E-2</v>
      </c>
      <c r="K26" s="1" t="s">
        <v>83</v>
      </c>
    </row>
    <row r="27" spans="1:11" x14ac:dyDescent="0.2">
      <c r="A27" s="1" t="s">
        <v>82</v>
      </c>
      <c r="B27" s="16" t="s">
        <v>56</v>
      </c>
      <c r="C27" s="1">
        <v>48072.577700000002</v>
      </c>
      <c r="D27" s="1" t="s">
        <v>70</v>
      </c>
      <c r="E27" s="1">
        <f>VLOOKUP(C27,'Active 1'!$C$21:$E$50,3,FALSE)</f>
        <v>5903.5132080049789</v>
      </c>
      <c r="F27" s="1">
        <v>5903</v>
      </c>
      <c r="G27" s="1">
        <v>2.1399999999999999E-2</v>
      </c>
      <c r="K27" s="1" t="s">
        <v>83</v>
      </c>
    </row>
    <row r="28" spans="1:11" x14ac:dyDescent="0.2">
      <c r="A28" s="1" t="s">
        <v>57</v>
      </c>
      <c r="B28" s="16" t="s">
        <v>56</v>
      </c>
      <c r="C28" s="1">
        <v>48500.748</v>
      </c>
      <c r="D28" s="1" t="s">
        <v>58</v>
      </c>
      <c r="E28" s="1">
        <f>VLOOKUP(C28,'Active 1'!$C$21:$E$50,3,FALSE)</f>
        <v>6465.5083330088037</v>
      </c>
      <c r="F28" s="1">
        <v>6465</v>
      </c>
      <c r="G28" s="1">
        <v>1.8800000000000001E-2</v>
      </c>
      <c r="K28" s="1" t="s">
        <v>84</v>
      </c>
    </row>
    <row r="29" spans="1:11" x14ac:dyDescent="0.2">
      <c r="A29" s="1" t="s">
        <v>57</v>
      </c>
      <c r="B29" s="16" t="s">
        <v>56</v>
      </c>
      <c r="C29" s="1">
        <v>48704.169900000001</v>
      </c>
      <c r="D29" s="1" t="s">
        <v>70</v>
      </c>
      <c r="E29" s="1">
        <f>VLOOKUP(C29,'Active 1'!$C$21:$E$50,3,FALSE)</f>
        <v>6732.5098417986865</v>
      </c>
      <c r="F29" s="1">
        <v>6732</v>
      </c>
      <c r="G29" s="1">
        <v>2.0500000000000001E-2</v>
      </c>
      <c r="K29" s="1" t="s">
        <v>68</v>
      </c>
    </row>
    <row r="30" spans="1:11" x14ac:dyDescent="0.2">
      <c r="A30" s="1" t="s">
        <v>57</v>
      </c>
      <c r="B30" s="16" t="s">
        <v>55</v>
      </c>
      <c r="C30" s="1">
        <v>48704.550999999999</v>
      </c>
      <c r="D30" s="1" t="s">
        <v>70</v>
      </c>
      <c r="E30" s="1">
        <f>VLOOKUP(C30,'Active 1'!$C$21:$E$50,3,FALSE)</f>
        <v>6733.0100547796856</v>
      </c>
      <c r="F30" s="1">
        <v>6733</v>
      </c>
      <c r="G30" s="1">
        <v>2.07E-2</v>
      </c>
      <c r="K30" s="1" t="s">
        <v>68</v>
      </c>
    </row>
    <row r="31" spans="1:11" x14ac:dyDescent="0.2">
      <c r="A31" s="1" t="s">
        <v>85</v>
      </c>
      <c r="B31" s="16" t="s">
        <v>56</v>
      </c>
      <c r="C31" s="1">
        <v>52081.540099999998</v>
      </c>
      <c r="D31" s="1" t="s">
        <v>58</v>
      </c>
      <c r="E31" s="1">
        <f>VLOOKUP(C31,'Active 1'!$C$21:$E$50,3,FALSE)</f>
        <v>11165.47865755541</v>
      </c>
      <c r="F31" s="1">
        <v>11165</v>
      </c>
      <c r="G31" s="1">
        <v>5.4999999999999997E-3</v>
      </c>
      <c r="K31" s="1" t="s">
        <v>86</v>
      </c>
    </row>
    <row r="32" spans="1:11" x14ac:dyDescent="0.2">
      <c r="A32" s="1" t="s">
        <v>85</v>
      </c>
      <c r="B32" s="16" t="s">
        <v>55</v>
      </c>
      <c r="C32" s="1">
        <v>52081.921000000002</v>
      </c>
      <c r="D32" s="1" t="s">
        <v>58</v>
      </c>
      <c r="E32" s="1">
        <f>VLOOKUP(C32,'Active 1'!$C$21:$E$50,3,FALSE)</f>
        <v>11165.978608026324</v>
      </c>
      <c r="F32" s="1">
        <v>11166</v>
      </c>
      <c r="G32" s="1">
        <v>5.4999999999999997E-3</v>
      </c>
      <c r="K32" s="1" t="s">
        <v>86</v>
      </c>
    </row>
    <row r="33" spans="1:11" x14ac:dyDescent="0.2">
      <c r="A33" s="1" t="s">
        <v>87</v>
      </c>
      <c r="B33" s="16" t="s">
        <v>55</v>
      </c>
      <c r="C33" s="1">
        <v>52385.904600000002</v>
      </c>
      <c r="D33" s="1" t="s">
        <v>70</v>
      </c>
      <c r="E33" s="1">
        <f>VLOOKUP(C33,'Active 1'!$C$21:$E$50,3,FALSE)</f>
        <v>11564.972422592895</v>
      </c>
      <c r="F33" s="1">
        <v>11565</v>
      </c>
      <c r="G33" s="1">
        <v>1.6000000000000001E-3</v>
      </c>
      <c r="K33" s="1" t="s">
        <v>68</v>
      </c>
    </row>
    <row r="34" spans="1:11" x14ac:dyDescent="0.2">
      <c r="A34" s="1" t="s">
        <v>85</v>
      </c>
      <c r="B34" s="16" t="s">
        <v>56</v>
      </c>
      <c r="C34" s="1">
        <v>52729.129200000003</v>
      </c>
      <c r="D34" s="1" t="s">
        <v>58</v>
      </c>
      <c r="E34" s="1">
        <f>VLOOKUP(C34,'Active 1'!$C$21:$E$50,3,FALSE)</f>
        <v>12015.472029831861</v>
      </c>
      <c r="F34" s="1">
        <v>12015</v>
      </c>
      <c r="G34" s="1">
        <v>2.0999999999999999E-3</v>
      </c>
      <c r="K34" s="1" t="s">
        <v>86</v>
      </c>
    </row>
    <row r="35" spans="1:11" x14ac:dyDescent="0.2">
      <c r="A35" s="1" t="s">
        <v>85</v>
      </c>
      <c r="B35" s="16" t="s">
        <v>55</v>
      </c>
      <c r="C35" s="1">
        <v>52729.508099999999</v>
      </c>
      <c r="D35" s="1" t="s">
        <v>58</v>
      </c>
      <c r="E35" s="1" t="e">
        <f>VLOOKUP(C35,'Active 1'!$C$21:$E$50,3,FALSE)</f>
        <v>#N/A</v>
      </c>
      <c r="F35" s="1">
        <v>12016</v>
      </c>
      <c r="G35" s="1">
        <v>1E-4</v>
      </c>
      <c r="K35" s="1" t="s">
        <v>86</v>
      </c>
    </row>
  </sheetData>
  <sheetProtection selectLockedCells="1" selectUnlockedCells="1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2022-03-31T05:13:04Z</dcterms:created>
  <dcterms:modified xsi:type="dcterms:W3CDTF">2023-01-24T04:22:51Z</dcterms:modified>
</cp:coreProperties>
</file>