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084E286-7DD4-48E5-974F-13507CC5E6A3}" xr6:coauthVersionLast="47" xr6:coauthVersionMax="47" xr10:uidLastSave="{00000000-0000-0000-0000-000000000000}"/>
  <bookViews>
    <workbookView xWindow="15675" yWindow="93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26" i="1"/>
  <c r="Q27" i="1"/>
  <c r="Q28" i="1"/>
  <c r="Q30" i="1"/>
  <c r="Q31" i="1"/>
  <c r="Q32" i="1"/>
  <c r="Q33" i="1"/>
  <c r="Q34" i="1"/>
  <c r="D9" i="1"/>
  <c r="C9" i="1"/>
  <c r="Q29" i="1"/>
  <c r="Q22" i="1"/>
  <c r="Q23" i="1"/>
  <c r="Q24" i="1"/>
  <c r="Q25" i="1"/>
  <c r="D4" i="1"/>
  <c r="C8" i="1" s="1"/>
  <c r="C4" i="1"/>
  <c r="C7" i="1" s="1"/>
  <c r="B2" i="1"/>
  <c r="Q21" i="1"/>
  <c r="F17" i="1"/>
  <c r="C17" i="1"/>
  <c r="E35" i="1" l="1"/>
  <c r="F35" i="1" s="1"/>
  <c r="G35" i="1" s="1"/>
  <c r="K35" i="1" s="1"/>
  <c r="E39" i="1"/>
  <c r="F39" i="1" s="1"/>
  <c r="G39" i="1" s="1"/>
  <c r="K39" i="1" s="1"/>
  <c r="E43" i="1"/>
  <c r="F43" i="1" s="1"/>
  <c r="G43" i="1" s="1"/>
  <c r="K43" i="1" s="1"/>
  <c r="E25" i="1"/>
  <c r="F25" i="1" s="1"/>
  <c r="E23" i="1"/>
  <c r="F23" i="1" s="1"/>
  <c r="G23" i="1" s="1"/>
  <c r="K23" i="1" s="1"/>
  <c r="E31" i="1"/>
  <c r="F31" i="1" s="1"/>
  <c r="G31" i="1" s="1"/>
  <c r="I31" i="1" s="1"/>
  <c r="E28" i="1"/>
  <c r="F28" i="1" s="1"/>
  <c r="G28" i="1" s="1"/>
  <c r="I28" i="1" s="1"/>
  <c r="E36" i="1"/>
  <c r="F36" i="1" s="1"/>
  <c r="G36" i="1" s="1"/>
  <c r="K36" i="1" s="1"/>
  <c r="E40" i="1"/>
  <c r="F40" i="1" s="1"/>
  <c r="G40" i="1" s="1"/>
  <c r="K40" i="1" s="1"/>
  <c r="E44" i="1"/>
  <c r="F44" i="1" s="1"/>
  <c r="G44" i="1" s="1"/>
  <c r="K44" i="1" s="1"/>
  <c r="E26" i="1"/>
  <c r="F26" i="1" s="1"/>
  <c r="G26" i="1" s="1"/>
  <c r="I26" i="1" s="1"/>
  <c r="E30" i="1"/>
  <c r="F30" i="1" s="1"/>
  <c r="G30" i="1" s="1"/>
  <c r="I30" i="1" s="1"/>
  <c r="G25" i="1"/>
  <c r="K25" i="1" s="1"/>
  <c r="E24" i="1"/>
  <c r="F24" i="1" s="1"/>
  <c r="G24" i="1" s="1"/>
  <c r="K24" i="1" s="1"/>
  <c r="E34" i="1"/>
  <c r="F34" i="1" s="1"/>
  <c r="G34" i="1" s="1"/>
  <c r="I34" i="1" s="1"/>
  <c r="E37" i="1"/>
  <c r="F37" i="1" s="1"/>
  <c r="G37" i="1" s="1"/>
  <c r="K37" i="1" s="1"/>
  <c r="E41" i="1"/>
  <c r="F41" i="1" s="1"/>
  <c r="G41" i="1" s="1"/>
  <c r="K41" i="1" s="1"/>
  <c r="E32" i="1"/>
  <c r="F32" i="1" s="1"/>
  <c r="G32" i="1" s="1"/>
  <c r="I32" i="1" s="1"/>
  <c r="E29" i="1"/>
  <c r="F29" i="1" s="1"/>
  <c r="G29" i="1" s="1"/>
  <c r="I29" i="1" s="1"/>
  <c r="E27" i="1"/>
  <c r="F27" i="1" s="1"/>
  <c r="G27" i="1" s="1"/>
  <c r="I27" i="1" s="1"/>
  <c r="E33" i="1"/>
  <c r="F33" i="1" s="1"/>
  <c r="G33" i="1" s="1"/>
  <c r="I33" i="1" s="1"/>
  <c r="E38" i="1"/>
  <c r="F38" i="1" s="1"/>
  <c r="G38" i="1" s="1"/>
  <c r="K38" i="1" s="1"/>
  <c r="E42" i="1"/>
  <c r="F42" i="1" s="1"/>
  <c r="G42" i="1" s="1"/>
  <c r="K42" i="1" s="1"/>
  <c r="E22" i="1"/>
  <c r="F22" i="1" s="1"/>
  <c r="G22" i="1" s="1"/>
  <c r="K22" i="1" s="1"/>
  <c r="E21" i="1"/>
  <c r="F21" i="1" s="1"/>
  <c r="G21" i="1" s="1"/>
  <c r="C12" i="1"/>
  <c r="C11" i="1"/>
  <c r="O43" i="1" l="1"/>
  <c r="O29" i="1"/>
  <c r="O32" i="1"/>
  <c r="O28" i="1"/>
  <c r="O39" i="1"/>
  <c r="O35" i="1"/>
  <c r="O25" i="1"/>
  <c r="O33" i="1"/>
  <c r="O21" i="1"/>
  <c r="O36" i="1"/>
  <c r="O37" i="1"/>
  <c r="C15" i="1"/>
  <c r="O44" i="1"/>
  <c r="O38" i="1"/>
  <c r="O24" i="1"/>
  <c r="O22" i="1"/>
  <c r="O42" i="1"/>
  <c r="O23" i="1"/>
  <c r="O26" i="1"/>
  <c r="O34" i="1"/>
  <c r="O40" i="1"/>
  <c r="O41" i="1"/>
  <c r="O30" i="1"/>
  <c r="O31" i="1"/>
  <c r="O27" i="1"/>
  <c r="C16" i="1"/>
  <c r="D18" i="1" s="1"/>
  <c r="K21" i="1"/>
  <c r="F18" i="1" l="1"/>
  <c r="F19" i="1" s="1"/>
  <c r="C18" i="1"/>
</calcChain>
</file>

<file path=xl/sharedStrings.xml><?xml version="1.0" encoding="utf-8"?>
<sst xmlns="http://schemas.openxmlformats.org/spreadsheetml/2006/main" count="88" uniqueCount="50">
  <si>
    <t>OEJV 0182</t>
  </si>
  <si>
    <t>OEJV 0189</t>
  </si>
  <si>
    <t>OEJV 0191</t>
  </si>
  <si>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</si>
  <si>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</si>
  <si>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</si>
  <si>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</si>
  <si>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</si>
  <si>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</si>
  <si>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</si>
  <si>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</si>
  <si>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</si>
  <si>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</si>
  <si>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</si>
  <si>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</si>
  <si>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</si>
  <si>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</si>
  <si>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</si>
  <si>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</si>
  <si>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</si>
  <si>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</si>
  <si>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</si>
  <si>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</si>
  <si>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</si>
  <si>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</si>
  <si>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</si>
  <si>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</si>
  <si>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</si>
  <si>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</si>
  <si>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</si>
  <si>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</si>
  <si>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</si>
  <si>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</si>
  <si>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</si>
  <si>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</si>
  <si>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</si>
  <si>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</si>
  <si>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</si>
  <si>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</si>
  <si>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</si>
  <si>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V1055 Sco / GSC 7356-0476               </t>
  </si>
  <si>
    <t xml:space="preserve">EW        </t>
  </si>
  <si>
    <t>IBVS 5843</t>
  </si>
  <si>
    <t>II</t>
  </si>
  <si>
    <t>OEJV 0181</t>
  </si>
  <si>
    <t>pg</t>
  </si>
  <si>
    <t>vis</t>
  </si>
  <si>
    <t>PE</t>
  </si>
  <si>
    <t>CCD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</si>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</sst>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0" applyFont="1">
      <alignment vertical="top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10" fillId="0" borderId="0" xfId="43" applyFont="1" applyAlignment="1">
      <alignment horizontal="left"/>
    </xf>
    <xf numFmtId="0" fontId="10" fillId="0" borderId="0" xfId="43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Active!$D$21:$D$212</c:f>
                <c:numCache>
                  <c:formatCode>General</c:formatCode>
                  <c:ptCount val="19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plus>
            <c:minus>
              <c:numRef>
                <c:f>Active!$D$21:$D$212</c:f>
                <c:numCache>
                  <c:formatCode>General</c:formatCode>
                  <c:ptCount val="19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4-4A1D-ACE9-1FBDA7D118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5">
                  <c:v>-1.8129399977624416E-3</c:v>
                </c:pt>
                <c:pt idx="6">
                  <c:v>8.9463000040268525E-4</c:v>
                </c:pt>
                <c:pt idx="7">
                  <c:v>1.0506199978408404E-3</c:v>
                </c:pt>
                <c:pt idx="8">
                  <c:v>2.0784899970749393E-3</c:v>
                </c:pt>
                <c:pt idx="9">
                  <c:v>2.6526000146986917E-4</c:v>
                </c:pt>
                <c:pt idx="10">
                  <c:v>-2.2692700003972277E-3</c:v>
                </c:pt>
                <c:pt idx="11">
                  <c:v>2.9137298479327001E-3</c:v>
                </c:pt>
                <c:pt idx="12">
                  <c:v>3.8051599985919893E-3</c:v>
                </c:pt>
                <c:pt idx="13">
                  <c:v>9.7423100014566444E-3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A4-4A1D-ACE9-1FBDA7D118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4-4A1D-ACE9-1FBDA7D118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0">
                  <c:v>0</c:v>
                </c:pt>
                <c:pt idx="1">
                  <c:v>1.9392000103835016E-4</c:v>
                </c:pt>
                <c:pt idx="2">
                  <c:v>-5.00899986946024E-5</c:v>
                </c:pt>
                <c:pt idx="3">
                  <c:v>8.0899997556116432E-5</c:v>
                </c:pt>
                <c:pt idx="4">
                  <c:v>2.0327300007920712E-3</c:v>
                </c:pt>
                <c:pt idx="14">
                  <c:v>1.3144180178642273E-2</c:v>
                </c:pt>
                <c:pt idx="15">
                  <c:v>1.2540170006104745E-2</c:v>
                </c:pt>
                <c:pt idx="16">
                  <c:v>1.3717819951125421E-2</c:v>
                </c:pt>
                <c:pt idx="17">
                  <c:v>1.3917820077040233E-2</c:v>
                </c:pt>
                <c:pt idx="18">
                  <c:v>1.3533810182707384E-2</c:v>
                </c:pt>
                <c:pt idx="19">
                  <c:v>1.388381005381234E-2</c:v>
                </c:pt>
                <c:pt idx="20">
                  <c:v>1.330376008991152E-2</c:v>
                </c:pt>
                <c:pt idx="21">
                  <c:v>1.2954440106113907E-2</c:v>
                </c:pt>
                <c:pt idx="22">
                  <c:v>1.334443981613731E-2</c:v>
                </c:pt>
                <c:pt idx="23">
                  <c:v>1.3454440188070294E-2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A4-4A1D-ACE9-1FBDA7D118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A4-4A1D-ACE9-1FBDA7D118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A4-4A1D-ACE9-1FBDA7D118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A4-4A1D-ACE9-1FBDA7D118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0">
                  <c:v>-3.9609241062315038E-3</c:v>
                </c:pt>
                <c:pt idx="1">
                  <c:v>-1.8852799915766031E-3</c:v>
                </c:pt>
                <c:pt idx="2">
                  <c:v>-1.8848961816441594E-3</c:v>
                </c:pt>
                <c:pt idx="3">
                  <c:v>-9.2498754060275695E-4</c:v>
                </c:pt>
                <c:pt idx="4">
                  <c:v>-9.1846277175121598E-4</c:v>
                </c:pt>
                <c:pt idx="5">
                  <c:v>6.6683081628611026E-3</c:v>
                </c:pt>
                <c:pt idx="6">
                  <c:v>6.6848119899561766E-3</c:v>
                </c:pt>
                <c:pt idx="7">
                  <c:v>6.6851957998886203E-3</c:v>
                </c:pt>
                <c:pt idx="8">
                  <c:v>6.6901853290103879E-3</c:v>
                </c:pt>
                <c:pt idx="9">
                  <c:v>6.737393950700948E-3</c:v>
                </c:pt>
                <c:pt idx="10">
                  <c:v>6.8344978636091756E-3</c:v>
                </c:pt>
                <c:pt idx="11">
                  <c:v>7.4869747487632671E-3</c:v>
                </c:pt>
                <c:pt idx="12">
                  <c:v>7.5088519149125506E-3</c:v>
                </c:pt>
                <c:pt idx="13">
                  <c:v>8.3858576105461397E-3</c:v>
                </c:pt>
                <c:pt idx="14">
                  <c:v>9.7725628964648089E-3</c:v>
                </c:pt>
                <c:pt idx="15">
                  <c:v>9.7729467063972526E-3</c:v>
                </c:pt>
                <c:pt idx="16">
                  <c:v>9.8631420405214942E-3</c:v>
                </c:pt>
                <c:pt idx="17">
                  <c:v>9.8631420405214942E-3</c:v>
                </c:pt>
                <c:pt idx="18">
                  <c:v>9.8635258504539379E-3</c:v>
                </c:pt>
                <c:pt idx="19">
                  <c:v>9.8635258504539379E-3</c:v>
                </c:pt>
                <c:pt idx="20">
                  <c:v>9.8654449001161562E-3</c:v>
                </c:pt>
                <c:pt idx="21">
                  <c:v>9.9161078111987093E-3</c:v>
                </c:pt>
                <c:pt idx="22">
                  <c:v>9.9161078111987093E-3</c:v>
                </c:pt>
                <c:pt idx="23">
                  <c:v>9.9161078111987093E-3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A4-4A1D-ACE9-1FBDA7D11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6400"/>
        <c:axId val="1"/>
      </c:scatterChart>
      <c:valAx>
        <c:axId val="44375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FE37D35-D27E-81D4-2275-C5A8C11DB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13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52500.2258</v>
      </c>
      <c r="G1" s="3">
        <v>0.36368802</v>
      </c>
      <c r="H1" s="3" t="s">
        <v>41</v>
      </c>
    </row>
    <row r="2" spans="1:8" x14ac:dyDescent="0.2">
      <c r="A2" t="s">
        <v>26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f>F1</f>
        <v>52500.2258</v>
      </c>
      <c r="D4" s="9">
        <f>G1</f>
        <v>0.36368802</v>
      </c>
    </row>
    <row r="5" spans="1:8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8" x14ac:dyDescent="0.2">
      <c r="A6" s="5" t="s">
        <v>4</v>
      </c>
    </row>
    <row r="7" spans="1:8" x14ac:dyDescent="0.2">
      <c r="A7" t="s">
        <v>5</v>
      </c>
      <c r="C7">
        <f>C4</f>
        <v>52500.2258</v>
      </c>
    </row>
    <row r="8" spans="1:8" x14ac:dyDescent="0.2">
      <c r="A8" t="s">
        <v>6</v>
      </c>
      <c r="C8">
        <f>D4</f>
        <v>0.36368802</v>
      </c>
      <c r="D8" s="29"/>
    </row>
    <row r="9" spans="1:8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8" x14ac:dyDescent="0.2">
      <c r="A11" s="12" t="s">
        <v>18</v>
      </c>
      <c r="B11" s="12"/>
      <c r="C11" s="23">
        <f ca="1">INTERCEPT(INDIRECT($D$9):G965,INDIRECT($C$9):F965)</f>
        <v>-3.9609241062315038E-3</v>
      </c>
      <c r="D11" s="3"/>
      <c r="E11" s="12"/>
    </row>
    <row r="12" spans="1:8" x14ac:dyDescent="0.2">
      <c r="A12" s="12" t="s">
        <v>19</v>
      </c>
      <c r="B12" s="12"/>
      <c r="C12" s="23">
        <f ca="1">SLOPE(INDIRECT($D$9):G965,INDIRECT($C$9):F965)</f>
        <v>7.676198648871674E-7</v>
      </c>
      <c r="D12" s="3"/>
      <c r="E12" s="12"/>
    </row>
    <row r="13" spans="1:8" x14ac:dyDescent="0.2">
      <c r="A13" s="12" t="s">
        <v>21</v>
      </c>
      <c r="B13" s="12"/>
      <c r="C13" s="3" t="s">
        <v>16</v>
      </c>
    </row>
    <row r="14" spans="1:8" x14ac:dyDescent="0.2">
      <c r="A14" s="12"/>
      <c r="B14" s="12"/>
      <c r="C14" s="12"/>
    </row>
    <row r="15" spans="1:8" x14ac:dyDescent="0.2">
      <c r="A15" s="14" t="s">
        <v>20</v>
      </c>
      <c r="B15" s="12"/>
      <c r="C15" s="15">
        <f ca="1">(C7+C11)+(C8+C12)*INT(MAX(F21:F3506))</f>
        <v>59074.987741667814</v>
      </c>
      <c r="E15" s="3"/>
      <c r="F15" s="12"/>
    </row>
    <row r="16" spans="1:8" x14ac:dyDescent="0.2">
      <c r="A16" s="18" t="s">
        <v>7</v>
      </c>
      <c r="B16" s="12"/>
      <c r="C16" s="19">
        <f ca="1">+C8+C12</f>
        <v>0.3636887876198649</v>
      </c>
      <c r="E16" s="12"/>
      <c r="F16" s="12"/>
    </row>
    <row r="17" spans="1:17" ht="13.5" thickBot="1" x14ac:dyDescent="0.25">
      <c r="A17" s="16" t="s">
        <v>30</v>
      </c>
      <c r="B17" s="12"/>
      <c r="C17" s="12">
        <f>COUNT(C21:C2164)</f>
        <v>24</v>
      </c>
      <c r="E17" s="16" t="s">
        <v>33</v>
      </c>
      <c r="F17" s="17">
        <f ca="1">TODAY()+15018.5-B5/24</f>
        <v>59968.5</v>
      </c>
    </row>
    <row r="18" spans="1:17" ht="14.25" thickTop="1" thickBot="1" x14ac:dyDescent="0.25">
      <c r="A18" s="18" t="s">
        <v>8</v>
      </c>
      <c r="B18" s="12"/>
      <c r="C18" s="21">
        <f ca="1">+C15</f>
        <v>59074.987741667814</v>
      </c>
      <c r="D18" s="22">
        <f ca="1">+C16</f>
        <v>0.3636887876198649</v>
      </c>
      <c r="E18" s="16" t="s">
        <v>34</v>
      </c>
      <c r="F18" s="17">
        <f ca="1">ROUND(2*(F17-C15)/C16,0)/2+1</f>
        <v>2458</v>
      </c>
    </row>
    <row r="19" spans="1:17" ht="13.5" thickTop="1" x14ac:dyDescent="0.2">
      <c r="E19" s="16" t="s">
        <v>35</v>
      </c>
      <c r="F19" s="20">
        <f ca="1">+C15+C16*F18-15018.5-C5/24</f>
        <v>44950.830614970779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31" t="s">
        <v>38</v>
      </c>
      <c r="B21" s="30" t="s">
        <v>37</v>
      </c>
      <c r="C21" s="31">
        <v>52500.2258</v>
      </c>
      <c r="D21" s="2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-3.9609241062315038E-3</v>
      </c>
      <c r="Q21" s="2">
        <f>+C21-15018.5</f>
        <v>37481.7258</v>
      </c>
    </row>
    <row r="22" spans="1:17" x14ac:dyDescent="0.2">
      <c r="A22" s="35" t="s">
        <v>42</v>
      </c>
      <c r="B22" s="30" t="s">
        <v>37</v>
      </c>
      <c r="C22" s="31">
        <v>53483.638400000003</v>
      </c>
      <c r="D22" s="31">
        <v>1.2999999999999999E-3</v>
      </c>
      <c r="E22">
        <f>+(C22-C$7)/C$8</f>
        <v>2704.0005332042647</v>
      </c>
      <c r="F22">
        <f>ROUND(2*E22,0)/2</f>
        <v>2704</v>
      </c>
      <c r="G22">
        <f>+C22-(C$7+F22*C$8)</f>
        <v>1.9392000103835016E-4</v>
      </c>
      <c r="K22">
        <f>+G22</f>
        <v>1.9392000103835016E-4</v>
      </c>
      <c r="O22">
        <f ca="1">+C$11+C$12*$F22</f>
        <v>-1.8852799915766031E-3</v>
      </c>
      <c r="Q22" s="2">
        <f>+C22-15018.5</f>
        <v>38465.138400000003</v>
      </c>
    </row>
    <row r="23" spans="1:17" x14ac:dyDescent="0.2">
      <c r="A23" s="35" t="s">
        <v>42</v>
      </c>
      <c r="B23" s="30" t="s">
        <v>37</v>
      </c>
      <c r="C23" s="31">
        <v>53483.82</v>
      </c>
      <c r="D23" s="31">
        <v>5.0000000000000001E-4</v>
      </c>
      <c r="E23">
        <f>+(C23-C$7)/C$8</f>
        <v>2704.4998622720636</v>
      </c>
      <c r="F23">
        <f>ROUND(2*E23,0)/2</f>
        <v>2704.5</v>
      </c>
      <c r="G23">
        <f>+C23-(C$7+F23*C$8)</f>
        <v>-5.00899986946024E-5</v>
      </c>
      <c r="K23">
        <f>+G23</f>
        <v>-5.00899986946024E-5</v>
      </c>
      <c r="O23">
        <f ca="1">+C$11+C$12*$F23</f>
        <v>-1.8848961816441594E-3</v>
      </c>
      <c r="Q23" s="2">
        <f>+C23-15018.5</f>
        <v>38465.32</v>
      </c>
    </row>
    <row r="24" spans="1:17" x14ac:dyDescent="0.2">
      <c r="A24" s="35" t="s">
        <v>42</v>
      </c>
      <c r="B24" s="30" t="s">
        <v>37</v>
      </c>
      <c r="C24" s="31">
        <v>53938.612000000001</v>
      </c>
      <c r="D24" s="31">
        <v>1E-3</v>
      </c>
      <c r="E24">
        <f>+(C24-C$7)/C$8</f>
        <v>3955.0002224434029</v>
      </c>
      <c r="F24">
        <f>ROUND(2*E24,0)/2</f>
        <v>3955</v>
      </c>
      <c r="G24">
        <f>+C24-(C$7+F24*C$8)</f>
        <v>8.0899997556116432E-5</v>
      </c>
      <c r="K24">
        <f>+G24</f>
        <v>8.0899997556116432E-5</v>
      </c>
      <c r="O24">
        <f ca="1">+C$11+C$12*$F24</f>
        <v>-9.2498754060275695E-4</v>
      </c>
      <c r="Q24" s="2">
        <f>+C24-15018.5</f>
        <v>38920.112000000001</v>
      </c>
    </row>
    <row r="25" spans="1:17" x14ac:dyDescent="0.2">
      <c r="A25" s="35" t="s">
        <v>42</v>
      </c>
      <c r="B25" s="30" t="s">
        <v>43</v>
      </c>
      <c r="C25" s="31">
        <v>53941.705300000001</v>
      </c>
      <c r="D25" s="31">
        <v>8.9999999999999998E-4</v>
      </c>
      <c r="E25">
        <f>+(C25-C$7)/C$8</f>
        <v>3963.5055892135279</v>
      </c>
      <c r="F25">
        <f>ROUND(2*E25,0)/2</f>
        <v>3963.5</v>
      </c>
      <c r="G25">
        <f>+C25-(C$7+F25*C$8)</f>
        <v>2.0327300007920712E-3</v>
      </c>
      <c r="K25">
        <f>+G25</f>
        <v>2.0327300007920712E-3</v>
      </c>
      <c r="O25">
        <f ca="1">+C$11+C$12*$F25</f>
        <v>-9.1846277175121598E-4</v>
      </c>
      <c r="Q25" s="2">
        <f>+C25-15018.5</f>
        <v>38923.205300000001</v>
      </c>
    </row>
    <row r="26" spans="1:17" x14ac:dyDescent="0.2">
      <c r="A26" s="36" t="s">
        <v>0</v>
      </c>
      <c r="B26" s="37" t="s">
        <v>43</v>
      </c>
      <c r="C26" s="36">
        <v>57536.212</v>
      </c>
      <c r="D26" s="36">
        <v>3.0000000000000001E-3</v>
      </c>
      <c r="E26">
        <f>+(C26-C$7)/C$8</f>
        <v>13846.995015123124</v>
      </c>
      <c r="F26">
        <f>ROUND(2*E26,0)/2</f>
        <v>13847</v>
      </c>
      <c r="G26">
        <f>+C26-(C$7+F26*C$8)</f>
        <v>-1.8129399977624416E-3</v>
      </c>
      <c r="I26">
        <f>+G26</f>
        <v>-1.8129399977624416E-3</v>
      </c>
      <c r="O26">
        <f ca="1">+C$11+C$12*$F26</f>
        <v>6.6683081628611026E-3</v>
      </c>
      <c r="Q26" s="2">
        <f>+C26-15018.5</f>
        <v>42517.712</v>
      </c>
    </row>
    <row r="27" spans="1:17" x14ac:dyDescent="0.2">
      <c r="A27" s="36" t="s">
        <v>0</v>
      </c>
      <c r="B27" s="37" t="s">
        <v>37</v>
      </c>
      <c r="C27" s="36">
        <v>57544.034</v>
      </c>
      <c r="D27" s="36">
        <v>3.0000000000000001E-3</v>
      </c>
      <c r="E27">
        <f>+(C27-C$7)/C$8</f>
        <v>13868.502459883061</v>
      </c>
      <c r="F27">
        <f>ROUND(2*E27,0)/2</f>
        <v>13868.5</v>
      </c>
      <c r="G27">
        <f>+C27-(C$7+F27*C$8)</f>
        <v>8.9463000040268525E-4</v>
      </c>
      <c r="I27">
        <f>+G27</f>
        <v>8.9463000040268525E-4</v>
      </c>
      <c r="O27">
        <f ca="1">+C$11+C$12*$F27</f>
        <v>6.6848119899561766E-3</v>
      </c>
      <c r="Q27" s="2">
        <f>+C27-15018.5</f>
        <v>42525.534</v>
      </c>
    </row>
    <row r="28" spans="1:17" x14ac:dyDescent="0.2">
      <c r="A28" s="36" t="s">
        <v>0</v>
      </c>
      <c r="B28" s="37" t="s">
        <v>43</v>
      </c>
      <c r="C28" s="36">
        <v>57544.216</v>
      </c>
      <c r="D28" s="36">
        <v>2E-3</v>
      </c>
      <c r="E28">
        <f>+(C28-C$7)/C$8</f>
        <v>13869.002888794632</v>
      </c>
      <c r="F28">
        <f>ROUND(2*E28,0)/2</f>
        <v>13869</v>
      </c>
      <c r="G28">
        <f>+C28-(C$7+F28*C$8)</f>
        <v>1.0506199978408404E-3</v>
      </c>
      <c r="I28">
        <f>+G28</f>
        <v>1.0506199978408404E-3</v>
      </c>
      <c r="O28">
        <f ca="1">+C$11+C$12*$F28</f>
        <v>6.6851957998886203E-3</v>
      </c>
      <c r="Q28" s="2">
        <f>+C28-15018.5</f>
        <v>42525.716</v>
      </c>
    </row>
    <row r="29" spans="1:17" x14ac:dyDescent="0.2">
      <c r="A29" s="32" t="s">
        <v>44</v>
      </c>
      <c r="B29" s="33" t="s">
        <v>37</v>
      </c>
      <c r="C29" s="34">
        <v>57546.580999999998</v>
      </c>
      <c r="D29" s="34">
        <v>8.9999999999999993E-3</v>
      </c>
      <c r="E29">
        <f>+(C29-C$7)/C$8</f>
        <v>13875.505715035646</v>
      </c>
      <c r="F29">
        <f>ROUND(2*E29,0)/2</f>
        <v>13875.5</v>
      </c>
      <c r="G29">
        <f>+C29-(C$7+F29*C$8)</f>
        <v>2.0784899970749393E-3</v>
      </c>
      <c r="I29">
        <f>+G29</f>
        <v>2.0784899970749393E-3</v>
      </c>
      <c r="O29">
        <f ca="1">+C$11+C$12*$F29</f>
        <v>6.6901853290103879E-3</v>
      </c>
      <c r="Q29" s="2">
        <f>+C29-15018.5</f>
        <v>42528.080999999998</v>
      </c>
    </row>
    <row r="30" spans="1:17" x14ac:dyDescent="0.2">
      <c r="A30" s="36" t="s">
        <v>0</v>
      </c>
      <c r="B30" s="37" t="s">
        <v>43</v>
      </c>
      <c r="C30" s="36">
        <v>57568.946000000004</v>
      </c>
      <c r="D30" s="36">
        <v>2E-3</v>
      </c>
      <c r="E30">
        <f>+(C30-C$7)/C$8</f>
        <v>13937.0007293614</v>
      </c>
      <c r="F30">
        <f>ROUND(2*E30,0)/2</f>
        <v>13937</v>
      </c>
      <c r="G30">
        <f>+C30-(C$7+F30*C$8)</f>
        <v>2.6526000146986917E-4</v>
      </c>
      <c r="I30">
        <f>+G30</f>
        <v>2.6526000146986917E-4</v>
      </c>
      <c r="O30">
        <f ca="1">+C$11+C$12*$F30</f>
        <v>6.737393950700948E-3</v>
      </c>
      <c r="Q30" s="2">
        <f>+C30-15018.5</f>
        <v>42550.446000000004</v>
      </c>
    </row>
    <row r="31" spans="1:17" ht="12" customHeight="1" x14ac:dyDescent="0.2">
      <c r="A31" s="36" t="s">
        <v>0</v>
      </c>
      <c r="B31" s="37" t="s">
        <v>37</v>
      </c>
      <c r="C31" s="36">
        <v>57614.95</v>
      </c>
      <c r="D31" s="36">
        <v>3.0000000000000001E-3</v>
      </c>
      <c r="E31">
        <f>+(C31-C$7)/C$8</f>
        <v>14063.493760393858</v>
      </c>
      <c r="F31">
        <f>ROUND(2*E31,0)/2</f>
        <v>14063.5</v>
      </c>
      <c r="G31">
        <f>+C31-(C$7+F31*C$8)</f>
        <v>-2.2692700003972277E-3</v>
      </c>
      <c r="I31">
        <f>+G31</f>
        <v>-2.2692700003972277E-3</v>
      </c>
      <c r="O31">
        <f ca="1">+C$11+C$12*$F31</f>
        <v>6.8344978636091756E-3</v>
      </c>
      <c r="Q31" s="2">
        <f>+C31-15018.5</f>
        <v>42596.45</v>
      </c>
    </row>
    <row r="32" spans="1:17" ht="12" customHeight="1" x14ac:dyDescent="0.2">
      <c r="A32" s="38" t="s">
        <v>1</v>
      </c>
      <c r="B32" s="39" t="s">
        <v>37</v>
      </c>
      <c r="C32" s="38">
        <v>57924.089999999851</v>
      </c>
      <c r="D32" s="38">
        <v>2E-3</v>
      </c>
      <c r="E32">
        <f>+(C32-C$7)/C$8</f>
        <v>14913.508011618998</v>
      </c>
      <c r="F32">
        <f>ROUND(2*E32,0)/2</f>
        <v>14913.5</v>
      </c>
      <c r="G32">
        <f>+C32-(C$7+F32*C$8)</f>
        <v>2.9137298479327001E-3</v>
      </c>
      <c r="I32">
        <f>+G32</f>
        <v>2.9137298479327001E-3</v>
      </c>
      <c r="O32">
        <f ca="1">+C$11+C$12*$F32</f>
        <v>7.4869747487632671E-3</v>
      </c>
      <c r="Q32" s="2">
        <f>+C32-15018.5</f>
        <v>42905.589999999851</v>
      </c>
    </row>
    <row r="33" spans="1:17" ht="12" customHeight="1" x14ac:dyDescent="0.2">
      <c r="A33" s="40" t="s">
        <v>2</v>
      </c>
      <c r="B33" s="41" t="s">
        <v>43</v>
      </c>
      <c r="C33" s="38">
        <v>57934.455999999998</v>
      </c>
      <c r="D33" s="38">
        <v>3.0000000000000001E-3</v>
      </c>
      <c r="E33">
        <f>+(C33-C$7)/C$8</f>
        <v>14942.010462703716</v>
      </c>
      <c r="F33">
        <f>ROUND(2*E33,0)/2</f>
        <v>14942</v>
      </c>
      <c r="G33">
        <f>+C33-(C$7+F33*C$8)</f>
        <v>3.8051599985919893E-3</v>
      </c>
      <c r="I33">
        <f>+G33</f>
        <v>3.8051599985919893E-3</v>
      </c>
      <c r="O33">
        <f ca="1">+C$11+C$12*$F33</f>
        <v>7.5088519149125506E-3</v>
      </c>
      <c r="Q33" s="2">
        <f>+C33-15018.5</f>
        <v>42915.955999999998</v>
      </c>
    </row>
    <row r="34" spans="1:17" ht="12" customHeight="1" x14ac:dyDescent="0.2">
      <c r="A34" s="38" t="s">
        <v>3</v>
      </c>
      <c r="B34" s="39" t="s">
        <v>37</v>
      </c>
      <c r="C34" s="38">
        <v>58349.9755</v>
      </c>
      <c r="D34" s="38">
        <v>2.8E-3</v>
      </c>
      <c r="E34">
        <f>+(C34-C$7)/C$8</f>
        <v>16084.526787547196</v>
      </c>
      <c r="F34">
        <f>ROUND(2*E34,0)/2</f>
        <v>16084.5</v>
      </c>
      <c r="G34">
        <f>+C34-(C$7+F34*C$8)</f>
        <v>9.7423100014566444E-3</v>
      </c>
      <c r="I34">
        <f>+G34</f>
        <v>9.7423100014566444E-3</v>
      </c>
      <c r="O34">
        <f ca="1">+C$11+C$12*$F34</f>
        <v>8.3858576105461397E-3</v>
      </c>
      <c r="Q34" s="2">
        <f>+C34-15018.5</f>
        <v>43331.4755</v>
      </c>
    </row>
    <row r="35" spans="1:17" ht="12" customHeight="1" x14ac:dyDescent="0.2">
      <c r="A35" s="42" t="s">
        <v>49</v>
      </c>
      <c r="B35" s="43" t="s">
        <v>43</v>
      </c>
      <c r="C35" s="44">
        <v>59006.981310000177</v>
      </c>
      <c r="D35" s="42">
        <v>1.5E-3</v>
      </c>
      <c r="E35">
        <f>+(C35-C$7)/C$8</f>
        <v>17891.036141361426</v>
      </c>
      <c r="F35">
        <f>ROUND(2*E35,0)/2</f>
        <v>17891</v>
      </c>
      <c r="G35">
        <f>+C35-(C$7+F35*C$8)</f>
        <v>1.3144180178642273E-2</v>
      </c>
      <c r="K35">
        <f>+G35</f>
        <v>1.3144180178642273E-2</v>
      </c>
      <c r="O35">
        <f ca="1">+C$11+C$12*$F35</f>
        <v>9.7725628964648089E-3</v>
      </c>
      <c r="Q35" s="2">
        <f>+C35-15018.5</f>
        <v>43988.481310000177</v>
      </c>
    </row>
    <row r="36" spans="1:17" ht="12" customHeight="1" x14ac:dyDescent="0.2">
      <c r="A36" s="42" t="s">
        <v>49</v>
      </c>
      <c r="B36" s="43" t="s">
        <v>37</v>
      </c>
      <c r="C36" s="44">
        <v>59007.162550000008</v>
      </c>
      <c r="D36" s="42">
        <v>1.58E-3</v>
      </c>
      <c r="E36">
        <f>+(C36-C$7)/C$8</f>
        <v>17891.534480569386</v>
      </c>
      <c r="F36">
        <f>ROUND(2*E36,0)/2</f>
        <v>17891.5</v>
      </c>
      <c r="G36">
        <f>+C36-(C$7+F36*C$8)</f>
        <v>1.2540170006104745E-2</v>
      </c>
      <c r="K36">
        <f>+G36</f>
        <v>1.2540170006104745E-2</v>
      </c>
      <c r="O36">
        <f ca="1">+C$11+C$12*$F36</f>
        <v>9.7729467063972526E-3</v>
      </c>
      <c r="Q36" s="2">
        <f>+C36-15018.5</f>
        <v>43988.662550000008</v>
      </c>
    </row>
    <row r="37" spans="1:17" ht="12" customHeight="1" x14ac:dyDescent="0.2">
      <c r="A37" s="42" t="s">
        <v>49</v>
      </c>
      <c r="B37" s="43" t="s">
        <v>43</v>
      </c>
      <c r="C37" s="44">
        <v>59049.897069999948</v>
      </c>
      <c r="D37" s="42">
        <v>2.3400000000000001E-3</v>
      </c>
      <c r="E37">
        <f>+(C37-C$7)/C$8</f>
        <v>18009.037718646734</v>
      </c>
      <c r="F37">
        <f>ROUND(2*E37,0)/2</f>
        <v>18009</v>
      </c>
      <c r="G37">
        <f>+C37-(C$7+F37*C$8)</f>
        <v>1.3717819951125421E-2</v>
      </c>
      <c r="K37">
        <f>+G37</f>
        <v>1.3717819951125421E-2</v>
      </c>
      <c r="O37">
        <f ca="1">+C$11+C$12*$F37</f>
        <v>9.8631420405214942E-3</v>
      </c>
      <c r="Q37" s="2">
        <f>+C37-15018.5</f>
        <v>44031.397069999948</v>
      </c>
    </row>
    <row r="38" spans="1:17" ht="12" customHeight="1" x14ac:dyDescent="0.2">
      <c r="A38" s="42" t="s">
        <v>49</v>
      </c>
      <c r="B38" s="43" t="s">
        <v>43</v>
      </c>
      <c r="C38" s="44">
        <v>59049.897270000074</v>
      </c>
      <c r="D38" s="42">
        <v>2.0799999999999998E-3</v>
      </c>
      <c r="E38">
        <f>+(C38-C$7)/C$8</f>
        <v>18009.038268568962</v>
      </c>
      <c r="F38">
        <f>ROUND(2*E38,0)/2</f>
        <v>18009</v>
      </c>
      <c r="G38">
        <f>+C38-(C$7+F38*C$8)</f>
        <v>1.3917820077040233E-2</v>
      </c>
      <c r="K38">
        <f>+G38</f>
        <v>1.3917820077040233E-2</v>
      </c>
      <c r="O38">
        <f ca="1">+C$11+C$12*$F38</f>
        <v>9.8631420405214942E-3</v>
      </c>
      <c r="Q38" s="2">
        <f>+C38-15018.5</f>
        <v>44031.397270000074</v>
      </c>
    </row>
    <row r="39" spans="1:17" ht="12" customHeight="1" x14ac:dyDescent="0.2">
      <c r="A39" s="42" t="s">
        <v>49</v>
      </c>
      <c r="B39" s="43" t="s">
        <v>37</v>
      </c>
      <c r="C39" s="44">
        <v>59050.078730000183</v>
      </c>
      <c r="D39" s="42">
        <v>2.3900000000000002E-3</v>
      </c>
      <c r="E39">
        <f>+(C39-C$7)/C$8</f>
        <v>18009.537212691754</v>
      </c>
      <c r="F39">
        <f>ROUND(2*E39,0)/2</f>
        <v>18009.5</v>
      </c>
      <c r="G39">
        <f>+C39-(C$7+F39*C$8)</f>
        <v>1.3533810182707384E-2</v>
      </c>
      <c r="K39">
        <f>+G39</f>
        <v>1.3533810182707384E-2</v>
      </c>
      <c r="O39">
        <f ca="1">+C$11+C$12*$F39</f>
        <v>9.8635258504539379E-3</v>
      </c>
      <c r="Q39" s="2">
        <f>+C39-15018.5</f>
        <v>44031.578730000183</v>
      </c>
    </row>
    <row r="40" spans="1:17" ht="12" customHeight="1" x14ac:dyDescent="0.2">
      <c r="A40" s="42" t="s">
        <v>49</v>
      </c>
      <c r="B40" s="43" t="s">
        <v>37</v>
      </c>
      <c r="C40" s="44">
        <v>59050.079080000054</v>
      </c>
      <c r="D40" s="42">
        <v>1.9499999999999999E-3</v>
      </c>
      <c r="E40">
        <f>+(C40-C$7)/C$8</f>
        <v>18009.538175054691</v>
      </c>
      <c r="F40">
        <f>ROUND(2*E40,0)/2</f>
        <v>18009.5</v>
      </c>
      <c r="G40">
        <f>+C40-(C$7+F40*C$8)</f>
        <v>1.388381005381234E-2</v>
      </c>
      <c r="K40">
        <f>+G40</f>
        <v>1.388381005381234E-2</v>
      </c>
      <c r="O40">
        <f ca="1">+C$11+C$12*$F40</f>
        <v>9.8635258504539379E-3</v>
      </c>
      <c r="Q40" s="2">
        <f>+C40-15018.5</f>
        <v>44031.579080000054</v>
      </c>
    </row>
    <row r="41" spans="1:17" ht="12" customHeight="1" x14ac:dyDescent="0.2">
      <c r="A41" s="42" t="s">
        <v>49</v>
      </c>
      <c r="B41" s="43" t="s">
        <v>43</v>
      </c>
      <c r="C41" s="44">
        <v>59050.987720000092</v>
      </c>
      <c r="D41" s="42">
        <v>1.66E-3</v>
      </c>
      <c r="E41">
        <f>+(C41-C$7)/C$8</f>
        <v>18012.03658014386</v>
      </c>
      <c r="F41">
        <f>ROUND(2*E41,0)/2</f>
        <v>18012</v>
      </c>
      <c r="G41">
        <f>+C41-(C$7+F41*C$8)</f>
        <v>1.330376008991152E-2</v>
      </c>
      <c r="K41">
        <f>+G41</f>
        <v>1.330376008991152E-2</v>
      </c>
      <c r="O41">
        <f ca="1">+C$11+C$12*$F41</f>
        <v>9.8654449001161562E-3</v>
      </c>
      <c r="Q41" s="2">
        <f>+C41-15018.5</f>
        <v>44032.487720000092</v>
      </c>
    </row>
    <row r="42" spans="1:17" ht="12" customHeight="1" x14ac:dyDescent="0.2">
      <c r="A42" s="42" t="s">
        <v>49</v>
      </c>
      <c r="B42" s="43" t="s">
        <v>43</v>
      </c>
      <c r="C42" s="44">
        <v>59074.990780000109</v>
      </c>
      <c r="D42" s="42">
        <v>2.6700000000000001E-3</v>
      </c>
      <c r="E42">
        <f>+(C42-C$7)/C$8</f>
        <v>18078.035619650349</v>
      </c>
      <c r="F42">
        <f>ROUND(2*E42,0)/2</f>
        <v>18078</v>
      </c>
      <c r="G42">
        <f>+C42-(C$7+F42*C$8)</f>
        <v>1.2954440106113907E-2</v>
      </c>
      <c r="K42">
        <f>+G42</f>
        <v>1.2954440106113907E-2</v>
      </c>
      <c r="O42">
        <f ca="1">+C$11+C$12*$F42</f>
        <v>9.9161078111987093E-3</v>
      </c>
      <c r="Q42" s="2">
        <f>+C42-15018.5</f>
        <v>44056.490780000109</v>
      </c>
    </row>
    <row r="43" spans="1:17" ht="12" customHeight="1" x14ac:dyDescent="0.2">
      <c r="A43" s="42" t="s">
        <v>49</v>
      </c>
      <c r="B43" s="43" t="s">
        <v>43</v>
      </c>
      <c r="C43" s="44">
        <v>59074.991169999819</v>
      </c>
      <c r="D43" s="42">
        <v>2.5699999999999998E-3</v>
      </c>
      <c r="E43">
        <f>+(C43-C$7)/C$8</f>
        <v>18078.036691997222</v>
      </c>
      <c r="F43">
        <f>ROUND(2*E43,0)/2</f>
        <v>18078</v>
      </c>
      <c r="G43">
        <f>+C43-(C$7+F43*C$8)</f>
        <v>1.334443981613731E-2</v>
      </c>
      <c r="K43">
        <f>+G43</f>
        <v>1.334443981613731E-2</v>
      </c>
      <c r="O43">
        <f ca="1">+C$11+C$12*$F43</f>
        <v>9.9161078111987093E-3</v>
      </c>
      <c r="Q43" s="2">
        <f>+C43-15018.5</f>
        <v>44056.491169999819</v>
      </c>
    </row>
    <row r="44" spans="1:17" ht="12" customHeight="1" x14ac:dyDescent="0.2">
      <c r="A44" s="42" t="s">
        <v>49</v>
      </c>
      <c r="B44" s="43" t="s">
        <v>43</v>
      </c>
      <c r="C44" s="44">
        <v>59074.991280000191</v>
      </c>
      <c r="D44" s="42">
        <v>2.8300000000000001E-3</v>
      </c>
      <c r="E44">
        <f>+(C44-C$7)/C$8</f>
        <v>18078.036994455277</v>
      </c>
      <c r="F44">
        <f>ROUND(2*E44,0)/2</f>
        <v>18078</v>
      </c>
      <c r="G44">
        <f>+C44-(C$7+F44*C$8)</f>
        <v>1.3454440188070294E-2</v>
      </c>
      <c r="K44">
        <f>+G44</f>
        <v>1.3454440188070294E-2</v>
      </c>
      <c r="O44">
        <f ca="1">+C$11+C$12*$F44</f>
        <v>9.9161078111987093E-3</v>
      </c>
      <c r="Q44" s="2">
        <f>+C44-15018.5</f>
        <v>44056.491280000191</v>
      </c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</sheetData>
  <sortState xmlns:xlrd2="http://schemas.microsoft.com/office/spreadsheetml/2017/richdata2" ref="A21:R44">
    <sortCondition ref="C21:C44"/>
  </sortState>
  <phoneticPr fontId="8" type="noConversion"/>
  <hyperlinks>
    <hyperlink ref="H63016" r:id="rId1" display="http://vsolj.cetus-net.org/bulletin.html"/>
    <hyperlink ref="H63009" r:id="rId2" display="https://www.aavso.org/ejaavso"/>
    <hyperlink ref="I63016" r:id="rId3" display="http://vsolj.cetus-net.org/bulletin.html"/>
    <hyperlink ref="AQ56667" r:id="rId4" display="http://cdsbib.u-strasbg.fr/cgi-bin/cdsbib?1990RMxAA..21..381G"/>
    <hyperlink ref="H63013" r:id="rId5" display="https://www.aavso.org/ejaavso"/>
    <hyperlink ref="AP4031" r:id="rId6" display="http://cdsbib.u-strasbg.fr/cgi-bin/cdsbib?1990RMxAA..21..381G"/>
    <hyperlink ref="AP4034" r:id="rId7" display="http://cdsbib.u-strasbg.fr/cgi-bin/cdsbib?1990RMxAA..21..381G"/>
    <hyperlink ref="AP4032" r:id="rId8" display="http://cdsbib.u-strasbg.fr/cgi-bin/cdsbib?1990RMxAA..21..381G"/>
    <hyperlink ref="AP4016" r:id="rId9" display="http://cdsbib.u-strasbg.fr/cgi-bin/cdsbib?1990RMxAA..21..381G"/>
    <hyperlink ref="AQ4245" r:id="rId10" display="http://cdsbib.u-strasbg.fr/cgi-bin/cdsbib?1990RMxAA..21..381G"/>
    <hyperlink ref="AQ4249" r:id="rId11" display="http://cdsbib.u-strasbg.fr/cgi-bin/cdsbib?1990RMxAA..21..381G"/>
    <hyperlink ref="AQ63929" r:id="rId12" display="http://cdsbib.u-strasbg.fr/cgi-bin/cdsbib?1990RMxAA..21..381G"/>
    <hyperlink ref="I1137" r:id="rId13" display="http://vsolj.cetus-net.org/bulletin.html"/>
    <hyperlink ref="H1137" r:id="rId14" display="http://vsolj.cetus-net.org/bulletin.html"/>
    <hyperlink ref="AQ64590" r:id="rId15" display="http://cdsbib.u-strasbg.fr/cgi-bin/cdsbib?1990RMxAA..21..381G"/>
    <hyperlink ref="AQ64589" r:id="rId16" display="http://cdsbib.u-strasbg.fr/cgi-bin/cdsbib?1990RMxAA..21..381G"/>
    <hyperlink ref="AP2307" r:id="rId17" display="http://cdsbib.u-strasbg.fr/cgi-bin/cdsbib?1990RMxAA..21..381G"/>
    <hyperlink ref="AP2325" r:id="rId18" display="http://cdsbib.u-strasbg.fr/cgi-bin/cdsbib?1990RMxAA..21..381G"/>
    <hyperlink ref="AP2326" r:id="rId19" display="http://cdsbib.u-strasbg.fr/cgi-bin/cdsbib?1990RMxAA..21..381G"/>
    <hyperlink ref="AP232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2023-01-24T04:36:10Z</dcterms:modified>
</cp:coreProperties>
</file>