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10FA5933-A795-4796-8D81-BCB19744EA0C}" xr6:coauthVersionLast="47" xr6:coauthVersionMax="47" xr10:uidLastSave="{00000000-0000-0000-0000-000000000000}"/>
  <bookViews>
    <workbookView xWindow="14595" yWindow="525" windowWidth="13320" windowHeight="1456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1" i="1" l="1"/>
  <c r="F61" i="1" s="1"/>
  <c r="G61" i="1" s="1"/>
  <c r="Q61" i="1"/>
  <c r="E62" i="1"/>
  <c r="F62" i="1" s="1"/>
  <c r="G62" i="1" s="1"/>
  <c r="Q62" i="1"/>
  <c r="E46" i="1"/>
  <c r="F46" i="1"/>
  <c r="Q21" i="1"/>
  <c r="Q23" i="1"/>
  <c r="Q24" i="1"/>
  <c r="Q25" i="1"/>
  <c r="Q28" i="1"/>
  <c r="Q29" i="1"/>
  <c r="Q30" i="1"/>
  <c r="Q38" i="1"/>
  <c r="Q40" i="1"/>
  <c r="Q42" i="1"/>
  <c r="Q49" i="1"/>
  <c r="Q50" i="1"/>
  <c r="Q51" i="1"/>
  <c r="Q55" i="1"/>
  <c r="Q22" i="1"/>
  <c r="Q26" i="1"/>
  <c r="Q27" i="1"/>
  <c r="Q54" i="1"/>
  <c r="G27" i="2"/>
  <c r="C27" i="2"/>
  <c r="G26" i="2"/>
  <c r="C26" i="2"/>
  <c r="G25" i="2"/>
  <c r="C25" i="2"/>
  <c r="G24" i="2"/>
  <c r="C24" i="2"/>
  <c r="G23" i="2"/>
  <c r="C23" i="2"/>
  <c r="G45" i="2"/>
  <c r="C45" i="2"/>
  <c r="G44" i="2"/>
  <c r="C44" i="2"/>
  <c r="G22" i="2"/>
  <c r="C22" i="2"/>
  <c r="G21" i="2"/>
  <c r="C21" i="2"/>
  <c r="G43" i="2"/>
  <c r="C43" i="2"/>
  <c r="G42" i="2"/>
  <c r="C42" i="2"/>
  <c r="G41" i="2"/>
  <c r="C41" i="2"/>
  <c r="G20" i="2"/>
  <c r="C20" i="2"/>
  <c r="G19" i="2"/>
  <c r="C19" i="2"/>
  <c r="G18" i="2"/>
  <c r="C18" i="2"/>
  <c r="G17" i="2"/>
  <c r="C17" i="2"/>
  <c r="G40" i="2"/>
  <c r="C40" i="2"/>
  <c r="G39" i="2"/>
  <c r="C39" i="2"/>
  <c r="G38" i="2"/>
  <c r="C38" i="2"/>
  <c r="G16" i="2"/>
  <c r="C16" i="2"/>
  <c r="G15" i="2"/>
  <c r="C15" i="2"/>
  <c r="G14" i="2"/>
  <c r="C14" i="2"/>
  <c r="G13" i="2"/>
  <c r="C13" i="2"/>
  <c r="G12" i="2"/>
  <c r="C12" i="2"/>
  <c r="G11" i="2"/>
  <c r="C11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45" i="2"/>
  <c r="D45" i="2"/>
  <c r="B45" i="2"/>
  <c r="A45" i="2"/>
  <c r="H44" i="2"/>
  <c r="D44" i="2"/>
  <c r="B44" i="2"/>
  <c r="A44" i="2"/>
  <c r="H22" i="2"/>
  <c r="D22" i="2"/>
  <c r="B22" i="2"/>
  <c r="A22" i="2"/>
  <c r="H21" i="2"/>
  <c r="D21" i="2"/>
  <c r="B21" i="2"/>
  <c r="A21" i="2"/>
  <c r="H43" i="2"/>
  <c r="D43" i="2"/>
  <c r="B43" i="2"/>
  <c r="A43" i="2"/>
  <c r="H42" i="2"/>
  <c r="D42" i="2"/>
  <c r="B42" i="2"/>
  <c r="A42" i="2"/>
  <c r="H41" i="2"/>
  <c r="D41" i="2"/>
  <c r="B41" i="2"/>
  <c r="A4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40" i="2"/>
  <c r="D40" i="2"/>
  <c r="B40" i="2"/>
  <c r="A40" i="2"/>
  <c r="H39" i="2"/>
  <c r="D39" i="2"/>
  <c r="B39" i="2"/>
  <c r="A39" i="2"/>
  <c r="H38" i="2"/>
  <c r="D38" i="2"/>
  <c r="B38" i="2"/>
  <c r="A38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Q60" i="1"/>
  <c r="C13" i="1"/>
  <c r="Q59" i="1"/>
  <c r="Q58" i="1"/>
  <c r="Q48" i="1"/>
  <c r="Q56" i="1"/>
  <c r="Q57" i="1"/>
  <c r="F12" i="1"/>
  <c r="F13" i="1" s="1"/>
  <c r="Q31" i="1"/>
  <c r="Q44" i="1"/>
  <c r="Q45" i="1"/>
  <c r="Q39" i="1"/>
  <c r="Q41" i="1"/>
  <c r="Q43" i="1"/>
  <c r="Q33" i="1"/>
  <c r="Q34" i="1"/>
  <c r="Q35" i="1"/>
  <c r="Q36" i="1"/>
  <c r="Q37" i="1"/>
  <c r="Q46" i="1"/>
  <c r="Q47" i="1"/>
  <c r="Q52" i="1"/>
  <c r="Q53" i="1"/>
  <c r="C8" i="1"/>
  <c r="C7" i="1"/>
  <c r="E21" i="1"/>
  <c r="F21" i="1"/>
  <c r="D14" i="1"/>
  <c r="D13" i="1"/>
  <c r="C14" i="1"/>
  <c r="C17" i="1"/>
  <c r="Q32" i="1"/>
  <c r="E44" i="2"/>
  <c r="E32" i="2"/>
  <c r="E27" i="2"/>
  <c r="E42" i="2"/>
  <c r="E28" i="2"/>
  <c r="E29" i="2"/>
  <c r="E19" i="2"/>
  <c r="G46" i="1"/>
  <c r="E36" i="1"/>
  <c r="F36" i="1"/>
  <c r="E60" i="1"/>
  <c r="F60" i="1"/>
  <c r="G60" i="1"/>
  <c r="E58" i="1"/>
  <c r="F58" i="1"/>
  <c r="G58" i="1"/>
  <c r="E53" i="1"/>
  <c r="F53" i="1"/>
  <c r="G53" i="1"/>
  <c r="E47" i="1"/>
  <c r="F47" i="1"/>
  <c r="G47" i="1"/>
  <c r="E44" i="1"/>
  <c r="F44" i="1"/>
  <c r="G44" i="1"/>
  <c r="E41" i="1"/>
  <c r="F41" i="1"/>
  <c r="G41" i="1"/>
  <c r="E37" i="1"/>
  <c r="E32" i="1"/>
  <c r="F32" i="1"/>
  <c r="G32" i="1"/>
  <c r="E54" i="1"/>
  <c r="F54" i="1"/>
  <c r="G54" i="1"/>
  <c r="E26" i="1"/>
  <c r="F26" i="1"/>
  <c r="G26" i="1"/>
  <c r="E55" i="1"/>
  <c r="F55" i="1"/>
  <c r="G55" i="1"/>
  <c r="E50" i="1"/>
  <c r="F50" i="1"/>
  <c r="G50" i="1"/>
  <c r="E42" i="1"/>
  <c r="F42" i="1"/>
  <c r="G42" i="1"/>
  <c r="E38" i="1"/>
  <c r="F38" i="1"/>
  <c r="G38" i="1"/>
  <c r="E29" i="1"/>
  <c r="F29" i="1"/>
  <c r="G29" i="1"/>
  <c r="E25" i="1"/>
  <c r="F25" i="1"/>
  <c r="G25" i="1"/>
  <c r="E23" i="1"/>
  <c r="F23" i="1"/>
  <c r="G23" i="1"/>
  <c r="G36" i="1"/>
  <c r="E57" i="1"/>
  <c r="E35" i="1"/>
  <c r="F35" i="1"/>
  <c r="G35" i="1"/>
  <c r="G48" i="1"/>
  <c r="G43" i="1"/>
  <c r="G51" i="1"/>
  <c r="G40" i="1"/>
  <c r="G21" i="1"/>
  <c r="E52" i="1"/>
  <c r="F52" i="1"/>
  <c r="E34" i="1"/>
  <c r="F34" i="1"/>
  <c r="G34" i="1"/>
  <c r="E59" i="1"/>
  <c r="F59" i="1"/>
  <c r="G59" i="1"/>
  <c r="E56" i="1"/>
  <c r="F56" i="1"/>
  <c r="G56" i="1"/>
  <c r="E48" i="1"/>
  <c r="F48" i="1"/>
  <c r="E45" i="1"/>
  <c r="F45" i="1"/>
  <c r="G45" i="1"/>
  <c r="E43" i="1"/>
  <c r="F43" i="1"/>
  <c r="E39" i="1"/>
  <c r="F39" i="1"/>
  <c r="G39" i="1"/>
  <c r="E33" i="1"/>
  <c r="F33" i="1"/>
  <c r="G33" i="1"/>
  <c r="E31" i="1"/>
  <c r="F31" i="1"/>
  <c r="G31" i="1"/>
  <c r="E27" i="1"/>
  <c r="F27" i="1"/>
  <c r="G27" i="1"/>
  <c r="E22" i="1"/>
  <c r="F22" i="1"/>
  <c r="G22" i="1"/>
  <c r="E51" i="1"/>
  <c r="F51" i="1"/>
  <c r="E49" i="1"/>
  <c r="E40" i="1"/>
  <c r="F40" i="1"/>
  <c r="E30" i="1"/>
  <c r="F30" i="1"/>
  <c r="G30" i="1"/>
  <c r="E28" i="1"/>
  <c r="E24" i="1"/>
  <c r="F24" i="1"/>
  <c r="G24" i="1"/>
  <c r="G52" i="1"/>
  <c r="I56" i="1"/>
  <c r="R56" i="1"/>
  <c r="S35" i="1"/>
  <c r="I35" i="1"/>
  <c r="R45" i="1"/>
  <c r="I45" i="1"/>
  <c r="S27" i="1"/>
  <c r="K27" i="1"/>
  <c r="R30" i="1"/>
  <c r="K30" i="1"/>
  <c r="S22" i="1"/>
  <c r="K22" i="1"/>
  <c r="K59" i="1"/>
  <c r="R59" i="1"/>
  <c r="R24" i="1"/>
  <c r="K24" i="1"/>
  <c r="R31" i="1"/>
  <c r="I31" i="1"/>
  <c r="S34" i="1"/>
  <c r="I34" i="1"/>
  <c r="R33" i="1"/>
  <c r="I33" i="1"/>
  <c r="J39" i="1"/>
  <c r="R39" i="1"/>
  <c r="J43" i="1"/>
  <c r="R43" i="1"/>
  <c r="F28" i="1"/>
  <c r="G28" i="1"/>
  <c r="E35" i="2"/>
  <c r="U23" i="1"/>
  <c r="K23" i="1"/>
  <c r="S54" i="1"/>
  <c r="K54" i="1"/>
  <c r="R60" i="1"/>
  <c r="K60" i="1"/>
  <c r="E30" i="2"/>
  <c r="E12" i="2"/>
  <c r="E26" i="2"/>
  <c r="E25" i="2"/>
  <c r="R40" i="1"/>
  <c r="K40" i="1"/>
  <c r="I36" i="1"/>
  <c r="S36" i="1"/>
  <c r="R25" i="1"/>
  <c r="K25" i="1"/>
  <c r="R29" i="1"/>
  <c r="K29" i="1"/>
  <c r="F37" i="1"/>
  <c r="G37" i="1"/>
  <c r="E16" i="2"/>
  <c r="E23" i="2"/>
  <c r="E45" i="2"/>
  <c r="E40" i="2"/>
  <c r="K21" i="1"/>
  <c r="U21" i="1"/>
  <c r="R51" i="1"/>
  <c r="K51" i="1"/>
  <c r="R38" i="1"/>
  <c r="K38" i="1"/>
  <c r="R41" i="1"/>
  <c r="J41" i="1"/>
  <c r="E43" i="2"/>
  <c r="E15" i="2"/>
  <c r="E14" i="2"/>
  <c r="E13" i="2"/>
  <c r="R32" i="1"/>
  <c r="H32" i="1"/>
  <c r="R42" i="1"/>
  <c r="K42" i="1"/>
  <c r="R44" i="1"/>
  <c r="I44" i="1"/>
  <c r="I46" i="1"/>
  <c r="S46" i="1"/>
  <c r="E21" i="2"/>
  <c r="E18" i="2"/>
  <c r="E37" i="2"/>
  <c r="E20" i="2"/>
  <c r="S26" i="1"/>
  <c r="K26" i="1"/>
  <c r="R48" i="1"/>
  <c r="I48" i="1"/>
  <c r="F49" i="1"/>
  <c r="G49" i="1"/>
  <c r="E41" i="2"/>
  <c r="F57" i="1"/>
  <c r="G57" i="1"/>
  <c r="E24" i="2"/>
  <c r="R50" i="1"/>
  <c r="K50" i="1"/>
  <c r="R47" i="1"/>
  <c r="I47" i="1"/>
  <c r="E22" i="2"/>
  <c r="E11" i="2"/>
  <c r="E17" i="2"/>
  <c r="E39" i="2"/>
  <c r="R58" i="1"/>
  <c r="K58" i="1"/>
  <c r="S52" i="1"/>
  <c r="I52" i="1"/>
  <c r="R55" i="1"/>
  <c r="K55" i="1"/>
  <c r="R53" i="1"/>
  <c r="I53" i="1"/>
  <c r="E38" i="2"/>
  <c r="E34" i="2"/>
  <c r="E33" i="2"/>
  <c r="E36" i="2"/>
  <c r="E31" i="2"/>
  <c r="R49" i="1"/>
  <c r="K49" i="1"/>
  <c r="R37" i="1"/>
  <c r="I37" i="1"/>
  <c r="R28" i="1"/>
  <c r="K28" i="1"/>
  <c r="S57" i="1"/>
  <c r="S19" i="1"/>
  <c r="E19" i="1" s="1"/>
  <c r="I57" i="1"/>
  <c r="D12" i="1"/>
  <c r="D11" i="1"/>
  <c r="P61" i="1" l="1"/>
  <c r="P62" i="1"/>
  <c r="K62" i="1"/>
  <c r="R62" i="1"/>
  <c r="K61" i="1"/>
  <c r="S61" i="1"/>
  <c r="P41" i="1"/>
  <c r="P29" i="1"/>
  <c r="P58" i="1"/>
  <c r="P52" i="1"/>
  <c r="P22" i="1"/>
  <c r="P40" i="1"/>
  <c r="P48" i="1"/>
  <c r="P33" i="1"/>
  <c r="P38" i="1"/>
  <c r="P56" i="1"/>
  <c r="P21" i="1"/>
  <c r="P27" i="1"/>
  <c r="P30" i="1"/>
  <c r="P57" i="1"/>
  <c r="P35" i="1"/>
  <c r="P42" i="1"/>
  <c r="P44" i="1"/>
  <c r="P24" i="1"/>
  <c r="P59" i="1"/>
  <c r="P47" i="1"/>
  <c r="P43" i="1"/>
  <c r="P53" i="1"/>
  <c r="P32" i="1"/>
  <c r="P37" i="1"/>
  <c r="P50" i="1"/>
  <c r="P39" i="1"/>
  <c r="P28" i="1"/>
  <c r="D15" i="1"/>
  <c r="C19" i="1" s="1"/>
  <c r="P55" i="1"/>
  <c r="P26" i="1"/>
  <c r="P34" i="1"/>
  <c r="P25" i="1"/>
  <c r="P46" i="1"/>
  <c r="P31" i="1"/>
  <c r="P23" i="1"/>
  <c r="P54" i="1"/>
  <c r="P36" i="1"/>
  <c r="P49" i="1"/>
  <c r="P45" i="1"/>
  <c r="P60" i="1"/>
  <c r="P51" i="1"/>
  <c r="D16" i="1"/>
  <c r="D19" i="1" s="1"/>
  <c r="C11" i="1"/>
  <c r="C12" i="1"/>
  <c r="O61" i="1" l="1"/>
  <c r="O62" i="1"/>
  <c r="R19" i="1"/>
  <c r="E18" i="1" s="1"/>
  <c r="C16" i="1"/>
  <c r="D18" i="1" s="1"/>
  <c r="O59" i="1"/>
  <c r="O31" i="1"/>
  <c r="O45" i="1"/>
  <c r="O41" i="1"/>
  <c r="O44" i="1"/>
  <c r="O28" i="1"/>
  <c r="O38" i="1"/>
  <c r="O53" i="1"/>
  <c r="C15" i="1"/>
  <c r="O23" i="1"/>
  <c r="O25" i="1"/>
  <c r="O52" i="1"/>
  <c r="O46" i="1"/>
  <c r="O55" i="1"/>
  <c r="O26" i="1"/>
  <c r="O54" i="1"/>
  <c r="O32" i="1"/>
  <c r="O47" i="1"/>
  <c r="O24" i="1"/>
  <c r="O39" i="1"/>
  <c r="O43" i="1"/>
  <c r="O34" i="1"/>
  <c r="O36" i="1"/>
  <c r="O37" i="1"/>
  <c r="O30" i="1"/>
  <c r="O40" i="1"/>
  <c r="O49" i="1"/>
  <c r="O51" i="1"/>
  <c r="O42" i="1"/>
  <c r="O27" i="1"/>
  <c r="O57" i="1"/>
  <c r="O29" i="1"/>
  <c r="O22" i="1"/>
  <c r="O33" i="1"/>
  <c r="O58" i="1"/>
  <c r="O56" i="1"/>
  <c r="O60" i="1"/>
  <c r="O48" i="1"/>
  <c r="O50" i="1"/>
  <c r="O35" i="1"/>
  <c r="O21" i="1"/>
  <c r="C18" i="1" l="1"/>
  <c r="F14" i="1"/>
  <c r="F15" i="1" s="1"/>
</calcChain>
</file>

<file path=xl/sharedStrings.xml><?xml version="1.0" encoding="utf-8"?>
<sst xmlns="http://schemas.openxmlformats.org/spreadsheetml/2006/main" count="416" uniqueCount="188">
  <si>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</si>
  <si>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</si>
  <si>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</si>
  <si>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</si>
  <si>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</si>
  <si>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</si>
  <si>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</si>
  <si>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</si>
  <si>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</si>
  <si>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</si>
  <si>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</si>
  <si>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</si>
  <si>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</si>
  <si>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</si>
  <si>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</si>
  <si>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</si>
  <si>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</si>
  <si>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</si>
  <si>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</si>
  <si>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</si>
  <si>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</si>
  <si>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</si>
  <si>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</si>
  <si>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</si>
  <si>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S4</t>
  </si>
  <si>
    <t>S5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</si>
  <si>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</si>
  <si>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</si>
  <si>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</si>
  <si>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</si>
  <si>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</si>
  <si>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</si>
  <si>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</si>
  <si>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</si>
  <si>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</si>
  <si>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</si>
  <si>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</si>
  <si>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</si>
  <si>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 xml:space="preserve">V0335 Ser / GSC 0353-0301               </t>
  </si>
  <si>
    <t>Kreiner Eph.</t>
  </si>
  <si>
    <t>J.M. Kreiner, 2004, Acta Astronomica, vol. 54, pp 207-210.</t>
  </si>
  <si>
    <t>EA</t>
  </si>
  <si>
    <t>Kreiner</t>
  </si>
  <si>
    <t>I</t>
  </si>
  <si>
    <t>IBVS 5296</t>
  </si>
  <si>
    <t>IBVS 5910</t>
  </si>
  <si>
    <t>OEJV 0094</t>
  </si>
  <si>
    <t>IBVS 5978</t>
  </si>
  <si>
    <t>II</t>
  </si>
  <si>
    <t>IBVS</t>
  </si>
  <si>
    <t>OEJV</t>
  </si>
  <si>
    <t>IBVS 6014</t>
  </si>
  <si>
    <t>OEJV 0160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</si>
  <si>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</si>
  <si>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</si>
  <si>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</si>
  <si>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</si>
  <si>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</si>
  <si>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</si>
  <si>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</si>
  <si>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</si>
  <si>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</si>
  <si>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</si>
  <si>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</si>
  <si>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2447907.100 </t>
  </si>
  <si>
    <t> 15.01.1990 14:24 </t>
  </si>
  <si>
    <t> 0.423 </t>
  </si>
  <si>
    <t>E </t>
  </si>
  <si>
    <t>?</t>
  </si>
  <si>
    <t> TYCHO </t>
  </si>
  <si>
    <t>IBVS 4536 </t>
  </si>
  <si>
    <t>2448257.072 </t>
  </si>
  <si>
    <t> 31.12.1990 13:43 </t>
  </si>
  <si>
    <t> 0.087 </t>
  </si>
  <si>
    <t>2448265.873 </t>
  </si>
  <si>
    <t> 09.01.1991 08:57 </t>
  </si>
  <si>
    <t> 0.408 </t>
  </si>
  <si>
    <t>2450304.35 </t>
  </si>
  <si>
    <t> 08.08.1996 20:24 </t>
  </si>
  <si>
    <t> 0.00 </t>
  </si>
  <si>
    <t>V </t>
  </si>
  <si>
    <t> E.Born </t>
  </si>
  <si>
    <t>BAVM 107 </t>
  </si>
  <si>
    <t>2450604.50 </t>
  </si>
  <si>
    <t> 05.06.1997 00:00 </t>
  </si>
  <si>
    <t> 0.01 </t>
  </si>
  <si>
    <t>2450606.37 </t>
  </si>
  <si>
    <t> 06.06.1997 20:52 </t>
  </si>
  <si>
    <t>2450637.39 </t>
  </si>
  <si>
    <t> 07.07.1997 21:21 </t>
  </si>
  <si>
    <t> -0.02 </t>
  </si>
  <si>
    <t>2450649.35 </t>
  </si>
  <si>
    <t> 19.07.1997 20:24 </t>
  </si>
  <si>
    <t>2450949.486 </t>
  </si>
  <si>
    <t> 15.05.1998 23:39 </t>
  </si>
  <si>
    <t> 0.010 </t>
  </si>
  <si>
    <t> M.Dahm </t>
  </si>
  <si>
    <t>BAVM 131 </t>
  </si>
  <si>
    <t>2450949.488 </t>
  </si>
  <si>
    <t> 15.05.1998 23:42 </t>
  </si>
  <si>
    <t> 0.012 </t>
  </si>
  <si>
    <t>BAVM 113 </t>
  </si>
  <si>
    <t>2451708.4494 </t>
  </si>
  <si>
    <t> 12.06.2000 22:47 </t>
  </si>
  <si>
    <t> -0.0010 </t>
  </si>
  <si>
    <t> W.Quester </t>
  </si>
  <si>
    <t>BAVM 152 </t>
  </si>
  <si>
    <t>2453885.3276 </t>
  </si>
  <si>
    <t> 29.05.2006 19:51 </t>
  </si>
  <si>
    <t> -0.0001 </t>
  </si>
  <si>
    <t>B;V</t>
  </si>
  <si>
    <t> Buzkurt &amp; Zeynep </t>
  </si>
  <si>
    <t>IBVS 5978 </t>
  </si>
  <si>
    <t>2453911.3391 </t>
  </si>
  <si>
    <t> 24.06.2006 20:08 </t>
  </si>
  <si>
    <t> -0.0070 </t>
  </si>
  <si>
    <t>2453942.3875 </t>
  </si>
  <si>
    <t> 25.07.2006 21:18 </t>
  </si>
  <si>
    <t> -0.0076 </t>
  </si>
  <si>
    <t>2454287.3750 </t>
  </si>
  <si>
    <t> 05.07.2007 21:00 </t>
  </si>
  <si>
    <t> -0.0085 </t>
  </si>
  <si>
    <t>2454292.4138 </t>
  </si>
  <si>
    <t> 10.07.2007 21:55 </t>
  </si>
  <si>
    <t> -0.0004 </t>
  </si>
  <si>
    <t>2454599.4532 </t>
  </si>
  <si>
    <t> 12.05.2008 22:52 </t>
  </si>
  <si>
    <t> -0.0007 </t>
  </si>
  <si>
    <t>C </t>
  </si>
  <si>
    <t> H.Kucáková </t>
  </si>
  <si>
    <t>OEJV 0094 </t>
  </si>
  <si>
    <t>2454599.4538 </t>
  </si>
  <si>
    <t> 12.05.2008 22:53 </t>
  </si>
  <si>
    <t>R</t>
  </si>
  <si>
    <t>2454599.4547 </t>
  </si>
  <si>
    <t> 12.05.2008 22:54 </t>
  </si>
  <si>
    <t> 0.0008 </t>
  </si>
  <si>
    <t>2454616.7031 </t>
  </si>
  <si>
    <t> 30.05.2008 04:52 </t>
  </si>
  <si>
    <t> -0.0002 </t>
  </si>
  <si>
    <t> C.Lacy </t>
  </si>
  <si>
    <t>IBVS 5910 </t>
  </si>
  <si>
    <t>2454616.7032 </t>
  </si>
  <si>
    <t>2454670.3155 </t>
  </si>
  <si>
    <t> 22.07.2008 19:34 </t>
  </si>
  <si>
    <t> -0.0053 </t>
  </si>
  <si>
    <t>U;B;V</t>
  </si>
  <si>
    <t>2454675.3517 </t>
  </si>
  <si>
    <t> 27.07.2008 20:26 </t>
  </si>
  <si>
    <t> 0.0003 </t>
  </si>
  <si>
    <t>2455299.7795 </t>
  </si>
  <si>
    <t> 13.04.2010 06:42 </t>
  </si>
  <si>
    <t> -0.0011 </t>
  </si>
  <si>
    <t>IBVS 5972 </t>
  </si>
  <si>
    <t>2455337.7290 </t>
  </si>
  <si>
    <t> 21.05.2010 05:29 </t>
  </si>
  <si>
    <t> -0.0003 </t>
  </si>
  <si>
    <t>2455368.7776 </t>
  </si>
  <si>
    <t> 21.06.2010 06:39 </t>
  </si>
  <si>
    <t>2455384.4370 </t>
  </si>
  <si>
    <t> 06.07.2010 22:29 </t>
  </si>
  <si>
    <t> -0.0099 </t>
  </si>
  <si>
    <t>2455396.3780 </t>
  </si>
  <si>
    <t> 18.07.2010 21:04 </t>
  </si>
  <si>
    <t> 0.0007 </t>
  </si>
  <si>
    <t>2455401.6790 </t>
  </si>
  <si>
    <t> 24.07.2010 04:17 </t>
  </si>
  <si>
    <t> -0.0174 </t>
  </si>
  <si>
    <t>2455451.5751 </t>
  </si>
  <si>
    <t> 12.09.2010 01:48 </t>
  </si>
  <si>
    <t>2455630.9697 </t>
  </si>
  <si>
    <t> 10.03.2011 11:16 </t>
  </si>
  <si>
    <t> 0.0002 </t>
  </si>
  <si>
    <t>IBVS 6014 </t>
  </si>
  <si>
    <t>2455694.9212 </t>
  </si>
  <si>
    <t> 13.05.2011 10:06 </t>
  </si>
  <si>
    <t> -0.0154 </t>
  </si>
  <si>
    <t>2455734.46607 </t>
  </si>
  <si>
    <t> 21.06.2011 23:11 </t>
  </si>
  <si>
    <t> 0.00002 </t>
  </si>
  <si>
    <t> H.Ku?akova </t>
  </si>
  <si>
    <t>OEJV 0160 </t>
  </si>
  <si>
    <t>2455734.46617 </t>
  </si>
  <si>
    <t> 0.00012 </t>
  </si>
  <si>
    <t>2455734.46627 </t>
  </si>
  <si>
    <t> 0.00022 </t>
  </si>
  <si>
    <t>BAD?</t>
  </si>
  <si>
    <t>JBAV,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</si>
</sst>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/>
    <xf numFmtId="0" fontId="8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0" xfId="0">
      <alignment vertical="top"/>
    </xf>
    <xf numFmtId="0" fontId="9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10" fillId="0" borderId="0" xfId="0" applyFont="1">
      <alignment vertical="top"/>
    </xf>
    <xf numFmtId="0" fontId="9" fillId="0" borderId="0" xfId="0" applyFont="1" applyAlignment="1"/>
    <xf numFmtId="22" fontId="9" fillId="0" borderId="0" xfId="0" applyNumberFormat="1" applyFont="1">
      <alignment vertical="top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1" xfId="0" applyFont="1" applyBorder="1">
      <alignment vertical="top"/>
    </xf>
    <xf numFmtId="0" fontId="12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9" fillId="0" borderId="5" xfId="0" applyFont="1" applyBorder="1" applyAlignment="1">
      <alignment horizont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176" fontId="21" fillId="0" borderId="0" xfId="0" applyNumberFormat="1" applyFont="1" applyAlignment="1">
      <alignment vertical="center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V335 Ser - Prim. O-C Diagr.</a:t>
            </a:r>
          </a:p>
        </c:rich>
      </c:tx>
      <c:layout>
        <c:manualLayout>
          <c:xMode val="edge"/>
          <c:yMode val="edge"/>
          <c:x val="0.2848235030912196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6299453753830881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-1332</c:v>
                </c:pt>
                <c:pt idx="1">
                  <c:v>-1230.5</c:v>
                </c:pt>
                <c:pt idx="2">
                  <c:v>-1228</c:v>
                </c:pt>
                <c:pt idx="3">
                  <c:v>-637</c:v>
                </c:pt>
                <c:pt idx="4">
                  <c:v>-550</c:v>
                </c:pt>
                <c:pt idx="5">
                  <c:v>-549.5</c:v>
                </c:pt>
                <c:pt idx="6">
                  <c:v>-540.5</c:v>
                </c:pt>
                <c:pt idx="7">
                  <c:v>-537</c:v>
                </c:pt>
                <c:pt idx="8">
                  <c:v>-450</c:v>
                </c:pt>
                <c:pt idx="9">
                  <c:v>-450</c:v>
                </c:pt>
                <c:pt idx="10">
                  <c:v>-230</c:v>
                </c:pt>
                <c:pt idx="11">
                  <c:v>0</c:v>
                </c:pt>
                <c:pt idx="12">
                  <c:v>401</c:v>
                </c:pt>
                <c:pt idx="13">
                  <c:v>408.5</c:v>
                </c:pt>
                <c:pt idx="14">
                  <c:v>417.5</c:v>
                </c:pt>
                <c:pt idx="15">
                  <c:v>517.5</c:v>
                </c:pt>
                <c:pt idx="16">
                  <c:v>519</c:v>
                </c:pt>
                <c:pt idx="17">
                  <c:v>608</c:v>
                </c:pt>
                <c:pt idx="18">
                  <c:v>608</c:v>
                </c:pt>
                <c:pt idx="19">
                  <c:v>608</c:v>
                </c:pt>
                <c:pt idx="20">
                  <c:v>608</c:v>
                </c:pt>
                <c:pt idx="21">
                  <c:v>608</c:v>
                </c:pt>
                <c:pt idx="22">
                  <c:v>608</c:v>
                </c:pt>
                <c:pt idx="23">
                  <c:v>613</c:v>
                </c:pt>
                <c:pt idx="24">
                  <c:v>613</c:v>
                </c:pt>
                <c:pt idx="25">
                  <c:v>628.5</c:v>
                </c:pt>
                <c:pt idx="26">
                  <c:v>630</c:v>
                </c:pt>
                <c:pt idx="27">
                  <c:v>630</c:v>
                </c:pt>
                <c:pt idx="28">
                  <c:v>811</c:v>
                </c:pt>
                <c:pt idx="29">
                  <c:v>822</c:v>
                </c:pt>
                <c:pt idx="30">
                  <c:v>831</c:v>
                </c:pt>
                <c:pt idx="31">
                  <c:v>835.5</c:v>
                </c:pt>
                <c:pt idx="32">
                  <c:v>839</c:v>
                </c:pt>
                <c:pt idx="33">
                  <c:v>840.5</c:v>
                </c:pt>
                <c:pt idx="34">
                  <c:v>855</c:v>
                </c:pt>
                <c:pt idx="35">
                  <c:v>907</c:v>
                </c:pt>
                <c:pt idx="36">
                  <c:v>925.5</c:v>
                </c:pt>
                <c:pt idx="37">
                  <c:v>937</c:v>
                </c:pt>
                <c:pt idx="38">
                  <c:v>937</c:v>
                </c:pt>
                <c:pt idx="39">
                  <c:v>937</c:v>
                </c:pt>
                <c:pt idx="40">
                  <c:v>1989.5</c:v>
                </c:pt>
                <c:pt idx="41">
                  <c:v>1993</c:v>
                </c:pt>
              </c:numCache>
            </c:numRef>
          </c:xVal>
          <c:yVal>
            <c:numRef>
              <c:f>Active!$R$21:$R$921</c:f>
              <c:numCache>
                <c:formatCode>General</c:formatCode>
                <c:ptCount val="901"/>
                <c:pt idx="3">
                  <c:v>-8.5170000020298176E-3</c:v>
                </c:pt>
                <c:pt idx="4">
                  <c:v>3.749999996216502E-3</c:v>
                </c:pt>
                <c:pt idx="7">
                  <c:v>5.5829999982961453E-3</c:v>
                </c:pt>
                <c:pt idx="8">
                  <c:v>3.8499999936902896E-3</c:v>
                </c:pt>
                <c:pt idx="9">
                  <c:v>5.8499999940977432E-3</c:v>
                </c:pt>
                <c:pt idx="10">
                  <c:v>-1.7300000035902485E-3</c:v>
                </c:pt>
                <c:pt idx="11">
                  <c:v>0</c:v>
                </c:pt>
                <c:pt idx="12">
                  <c:v>1.5440999995917082E-2</c:v>
                </c:pt>
                <c:pt idx="16">
                  <c:v>1.827900000353111E-2</c:v>
                </c:pt>
                <c:pt idx="17">
                  <c:v>2.0228000001225155E-2</c:v>
                </c:pt>
                <c:pt idx="18">
                  <c:v>2.0307999999204185E-2</c:v>
                </c:pt>
                <c:pt idx="19">
                  <c:v>2.0828000000619795E-2</c:v>
                </c:pt>
                <c:pt idx="20">
                  <c:v>2.0917999994708225E-2</c:v>
                </c:pt>
                <c:pt idx="21">
                  <c:v>2.1727999999711756E-2</c:v>
                </c:pt>
                <c:pt idx="22">
                  <c:v>2.1787999998196028E-2</c:v>
                </c:pt>
                <c:pt idx="23">
                  <c:v>2.0832999995036516E-2</c:v>
                </c:pt>
                <c:pt idx="24">
                  <c:v>2.0932999999786261E-2</c:v>
                </c:pt>
                <c:pt idx="26">
                  <c:v>2.1829999997862615E-2</c:v>
                </c:pt>
                <c:pt idx="27">
                  <c:v>2.1829999997862615E-2</c:v>
                </c:pt>
                <c:pt idx="28">
                  <c:v>2.515099999436643E-2</c:v>
                </c:pt>
                <c:pt idx="29">
                  <c:v>2.6202000000921544E-2</c:v>
                </c:pt>
                <c:pt idx="30">
                  <c:v>2.6071000000229105E-2</c:v>
                </c:pt>
                <c:pt idx="32">
                  <c:v>2.7598999993642792E-2</c:v>
                </c:pt>
                <c:pt idx="34">
                  <c:v>2.6955000001180451E-2</c:v>
                </c:pt>
                <c:pt idx="35">
                  <c:v>2.8887000000395346E-2</c:v>
                </c:pt>
                <c:pt idx="37">
                  <c:v>2.9486999999789987E-2</c:v>
                </c:pt>
                <c:pt idx="38">
                  <c:v>2.9586999997263774E-2</c:v>
                </c:pt>
                <c:pt idx="39">
                  <c:v>2.9686999994737562E-2</c:v>
                </c:pt>
                <c:pt idx="41">
                  <c:v>5.7312999924761243E-2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05-4666-B528-E4ED7A42B186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-1332</c:v>
                </c:pt>
                <c:pt idx="1">
                  <c:v>-1230.5</c:v>
                </c:pt>
                <c:pt idx="2">
                  <c:v>-1228</c:v>
                </c:pt>
                <c:pt idx="3">
                  <c:v>-637</c:v>
                </c:pt>
                <c:pt idx="4">
                  <c:v>-550</c:v>
                </c:pt>
                <c:pt idx="5">
                  <c:v>-549.5</c:v>
                </c:pt>
                <c:pt idx="6">
                  <c:v>-540.5</c:v>
                </c:pt>
                <c:pt idx="7">
                  <c:v>-537</c:v>
                </c:pt>
                <c:pt idx="8">
                  <c:v>-450</c:v>
                </c:pt>
                <c:pt idx="9">
                  <c:v>-450</c:v>
                </c:pt>
                <c:pt idx="10">
                  <c:v>-230</c:v>
                </c:pt>
                <c:pt idx="11">
                  <c:v>0</c:v>
                </c:pt>
                <c:pt idx="12">
                  <c:v>401</c:v>
                </c:pt>
                <c:pt idx="13">
                  <c:v>408.5</c:v>
                </c:pt>
                <c:pt idx="14">
                  <c:v>417.5</c:v>
                </c:pt>
                <c:pt idx="15">
                  <c:v>517.5</c:v>
                </c:pt>
                <c:pt idx="16">
                  <c:v>519</c:v>
                </c:pt>
                <c:pt idx="17">
                  <c:v>608</c:v>
                </c:pt>
                <c:pt idx="18">
                  <c:v>608</c:v>
                </c:pt>
                <c:pt idx="19">
                  <c:v>608</c:v>
                </c:pt>
                <c:pt idx="20">
                  <c:v>608</c:v>
                </c:pt>
                <c:pt idx="21">
                  <c:v>608</c:v>
                </c:pt>
                <c:pt idx="22">
                  <c:v>608</c:v>
                </c:pt>
                <c:pt idx="23">
                  <c:v>613</c:v>
                </c:pt>
                <c:pt idx="24">
                  <c:v>613</c:v>
                </c:pt>
                <c:pt idx="25">
                  <c:v>628.5</c:v>
                </c:pt>
                <c:pt idx="26">
                  <c:v>630</c:v>
                </c:pt>
                <c:pt idx="27">
                  <c:v>630</c:v>
                </c:pt>
                <c:pt idx="28">
                  <c:v>811</c:v>
                </c:pt>
                <c:pt idx="29">
                  <c:v>822</c:v>
                </c:pt>
                <c:pt idx="30">
                  <c:v>831</c:v>
                </c:pt>
                <c:pt idx="31">
                  <c:v>835.5</c:v>
                </c:pt>
                <c:pt idx="32">
                  <c:v>839</c:v>
                </c:pt>
                <c:pt idx="33">
                  <c:v>840.5</c:v>
                </c:pt>
                <c:pt idx="34">
                  <c:v>855</c:v>
                </c:pt>
                <c:pt idx="35">
                  <c:v>907</c:v>
                </c:pt>
                <c:pt idx="36">
                  <c:v>925.5</c:v>
                </c:pt>
                <c:pt idx="37">
                  <c:v>937</c:v>
                </c:pt>
                <c:pt idx="38">
                  <c:v>937</c:v>
                </c:pt>
                <c:pt idx="39">
                  <c:v>937</c:v>
                </c:pt>
                <c:pt idx="40">
                  <c:v>1989.5</c:v>
                </c:pt>
                <c:pt idx="41">
                  <c:v>1993</c:v>
                </c:pt>
              </c:numCache>
            </c:numRef>
          </c:xVal>
          <c:yVal>
            <c:numRef>
              <c:f>Active!$O$21:$O$921</c:f>
              <c:numCache>
                <c:formatCode>General</c:formatCode>
                <c:ptCount val="901"/>
                <c:pt idx="0">
                  <c:v>-1.8667828372292361E-2</c:v>
                </c:pt>
                <c:pt idx="1">
                  <c:v>-1.6545190341656704E-2</c:v>
                </c:pt>
                <c:pt idx="2">
                  <c:v>-1.6492908616764203E-2</c:v>
                </c:pt>
                <c:pt idx="3">
                  <c:v>-4.1335088521763097E-3</c:v>
                </c:pt>
                <c:pt idx="4">
                  <c:v>-2.3141048259171793E-3</c:v>
                </c:pt>
                <c:pt idx="5">
                  <c:v>-2.3036484809386779E-3</c:v>
                </c:pt>
                <c:pt idx="6">
                  <c:v>-2.1154342713256644E-3</c:v>
                </c:pt>
                <c:pt idx="7">
                  <c:v>-2.0422398564761586E-3</c:v>
                </c:pt>
                <c:pt idx="8">
                  <c:v>-2.2283583021702816E-4</c:v>
                </c:pt>
                <c:pt idx="9">
                  <c:v>-2.2283583021702816E-4</c:v>
                </c:pt>
                <c:pt idx="10">
                  <c:v>4.3779559603233046E-3</c:v>
                </c:pt>
                <c:pt idx="11">
                  <c:v>9.1878746504336518E-3</c:v>
                </c:pt>
                <c:pt idx="12">
                  <c:v>1.7573863323191257E-2</c:v>
                </c:pt>
                <c:pt idx="13">
                  <c:v>1.7730708497868768E-2</c:v>
                </c:pt>
                <c:pt idx="14">
                  <c:v>1.7918922707481782E-2</c:v>
                </c:pt>
                <c:pt idx="15">
                  <c:v>2.0010191703181933E-2</c:v>
                </c:pt>
                <c:pt idx="16">
                  <c:v>2.0041560738117435E-2</c:v>
                </c:pt>
                <c:pt idx="17">
                  <c:v>2.1902790144290571E-2</c:v>
                </c:pt>
                <c:pt idx="18">
                  <c:v>2.1902790144290571E-2</c:v>
                </c:pt>
                <c:pt idx="19">
                  <c:v>2.1902790144290571E-2</c:v>
                </c:pt>
                <c:pt idx="20">
                  <c:v>2.1902790144290571E-2</c:v>
                </c:pt>
                <c:pt idx="21">
                  <c:v>2.1902790144290571E-2</c:v>
                </c:pt>
                <c:pt idx="22">
                  <c:v>2.1902790144290571E-2</c:v>
                </c:pt>
                <c:pt idx="23">
                  <c:v>2.2007353594075577E-2</c:v>
                </c:pt>
                <c:pt idx="24">
                  <c:v>2.2007353594075577E-2</c:v>
                </c:pt>
                <c:pt idx="25">
                  <c:v>2.2331500288409099E-2</c:v>
                </c:pt>
                <c:pt idx="26">
                  <c:v>2.2362869323344602E-2</c:v>
                </c:pt>
                <c:pt idx="27">
                  <c:v>2.2362869323344602E-2</c:v>
                </c:pt>
                <c:pt idx="28">
                  <c:v>2.6148066205561878E-2</c:v>
                </c:pt>
                <c:pt idx="29">
                  <c:v>2.6378105795088896E-2</c:v>
                </c:pt>
                <c:pt idx="30">
                  <c:v>2.656632000470191E-2</c:v>
                </c:pt>
                <c:pt idx="31">
                  <c:v>2.6660427109508417E-2</c:v>
                </c:pt>
                <c:pt idx="32">
                  <c:v>2.6733621524357917E-2</c:v>
                </c:pt>
                <c:pt idx="33">
                  <c:v>2.676499055929342E-2</c:v>
                </c:pt>
                <c:pt idx="34">
                  <c:v>2.7068224563669946E-2</c:v>
                </c:pt>
                <c:pt idx="35">
                  <c:v>2.8155684441434022E-2</c:v>
                </c:pt>
                <c:pt idx="36">
                  <c:v>2.8542569205638552E-2</c:v>
                </c:pt>
                <c:pt idx="37">
                  <c:v>2.8783065140144067E-2</c:v>
                </c:pt>
                <c:pt idx="38">
                  <c:v>2.8783065140144067E-2</c:v>
                </c:pt>
                <c:pt idx="39">
                  <c:v>2.8783065140144067E-2</c:v>
                </c:pt>
                <c:pt idx="40">
                  <c:v>5.0793671319888156E-2</c:v>
                </c:pt>
                <c:pt idx="41">
                  <c:v>5.0866865734737664E-2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05-4666-B528-E4ED7A42B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99104"/>
        <c:axId val="1"/>
      </c:scatterChart>
      <c:valAx>
        <c:axId val="728499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8796252339552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99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748484402027707"/>
          <c:y val="0.92073298764483702"/>
          <c:w val="0.30353452180223839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V335 Ser - O-C Diagr.</a:t>
            </a:r>
          </a:p>
        </c:rich>
      </c:tx>
      <c:layout>
        <c:manualLayout>
          <c:xMode val="edge"/>
          <c:yMode val="edge"/>
          <c:x val="0.36774193548387096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1129032258064515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Active!$D$21:$D$494</c:f>
                <c:numCache>
                  <c:formatCode>General</c:formatCode>
                  <c:ptCount val="474"/>
                  <c:pt idx="10">
                    <c:v>2E-3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8">
                    <c:v>6.9999999999999999E-4</c:v>
                  </c:pt>
                  <c:pt idx="20">
                    <c:v>5.0000000000000001E-4</c:v>
                  </c:pt>
                  <c:pt idx="22">
                    <c:v>5.9999999999999995E-4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5.9999999999999995E-4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31">
                    <c:v>4.0000000000000002E-4</c:v>
                  </c:pt>
                  <c:pt idx="32">
                    <c:v>2.9999999999999997E-4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3.0000000000000001E-3</c:v>
                  </c:pt>
                  <c:pt idx="41">
                    <c:v>5.0000000000000001E-3</c:v>
                  </c:pt>
                </c:numCache>
              </c:numRef>
            </c:plus>
            <c:minus>
              <c:numRef>
                <c:f>Active!$D$21:$D$494</c:f>
                <c:numCache>
                  <c:formatCode>General</c:formatCode>
                  <c:ptCount val="474"/>
                  <c:pt idx="10">
                    <c:v>2E-3</c:v>
                  </c:pt>
                  <c:pt idx="12">
                    <c:v>2.9999999999999997E-4</c:v>
                  </c:pt>
                  <c:pt idx="13">
                    <c:v>5.9999999999999995E-4</c:v>
                  </c:pt>
                  <c:pt idx="14">
                    <c:v>5.0000000000000001E-4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8">
                    <c:v>6.9999999999999999E-4</c:v>
                  </c:pt>
                  <c:pt idx="20">
                    <c:v>5.0000000000000001E-4</c:v>
                  </c:pt>
                  <c:pt idx="22">
                    <c:v>5.9999999999999995E-4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5.9999999999999995E-4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31">
                    <c:v>4.0000000000000002E-4</c:v>
                  </c:pt>
                  <c:pt idx="32">
                    <c:v>2.9999999999999997E-4</c:v>
                  </c:pt>
                  <c:pt idx="35">
                    <c:v>2.0000000000000001E-4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3.0000000000000001E-3</c:v>
                  </c:pt>
                  <c:pt idx="4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-1332</c:v>
                </c:pt>
                <c:pt idx="1">
                  <c:v>-1230.5</c:v>
                </c:pt>
                <c:pt idx="2">
                  <c:v>-1228</c:v>
                </c:pt>
                <c:pt idx="3">
                  <c:v>-637</c:v>
                </c:pt>
                <c:pt idx="4">
                  <c:v>-550</c:v>
                </c:pt>
                <c:pt idx="5">
                  <c:v>-549.5</c:v>
                </c:pt>
                <c:pt idx="6">
                  <c:v>-540.5</c:v>
                </c:pt>
                <c:pt idx="7">
                  <c:v>-537</c:v>
                </c:pt>
                <c:pt idx="8">
                  <c:v>-450</c:v>
                </c:pt>
                <c:pt idx="9">
                  <c:v>-450</c:v>
                </c:pt>
                <c:pt idx="10">
                  <c:v>-230</c:v>
                </c:pt>
                <c:pt idx="11">
                  <c:v>0</c:v>
                </c:pt>
                <c:pt idx="12">
                  <c:v>401</c:v>
                </c:pt>
                <c:pt idx="13">
                  <c:v>408.5</c:v>
                </c:pt>
                <c:pt idx="14">
                  <c:v>417.5</c:v>
                </c:pt>
                <c:pt idx="15">
                  <c:v>517.5</c:v>
                </c:pt>
                <c:pt idx="16">
                  <c:v>519</c:v>
                </c:pt>
                <c:pt idx="17">
                  <c:v>608</c:v>
                </c:pt>
                <c:pt idx="18">
                  <c:v>608</c:v>
                </c:pt>
                <c:pt idx="19">
                  <c:v>608</c:v>
                </c:pt>
                <c:pt idx="20">
                  <c:v>608</c:v>
                </c:pt>
                <c:pt idx="21">
                  <c:v>608</c:v>
                </c:pt>
                <c:pt idx="22">
                  <c:v>608</c:v>
                </c:pt>
                <c:pt idx="23">
                  <c:v>613</c:v>
                </c:pt>
                <c:pt idx="24">
                  <c:v>613</c:v>
                </c:pt>
                <c:pt idx="25">
                  <c:v>628.5</c:v>
                </c:pt>
                <c:pt idx="26">
                  <c:v>630</c:v>
                </c:pt>
                <c:pt idx="27">
                  <c:v>630</c:v>
                </c:pt>
                <c:pt idx="28">
                  <c:v>811</c:v>
                </c:pt>
                <c:pt idx="29">
                  <c:v>822</c:v>
                </c:pt>
                <c:pt idx="30">
                  <c:v>831</c:v>
                </c:pt>
                <c:pt idx="31">
                  <c:v>835.5</c:v>
                </c:pt>
                <c:pt idx="32">
                  <c:v>839</c:v>
                </c:pt>
                <c:pt idx="33">
                  <c:v>840.5</c:v>
                </c:pt>
                <c:pt idx="34">
                  <c:v>855</c:v>
                </c:pt>
                <c:pt idx="35">
                  <c:v>907</c:v>
                </c:pt>
                <c:pt idx="36">
                  <c:v>925.5</c:v>
                </c:pt>
                <c:pt idx="37">
                  <c:v>937</c:v>
                </c:pt>
                <c:pt idx="38">
                  <c:v>937</c:v>
                </c:pt>
                <c:pt idx="39">
                  <c:v>937</c:v>
                </c:pt>
                <c:pt idx="40">
                  <c:v>1989.5</c:v>
                </c:pt>
                <c:pt idx="41">
                  <c:v>1993</c:v>
                </c:pt>
              </c:numCache>
            </c:numRef>
          </c:xVal>
          <c:yVal>
            <c:numRef>
              <c:f>Active!$H$21:$H$921</c:f>
              <c:numCache>
                <c:formatCode>General</c:formatCode>
                <c:ptCount val="901"/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24-41F1-9F3D-23D8C1EFEA2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-1332</c:v>
                </c:pt>
                <c:pt idx="1">
                  <c:v>-1230.5</c:v>
                </c:pt>
                <c:pt idx="2">
                  <c:v>-1228</c:v>
                </c:pt>
                <c:pt idx="3">
                  <c:v>-637</c:v>
                </c:pt>
                <c:pt idx="4">
                  <c:v>-550</c:v>
                </c:pt>
                <c:pt idx="5">
                  <c:v>-549.5</c:v>
                </c:pt>
                <c:pt idx="6">
                  <c:v>-540.5</c:v>
                </c:pt>
                <c:pt idx="7">
                  <c:v>-537</c:v>
                </c:pt>
                <c:pt idx="8">
                  <c:v>-450</c:v>
                </c:pt>
                <c:pt idx="9">
                  <c:v>-450</c:v>
                </c:pt>
                <c:pt idx="10">
                  <c:v>-230</c:v>
                </c:pt>
                <c:pt idx="11">
                  <c:v>0</c:v>
                </c:pt>
                <c:pt idx="12">
                  <c:v>401</c:v>
                </c:pt>
                <c:pt idx="13">
                  <c:v>408.5</c:v>
                </c:pt>
                <c:pt idx="14">
                  <c:v>417.5</c:v>
                </c:pt>
                <c:pt idx="15">
                  <c:v>517.5</c:v>
                </c:pt>
                <c:pt idx="16">
                  <c:v>519</c:v>
                </c:pt>
                <c:pt idx="17">
                  <c:v>608</c:v>
                </c:pt>
                <c:pt idx="18">
                  <c:v>608</c:v>
                </c:pt>
                <c:pt idx="19">
                  <c:v>608</c:v>
                </c:pt>
                <c:pt idx="20">
                  <c:v>608</c:v>
                </c:pt>
                <c:pt idx="21">
                  <c:v>608</c:v>
                </c:pt>
                <c:pt idx="22">
                  <c:v>608</c:v>
                </c:pt>
                <c:pt idx="23">
                  <c:v>613</c:v>
                </c:pt>
                <c:pt idx="24">
                  <c:v>613</c:v>
                </c:pt>
                <c:pt idx="25">
                  <c:v>628.5</c:v>
                </c:pt>
                <c:pt idx="26">
                  <c:v>630</c:v>
                </c:pt>
                <c:pt idx="27">
                  <c:v>630</c:v>
                </c:pt>
                <c:pt idx="28">
                  <c:v>811</c:v>
                </c:pt>
                <c:pt idx="29">
                  <c:v>822</c:v>
                </c:pt>
                <c:pt idx="30">
                  <c:v>831</c:v>
                </c:pt>
                <c:pt idx="31">
                  <c:v>835.5</c:v>
                </c:pt>
                <c:pt idx="32">
                  <c:v>839</c:v>
                </c:pt>
                <c:pt idx="33">
                  <c:v>840.5</c:v>
                </c:pt>
                <c:pt idx="34">
                  <c:v>855</c:v>
                </c:pt>
                <c:pt idx="35">
                  <c:v>907</c:v>
                </c:pt>
                <c:pt idx="36">
                  <c:v>925.5</c:v>
                </c:pt>
                <c:pt idx="37">
                  <c:v>937</c:v>
                </c:pt>
                <c:pt idx="38">
                  <c:v>937</c:v>
                </c:pt>
                <c:pt idx="39">
                  <c:v>937</c:v>
                </c:pt>
                <c:pt idx="40">
                  <c:v>1989.5</c:v>
                </c:pt>
                <c:pt idx="41">
                  <c:v>1993</c:v>
                </c:pt>
              </c:numCache>
            </c:numRef>
          </c:xVal>
          <c:yVal>
            <c:numRef>
              <c:f>Active!$I$21:$I$921</c:f>
              <c:numCache>
                <c:formatCode>General</c:formatCode>
                <c:ptCount val="901"/>
                <c:pt idx="10">
                  <c:v>-1.7300000035902485E-3</c:v>
                </c:pt>
                <c:pt idx="12">
                  <c:v>1.5440999995917082E-2</c:v>
                </c:pt>
                <c:pt idx="13">
                  <c:v>0.15299849999428261</c:v>
                </c:pt>
                <c:pt idx="14">
                  <c:v>0.15266749999136664</c:v>
                </c:pt>
                <c:pt idx="15">
                  <c:v>0.15426749999460299</c:v>
                </c:pt>
                <c:pt idx="16">
                  <c:v>1.827900000353111E-2</c:v>
                </c:pt>
                <c:pt idx="23">
                  <c:v>2.0832999995036516E-2</c:v>
                </c:pt>
                <c:pt idx="24">
                  <c:v>2.0932999999786261E-2</c:v>
                </c:pt>
                <c:pt idx="25">
                  <c:v>0.16041849999601254</c:v>
                </c:pt>
                <c:pt idx="26">
                  <c:v>2.1829999997862615E-2</c:v>
                </c:pt>
                <c:pt idx="27">
                  <c:v>2.1829999997862615E-2</c:v>
                </c:pt>
                <c:pt idx="31">
                  <c:v>0.16110549999575596</c:v>
                </c:pt>
                <c:pt idx="32">
                  <c:v>2.7598999993642792E-2</c:v>
                </c:pt>
                <c:pt idx="35">
                  <c:v>2.8887000000395346E-2</c:v>
                </c:pt>
                <c:pt idx="36">
                  <c:v>0.15799549999792362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24-41F1-9F3D-23D8C1EFEA2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-1332</c:v>
                </c:pt>
                <c:pt idx="1">
                  <c:v>-1230.5</c:v>
                </c:pt>
                <c:pt idx="2">
                  <c:v>-1228</c:v>
                </c:pt>
                <c:pt idx="3">
                  <c:v>-637</c:v>
                </c:pt>
                <c:pt idx="4">
                  <c:v>-550</c:v>
                </c:pt>
                <c:pt idx="5">
                  <c:v>-549.5</c:v>
                </c:pt>
                <c:pt idx="6">
                  <c:v>-540.5</c:v>
                </c:pt>
                <c:pt idx="7">
                  <c:v>-537</c:v>
                </c:pt>
                <c:pt idx="8">
                  <c:v>-450</c:v>
                </c:pt>
                <c:pt idx="9">
                  <c:v>-450</c:v>
                </c:pt>
                <c:pt idx="10">
                  <c:v>-230</c:v>
                </c:pt>
                <c:pt idx="11">
                  <c:v>0</c:v>
                </c:pt>
                <c:pt idx="12">
                  <c:v>401</c:v>
                </c:pt>
                <c:pt idx="13">
                  <c:v>408.5</c:v>
                </c:pt>
                <c:pt idx="14">
                  <c:v>417.5</c:v>
                </c:pt>
                <c:pt idx="15">
                  <c:v>517.5</c:v>
                </c:pt>
                <c:pt idx="16">
                  <c:v>519</c:v>
                </c:pt>
                <c:pt idx="17">
                  <c:v>608</c:v>
                </c:pt>
                <c:pt idx="18">
                  <c:v>608</c:v>
                </c:pt>
                <c:pt idx="19">
                  <c:v>608</c:v>
                </c:pt>
                <c:pt idx="20">
                  <c:v>608</c:v>
                </c:pt>
                <c:pt idx="21">
                  <c:v>608</c:v>
                </c:pt>
                <c:pt idx="22">
                  <c:v>608</c:v>
                </c:pt>
                <c:pt idx="23">
                  <c:v>613</c:v>
                </c:pt>
                <c:pt idx="24">
                  <c:v>613</c:v>
                </c:pt>
                <c:pt idx="25">
                  <c:v>628.5</c:v>
                </c:pt>
                <c:pt idx="26">
                  <c:v>630</c:v>
                </c:pt>
                <c:pt idx="27">
                  <c:v>630</c:v>
                </c:pt>
                <c:pt idx="28">
                  <c:v>811</c:v>
                </c:pt>
                <c:pt idx="29">
                  <c:v>822</c:v>
                </c:pt>
                <c:pt idx="30">
                  <c:v>831</c:v>
                </c:pt>
                <c:pt idx="31">
                  <c:v>835.5</c:v>
                </c:pt>
                <c:pt idx="32">
                  <c:v>839</c:v>
                </c:pt>
                <c:pt idx="33">
                  <c:v>840.5</c:v>
                </c:pt>
                <c:pt idx="34">
                  <c:v>855</c:v>
                </c:pt>
                <c:pt idx="35">
                  <c:v>907</c:v>
                </c:pt>
                <c:pt idx="36">
                  <c:v>925.5</c:v>
                </c:pt>
                <c:pt idx="37">
                  <c:v>937</c:v>
                </c:pt>
                <c:pt idx="38">
                  <c:v>937</c:v>
                </c:pt>
                <c:pt idx="39">
                  <c:v>937</c:v>
                </c:pt>
                <c:pt idx="40">
                  <c:v>1989.5</c:v>
                </c:pt>
                <c:pt idx="41">
                  <c:v>1993</c:v>
                </c:pt>
              </c:numCache>
            </c:numRef>
          </c:xVal>
          <c:yVal>
            <c:numRef>
              <c:f>Active!$J$21:$J$921</c:f>
              <c:numCache>
                <c:formatCode>General</c:formatCode>
                <c:ptCount val="901"/>
                <c:pt idx="18">
                  <c:v>2.0307999999204185E-2</c:v>
                </c:pt>
                <c:pt idx="20">
                  <c:v>2.0917999994708225E-2</c:v>
                </c:pt>
                <c:pt idx="22">
                  <c:v>2.1787999998196028E-2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24-41F1-9F3D-23D8C1EFEA2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-1332</c:v>
                </c:pt>
                <c:pt idx="1">
                  <c:v>-1230.5</c:v>
                </c:pt>
                <c:pt idx="2">
                  <c:v>-1228</c:v>
                </c:pt>
                <c:pt idx="3">
                  <c:v>-637</c:v>
                </c:pt>
                <c:pt idx="4">
                  <c:v>-550</c:v>
                </c:pt>
                <c:pt idx="5">
                  <c:v>-549.5</c:v>
                </c:pt>
                <c:pt idx="6">
                  <c:v>-540.5</c:v>
                </c:pt>
                <c:pt idx="7">
                  <c:v>-537</c:v>
                </c:pt>
                <c:pt idx="8">
                  <c:v>-450</c:v>
                </c:pt>
                <c:pt idx="9">
                  <c:v>-450</c:v>
                </c:pt>
                <c:pt idx="10">
                  <c:v>-230</c:v>
                </c:pt>
                <c:pt idx="11">
                  <c:v>0</c:v>
                </c:pt>
                <c:pt idx="12">
                  <c:v>401</c:v>
                </c:pt>
                <c:pt idx="13">
                  <c:v>408.5</c:v>
                </c:pt>
                <c:pt idx="14">
                  <c:v>417.5</c:v>
                </c:pt>
                <c:pt idx="15">
                  <c:v>517.5</c:v>
                </c:pt>
                <c:pt idx="16">
                  <c:v>519</c:v>
                </c:pt>
                <c:pt idx="17">
                  <c:v>608</c:v>
                </c:pt>
                <c:pt idx="18">
                  <c:v>608</c:v>
                </c:pt>
                <c:pt idx="19">
                  <c:v>608</c:v>
                </c:pt>
                <c:pt idx="20">
                  <c:v>608</c:v>
                </c:pt>
                <c:pt idx="21">
                  <c:v>608</c:v>
                </c:pt>
                <c:pt idx="22">
                  <c:v>608</c:v>
                </c:pt>
                <c:pt idx="23">
                  <c:v>613</c:v>
                </c:pt>
                <c:pt idx="24">
                  <c:v>613</c:v>
                </c:pt>
                <c:pt idx="25">
                  <c:v>628.5</c:v>
                </c:pt>
                <c:pt idx="26">
                  <c:v>630</c:v>
                </c:pt>
                <c:pt idx="27">
                  <c:v>630</c:v>
                </c:pt>
                <c:pt idx="28">
                  <c:v>811</c:v>
                </c:pt>
                <c:pt idx="29">
                  <c:v>822</c:v>
                </c:pt>
                <c:pt idx="30">
                  <c:v>831</c:v>
                </c:pt>
                <c:pt idx="31">
                  <c:v>835.5</c:v>
                </c:pt>
                <c:pt idx="32">
                  <c:v>839</c:v>
                </c:pt>
                <c:pt idx="33">
                  <c:v>840.5</c:v>
                </c:pt>
                <c:pt idx="34">
                  <c:v>855</c:v>
                </c:pt>
                <c:pt idx="35">
                  <c:v>907</c:v>
                </c:pt>
                <c:pt idx="36">
                  <c:v>925.5</c:v>
                </c:pt>
                <c:pt idx="37">
                  <c:v>937</c:v>
                </c:pt>
                <c:pt idx="38">
                  <c:v>937</c:v>
                </c:pt>
                <c:pt idx="39">
                  <c:v>937</c:v>
                </c:pt>
                <c:pt idx="40">
                  <c:v>1989.5</c:v>
                </c:pt>
                <c:pt idx="41">
                  <c:v>1993</c:v>
                </c:pt>
              </c:numCache>
            </c:numRef>
          </c:xVal>
          <c:yVal>
            <c:numRef>
              <c:f>Active!$K$21:$K$921</c:f>
              <c:numCache>
                <c:formatCode>General</c:formatCode>
                <c:ptCount val="901"/>
                <c:pt idx="0">
                  <c:v>0.39348799999424955</c:v>
                </c:pt>
                <c:pt idx="1">
                  <c:v>0.20479949999571545</c:v>
                </c:pt>
                <c:pt idx="2">
                  <c:v>0.38115199999447213</c:v>
                </c:pt>
                <c:pt idx="3">
                  <c:v>-8.5170000020298176E-3</c:v>
                </c:pt>
                <c:pt idx="4">
                  <c:v>3.749999996216502E-3</c:v>
                </c:pt>
                <c:pt idx="5">
                  <c:v>0.14882049999869196</c:v>
                </c:pt>
                <c:pt idx="6">
                  <c:v>0.12008950000017649</c:v>
                </c:pt>
                <c:pt idx="7">
                  <c:v>5.5829999982961453E-3</c:v>
                </c:pt>
                <c:pt idx="8">
                  <c:v>3.8499999936902896E-3</c:v>
                </c:pt>
                <c:pt idx="9">
                  <c:v>5.8499999940977432E-3</c:v>
                </c:pt>
                <c:pt idx="17">
                  <c:v>2.0228000001225155E-2</c:v>
                </c:pt>
                <c:pt idx="19">
                  <c:v>2.0828000000619795E-2</c:v>
                </c:pt>
                <c:pt idx="21">
                  <c:v>2.1727999999711756E-2</c:v>
                </c:pt>
                <c:pt idx="28">
                  <c:v>2.515099999436643E-2</c:v>
                </c:pt>
                <c:pt idx="29">
                  <c:v>2.6202000000921544E-2</c:v>
                </c:pt>
                <c:pt idx="30">
                  <c:v>2.6071000000229105E-2</c:v>
                </c:pt>
                <c:pt idx="33">
                  <c:v>0.15381049999268726</c:v>
                </c:pt>
                <c:pt idx="34">
                  <c:v>2.6955000001180451E-2</c:v>
                </c:pt>
                <c:pt idx="37">
                  <c:v>2.9486999999789987E-2</c:v>
                </c:pt>
                <c:pt idx="38">
                  <c:v>2.9586999997263774E-2</c:v>
                </c:pt>
                <c:pt idx="39">
                  <c:v>2.9686999994737562E-2</c:v>
                </c:pt>
                <c:pt idx="40">
                  <c:v>0.17281950012693414</c:v>
                </c:pt>
                <c:pt idx="41">
                  <c:v>5.7312999924761243E-2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24-41F1-9F3D-23D8C1EFEA2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-1332</c:v>
                </c:pt>
                <c:pt idx="1">
                  <c:v>-1230.5</c:v>
                </c:pt>
                <c:pt idx="2">
                  <c:v>-1228</c:v>
                </c:pt>
                <c:pt idx="3">
                  <c:v>-637</c:v>
                </c:pt>
                <c:pt idx="4">
                  <c:v>-550</c:v>
                </c:pt>
                <c:pt idx="5">
                  <c:v>-549.5</c:v>
                </c:pt>
                <c:pt idx="6">
                  <c:v>-540.5</c:v>
                </c:pt>
                <c:pt idx="7">
                  <c:v>-537</c:v>
                </c:pt>
                <c:pt idx="8">
                  <c:v>-450</c:v>
                </c:pt>
                <c:pt idx="9">
                  <c:v>-450</c:v>
                </c:pt>
                <c:pt idx="10">
                  <c:v>-230</c:v>
                </c:pt>
                <c:pt idx="11">
                  <c:v>0</c:v>
                </c:pt>
                <c:pt idx="12">
                  <c:v>401</c:v>
                </c:pt>
                <c:pt idx="13">
                  <c:v>408.5</c:v>
                </c:pt>
                <c:pt idx="14">
                  <c:v>417.5</c:v>
                </c:pt>
                <c:pt idx="15">
                  <c:v>517.5</c:v>
                </c:pt>
                <c:pt idx="16">
                  <c:v>519</c:v>
                </c:pt>
                <c:pt idx="17">
                  <c:v>608</c:v>
                </c:pt>
                <c:pt idx="18">
                  <c:v>608</c:v>
                </c:pt>
                <c:pt idx="19">
                  <c:v>608</c:v>
                </c:pt>
                <c:pt idx="20">
                  <c:v>608</c:v>
                </c:pt>
                <c:pt idx="21">
                  <c:v>608</c:v>
                </c:pt>
                <c:pt idx="22">
                  <c:v>608</c:v>
                </c:pt>
                <c:pt idx="23">
                  <c:v>613</c:v>
                </c:pt>
                <c:pt idx="24">
                  <c:v>613</c:v>
                </c:pt>
                <c:pt idx="25">
                  <c:v>628.5</c:v>
                </c:pt>
                <c:pt idx="26">
                  <c:v>630</c:v>
                </c:pt>
                <c:pt idx="27">
                  <c:v>630</c:v>
                </c:pt>
                <c:pt idx="28">
                  <c:v>811</c:v>
                </c:pt>
                <c:pt idx="29">
                  <c:v>822</c:v>
                </c:pt>
                <c:pt idx="30">
                  <c:v>831</c:v>
                </c:pt>
                <c:pt idx="31">
                  <c:v>835.5</c:v>
                </c:pt>
                <c:pt idx="32">
                  <c:v>839</c:v>
                </c:pt>
                <c:pt idx="33">
                  <c:v>840.5</c:v>
                </c:pt>
                <c:pt idx="34">
                  <c:v>855</c:v>
                </c:pt>
                <c:pt idx="35">
                  <c:v>907</c:v>
                </c:pt>
                <c:pt idx="36">
                  <c:v>925.5</c:v>
                </c:pt>
                <c:pt idx="37">
                  <c:v>937</c:v>
                </c:pt>
                <c:pt idx="38">
                  <c:v>937</c:v>
                </c:pt>
                <c:pt idx="39">
                  <c:v>937</c:v>
                </c:pt>
                <c:pt idx="40">
                  <c:v>1989.5</c:v>
                </c:pt>
                <c:pt idx="41">
                  <c:v>1993</c:v>
                </c:pt>
              </c:numCache>
            </c:numRef>
          </c:xVal>
          <c:yVal>
            <c:numRef>
              <c:f>Active!$L$21:$L$921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224-41F1-9F3D-23D8C1EFEA2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-1332</c:v>
                </c:pt>
                <c:pt idx="1">
                  <c:v>-1230.5</c:v>
                </c:pt>
                <c:pt idx="2">
                  <c:v>-1228</c:v>
                </c:pt>
                <c:pt idx="3">
                  <c:v>-637</c:v>
                </c:pt>
                <c:pt idx="4">
                  <c:v>-550</c:v>
                </c:pt>
                <c:pt idx="5">
                  <c:v>-549.5</c:v>
                </c:pt>
                <c:pt idx="6">
                  <c:v>-540.5</c:v>
                </c:pt>
                <c:pt idx="7">
                  <c:v>-537</c:v>
                </c:pt>
                <c:pt idx="8">
                  <c:v>-450</c:v>
                </c:pt>
                <c:pt idx="9">
                  <c:v>-450</c:v>
                </c:pt>
                <c:pt idx="10">
                  <c:v>-230</c:v>
                </c:pt>
                <c:pt idx="11">
                  <c:v>0</c:v>
                </c:pt>
                <c:pt idx="12">
                  <c:v>401</c:v>
                </c:pt>
                <c:pt idx="13">
                  <c:v>408.5</c:v>
                </c:pt>
                <c:pt idx="14">
                  <c:v>417.5</c:v>
                </c:pt>
                <c:pt idx="15">
                  <c:v>517.5</c:v>
                </c:pt>
                <c:pt idx="16">
                  <c:v>519</c:v>
                </c:pt>
                <c:pt idx="17">
                  <c:v>608</c:v>
                </c:pt>
                <c:pt idx="18">
                  <c:v>608</c:v>
                </c:pt>
                <c:pt idx="19">
                  <c:v>608</c:v>
                </c:pt>
                <c:pt idx="20">
                  <c:v>608</c:v>
                </c:pt>
                <c:pt idx="21">
                  <c:v>608</c:v>
                </c:pt>
                <c:pt idx="22">
                  <c:v>608</c:v>
                </c:pt>
                <c:pt idx="23">
                  <c:v>613</c:v>
                </c:pt>
                <c:pt idx="24">
                  <c:v>613</c:v>
                </c:pt>
                <c:pt idx="25">
                  <c:v>628.5</c:v>
                </c:pt>
                <c:pt idx="26">
                  <c:v>630</c:v>
                </c:pt>
                <c:pt idx="27">
                  <c:v>630</c:v>
                </c:pt>
                <c:pt idx="28">
                  <c:v>811</c:v>
                </c:pt>
                <c:pt idx="29">
                  <c:v>822</c:v>
                </c:pt>
                <c:pt idx="30">
                  <c:v>831</c:v>
                </c:pt>
                <c:pt idx="31">
                  <c:v>835.5</c:v>
                </c:pt>
                <c:pt idx="32">
                  <c:v>839</c:v>
                </c:pt>
                <c:pt idx="33">
                  <c:v>840.5</c:v>
                </c:pt>
                <c:pt idx="34">
                  <c:v>855</c:v>
                </c:pt>
                <c:pt idx="35">
                  <c:v>907</c:v>
                </c:pt>
                <c:pt idx="36">
                  <c:v>925.5</c:v>
                </c:pt>
                <c:pt idx="37">
                  <c:v>937</c:v>
                </c:pt>
                <c:pt idx="38">
                  <c:v>937</c:v>
                </c:pt>
                <c:pt idx="39">
                  <c:v>937</c:v>
                </c:pt>
                <c:pt idx="40">
                  <c:v>1989.5</c:v>
                </c:pt>
                <c:pt idx="41">
                  <c:v>1993</c:v>
                </c:pt>
              </c:numCache>
            </c:numRef>
          </c:xVal>
          <c:yVal>
            <c:numRef>
              <c:f>Active!$M$21:$M$921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24-41F1-9F3D-23D8C1EFEA2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-1332</c:v>
                </c:pt>
                <c:pt idx="1">
                  <c:v>-1230.5</c:v>
                </c:pt>
                <c:pt idx="2">
                  <c:v>-1228</c:v>
                </c:pt>
                <c:pt idx="3">
                  <c:v>-637</c:v>
                </c:pt>
                <c:pt idx="4">
                  <c:v>-550</c:v>
                </c:pt>
                <c:pt idx="5">
                  <c:v>-549.5</c:v>
                </c:pt>
                <c:pt idx="6">
                  <c:v>-540.5</c:v>
                </c:pt>
                <c:pt idx="7">
                  <c:v>-537</c:v>
                </c:pt>
                <c:pt idx="8">
                  <c:v>-450</c:v>
                </c:pt>
                <c:pt idx="9">
                  <c:v>-450</c:v>
                </c:pt>
                <c:pt idx="10">
                  <c:v>-230</c:v>
                </c:pt>
                <c:pt idx="11">
                  <c:v>0</c:v>
                </c:pt>
                <c:pt idx="12">
                  <c:v>401</c:v>
                </c:pt>
                <c:pt idx="13">
                  <c:v>408.5</c:v>
                </c:pt>
                <c:pt idx="14">
                  <c:v>417.5</c:v>
                </c:pt>
                <c:pt idx="15">
                  <c:v>517.5</c:v>
                </c:pt>
                <c:pt idx="16">
                  <c:v>519</c:v>
                </c:pt>
                <c:pt idx="17">
                  <c:v>608</c:v>
                </c:pt>
                <c:pt idx="18">
                  <c:v>608</c:v>
                </c:pt>
                <c:pt idx="19">
                  <c:v>608</c:v>
                </c:pt>
                <c:pt idx="20">
                  <c:v>608</c:v>
                </c:pt>
                <c:pt idx="21">
                  <c:v>608</c:v>
                </c:pt>
                <c:pt idx="22">
                  <c:v>608</c:v>
                </c:pt>
                <c:pt idx="23">
                  <c:v>613</c:v>
                </c:pt>
                <c:pt idx="24">
                  <c:v>613</c:v>
                </c:pt>
                <c:pt idx="25">
                  <c:v>628.5</c:v>
                </c:pt>
                <c:pt idx="26">
                  <c:v>630</c:v>
                </c:pt>
                <c:pt idx="27">
                  <c:v>630</c:v>
                </c:pt>
                <c:pt idx="28">
                  <c:v>811</c:v>
                </c:pt>
                <c:pt idx="29">
                  <c:v>822</c:v>
                </c:pt>
                <c:pt idx="30">
                  <c:v>831</c:v>
                </c:pt>
                <c:pt idx="31">
                  <c:v>835.5</c:v>
                </c:pt>
                <c:pt idx="32">
                  <c:v>839</c:v>
                </c:pt>
                <c:pt idx="33">
                  <c:v>840.5</c:v>
                </c:pt>
                <c:pt idx="34">
                  <c:v>855</c:v>
                </c:pt>
                <c:pt idx="35">
                  <c:v>907</c:v>
                </c:pt>
                <c:pt idx="36">
                  <c:v>925.5</c:v>
                </c:pt>
                <c:pt idx="37">
                  <c:v>937</c:v>
                </c:pt>
                <c:pt idx="38">
                  <c:v>937</c:v>
                </c:pt>
                <c:pt idx="39">
                  <c:v>937</c:v>
                </c:pt>
                <c:pt idx="40">
                  <c:v>1989.5</c:v>
                </c:pt>
                <c:pt idx="41">
                  <c:v>1993</c:v>
                </c:pt>
              </c:numCache>
            </c:numRef>
          </c:xVal>
          <c:yVal>
            <c:numRef>
              <c:f>Active!$N$21:$N$921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224-41F1-9F3D-23D8C1EFEA23}"/>
            </c:ext>
          </c:extLst>
        </c:ser>
        <c:ser>
          <c:idx val="8"/>
          <c:order val="7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-1332</c:v>
                </c:pt>
                <c:pt idx="1">
                  <c:v>-1230.5</c:v>
                </c:pt>
                <c:pt idx="2">
                  <c:v>-1228</c:v>
                </c:pt>
                <c:pt idx="3">
                  <c:v>-637</c:v>
                </c:pt>
                <c:pt idx="4">
                  <c:v>-550</c:v>
                </c:pt>
                <c:pt idx="5">
                  <c:v>-549.5</c:v>
                </c:pt>
                <c:pt idx="6">
                  <c:v>-540.5</c:v>
                </c:pt>
                <c:pt idx="7">
                  <c:v>-537</c:v>
                </c:pt>
                <c:pt idx="8">
                  <c:v>-450</c:v>
                </c:pt>
                <c:pt idx="9">
                  <c:v>-450</c:v>
                </c:pt>
                <c:pt idx="10">
                  <c:v>-230</c:v>
                </c:pt>
                <c:pt idx="11">
                  <c:v>0</c:v>
                </c:pt>
                <c:pt idx="12">
                  <c:v>401</c:v>
                </c:pt>
                <c:pt idx="13">
                  <c:v>408.5</c:v>
                </c:pt>
                <c:pt idx="14">
                  <c:v>417.5</c:v>
                </c:pt>
                <c:pt idx="15">
                  <c:v>517.5</c:v>
                </c:pt>
                <c:pt idx="16">
                  <c:v>519</c:v>
                </c:pt>
                <c:pt idx="17">
                  <c:v>608</c:v>
                </c:pt>
                <c:pt idx="18">
                  <c:v>608</c:v>
                </c:pt>
                <c:pt idx="19">
                  <c:v>608</c:v>
                </c:pt>
                <c:pt idx="20">
                  <c:v>608</c:v>
                </c:pt>
                <c:pt idx="21">
                  <c:v>608</c:v>
                </c:pt>
                <c:pt idx="22">
                  <c:v>608</c:v>
                </c:pt>
                <c:pt idx="23">
                  <c:v>613</c:v>
                </c:pt>
                <c:pt idx="24">
                  <c:v>613</c:v>
                </c:pt>
                <c:pt idx="25">
                  <c:v>628.5</c:v>
                </c:pt>
                <c:pt idx="26">
                  <c:v>630</c:v>
                </c:pt>
                <c:pt idx="27">
                  <c:v>630</c:v>
                </c:pt>
                <c:pt idx="28">
                  <c:v>811</c:v>
                </c:pt>
                <c:pt idx="29">
                  <c:v>822</c:v>
                </c:pt>
                <c:pt idx="30">
                  <c:v>831</c:v>
                </c:pt>
                <c:pt idx="31">
                  <c:v>835.5</c:v>
                </c:pt>
                <c:pt idx="32">
                  <c:v>839</c:v>
                </c:pt>
                <c:pt idx="33">
                  <c:v>840.5</c:v>
                </c:pt>
                <c:pt idx="34">
                  <c:v>855</c:v>
                </c:pt>
                <c:pt idx="35">
                  <c:v>907</c:v>
                </c:pt>
                <c:pt idx="36">
                  <c:v>925.5</c:v>
                </c:pt>
                <c:pt idx="37">
                  <c:v>937</c:v>
                </c:pt>
                <c:pt idx="38">
                  <c:v>937</c:v>
                </c:pt>
                <c:pt idx="39">
                  <c:v>937</c:v>
                </c:pt>
                <c:pt idx="40">
                  <c:v>1989.5</c:v>
                </c:pt>
                <c:pt idx="41">
                  <c:v>1993</c:v>
                </c:pt>
              </c:numCache>
            </c:numRef>
          </c:xVal>
          <c:yVal>
            <c:numRef>
              <c:f>Active!$O$21:$O$921</c:f>
              <c:numCache>
                <c:formatCode>General</c:formatCode>
                <c:ptCount val="901"/>
                <c:pt idx="0">
                  <c:v>-1.8667828372292361E-2</c:v>
                </c:pt>
                <c:pt idx="1">
                  <c:v>-1.6545190341656704E-2</c:v>
                </c:pt>
                <c:pt idx="2">
                  <c:v>-1.6492908616764203E-2</c:v>
                </c:pt>
                <c:pt idx="3">
                  <c:v>-4.1335088521763097E-3</c:v>
                </c:pt>
                <c:pt idx="4">
                  <c:v>-2.3141048259171793E-3</c:v>
                </c:pt>
                <c:pt idx="5">
                  <c:v>-2.3036484809386779E-3</c:v>
                </c:pt>
                <c:pt idx="6">
                  <c:v>-2.1154342713256644E-3</c:v>
                </c:pt>
                <c:pt idx="7">
                  <c:v>-2.0422398564761586E-3</c:v>
                </c:pt>
                <c:pt idx="8">
                  <c:v>-2.2283583021702816E-4</c:v>
                </c:pt>
                <c:pt idx="9">
                  <c:v>-2.2283583021702816E-4</c:v>
                </c:pt>
                <c:pt idx="10">
                  <c:v>4.3779559603233046E-3</c:v>
                </c:pt>
                <c:pt idx="11">
                  <c:v>9.1878746504336518E-3</c:v>
                </c:pt>
                <c:pt idx="12">
                  <c:v>1.7573863323191257E-2</c:v>
                </c:pt>
                <c:pt idx="13">
                  <c:v>1.7730708497868768E-2</c:v>
                </c:pt>
                <c:pt idx="14">
                  <c:v>1.7918922707481782E-2</c:v>
                </c:pt>
                <c:pt idx="15">
                  <c:v>2.0010191703181933E-2</c:v>
                </c:pt>
                <c:pt idx="16">
                  <c:v>2.0041560738117435E-2</c:v>
                </c:pt>
                <c:pt idx="17">
                  <c:v>2.1902790144290571E-2</c:v>
                </c:pt>
                <c:pt idx="18">
                  <c:v>2.1902790144290571E-2</c:v>
                </c:pt>
                <c:pt idx="19">
                  <c:v>2.1902790144290571E-2</c:v>
                </c:pt>
                <c:pt idx="20">
                  <c:v>2.1902790144290571E-2</c:v>
                </c:pt>
                <c:pt idx="21">
                  <c:v>2.1902790144290571E-2</c:v>
                </c:pt>
                <c:pt idx="22">
                  <c:v>2.1902790144290571E-2</c:v>
                </c:pt>
                <c:pt idx="23">
                  <c:v>2.2007353594075577E-2</c:v>
                </c:pt>
                <c:pt idx="24">
                  <c:v>2.2007353594075577E-2</c:v>
                </c:pt>
                <c:pt idx="25">
                  <c:v>2.2331500288409099E-2</c:v>
                </c:pt>
                <c:pt idx="26">
                  <c:v>2.2362869323344602E-2</c:v>
                </c:pt>
                <c:pt idx="27">
                  <c:v>2.2362869323344602E-2</c:v>
                </c:pt>
                <c:pt idx="28">
                  <c:v>2.6148066205561878E-2</c:v>
                </c:pt>
                <c:pt idx="29">
                  <c:v>2.6378105795088896E-2</c:v>
                </c:pt>
                <c:pt idx="30">
                  <c:v>2.656632000470191E-2</c:v>
                </c:pt>
                <c:pt idx="31">
                  <c:v>2.6660427109508417E-2</c:v>
                </c:pt>
                <c:pt idx="32">
                  <c:v>2.6733621524357917E-2</c:v>
                </c:pt>
                <c:pt idx="33">
                  <c:v>2.676499055929342E-2</c:v>
                </c:pt>
                <c:pt idx="34">
                  <c:v>2.7068224563669946E-2</c:v>
                </c:pt>
                <c:pt idx="35">
                  <c:v>2.8155684441434022E-2</c:v>
                </c:pt>
                <c:pt idx="36">
                  <c:v>2.8542569205638552E-2</c:v>
                </c:pt>
                <c:pt idx="37">
                  <c:v>2.8783065140144067E-2</c:v>
                </c:pt>
                <c:pt idx="38">
                  <c:v>2.8783065140144067E-2</c:v>
                </c:pt>
                <c:pt idx="39">
                  <c:v>2.8783065140144067E-2</c:v>
                </c:pt>
                <c:pt idx="40">
                  <c:v>5.0793671319888156E-2</c:v>
                </c:pt>
                <c:pt idx="41">
                  <c:v>5.0866865734737664E-2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224-41F1-9F3D-23D8C1EFEA23}"/>
            </c:ext>
          </c:extLst>
        </c:ser>
        <c:ser>
          <c:idx val="9"/>
          <c:order val="8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-1332</c:v>
                </c:pt>
                <c:pt idx="1">
                  <c:v>-1230.5</c:v>
                </c:pt>
                <c:pt idx="2">
                  <c:v>-1228</c:v>
                </c:pt>
                <c:pt idx="3">
                  <c:v>-637</c:v>
                </c:pt>
                <c:pt idx="4">
                  <c:v>-550</c:v>
                </c:pt>
                <c:pt idx="5">
                  <c:v>-549.5</c:v>
                </c:pt>
                <c:pt idx="6">
                  <c:v>-540.5</c:v>
                </c:pt>
                <c:pt idx="7">
                  <c:v>-537</c:v>
                </c:pt>
                <c:pt idx="8">
                  <c:v>-450</c:v>
                </c:pt>
                <c:pt idx="9">
                  <c:v>-450</c:v>
                </c:pt>
                <c:pt idx="10">
                  <c:v>-230</c:v>
                </c:pt>
                <c:pt idx="11">
                  <c:v>0</c:v>
                </c:pt>
                <c:pt idx="12">
                  <c:v>401</c:v>
                </c:pt>
                <c:pt idx="13">
                  <c:v>408.5</c:v>
                </c:pt>
                <c:pt idx="14">
                  <c:v>417.5</c:v>
                </c:pt>
                <c:pt idx="15">
                  <c:v>517.5</c:v>
                </c:pt>
                <c:pt idx="16">
                  <c:v>519</c:v>
                </c:pt>
                <c:pt idx="17">
                  <c:v>608</c:v>
                </c:pt>
                <c:pt idx="18">
                  <c:v>608</c:v>
                </c:pt>
                <c:pt idx="19">
                  <c:v>608</c:v>
                </c:pt>
                <c:pt idx="20">
                  <c:v>608</c:v>
                </c:pt>
                <c:pt idx="21">
                  <c:v>608</c:v>
                </c:pt>
                <c:pt idx="22">
                  <c:v>608</c:v>
                </c:pt>
                <c:pt idx="23">
                  <c:v>613</c:v>
                </c:pt>
                <c:pt idx="24">
                  <c:v>613</c:v>
                </c:pt>
                <c:pt idx="25">
                  <c:v>628.5</c:v>
                </c:pt>
                <c:pt idx="26">
                  <c:v>630</c:v>
                </c:pt>
                <c:pt idx="27">
                  <c:v>630</c:v>
                </c:pt>
                <c:pt idx="28">
                  <c:v>811</c:v>
                </c:pt>
                <c:pt idx="29">
                  <c:v>822</c:v>
                </c:pt>
                <c:pt idx="30">
                  <c:v>831</c:v>
                </c:pt>
                <c:pt idx="31">
                  <c:v>835.5</c:v>
                </c:pt>
                <c:pt idx="32">
                  <c:v>839</c:v>
                </c:pt>
                <c:pt idx="33">
                  <c:v>840.5</c:v>
                </c:pt>
                <c:pt idx="34">
                  <c:v>855</c:v>
                </c:pt>
                <c:pt idx="35">
                  <c:v>907</c:v>
                </c:pt>
                <c:pt idx="36">
                  <c:v>925.5</c:v>
                </c:pt>
                <c:pt idx="37">
                  <c:v>937</c:v>
                </c:pt>
                <c:pt idx="38">
                  <c:v>937</c:v>
                </c:pt>
                <c:pt idx="39">
                  <c:v>937</c:v>
                </c:pt>
                <c:pt idx="40">
                  <c:v>1989.5</c:v>
                </c:pt>
                <c:pt idx="41">
                  <c:v>1993</c:v>
                </c:pt>
              </c:numCache>
            </c:numRef>
          </c:xVal>
          <c:yVal>
            <c:numRef>
              <c:f>Active!$P$21:$P$921</c:f>
              <c:numCache>
                <c:formatCode>General</c:formatCode>
                <c:ptCount val="901"/>
                <c:pt idx="0">
                  <c:v>0.16014327498063274</c:v>
                </c:pt>
                <c:pt idx="1">
                  <c:v>0.16002625533166956</c:v>
                </c:pt>
                <c:pt idx="2">
                  <c:v>0.16002337307430592</c:v>
                </c:pt>
                <c:pt idx="3">
                  <c:v>0.15934200743354479</c:v>
                </c:pt>
                <c:pt idx="4">
                  <c:v>0.15924170487729061</c:v>
                </c:pt>
                <c:pt idx="5">
                  <c:v>0.15924112842581789</c:v>
                </c:pt>
                <c:pt idx="6">
                  <c:v>0.15923075229930883</c:v>
                </c:pt>
                <c:pt idx="7">
                  <c:v>0.15922671713899977</c:v>
                </c:pt>
                <c:pt idx="8">
                  <c:v>0.1591264145827456</c:v>
                </c:pt>
                <c:pt idx="9">
                  <c:v>0.1591264145827456</c:v>
                </c:pt>
                <c:pt idx="10">
                  <c:v>0.15887277593474652</c:v>
                </c:pt>
                <c:pt idx="11">
                  <c:v>0.15860760825729295</c:v>
                </c:pt>
                <c:pt idx="12">
                  <c:v>0.15814529417616738</c:v>
                </c:pt>
                <c:pt idx="13">
                  <c:v>0.15813664740407649</c:v>
                </c:pt>
                <c:pt idx="14">
                  <c:v>0.15812627127756745</c:v>
                </c:pt>
                <c:pt idx="15">
                  <c:v>0.15801098098302241</c:v>
                </c:pt>
                <c:pt idx="16">
                  <c:v>0.15800925162860424</c:v>
                </c:pt>
                <c:pt idx="17">
                  <c:v>0.15790664326645917</c:v>
                </c:pt>
                <c:pt idx="18">
                  <c:v>0.15790664326645917</c:v>
                </c:pt>
                <c:pt idx="19">
                  <c:v>0.15790664326645917</c:v>
                </c:pt>
                <c:pt idx="20">
                  <c:v>0.15790664326645917</c:v>
                </c:pt>
                <c:pt idx="21">
                  <c:v>0.15790664326645917</c:v>
                </c:pt>
                <c:pt idx="22">
                  <c:v>0.15790664326645917</c:v>
                </c:pt>
                <c:pt idx="23">
                  <c:v>0.15790087875173192</c:v>
                </c:pt>
                <c:pt idx="24">
                  <c:v>0.15790087875173192</c:v>
                </c:pt>
                <c:pt idx="25">
                  <c:v>0.15788300875607744</c:v>
                </c:pt>
                <c:pt idx="26">
                  <c:v>0.15788127940165925</c:v>
                </c:pt>
                <c:pt idx="27">
                  <c:v>0.15788127940165925</c:v>
                </c:pt>
                <c:pt idx="28">
                  <c:v>0.15767260396853275</c:v>
                </c:pt>
                <c:pt idx="29">
                  <c:v>0.1576599220361328</c:v>
                </c:pt>
                <c:pt idx="30">
                  <c:v>0.15764954590962374</c:v>
                </c:pt>
                <c:pt idx="31">
                  <c:v>0.15764435784636921</c:v>
                </c:pt>
                <c:pt idx="32">
                  <c:v>0.15764032268606015</c:v>
                </c:pt>
                <c:pt idx="33">
                  <c:v>0.15763859333164196</c:v>
                </c:pt>
                <c:pt idx="34">
                  <c:v>0.15762187623893295</c:v>
                </c:pt>
                <c:pt idx="35">
                  <c:v>0.15756192528576951</c:v>
                </c:pt>
                <c:pt idx="36">
                  <c:v>0.1575405965812787</c:v>
                </c:pt>
                <c:pt idx="37">
                  <c:v>0.15752733819740602</c:v>
                </c:pt>
                <c:pt idx="38">
                  <c:v>0.15752733819740602</c:v>
                </c:pt>
                <c:pt idx="39">
                  <c:v>0.15752733819740602</c:v>
                </c:pt>
                <c:pt idx="40">
                  <c:v>0.15631390784731958</c:v>
                </c:pt>
                <c:pt idx="41">
                  <c:v>0.15630987268701049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224-41F1-9F3D-23D8C1EFEA23}"/>
            </c:ext>
          </c:extLst>
        </c:ser>
        <c:ser>
          <c:idx val="7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-1332</c:v>
                </c:pt>
                <c:pt idx="1">
                  <c:v>-1230.5</c:v>
                </c:pt>
                <c:pt idx="2">
                  <c:v>-1228</c:v>
                </c:pt>
                <c:pt idx="3">
                  <c:v>-637</c:v>
                </c:pt>
                <c:pt idx="4">
                  <c:v>-550</c:v>
                </c:pt>
                <c:pt idx="5">
                  <c:v>-549.5</c:v>
                </c:pt>
                <c:pt idx="6">
                  <c:v>-540.5</c:v>
                </c:pt>
                <c:pt idx="7">
                  <c:v>-537</c:v>
                </c:pt>
                <c:pt idx="8">
                  <c:v>-450</c:v>
                </c:pt>
                <c:pt idx="9">
                  <c:v>-450</c:v>
                </c:pt>
                <c:pt idx="10">
                  <c:v>-230</c:v>
                </c:pt>
                <c:pt idx="11">
                  <c:v>0</c:v>
                </c:pt>
                <c:pt idx="12">
                  <c:v>401</c:v>
                </c:pt>
                <c:pt idx="13">
                  <c:v>408.5</c:v>
                </c:pt>
                <c:pt idx="14">
                  <c:v>417.5</c:v>
                </c:pt>
                <c:pt idx="15">
                  <c:v>517.5</c:v>
                </c:pt>
                <c:pt idx="16">
                  <c:v>519</c:v>
                </c:pt>
                <c:pt idx="17">
                  <c:v>608</c:v>
                </c:pt>
                <c:pt idx="18">
                  <c:v>608</c:v>
                </c:pt>
                <c:pt idx="19">
                  <c:v>608</c:v>
                </c:pt>
                <c:pt idx="20">
                  <c:v>608</c:v>
                </c:pt>
                <c:pt idx="21">
                  <c:v>608</c:v>
                </c:pt>
                <c:pt idx="22">
                  <c:v>608</c:v>
                </c:pt>
                <c:pt idx="23">
                  <c:v>613</c:v>
                </c:pt>
                <c:pt idx="24">
                  <c:v>613</c:v>
                </c:pt>
                <c:pt idx="25">
                  <c:v>628.5</c:v>
                </c:pt>
                <c:pt idx="26">
                  <c:v>630</c:v>
                </c:pt>
                <c:pt idx="27">
                  <c:v>630</c:v>
                </c:pt>
                <c:pt idx="28">
                  <c:v>811</c:v>
                </c:pt>
                <c:pt idx="29">
                  <c:v>822</c:v>
                </c:pt>
                <c:pt idx="30">
                  <c:v>831</c:v>
                </c:pt>
                <c:pt idx="31">
                  <c:v>835.5</c:v>
                </c:pt>
                <c:pt idx="32">
                  <c:v>839</c:v>
                </c:pt>
                <c:pt idx="33">
                  <c:v>840.5</c:v>
                </c:pt>
                <c:pt idx="34">
                  <c:v>855</c:v>
                </c:pt>
                <c:pt idx="35">
                  <c:v>907</c:v>
                </c:pt>
                <c:pt idx="36">
                  <c:v>925.5</c:v>
                </c:pt>
                <c:pt idx="37">
                  <c:v>937</c:v>
                </c:pt>
                <c:pt idx="38">
                  <c:v>937</c:v>
                </c:pt>
                <c:pt idx="39">
                  <c:v>937</c:v>
                </c:pt>
                <c:pt idx="40">
                  <c:v>1989.5</c:v>
                </c:pt>
                <c:pt idx="41">
                  <c:v>1993</c:v>
                </c:pt>
              </c:numCache>
            </c:numRef>
          </c:xVal>
          <c:yVal>
            <c:numRef>
              <c:f>Active!$U$21:$U$921</c:f>
              <c:numCache>
                <c:formatCode>General</c:formatCode>
                <c:ptCount val="901"/>
                <c:pt idx="0">
                  <c:v>0.39348799999424955</c:v>
                </c:pt>
                <c:pt idx="2">
                  <c:v>0.38115199999447213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224-41F1-9F3D-23D8C1EFE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98776"/>
        <c:axId val="1"/>
      </c:scatterChart>
      <c:valAx>
        <c:axId val="728498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98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4193548387096774E-2"/>
          <c:y val="0.92097264437689974"/>
          <c:w val="0.96935483870967742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V335 Ser - Sec. O-C Diagr.</a:t>
            </a:r>
          </a:p>
        </c:rich>
      </c:tx>
      <c:layout>
        <c:manualLayout>
          <c:xMode val="edge"/>
          <c:yMode val="edge"/>
          <c:x val="0.29387776527934006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26546881523918"/>
          <c:y val="0.1458966565349544"/>
          <c:w val="0.77551097687238613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-1332</c:v>
                </c:pt>
                <c:pt idx="1">
                  <c:v>-1230.5</c:v>
                </c:pt>
                <c:pt idx="2">
                  <c:v>-1228</c:v>
                </c:pt>
                <c:pt idx="3">
                  <c:v>-637</c:v>
                </c:pt>
                <c:pt idx="4">
                  <c:v>-550</c:v>
                </c:pt>
                <c:pt idx="5">
                  <c:v>-549.5</c:v>
                </c:pt>
                <c:pt idx="6">
                  <c:v>-540.5</c:v>
                </c:pt>
                <c:pt idx="7">
                  <c:v>-537</c:v>
                </c:pt>
                <c:pt idx="8">
                  <c:v>-450</c:v>
                </c:pt>
                <c:pt idx="9">
                  <c:v>-450</c:v>
                </c:pt>
                <c:pt idx="10">
                  <c:v>-230</c:v>
                </c:pt>
                <c:pt idx="11">
                  <c:v>0</c:v>
                </c:pt>
                <c:pt idx="12">
                  <c:v>401</c:v>
                </c:pt>
                <c:pt idx="13">
                  <c:v>408.5</c:v>
                </c:pt>
                <c:pt idx="14">
                  <c:v>417.5</c:v>
                </c:pt>
                <c:pt idx="15">
                  <c:v>517.5</c:v>
                </c:pt>
                <c:pt idx="16">
                  <c:v>519</c:v>
                </c:pt>
                <c:pt idx="17">
                  <c:v>608</c:v>
                </c:pt>
                <c:pt idx="18">
                  <c:v>608</c:v>
                </c:pt>
                <c:pt idx="19">
                  <c:v>608</c:v>
                </c:pt>
                <c:pt idx="20">
                  <c:v>608</c:v>
                </c:pt>
                <c:pt idx="21">
                  <c:v>608</c:v>
                </c:pt>
                <c:pt idx="22">
                  <c:v>608</c:v>
                </c:pt>
                <c:pt idx="23">
                  <c:v>613</c:v>
                </c:pt>
                <c:pt idx="24">
                  <c:v>613</c:v>
                </c:pt>
                <c:pt idx="25">
                  <c:v>628.5</c:v>
                </c:pt>
                <c:pt idx="26">
                  <c:v>630</c:v>
                </c:pt>
                <c:pt idx="27">
                  <c:v>630</c:v>
                </c:pt>
                <c:pt idx="28">
                  <c:v>811</c:v>
                </c:pt>
                <c:pt idx="29">
                  <c:v>822</c:v>
                </c:pt>
                <c:pt idx="30">
                  <c:v>831</c:v>
                </c:pt>
                <c:pt idx="31">
                  <c:v>835.5</c:v>
                </c:pt>
                <c:pt idx="32">
                  <c:v>839</c:v>
                </c:pt>
                <c:pt idx="33">
                  <c:v>840.5</c:v>
                </c:pt>
                <c:pt idx="34">
                  <c:v>855</c:v>
                </c:pt>
                <c:pt idx="35">
                  <c:v>907</c:v>
                </c:pt>
                <c:pt idx="36">
                  <c:v>925.5</c:v>
                </c:pt>
                <c:pt idx="37">
                  <c:v>937</c:v>
                </c:pt>
                <c:pt idx="38">
                  <c:v>937</c:v>
                </c:pt>
                <c:pt idx="39">
                  <c:v>937</c:v>
                </c:pt>
                <c:pt idx="40">
                  <c:v>1989.5</c:v>
                </c:pt>
                <c:pt idx="41">
                  <c:v>1993</c:v>
                </c:pt>
              </c:numCache>
            </c:numRef>
          </c:xVal>
          <c:yVal>
            <c:numRef>
              <c:f>Active!$S$21:$S$921</c:f>
              <c:numCache>
                <c:formatCode>General</c:formatCode>
                <c:ptCount val="901"/>
                <c:pt idx="1">
                  <c:v>0.20479949999571545</c:v>
                </c:pt>
                <c:pt idx="5">
                  <c:v>0.14882049999869196</c:v>
                </c:pt>
                <c:pt idx="6">
                  <c:v>0.12008950000017649</c:v>
                </c:pt>
                <c:pt idx="13">
                  <c:v>0.15299849999428261</c:v>
                </c:pt>
                <c:pt idx="14">
                  <c:v>0.15266749999136664</c:v>
                </c:pt>
                <c:pt idx="15">
                  <c:v>0.15426749999460299</c:v>
                </c:pt>
                <c:pt idx="25">
                  <c:v>0.16041849999601254</c:v>
                </c:pt>
                <c:pt idx="31">
                  <c:v>0.16110549999575596</c:v>
                </c:pt>
                <c:pt idx="33">
                  <c:v>0.15381049999268726</c:v>
                </c:pt>
                <c:pt idx="36">
                  <c:v>0.15799549999792362</c:v>
                </c:pt>
                <c:pt idx="40">
                  <c:v>0.17281950012693414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58-49AC-9ADA-9C00CA226544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-1332</c:v>
                </c:pt>
                <c:pt idx="1">
                  <c:v>-1230.5</c:v>
                </c:pt>
                <c:pt idx="2">
                  <c:v>-1228</c:v>
                </c:pt>
                <c:pt idx="3">
                  <c:v>-637</c:v>
                </c:pt>
                <c:pt idx="4">
                  <c:v>-550</c:v>
                </c:pt>
                <c:pt idx="5">
                  <c:v>-549.5</c:v>
                </c:pt>
                <c:pt idx="6">
                  <c:v>-540.5</c:v>
                </c:pt>
                <c:pt idx="7">
                  <c:v>-537</c:v>
                </c:pt>
                <c:pt idx="8">
                  <c:v>-450</c:v>
                </c:pt>
                <c:pt idx="9">
                  <c:v>-450</c:v>
                </c:pt>
                <c:pt idx="10">
                  <c:v>-230</c:v>
                </c:pt>
                <c:pt idx="11">
                  <c:v>0</c:v>
                </c:pt>
                <c:pt idx="12">
                  <c:v>401</c:v>
                </c:pt>
                <c:pt idx="13">
                  <c:v>408.5</c:v>
                </c:pt>
                <c:pt idx="14">
                  <c:v>417.5</c:v>
                </c:pt>
                <c:pt idx="15">
                  <c:v>517.5</c:v>
                </c:pt>
                <c:pt idx="16">
                  <c:v>519</c:v>
                </c:pt>
                <c:pt idx="17">
                  <c:v>608</c:v>
                </c:pt>
                <c:pt idx="18">
                  <c:v>608</c:v>
                </c:pt>
                <c:pt idx="19">
                  <c:v>608</c:v>
                </c:pt>
                <c:pt idx="20">
                  <c:v>608</c:v>
                </c:pt>
                <c:pt idx="21">
                  <c:v>608</c:v>
                </c:pt>
                <c:pt idx="22">
                  <c:v>608</c:v>
                </c:pt>
                <c:pt idx="23">
                  <c:v>613</c:v>
                </c:pt>
                <c:pt idx="24">
                  <c:v>613</c:v>
                </c:pt>
                <c:pt idx="25">
                  <c:v>628.5</c:v>
                </c:pt>
                <c:pt idx="26">
                  <c:v>630</c:v>
                </c:pt>
                <c:pt idx="27">
                  <c:v>630</c:v>
                </c:pt>
                <c:pt idx="28">
                  <c:v>811</c:v>
                </c:pt>
                <c:pt idx="29">
                  <c:v>822</c:v>
                </c:pt>
                <c:pt idx="30">
                  <c:v>831</c:v>
                </c:pt>
                <c:pt idx="31">
                  <c:v>835.5</c:v>
                </c:pt>
                <c:pt idx="32">
                  <c:v>839</c:v>
                </c:pt>
                <c:pt idx="33">
                  <c:v>840.5</c:v>
                </c:pt>
                <c:pt idx="34">
                  <c:v>855</c:v>
                </c:pt>
                <c:pt idx="35">
                  <c:v>907</c:v>
                </c:pt>
                <c:pt idx="36">
                  <c:v>925.5</c:v>
                </c:pt>
                <c:pt idx="37">
                  <c:v>937</c:v>
                </c:pt>
                <c:pt idx="38">
                  <c:v>937</c:v>
                </c:pt>
                <c:pt idx="39">
                  <c:v>937</c:v>
                </c:pt>
                <c:pt idx="40">
                  <c:v>1989.5</c:v>
                </c:pt>
                <c:pt idx="41">
                  <c:v>1993</c:v>
                </c:pt>
              </c:numCache>
            </c:numRef>
          </c:xVal>
          <c:yVal>
            <c:numRef>
              <c:f>Active!$P$21:$P$921</c:f>
              <c:numCache>
                <c:formatCode>General</c:formatCode>
                <c:ptCount val="901"/>
                <c:pt idx="0">
                  <c:v>0.16014327498063274</c:v>
                </c:pt>
                <c:pt idx="1">
                  <c:v>0.16002625533166956</c:v>
                </c:pt>
                <c:pt idx="2">
                  <c:v>0.16002337307430592</c:v>
                </c:pt>
                <c:pt idx="3">
                  <c:v>0.15934200743354479</c:v>
                </c:pt>
                <c:pt idx="4">
                  <c:v>0.15924170487729061</c:v>
                </c:pt>
                <c:pt idx="5">
                  <c:v>0.15924112842581789</c:v>
                </c:pt>
                <c:pt idx="6">
                  <c:v>0.15923075229930883</c:v>
                </c:pt>
                <c:pt idx="7">
                  <c:v>0.15922671713899977</c:v>
                </c:pt>
                <c:pt idx="8">
                  <c:v>0.1591264145827456</c:v>
                </c:pt>
                <c:pt idx="9">
                  <c:v>0.1591264145827456</c:v>
                </c:pt>
                <c:pt idx="10">
                  <c:v>0.15887277593474652</c:v>
                </c:pt>
                <c:pt idx="11">
                  <c:v>0.15860760825729295</c:v>
                </c:pt>
                <c:pt idx="12">
                  <c:v>0.15814529417616738</c:v>
                </c:pt>
                <c:pt idx="13">
                  <c:v>0.15813664740407649</c:v>
                </c:pt>
                <c:pt idx="14">
                  <c:v>0.15812627127756745</c:v>
                </c:pt>
                <c:pt idx="15">
                  <c:v>0.15801098098302241</c:v>
                </c:pt>
                <c:pt idx="16">
                  <c:v>0.15800925162860424</c:v>
                </c:pt>
                <c:pt idx="17">
                  <c:v>0.15790664326645917</c:v>
                </c:pt>
                <c:pt idx="18">
                  <c:v>0.15790664326645917</c:v>
                </c:pt>
                <c:pt idx="19">
                  <c:v>0.15790664326645917</c:v>
                </c:pt>
                <c:pt idx="20">
                  <c:v>0.15790664326645917</c:v>
                </c:pt>
                <c:pt idx="21">
                  <c:v>0.15790664326645917</c:v>
                </c:pt>
                <c:pt idx="22">
                  <c:v>0.15790664326645917</c:v>
                </c:pt>
                <c:pt idx="23">
                  <c:v>0.15790087875173192</c:v>
                </c:pt>
                <c:pt idx="24">
                  <c:v>0.15790087875173192</c:v>
                </c:pt>
                <c:pt idx="25">
                  <c:v>0.15788300875607744</c:v>
                </c:pt>
                <c:pt idx="26">
                  <c:v>0.15788127940165925</c:v>
                </c:pt>
                <c:pt idx="27">
                  <c:v>0.15788127940165925</c:v>
                </c:pt>
                <c:pt idx="28">
                  <c:v>0.15767260396853275</c:v>
                </c:pt>
                <c:pt idx="29">
                  <c:v>0.1576599220361328</c:v>
                </c:pt>
                <c:pt idx="30">
                  <c:v>0.15764954590962374</c:v>
                </c:pt>
                <c:pt idx="31">
                  <c:v>0.15764435784636921</c:v>
                </c:pt>
                <c:pt idx="32">
                  <c:v>0.15764032268606015</c:v>
                </c:pt>
                <c:pt idx="33">
                  <c:v>0.15763859333164196</c:v>
                </c:pt>
                <c:pt idx="34">
                  <c:v>0.15762187623893295</c:v>
                </c:pt>
                <c:pt idx="35">
                  <c:v>0.15756192528576951</c:v>
                </c:pt>
                <c:pt idx="36">
                  <c:v>0.1575405965812787</c:v>
                </c:pt>
                <c:pt idx="37">
                  <c:v>0.15752733819740602</c:v>
                </c:pt>
                <c:pt idx="38">
                  <c:v>0.15752733819740602</c:v>
                </c:pt>
                <c:pt idx="39">
                  <c:v>0.15752733819740602</c:v>
                </c:pt>
                <c:pt idx="40">
                  <c:v>0.15631390784731958</c:v>
                </c:pt>
                <c:pt idx="41">
                  <c:v>0.15630987268701049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58-49AC-9ADA-9C00CA226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508616"/>
        <c:axId val="1"/>
      </c:scatterChart>
      <c:valAx>
        <c:axId val="728508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4940810970053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508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571471423214954"/>
          <c:y val="0.92097264437689974"/>
          <c:w val="0.3306126734158230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352425</xdr:colOff>
      <xdr:row>0</xdr:row>
      <xdr:rowOff>0</xdr:rowOff>
    </xdr:from>
    <xdr:to>
      <xdr:col>23</xdr:col>
      <xdr:colOff>161925</xdr:colOff>
      <xdr:row>18</xdr:row>
      <xdr:rowOff>38100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64324B13-37B9-951F-3EB9-8F98F9BF04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1133475</xdr:colOff>
      <xdr:row>0</xdr:row>
      <xdr:rowOff>0</xdr:rowOff>
    </xdr:from>
    <xdr:to>
      <xdr:col>16</xdr:col>
      <xdr:colOff>247650</xdr:colOff>
      <xdr:row>18</xdr:row>
      <xdr:rowOff>47625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50AA2AA2-FC96-00BB-0FFE-0ED8C4E944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85725</xdr:colOff>
      <xdr:row>0</xdr:row>
      <xdr:rowOff>0</xdr:rowOff>
    </xdr:from>
    <xdr:to>
      <xdr:col>29</xdr:col>
      <xdr:colOff>638175</xdr:colOff>
      <xdr:row>18</xdr:row>
      <xdr:rowOff>47625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A9D96F38-C098-7AD4-5194-1615195A6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07" TargetMode="External"/><Relationship Id="rId13" Type="http://schemas.openxmlformats.org/officeDocument/2006/relationships/hyperlink" Target="http://www.konkoly.hu/cgi-bin/IBVS?5978" TargetMode="External"/><Relationship Id="rId18" Type="http://schemas.openxmlformats.org/officeDocument/2006/relationships/hyperlink" Target="http://var.astro.cz/oejv/issues/oejv0094.pdf" TargetMode="External"/><Relationship Id="rId26" Type="http://schemas.openxmlformats.org/officeDocument/2006/relationships/hyperlink" Target="http://www.konkoly.hu/cgi-bin/IBVS?5972" TargetMode="External"/><Relationship Id="rId3" Type="http://schemas.openxmlformats.org/officeDocument/2006/relationships/hyperlink" Target="http://www.konkoly.hu/cgi-bin/IBVS?4536" TargetMode="External"/><Relationship Id="rId21" Type="http://schemas.openxmlformats.org/officeDocument/2006/relationships/hyperlink" Target="http://www.konkoly.hu/cgi-bin/IBVS?5910" TargetMode="External"/><Relationship Id="rId34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bav-astro.de/sfs/BAVM_link.php?BAVMnr=107" TargetMode="External"/><Relationship Id="rId12" Type="http://schemas.openxmlformats.org/officeDocument/2006/relationships/hyperlink" Target="http://www.konkoly.hu/cgi-bin/IBVS?5978" TargetMode="External"/><Relationship Id="rId17" Type="http://schemas.openxmlformats.org/officeDocument/2006/relationships/hyperlink" Target="http://var.astro.cz/oejv/issues/oejv0094.pdf" TargetMode="External"/><Relationship Id="rId25" Type="http://schemas.openxmlformats.org/officeDocument/2006/relationships/hyperlink" Target="http://www.konkoly.hu/cgi-bin/IBVS?5972" TargetMode="External"/><Relationship Id="rId33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4536" TargetMode="External"/><Relationship Id="rId16" Type="http://schemas.openxmlformats.org/officeDocument/2006/relationships/hyperlink" Target="http://www.konkoly.hu/cgi-bin/IBVS?5978" TargetMode="External"/><Relationship Id="rId20" Type="http://schemas.openxmlformats.org/officeDocument/2006/relationships/hyperlink" Target="http://www.konkoly.hu/cgi-bin/IBVS?5910" TargetMode="External"/><Relationship Id="rId29" Type="http://schemas.openxmlformats.org/officeDocument/2006/relationships/hyperlink" Target="http://www.konkoly.hu/cgi-bin/IBVS?5972" TargetMode="External"/><Relationship Id="rId1" Type="http://schemas.openxmlformats.org/officeDocument/2006/relationships/hyperlink" Target="http://www.konkoly.hu/cgi-bin/IBVS?4536" TargetMode="External"/><Relationship Id="rId6" Type="http://schemas.openxmlformats.org/officeDocument/2006/relationships/hyperlink" Target="http://www.bav-astro.de/sfs/BAVM_link.php?BAVMnr=107" TargetMode="External"/><Relationship Id="rId11" Type="http://schemas.openxmlformats.org/officeDocument/2006/relationships/hyperlink" Target="http://www.bav-astro.de/sfs/BAVM_link.php?BAVMnr=152" TargetMode="External"/><Relationship Id="rId24" Type="http://schemas.openxmlformats.org/officeDocument/2006/relationships/hyperlink" Target="http://www.konkoly.hu/cgi-bin/IBVS?5972" TargetMode="External"/><Relationship Id="rId32" Type="http://schemas.openxmlformats.org/officeDocument/2006/relationships/hyperlink" Target="http://www.konkoly.hu/cgi-bin/IBVS?6014" TargetMode="External"/><Relationship Id="rId5" Type="http://schemas.openxmlformats.org/officeDocument/2006/relationships/hyperlink" Target="http://www.bav-astro.de/sfs/BAVM_link.php?BAVMnr=107" TargetMode="External"/><Relationship Id="rId15" Type="http://schemas.openxmlformats.org/officeDocument/2006/relationships/hyperlink" Target="http://www.konkoly.hu/cgi-bin/IBVS?5978" TargetMode="External"/><Relationship Id="rId23" Type="http://schemas.openxmlformats.org/officeDocument/2006/relationships/hyperlink" Target="http://www.konkoly.hu/cgi-bin/IBVS?5978" TargetMode="External"/><Relationship Id="rId28" Type="http://schemas.openxmlformats.org/officeDocument/2006/relationships/hyperlink" Target="http://www.konkoly.hu/cgi-bin/IBVS?5978" TargetMode="External"/><Relationship Id="rId10" Type="http://schemas.openxmlformats.org/officeDocument/2006/relationships/hyperlink" Target="http://www.bav-astro.de/sfs/BAVM_link.php?BAVMnr=113" TargetMode="External"/><Relationship Id="rId19" Type="http://schemas.openxmlformats.org/officeDocument/2006/relationships/hyperlink" Target="http://var.astro.cz/oejv/issues/oejv0094.pdf" TargetMode="External"/><Relationship Id="rId31" Type="http://schemas.openxmlformats.org/officeDocument/2006/relationships/hyperlink" Target="http://www.konkoly.hu/cgi-bin/IBVS?6014" TargetMode="External"/><Relationship Id="rId4" Type="http://schemas.openxmlformats.org/officeDocument/2006/relationships/hyperlink" Target="http://www.bav-astro.de/sfs/BAVM_link.php?BAVMnr=107" TargetMode="External"/><Relationship Id="rId9" Type="http://schemas.openxmlformats.org/officeDocument/2006/relationships/hyperlink" Target="http://www.bav-astro.de/sfs/BAVM_link.php?BAVMnr=131" TargetMode="External"/><Relationship Id="rId14" Type="http://schemas.openxmlformats.org/officeDocument/2006/relationships/hyperlink" Target="http://www.konkoly.hu/cgi-bin/IBVS?5978" TargetMode="External"/><Relationship Id="rId22" Type="http://schemas.openxmlformats.org/officeDocument/2006/relationships/hyperlink" Target="http://www.konkoly.hu/cgi-bin/IBVS?5978" TargetMode="External"/><Relationship Id="rId27" Type="http://schemas.openxmlformats.org/officeDocument/2006/relationships/hyperlink" Target="http://www.konkoly.hu/cgi-bin/IBVS?5978" TargetMode="External"/><Relationship Id="rId30" Type="http://schemas.openxmlformats.org/officeDocument/2006/relationships/hyperlink" Target="http://www.konkoly.hu/cgi-bin/IBVS?5972" TargetMode="External"/><Relationship Id="rId35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2"/>
  <sheetViews>
    <sheetView tabSelected="1" workbookViewId="0">
      <pane xSplit="14" ySplit="21" topLeftCell="O52" activePane="bottomRight" state="frozen"/>
      <selection pane="topRight" activeCell="O1" sqref="O1"/>
      <selection pane="bottomLeft" activeCell="A22" sqref="A22"/>
      <selection pane="bottomRight" activeCell="E8" sqref="E8: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2.28515625" customWidth="1"/>
    <col min="4" max="4" width="8.28515625" customWidth="1"/>
    <col min="5" max="5" width="9.42578125" customWidth="1"/>
    <col min="6" max="6" width="17.1406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38</v>
      </c>
    </row>
    <row r="2" spans="1:6" x14ac:dyDescent="0.2">
      <c r="A2" t="s">
        <v>15</v>
      </c>
      <c r="B2" t="s">
        <v>41</v>
      </c>
      <c r="C2" s="27"/>
      <c r="D2" s="27"/>
    </row>
    <row r="3" spans="1:6" ht="13.5" thickBot="1" x14ac:dyDescent="0.25"/>
    <row r="4" spans="1:6" ht="14.25" thickTop="1" thickBot="1" x14ac:dyDescent="0.25">
      <c r="A4" s="6" t="s">
        <v>39</v>
      </c>
      <c r="C4" s="28">
        <v>52501.918700000002</v>
      </c>
      <c r="D4" s="29">
        <v>3.449859</v>
      </c>
      <c r="E4" s="30" t="s">
        <v>40</v>
      </c>
    </row>
    <row r="5" spans="1:6" ht="13.5" thickTop="1" x14ac:dyDescent="0.2">
      <c r="A5" s="20" t="s">
        <v>30</v>
      </c>
      <c r="B5" s="14"/>
      <c r="C5" s="21">
        <v>-9.5</v>
      </c>
      <c r="D5" s="14" t="s">
        <v>31</v>
      </c>
    </row>
    <row r="6" spans="1:6" x14ac:dyDescent="0.2">
      <c r="A6" s="6" t="s">
        <v>0</v>
      </c>
    </row>
    <row r="7" spans="1:6" x14ac:dyDescent="0.2">
      <c r="A7" t="s">
        <v>1</v>
      </c>
      <c r="C7">
        <f>C4</f>
        <v>52501.918700000002</v>
      </c>
    </row>
    <row r="8" spans="1:6" x14ac:dyDescent="0.2">
      <c r="A8" t="s">
        <v>2</v>
      </c>
      <c r="C8">
        <f>D4</f>
        <v>3.449859</v>
      </c>
      <c r="D8" s="31"/>
    </row>
    <row r="9" spans="1:6" x14ac:dyDescent="0.2">
      <c r="A9" s="12" t="s">
        <v>27</v>
      </c>
      <c r="B9" s="12"/>
      <c r="C9" s="13">
        <v>21</v>
      </c>
      <c r="D9" s="13">
        <v>21</v>
      </c>
    </row>
    <row r="10" spans="1:6" ht="13.5" thickBot="1" x14ac:dyDescent="0.25">
      <c r="A10" s="14"/>
      <c r="B10" s="14"/>
      <c r="C10" s="5" t="s">
        <v>17</v>
      </c>
      <c r="D10" s="5" t="s">
        <v>18</v>
      </c>
    </row>
    <row r="11" spans="1:6" x14ac:dyDescent="0.2">
      <c r="A11" s="14" t="s">
        <v>12</v>
      </c>
      <c r="B11" s="14"/>
      <c r="C11" s="15">
        <f ca="1">INTERCEPT(INDIRECT(C14):R$935,INDIRECT(C13):$F$935)</f>
        <v>9.1878746504336518E-3</v>
      </c>
      <c r="D11" s="15">
        <f ca="1">INTERCEPT(INDIRECT(D14):S$935,INDIRECT(D13):$F$935)</f>
        <v>0.15860760825729295</v>
      </c>
      <c r="E11" s="12" t="s">
        <v>33</v>
      </c>
      <c r="F11">
        <v>1</v>
      </c>
    </row>
    <row r="12" spans="1:6" x14ac:dyDescent="0.2">
      <c r="A12" s="14" t="s">
        <v>13</v>
      </c>
      <c r="B12" s="14"/>
      <c r="C12" s="15">
        <f ca="1">SLOPE(INDIRECT(C14):R$935,INDIRECT(C13):$F$935)</f>
        <v>2.0912689957001511E-5</v>
      </c>
      <c r="D12" s="15">
        <f ca="1">SLOPE(INDIRECT(D14):S$935,INDIRECT(D13):$F$935)</f>
        <v>-1.1529029454503047E-6</v>
      </c>
      <c r="E12" s="12" t="s">
        <v>34</v>
      </c>
      <c r="F12" s="22">
        <f ca="1">NOW()+15018.5+$C$5/24</f>
        <v>59968.761132754626</v>
      </c>
    </row>
    <row r="13" spans="1:6" x14ac:dyDescent="0.2">
      <c r="A13" s="12" t="s">
        <v>28</v>
      </c>
      <c r="B13" s="12"/>
      <c r="C13" s="13" t="str">
        <f>"F"&amp;C9</f>
        <v>F21</v>
      </c>
      <c r="D13" s="13" t="str">
        <f>"F"&amp;D9</f>
        <v>F21</v>
      </c>
      <c r="E13" s="12" t="s">
        <v>35</v>
      </c>
      <c r="F13" s="22">
        <f ca="1">ROUND(2*(F12-$C$7)/$C$8,0)/2+F11</f>
        <v>2165.5</v>
      </c>
    </row>
    <row r="14" spans="1:6" x14ac:dyDescent="0.2">
      <c r="A14" s="12" t="s">
        <v>29</v>
      </c>
      <c r="B14" s="12"/>
      <c r="C14" s="13" t="str">
        <f>"R"&amp;C9</f>
        <v>R21</v>
      </c>
      <c r="D14" s="13" t="str">
        <f>"S"&amp;D9</f>
        <v>S21</v>
      </c>
      <c r="E14" s="12" t="s">
        <v>36</v>
      </c>
      <c r="F14" s="23">
        <f ca="1">ROUND(2*(F12-$C$15)/$C$16,0)/2+F11</f>
        <v>172.5</v>
      </c>
    </row>
    <row r="15" spans="1:6" x14ac:dyDescent="0.2">
      <c r="A15" s="16" t="s">
        <v>14</v>
      </c>
      <c r="B15" s="14"/>
      <c r="C15" s="17">
        <f ca="1">($C7+C11)+($C8+C12)*INT(MAX($F21:$F3533))</f>
        <v>59377.538553865743</v>
      </c>
      <c r="D15" s="17">
        <f ca="1">($C7+D11)+($C8+D12)*INT(MAX($F21:$F3533))</f>
        <v>59377.643996872692</v>
      </c>
      <c r="E15" s="12" t="s">
        <v>37</v>
      </c>
      <c r="F15" s="24">
        <f ca="1">+$C$15+$C$16*F14-15018.5-$C$5/24</f>
        <v>44954.538672138093</v>
      </c>
    </row>
    <row r="16" spans="1:6" x14ac:dyDescent="0.2">
      <c r="A16" s="18" t="s">
        <v>3</v>
      </c>
      <c r="B16" s="14"/>
      <c r="C16" s="19">
        <f ca="1">+$C8+C12</f>
        <v>3.4498799126899571</v>
      </c>
      <c r="D16" s="15">
        <f ca="1">+$C8+D12</f>
        <v>3.4498578470970545</v>
      </c>
      <c r="E16" s="25"/>
      <c r="F16" s="25" t="s">
        <v>32</v>
      </c>
    </row>
    <row r="17" spans="1:21" ht="13.5" thickBot="1" x14ac:dyDescent="0.25">
      <c r="A17" s="11" t="s">
        <v>26</v>
      </c>
      <c r="C17">
        <f>COUNT(C21:C1247)</f>
        <v>42</v>
      </c>
    </row>
    <row r="18" spans="1:21" ht="14.25" thickTop="1" thickBot="1" x14ac:dyDescent="0.25">
      <c r="A18" s="6" t="s">
        <v>20</v>
      </c>
      <c r="C18" s="3">
        <f ca="1">+C15</f>
        <v>59377.538553865743</v>
      </c>
      <c r="D18" s="4">
        <f ca="1">+C16</f>
        <v>3.4498799126899571</v>
      </c>
      <c r="E18" s="26">
        <f>R19</f>
        <v>29</v>
      </c>
    </row>
    <row r="19" spans="1:21" ht="14.25" thickTop="1" thickBot="1" x14ac:dyDescent="0.25">
      <c r="A19" s="6" t="s">
        <v>21</v>
      </c>
      <c r="C19" s="3">
        <f ca="1">+D15</f>
        <v>59377.643996872692</v>
      </c>
      <c r="D19" s="4">
        <f ca="1">+D16</f>
        <v>3.4498578470970545</v>
      </c>
      <c r="E19" s="26">
        <f>S19</f>
        <v>11</v>
      </c>
      <c r="R19">
        <f>COUNT(R21:R322)</f>
        <v>29</v>
      </c>
      <c r="S19">
        <f>COUNT(S21:S322)</f>
        <v>11</v>
      </c>
    </row>
    <row r="20" spans="1:21" ht="14.25" thickTop="1" thickBot="1" x14ac:dyDescent="0.25">
      <c r="A20" s="5" t="s">
        <v>4</v>
      </c>
      <c r="B20" s="5" t="s">
        <v>5</v>
      </c>
      <c r="C20" s="5" t="s">
        <v>6</v>
      </c>
      <c r="D20" s="5" t="s">
        <v>10</v>
      </c>
      <c r="E20" s="5" t="s">
        <v>7</v>
      </c>
      <c r="F20" s="5" t="s">
        <v>8</v>
      </c>
      <c r="G20" s="5" t="s">
        <v>9</v>
      </c>
      <c r="H20" s="8" t="s">
        <v>42</v>
      </c>
      <c r="I20" s="8" t="s">
        <v>49</v>
      </c>
      <c r="J20" s="8" t="s">
        <v>50</v>
      </c>
      <c r="K20" s="8" t="s">
        <v>24</v>
      </c>
      <c r="L20" s="8" t="s">
        <v>25</v>
      </c>
      <c r="M20" s="8" t="s">
        <v>16</v>
      </c>
      <c r="N20" s="8" t="s">
        <v>19</v>
      </c>
      <c r="O20" s="8" t="s">
        <v>22</v>
      </c>
      <c r="P20" s="7" t="s">
        <v>23</v>
      </c>
      <c r="Q20" s="5" t="s">
        <v>11</v>
      </c>
      <c r="R20" s="9" t="s">
        <v>17</v>
      </c>
      <c r="S20" s="9" t="s">
        <v>18</v>
      </c>
      <c r="U20" s="63" t="s">
        <v>186</v>
      </c>
    </row>
    <row r="21" spans="1:21" x14ac:dyDescent="0.2">
      <c r="A21" s="61" t="s">
        <v>70</v>
      </c>
      <c r="B21" s="62" t="s">
        <v>43</v>
      </c>
      <c r="C21" s="61">
        <v>47907.1</v>
      </c>
      <c r="E21">
        <f t="shared" ref="E21:E60" si="0">+(C21-C$7)/C$8</f>
        <v>-1331.8859408456992</v>
      </c>
      <c r="F21">
        <f t="shared" ref="F21:F60" si="1">ROUND(2*E21,0)/2</f>
        <v>-1332</v>
      </c>
      <c r="G21">
        <f t="shared" ref="G21:G60" si="2">+C21-(C$7+F21*C$8)</f>
        <v>0.39348799999424955</v>
      </c>
      <c r="K21">
        <f t="shared" ref="K21:K30" si="3">+G21</f>
        <v>0.39348799999424955</v>
      </c>
      <c r="O21">
        <f t="shared" ref="O21:O60" ca="1" si="4">+C$11+C$12*$F21</f>
        <v>-1.8667828372292361E-2</v>
      </c>
      <c r="P21">
        <f t="shared" ref="P21:P60" ca="1" si="5">+D$11+D$12*$F21</f>
        <v>0.16014327498063274</v>
      </c>
      <c r="Q21" s="2">
        <f t="shared" ref="Q21:Q60" si="6">+C21-15018.5</f>
        <v>32888.6</v>
      </c>
      <c r="U21">
        <f>G21</f>
        <v>0.39348799999424955</v>
      </c>
    </row>
    <row r="22" spans="1:21" x14ac:dyDescent="0.2">
      <c r="A22" s="61" t="s">
        <v>70</v>
      </c>
      <c r="B22" s="62" t="s">
        <v>48</v>
      </c>
      <c r="C22" s="61">
        <v>48257.072</v>
      </c>
      <c r="E22">
        <f t="shared" si="0"/>
        <v>-1230.440635399882</v>
      </c>
      <c r="F22">
        <f t="shared" si="1"/>
        <v>-1230.5</v>
      </c>
      <c r="G22">
        <f t="shared" si="2"/>
        <v>0.20479949999571545</v>
      </c>
      <c r="K22">
        <f t="shared" si="3"/>
        <v>0.20479949999571545</v>
      </c>
      <c r="O22">
        <f t="shared" ca="1" si="4"/>
        <v>-1.6545190341656704E-2</v>
      </c>
      <c r="P22">
        <f t="shared" ca="1" si="5"/>
        <v>0.16002625533166956</v>
      </c>
      <c r="Q22" s="2">
        <f t="shared" si="6"/>
        <v>33238.572</v>
      </c>
      <c r="S22">
        <f>G22</f>
        <v>0.20479949999571545</v>
      </c>
    </row>
    <row r="23" spans="1:21" x14ac:dyDescent="0.2">
      <c r="A23" s="61" t="s">
        <v>70</v>
      </c>
      <c r="B23" s="62" t="s">
        <v>43</v>
      </c>
      <c r="C23" s="61">
        <v>48265.873</v>
      </c>
      <c r="E23">
        <f t="shared" si="0"/>
        <v>-1227.8895166440143</v>
      </c>
      <c r="F23">
        <f t="shared" si="1"/>
        <v>-1228</v>
      </c>
      <c r="G23">
        <f t="shared" si="2"/>
        <v>0.38115199999447213</v>
      </c>
      <c r="K23">
        <f t="shared" si="3"/>
        <v>0.38115199999447213</v>
      </c>
      <c r="O23">
        <f t="shared" ca="1" si="4"/>
        <v>-1.6492908616764203E-2</v>
      </c>
      <c r="P23">
        <f t="shared" ca="1" si="5"/>
        <v>0.16002337307430592</v>
      </c>
      <c r="Q23" s="2">
        <f t="shared" si="6"/>
        <v>33247.373</v>
      </c>
      <c r="U23">
        <f>G23</f>
        <v>0.38115199999447213</v>
      </c>
    </row>
    <row r="24" spans="1:21" x14ac:dyDescent="0.2">
      <c r="A24" s="61" t="s">
        <v>82</v>
      </c>
      <c r="B24" s="62" t="s">
        <v>43</v>
      </c>
      <c r="C24" s="61">
        <v>50304.35</v>
      </c>
      <c r="E24">
        <f t="shared" si="0"/>
        <v>-637.00246879655185</v>
      </c>
      <c r="F24">
        <f t="shared" si="1"/>
        <v>-637</v>
      </c>
      <c r="G24">
        <f t="shared" si="2"/>
        <v>-8.5170000020298176E-3</v>
      </c>
      <c r="K24">
        <f t="shared" si="3"/>
        <v>-8.5170000020298176E-3</v>
      </c>
      <c r="O24">
        <f t="shared" ca="1" si="4"/>
        <v>-4.1335088521763097E-3</v>
      </c>
      <c r="P24">
        <f t="shared" ca="1" si="5"/>
        <v>0.15934200743354479</v>
      </c>
      <c r="Q24" s="2">
        <f t="shared" si="6"/>
        <v>35285.85</v>
      </c>
      <c r="R24">
        <f>G24</f>
        <v>-8.5170000020298176E-3</v>
      </c>
    </row>
    <row r="25" spans="1:21" x14ac:dyDescent="0.2">
      <c r="A25" s="61" t="s">
        <v>82</v>
      </c>
      <c r="B25" s="62" t="s">
        <v>43</v>
      </c>
      <c r="C25" s="61">
        <v>50604.5</v>
      </c>
      <c r="E25">
        <f t="shared" si="0"/>
        <v>-549.99891299905357</v>
      </c>
      <c r="F25">
        <f t="shared" si="1"/>
        <v>-550</v>
      </c>
      <c r="G25">
        <f t="shared" si="2"/>
        <v>3.749999996216502E-3</v>
      </c>
      <c r="K25">
        <f t="shared" si="3"/>
        <v>3.749999996216502E-3</v>
      </c>
      <c r="O25">
        <f t="shared" ca="1" si="4"/>
        <v>-2.3141048259171793E-3</v>
      </c>
      <c r="P25">
        <f t="shared" ca="1" si="5"/>
        <v>0.15924170487729061</v>
      </c>
      <c r="Q25" s="2">
        <f t="shared" si="6"/>
        <v>35586</v>
      </c>
      <c r="R25">
        <f>G25</f>
        <v>3.749999996216502E-3</v>
      </c>
    </row>
    <row r="26" spans="1:21" x14ac:dyDescent="0.2">
      <c r="A26" s="61" t="s">
        <v>82</v>
      </c>
      <c r="B26" s="62" t="s">
        <v>48</v>
      </c>
      <c r="C26" s="61">
        <v>50606.37</v>
      </c>
      <c r="E26">
        <f t="shared" si="0"/>
        <v>-549.45686186015121</v>
      </c>
      <c r="F26">
        <f t="shared" si="1"/>
        <v>-549.5</v>
      </c>
      <c r="G26">
        <f t="shared" si="2"/>
        <v>0.14882049999869196</v>
      </c>
      <c r="K26">
        <f t="shared" si="3"/>
        <v>0.14882049999869196</v>
      </c>
      <c r="O26">
        <f t="shared" ca="1" si="4"/>
        <v>-2.3036484809386779E-3</v>
      </c>
      <c r="P26">
        <f t="shared" ca="1" si="5"/>
        <v>0.15924112842581789</v>
      </c>
      <c r="Q26" s="2">
        <f t="shared" si="6"/>
        <v>35587.870000000003</v>
      </c>
      <c r="S26">
        <f>G26</f>
        <v>0.14882049999869196</v>
      </c>
    </row>
    <row r="27" spans="1:21" x14ac:dyDescent="0.2">
      <c r="A27" s="61" t="s">
        <v>82</v>
      </c>
      <c r="B27" s="62" t="s">
        <v>48</v>
      </c>
      <c r="C27" s="61">
        <v>50637.39</v>
      </c>
      <c r="E27">
        <f t="shared" si="0"/>
        <v>-540.46519002660762</v>
      </c>
      <c r="F27">
        <f t="shared" si="1"/>
        <v>-540.5</v>
      </c>
      <c r="G27">
        <f t="shared" si="2"/>
        <v>0.12008950000017649</v>
      </c>
      <c r="K27">
        <f t="shared" si="3"/>
        <v>0.12008950000017649</v>
      </c>
      <c r="O27">
        <f t="shared" ca="1" si="4"/>
        <v>-2.1154342713256644E-3</v>
      </c>
      <c r="P27">
        <f t="shared" ca="1" si="5"/>
        <v>0.15923075229930883</v>
      </c>
      <c r="Q27" s="2">
        <f t="shared" si="6"/>
        <v>35618.89</v>
      </c>
      <c r="S27">
        <f>G27</f>
        <v>0.12008950000017649</v>
      </c>
    </row>
    <row r="28" spans="1:21" x14ac:dyDescent="0.2">
      <c r="A28" s="61" t="s">
        <v>82</v>
      </c>
      <c r="B28" s="62" t="s">
        <v>43</v>
      </c>
      <c r="C28" s="61">
        <v>50649.35</v>
      </c>
      <c r="E28">
        <f t="shared" si="0"/>
        <v>-536.99838167299106</v>
      </c>
      <c r="F28">
        <f t="shared" si="1"/>
        <v>-537</v>
      </c>
      <c r="G28">
        <f t="shared" si="2"/>
        <v>5.5829999982961453E-3</v>
      </c>
      <c r="K28">
        <f t="shared" si="3"/>
        <v>5.5829999982961453E-3</v>
      </c>
      <c r="O28">
        <f t="shared" ca="1" si="4"/>
        <v>-2.0422398564761586E-3</v>
      </c>
      <c r="P28">
        <f t="shared" ca="1" si="5"/>
        <v>0.15922671713899977</v>
      </c>
      <c r="Q28" s="2">
        <f t="shared" si="6"/>
        <v>35630.85</v>
      </c>
      <c r="R28">
        <f t="shared" ref="R28:R33" si="7">G28</f>
        <v>5.5829999982961453E-3</v>
      </c>
    </row>
    <row r="29" spans="1:21" x14ac:dyDescent="0.2">
      <c r="A29" s="61" t="s">
        <v>97</v>
      </c>
      <c r="B29" s="62" t="s">
        <v>43</v>
      </c>
      <c r="C29" s="61">
        <v>50949.485999999997</v>
      </c>
      <c r="E29">
        <f t="shared" si="0"/>
        <v>-449.99888401236251</v>
      </c>
      <c r="F29">
        <f t="shared" si="1"/>
        <v>-450</v>
      </c>
      <c r="G29">
        <f t="shared" si="2"/>
        <v>3.8499999936902896E-3</v>
      </c>
      <c r="K29">
        <f t="shared" si="3"/>
        <v>3.8499999936902896E-3</v>
      </c>
      <c r="O29">
        <f t="shared" ca="1" si="4"/>
        <v>-2.2283583021702816E-4</v>
      </c>
      <c r="P29">
        <f t="shared" ca="1" si="5"/>
        <v>0.1591264145827456</v>
      </c>
      <c r="Q29" s="2">
        <f t="shared" si="6"/>
        <v>35930.985999999997</v>
      </c>
      <c r="R29">
        <f t="shared" si="7"/>
        <v>3.8499999936902896E-3</v>
      </c>
    </row>
    <row r="30" spans="1:21" x14ac:dyDescent="0.2">
      <c r="A30" s="61" t="s">
        <v>101</v>
      </c>
      <c r="B30" s="62" t="s">
        <v>43</v>
      </c>
      <c r="C30" s="61">
        <v>50949.487999999998</v>
      </c>
      <c r="E30">
        <f t="shared" si="0"/>
        <v>-449.99830427852396</v>
      </c>
      <c r="F30">
        <f t="shared" si="1"/>
        <v>-450</v>
      </c>
      <c r="G30">
        <f t="shared" si="2"/>
        <v>5.8499999940977432E-3</v>
      </c>
      <c r="K30">
        <f t="shared" si="3"/>
        <v>5.8499999940977432E-3</v>
      </c>
      <c r="O30">
        <f t="shared" ca="1" si="4"/>
        <v>-2.2283583021702816E-4</v>
      </c>
      <c r="P30">
        <f t="shared" ca="1" si="5"/>
        <v>0.1591264145827456</v>
      </c>
      <c r="Q30" s="2">
        <f t="shared" si="6"/>
        <v>35930.987999999998</v>
      </c>
      <c r="R30">
        <f t="shared" si="7"/>
        <v>5.8499999940977432E-3</v>
      </c>
    </row>
    <row r="31" spans="1:21" x14ac:dyDescent="0.2">
      <c r="A31" s="10" t="s">
        <v>44</v>
      </c>
      <c r="B31" s="35"/>
      <c r="C31" s="36">
        <v>51708.449399999998</v>
      </c>
      <c r="D31" s="36">
        <v>2E-3</v>
      </c>
      <c r="E31">
        <f t="shared" si="0"/>
        <v>-230.00050146977145</v>
      </c>
      <c r="F31">
        <f t="shared" si="1"/>
        <v>-230</v>
      </c>
      <c r="G31">
        <f t="shared" si="2"/>
        <v>-1.7300000035902485E-3</v>
      </c>
      <c r="I31">
        <f>+G31</f>
        <v>-1.7300000035902485E-3</v>
      </c>
      <c r="O31">
        <f t="shared" ca="1" si="4"/>
        <v>4.3779559603233046E-3</v>
      </c>
      <c r="P31">
        <f t="shared" ca="1" si="5"/>
        <v>0.15887277593474652</v>
      </c>
      <c r="Q31" s="2">
        <f t="shared" si="6"/>
        <v>36689.949399999998</v>
      </c>
      <c r="R31">
        <f t="shared" si="7"/>
        <v>-1.7300000035902485E-3</v>
      </c>
    </row>
    <row r="32" spans="1:21" x14ac:dyDescent="0.2">
      <c r="A32" s="32" t="s">
        <v>42</v>
      </c>
      <c r="B32" s="33" t="s">
        <v>43</v>
      </c>
      <c r="C32" s="32">
        <v>52501.918700000002</v>
      </c>
      <c r="D32" s="34"/>
      <c r="E32">
        <f t="shared" si="0"/>
        <v>0</v>
      </c>
      <c r="F32">
        <f t="shared" si="1"/>
        <v>0</v>
      </c>
      <c r="G32">
        <f t="shared" si="2"/>
        <v>0</v>
      </c>
      <c r="H32">
        <f>+G32</f>
        <v>0</v>
      </c>
      <c r="O32">
        <f t="shared" ca="1" si="4"/>
        <v>9.1878746504336518E-3</v>
      </c>
      <c r="P32">
        <f t="shared" ca="1" si="5"/>
        <v>0.15860760825729295</v>
      </c>
      <c r="Q32" s="2">
        <f t="shared" si="6"/>
        <v>37483.418700000002</v>
      </c>
      <c r="R32">
        <f t="shared" si="7"/>
        <v>0</v>
      </c>
    </row>
    <row r="33" spans="1:19" x14ac:dyDescent="0.2">
      <c r="A33" s="41" t="s">
        <v>47</v>
      </c>
      <c r="B33" s="38" t="s">
        <v>43</v>
      </c>
      <c r="C33" s="37">
        <v>53885.327599999997</v>
      </c>
      <c r="D33" s="37">
        <v>2.9999999999999997E-4</v>
      </c>
      <c r="E33">
        <f t="shared" si="0"/>
        <v>401.00447583509788</v>
      </c>
      <c r="F33">
        <f t="shared" si="1"/>
        <v>401</v>
      </c>
      <c r="G33">
        <f t="shared" si="2"/>
        <v>1.5440999995917082E-2</v>
      </c>
      <c r="I33">
        <f>+G33</f>
        <v>1.5440999995917082E-2</v>
      </c>
      <c r="O33">
        <f t="shared" ca="1" si="4"/>
        <v>1.7573863323191257E-2</v>
      </c>
      <c r="P33">
        <f t="shared" ca="1" si="5"/>
        <v>0.15814529417616738</v>
      </c>
      <c r="Q33" s="2">
        <f t="shared" si="6"/>
        <v>38866.827599999997</v>
      </c>
      <c r="R33">
        <f t="shared" si="7"/>
        <v>1.5440999995917082E-2</v>
      </c>
    </row>
    <row r="34" spans="1:19" x14ac:dyDescent="0.2">
      <c r="A34" s="41" t="s">
        <v>47</v>
      </c>
      <c r="B34" s="38" t="s">
        <v>48</v>
      </c>
      <c r="C34" s="37">
        <v>53911.339099999997</v>
      </c>
      <c r="D34" s="37">
        <v>5.9999999999999995E-4</v>
      </c>
      <c r="E34">
        <f t="shared" si="0"/>
        <v>408.54434920383568</v>
      </c>
      <c r="F34">
        <f t="shared" si="1"/>
        <v>408.5</v>
      </c>
      <c r="G34">
        <f t="shared" si="2"/>
        <v>0.15299849999428261</v>
      </c>
      <c r="I34">
        <f>+G34</f>
        <v>0.15299849999428261</v>
      </c>
      <c r="O34">
        <f t="shared" ca="1" si="4"/>
        <v>1.7730708497868768E-2</v>
      </c>
      <c r="P34">
        <f t="shared" ca="1" si="5"/>
        <v>0.15813664740407649</v>
      </c>
      <c r="Q34" s="2">
        <f t="shared" si="6"/>
        <v>38892.839099999997</v>
      </c>
      <c r="S34">
        <f>G34</f>
        <v>0.15299849999428261</v>
      </c>
    </row>
    <row r="35" spans="1:19" x14ac:dyDescent="0.2">
      <c r="A35" s="41" t="s">
        <v>47</v>
      </c>
      <c r="B35" s="38" t="s">
        <v>48</v>
      </c>
      <c r="C35" s="37">
        <v>53942.387499999997</v>
      </c>
      <c r="D35" s="37">
        <v>5.0000000000000001E-4</v>
      </c>
      <c r="E35">
        <f t="shared" si="0"/>
        <v>417.54425325788537</v>
      </c>
      <c r="F35">
        <f t="shared" si="1"/>
        <v>417.5</v>
      </c>
      <c r="G35">
        <f t="shared" si="2"/>
        <v>0.15266749999136664</v>
      </c>
      <c r="I35">
        <f>+G35</f>
        <v>0.15266749999136664</v>
      </c>
      <c r="O35">
        <f t="shared" ca="1" si="4"/>
        <v>1.7918922707481782E-2</v>
      </c>
      <c r="P35">
        <f t="shared" ca="1" si="5"/>
        <v>0.15812627127756745</v>
      </c>
      <c r="Q35" s="2">
        <f t="shared" si="6"/>
        <v>38923.887499999997</v>
      </c>
      <c r="S35">
        <f>G35</f>
        <v>0.15266749999136664</v>
      </c>
    </row>
    <row r="36" spans="1:19" x14ac:dyDescent="0.2">
      <c r="A36" s="41" t="s">
        <v>47</v>
      </c>
      <c r="B36" s="38" t="s">
        <v>48</v>
      </c>
      <c r="C36" s="37">
        <v>54287.375</v>
      </c>
      <c r="D36" s="37">
        <v>4.0000000000000002E-4</v>
      </c>
      <c r="E36">
        <f t="shared" si="0"/>
        <v>517.54471704495688</v>
      </c>
      <c r="F36">
        <f t="shared" si="1"/>
        <v>517.5</v>
      </c>
      <c r="G36">
        <f t="shared" si="2"/>
        <v>0.15426749999460299</v>
      </c>
      <c r="I36">
        <f>+G36</f>
        <v>0.15426749999460299</v>
      </c>
      <c r="O36">
        <f t="shared" ca="1" si="4"/>
        <v>2.0010191703181933E-2</v>
      </c>
      <c r="P36">
        <f t="shared" ca="1" si="5"/>
        <v>0.15801098098302241</v>
      </c>
      <c r="Q36" s="2">
        <f t="shared" si="6"/>
        <v>39268.875</v>
      </c>
      <c r="S36">
        <f>G36</f>
        <v>0.15426749999460299</v>
      </c>
    </row>
    <row r="37" spans="1:19" x14ac:dyDescent="0.2">
      <c r="A37" s="41" t="s">
        <v>47</v>
      </c>
      <c r="B37" s="38" t="s">
        <v>43</v>
      </c>
      <c r="C37" s="37">
        <v>54292.413800000002</v>
      </c>
      <c r="D37" s="37">
        <v>1E-4</v>
      </c>
      <c r="E37">
        <f t="shared" si="0"/>
        <v>519.00529847741609</v>
      </c>
      <c r="F37">
        <f t="shared" si="1"/>
        <v>519</v>
      </c>
      <c r="G37">
        <f t="shared" si="2"/>
        <v>1.827900000353111E-2</v>
      </c>
      <c r="I37">
        <f>+G37</f>
        <v>1.827900000353111E-2</v>
      </c>
      <c r="O37">
        <f t="shared" ca="1" si="4"/>
        <v>2.0041560738117435E-2</v>
      </c>
      <c r="P37">
        <f t="shared" ca="1" si="5"/>
        <v>0.15800925162860424</v>
      </c>
      <c r="Q37" s="2">
        <f t="shared" si="6"/>
        <v>39273.913800000002</v>
      </c>
      <c r="R37">
        <f t="shared" ref="R37:R45" si="8">G37</f>
        <v>1.827900000353111E-2</v>
      </c>
    </row>
    <row r="38" spans="1:19" x14ac:dyDescent="0.2">
      <c r="A38" s="61" t="s">
        <v>130</v>
      </c>
      <c r="B38" s="62" t="s">
        <v>43</v>
      </c>
      <c r="C38" s="61">
        <v>54599.453200000004</v>
      </c>
      <c r="E38">
        <f t="shared" si="0"/>
        <v>608.00586342804206</v>
      </c>
      <c r="F38">
        <f t="shared" si="1"/>
        <v>608</v>
      </c>
      <c r="G38">
        <f t="shared" si="2"/>
        <v>2.0228000001225155E-2</v>
      </c>
      <c r="K38">
        <f>+G38</f>
        <v>2.0228000001225155E-2</v>
      </c>
      <c r="O38">
        <f t="shared" ca="1" si="4"/>
        <v>2.1902790144290571E-2</v>
      </c>
      <c r="P38">
        <f t="shared" ca="1" si="5"/>
        <v>0.15790664326645917</v>
      </c>
      <c r="Q38" s="2">
        <f t="shared" si="6"/>
        <v>39580.953200000004</v>
      </c>
      <c r="R38">
        <f t="shared" si="8"/>
        <v>2.0228000001225155E-2</v>
      </c>
    </row>
    <row r="39" spans="1:19" x14ac:dyDescent="0.2">
      <c r="A39" s="39" t="s">
        <v>46</v>
      </c>
      <c r="B39" s="40" t="s">
        <v>43</v>
      </c>
      <c r="C39" s="39">
        <v>54599.453280000002</v>
      </c>
      <c r="D39" s="39">
        <v>6.9999999999999999E-4</v>
      </c>
      <c r="E39">
        <f t="shared" si="0"/>
        <v>608.00588661739494</v>
      </c>
      <c r="F39">
        <f t="shared" si="1"/>
        <v>608</v>
      </c>
      <c r="G39">
        <f t="shared" si="2"/>
        <v>2.0307999999204185E-2</v>
      </c>
      <c r="J39">
        <f>+G39</f>
        <v>2.0307999999204185E-2</v>
      </c>
      <c r="O39">
        <f t="shared" ca="1" si="4"/>
        <v>2.1902790144290571E-2</v>
      </c>
      <c r="P39">
        <f t="shared" ca="1" si="5"/>
        <v>0.15790664326645917</v>
      </c>
      <c r="Q39" s="2">
        <f t="shared" si="6"/>
        <v>39580.953280000002</v>
      </c>
      <c r="R39">
        <f t="shared" si="8"/>
        <v>2.0307999999204185E-2</v>
      </c>
    </row>
    <row r="40" spans="1:19" x14ac:dyDescent="0.2">
      <c r="A40" s="61" t="s">
        <v>130</v>
      </c>
      <c r="B40" s="62" t="s">
        <v>43</v>
      </c>
      <c r="C40" s="61">
        <v>54599.453800000003</v>
      </c>
      <c r="E40">
        <f t="shared" si="0"/>
        <v>608.00603734819333</v>
      </c>
      <c r="F40">
        <f t="shared" si="1"/>
        <v>608</v>
      </c>
      <c r="G40">
        <f t="shared" si="2"/>
        <v>2.0828000000619795E-2</v>
      </c>
      <c r="K40">
        <f>+G40</f>
        <v>2.0828000000619795E-2</v>
      </c>
      <c r="O40">
        <f t="shared" ca="1" si="4"/>
        <v>2.1902790144290571E-2</v>
      </c>
      <c r="P40">
        <f t="shared" ca="1" si="5"/>
        <v>0.15790664326645917</v>
      </c>
      <c r="Q40" s="2">
        <f t="shared" si="6"/>
        <v>39580.953800000003</v>
      </c>
      <c r="R40">
        <f t="shared" si="8"/>
        <v>2.0828000000619795E-2</v>
      </c>
    </row>
    <row r="41" spans="1:19" x14ac:dyDescent="0.2">
      <c r="A41" s="39" t="s">
        <v>46</v>
      </c>
      <c r="B41" s="40" t="s">
        <v>43</v>
      </c>
      <c r="C41" s="39">
        <v>54599.453889999997</v>
      </c>
      <c r="D41" s="39">
        <v>5.0000000000000001E-4</v>
      </c>
      <c r="E41">
        <f t="shared" si="0"/>
        <v>608.00606343621439</v>
      </c>
      <c r="F41">
        <f t="shared" si="1"/>
        <v>608</v>
      </c>
      <c r="G41">
        <f t="shared" si="2"/>
        <v>2.0917999994708225E-2</v>
      </c>
      <c r="J41">
        <f>+G41</f>
        <v>2.0917999994708225E-2</v>
      </c>
      <c r="O41">
        <f t="shared" ca="1" si="4"/>
        <v>2.1902790144290571E-2</v>
      </c>
      <c r="P41">
        <f t="shared" ca="1" si="5"/>
        <v>0.15790664326645917</v>
      </c>
      <c r="Q41" s="2">
        <f t="shared" si="6"/>
        <v>39580.953889999997</v>
      </c>
      <c r="R41">
        <f t="shared" si="8"/>
        <v>2.0917999994708225E-2</v>
      </c>
    </row>
    <row r="42" spans="1:19" x14ac:dyDescent="0.2">
      <c r="A42" s="61" t="s">
        <v>130</v>
      </c>
      <c r="B42" s="62" t="s">
        <v>43</v>
      </c>
      <c r="C42" s="61">
        <v>54599.454700000002</v>
      </c>
      <c r="E42">
        <f t="shared" si="0"/>
        <v>608.00629822842041</v>
      </c>
      <c r="F42">
        <f t="shared" si="1"/>
        <v>608</v>
      </c>
      <c r="G42">
        <f t="shared" si="2"/>
        <v>2.1727999999711756E-2</v>
      </c>
      <c r="K42">
        <f>+G42</f>
        <v>2.1727999999711756E-2</v>
      </c>
      <c r="O42">
        <f t="shared" ca="1" si="4"/>
        <v>2.1902790144290571E-2</v>
      </c>
      <c r="P42">
        <f t="shared" ca="1" si="5"/>
        <v>0.15790664326645917</v>
      </c>
      <c r="Q42" s="2">
        <f t="shared" si="6"/>
        <v>39580.954700000002</v>
      </c>
      <c r="R42">
        <f t="shared" si="8"/>
        <v>2.1727999999711756E-2</v>
      </c>
    </row>
    <row r="43" spans="1:19" x14ac:dyDescent="0.2">
      <c r="A43" s="39" t="s">
        <v>46</v>
      </c>
      <c r="B43" s="40" t="s">
        <v>43</v>
      </c>
      <c r="C43" s="39">
        <v>54599.454760000001</v>
      </c>
      <c r="D43" s="39">
        <v>5.9999999999999995E-4</v>
      </c>
      <c r="E43">
        <f t="shared" si="0"/>
        <v>608.00631562043509</v>
      </c>
      <c r="F43">
        <f t="shared" si="1"/>
        <v>608</v>
      </c>
      <c r="G43">
        <f t="shared" si="2"/>
        <v>2.1787999998196028E-2</v>
      </c>
      <c r="J43">
        <f>+G43</f>
        <v>2.1787999998196028E-2</v>
      </c>
      <c r="O43">
        <f t="shared" ca="1" si="4"/>
        <v>2.1902790144290571E-2</v>
      </c>
      <c r="P43">
        <f t="shared" ca="1" si="5"/>
        <v>0.15790664326645917</v>
      </c>
      <c r="Q43" s="2">
        <f t="shared" si="6"/>
        <v>39580.954760000001</v>
      </c>
      <c r="R43">
        <f t="shared" si="8"/>
        <v>2.1787999998196028E-2</v>
      </c>
    </row>
    <row r="44" spans="1:19" x14ac:dyDescent="0.2">
      <c r="A44" s="37" t="s">
        <v>45</v>
      </c>
      <c r="B44" s="38" t="s">
        <v>43</v>
      </c>
      <c r="C44" s="37">
        <v>54616.703099999999</v>
      </c>
      <c r="D44" s="37">
        <v>2.0000000000000001E-4</v>
      </c>
      <c r="E44">
        <f t="shared" si="0"/>
        <v>613.0060387975268</v>
      </c>
      <c r="F44">
        <f t="shared" si="1"/>
        <v>613</v>
      </c>
      <c r="G44">
        <f t="shared" si="2"/>
        <v>2.0832999995036516E-2</v>
      </c>
      <c r="I44">
        <f>+G44</f>
        <v>2.0832999995036516E-2</v>
      </c>
      <c r="O44">
        <f t="shared" ca="1" si="4"/>
        <v>2.2007353594075577E-2</v>
      </c>
      <c r="P44">
        <f t="shared" ca="1" si="5"/>
        <v>0.15790087875173192</v>
      </c>
      <c r="Q44" s="2">
        <f t="shared" si="6"/>
        <v>39598.203099999999</v>
      </c>
      <c r="R44">
        <f t="shared" si="8"/>
        <v>2.0832999995036516E-2</v>
      </c>
    </row>
    <row r="45" spans="1:19" x14ac:dyDescent="0.2">
      <c r="A45" s="37" t="s">
        <v>45</v>
      </c>
      <c r="B45" s="38" t="s">
        <v>43</v>
      </c>
      <c r="C45" s="37">
        <v>54616.703200000004</v>
      </c>
      <c r="D45" s="37">
        <v>2.0000000000000001E-4</v>
      </c>
      <c r="E45">
        <f t="shared" si="0"/>
        <v>613.00606778422002</v>
      </c>
      <c r="F45">
        <f t="shared" si="1"/>
        <v>613</v>
      </c>
      <c r="G45">
        <f t="shared" si="2"/>
        <v>2.0932999999786261E-2</v>
      </c>
      <c r="I45">
        <f>+G45</f>
        <v>2.0932999999786261E-2</v>
      </c>
      <c r="O45">
        <f t="shared" ca="1" si="4"/>
        <v>2.2007353594075577E-2</v>
      </c>
      <c r="P45">
        <f t="shared" ca="1" si="5"/>
        <v>0.15790087875173192</v>
      </c>
      <c r="Q45" s="2">
        <f t="shared" si="6"/>
        <v>39598.203200000004</v>
      </c>
      <c r="R45">
        <f t="shared" si="8"/>
        <v>2.0932999999786261E-2</v>
      </c>
    </row>
    <row r="46" spans="1:19" x14ac:dyDescent="0.2">
      <c r="A46" s="41" t="s">
        <v>47</v>
      </c>
      <c r="B46" s="38" t="s">
        <v>48</v>
      </c>
      <c r="C46" s="37">
        <v>54670.315499999997</v>
      </c>
      <c r="D46" s="37">
        <v>5.9999999999999995E-4</v>
      </c>
      <c r="E46">
        <f t="shared" si="0"/>
        <v>628.54650001637606</v>
      </c>
      <c r="F46">
        <f t="shared" si="1"/>
        <v>628.5</v>
      </c>
      <c r="G46">
        <f t="shared" si="2"/>
        <v>0.16041849999601254</v>
      </c>
      <c r="I46">
        <f>+G46</f>
        <v>0.16041849999601254</v>
      </c>
      <c r="O46">
        <f t="shared" ca="1" si="4"/>
        <v>2.2331500288409099E-2</v>
      </c>
      <c r="P46">
        <f t="shared" ca="1" si="5"/>
        <v>0.15788300875607744</v>
      </c>
      <c r="Q46" s="2">
        <f t="shared" si="6"/>
        <v>39651.815499999997</v>
      </c>
      <c r="S46">
        <f>G46</f>
        <v>0.16041849999601254</v>
      </c>
    </row>
    <row r="47" spans="1:19" x14ac:dyDescent="0.2">
      <c r="A47" s="41" t="s">
        <v>47</v>
      </c>
      <c r="B47" s="38" t="s">
        <v>43</v>
      </c>
      <c r="C47" s="37">
        <v>54675.351699999999</v>
      </c>
      <c r="D47" s="37">
        <v>2.9999999999999997E-4</v>
      </c>
      <c r="E47">
        <f t="shared" si="0"/>
        <v>630.00632779484533</v>
      </c>
      <c r="F47">
        <f t="shared" si="1"/>
        <v>630</v>
      </c>
      <c r="G47">
        <f t="shared" si="2"/>
        <v>2.1829999997862615E-2</v>
      </c>
      <c r="I47">
        <f>+G47</f>
        <v>2.1829999997862615E-2</v>
      </c>
      <c r="O47">
        <f t="shared" ca="1" si="4"/>
        <v>2.2362869323344602E-2</v>
      </c>
      <c r="P47">
        <f t="shared" ca="1" si="5"/>
        <v>0.15788127940165925</v>
      </c>
      <c r="Q47" s="2">
        <f t="shared" si="6"/>
        <v>39656.851699999999</v>
      </c>
      <c r="R47">
        <f>G47</f>
        <v>2.1829999997862615E-2</v>
      </c>
    </row>
    <row r="48" spans="1:19" x14ac:dyDescent="0.2">
      <c r="A48" s="42" t="s">
        <v>47</v>
      </c>
      <c r="B48" s="43" t="s">
        <v>43</v>
      </c>
      <c r="C48" s="42">
        <v>54675.351699999999</v>
      </c>
      <c r="D48" s="42">
        <v>2.9999999999999997E-4</v>
      </c>
      <c r="E48">
        <f t="shared" si="0"/>
        <v>630.00632779484533</v>
      </c>
      <c r="F48">
        <f t="shared" si="1"/>
        <v>630</v>
      </c>
      <c r="G48">
        <f t="shared" si="2"/>
        <v>2.1829999997862615E-2</v>
      </c>
      <c r="I48">
        <f>+G48</f>
        <v>2.1829999997862615E-2</v>
      </c>
      <c r="O48">
        <f t="shared" ca="1" si="4"/>
        <v>2.2362869323344602E-2</v>
      </c>
      <c r="P48">
        <f t="shared" ca="1" si="5"/>
        <v>0.15788127940165925</v>
      </c>
      <c r="Q48" s="2">
        <f t="shared" si="6"/>
        <v>39656.851699999999</v>
      </c>
      <c r="R48">
        <f>G48</f>
        <v>2.1829999997862615E-2</v>
      </c>
    </row>
    <row r="49" spans="1:19" x14ac:dyDescent="0.2">
      <c r="A49" s="61" t="s">
        <v>153</v>
      </c>
      <c r="B49" s="62" t="s">
        <v>43</v>
      </c>
      <c r="C49" s="61">
        <v>55299.779499999997</v>
      </c>
      <c r="E49">
        <f t="shared" si="0"/>
        <v>811.00729044288335</v>
      </c>
      <c r="F49">
        <f t="shared" si="1"/>
        <v>811</v>
      </c>
      <c r="G49">
        <f t="shared" si="2"/>
        <v>2.515099999436643E-2</v>
      </c>
      <c r="K49">
        <f>+G49</f>
        <v>2.515099999436643E-2</v>
      </c>
      <c r="O49">
        <f t="shared" ca="1" si="4"/>
        <v>2.6148066205561878E-2</v>
      </c>
      <c r="P49">
        <f t="shared" ca="1" si="5"/>
        <v>0.15767260396853275</v>
      </c>
      <c r="Q49" s="2">
        <f t="shared" si="6"/>
        <v>40281.279499999997</v>
      </c>
      <c r="R49">
        <f>G49</f>
        <v>2.515099999436643E-2</v>
      </c>
    </row>
    <row r="50" spans="1:19" x14ac:dyDescent="0.2">
      <c r="A50" s="61" t="s">
        <v>153</v>
      </c>
      <c r="B50" s="62" t="s">
        <v>43</v>
      </c>
      <c r="C50" s="61">
        <v>55337.728999999999</v>
      </c>
      <c r="E50">
        <f t="shared" si="0"/>
        <v>822.00759509301611</v>
      </c>
      <c r="F50">
        <f t="shared" si="1"/>
        <v>822</v>
      </c>
      <c r="G50">
        <f t="shared" si="2"/>
        <v>2.6202000000921544E-2</v>
      </c>
      <c r="K50">
        <f>+G50</f>
        <v>2.6202000000921544E-2</v>
      </c>
      <c r="O50">
        <f t="shared" ca="1" si="4"/>
        <v>2.6378105795088896E-2</v>
      </c>
      <c r="P50">
        <f t="shared" ca="1" si="5"/>
        <v>0.1576599220361328</v>
      </c>
      <c r="Q50" s="2">
        <f t="shared" si="6"/>
        <v>40319.228999999999</v>
      </c>
      <c r="R50">
        <f>G50</f>
        <v>2.6202000000921544E-2</v>
      </c>
    </row>
    <row r="51" spans="1:19" x14ac:dyDescent="0.2">
      <c r="A51" s="61" t="s">
        <v>153</v>
      </c>
      <c r="B51" s="62" t="s">
        <v>43</v>
      </c>
      <c r="C51" s="61">
        <v>55368.777600000001</v>
      </c>
      <c r="E51">
        <f t="shared" si="0"/>
        <v>831.0075571204502</v>
      </c>
      <c r="F51">
        <f t="shared" si="1"/>
        <v>831</v>
      </c>
      <c r="G51">
        <f t="shared" si="2"/>
        <v>2.6071000000229105E-2</v>
      </c>
      <c r="K51">
        <f>+G51</f>
        <v>2.6071000000229105E-2</v>
      </c>
      <c r="O51">
        <f t="shared" ca="1" si="4"/>
        <v>2.656632000470191E-2</v>
      </c>
      <c r="P51">
        <f t="shared" ca="1" si="5"/>
        <v>0.15764954590962374</v>
      </c>
      <c r="Q51" s="2">
        <f t="shared" si="6"/>
        <v>40350.277600000001</v>
      </c>
      <c r="R51">
        <f>G51</f>
        <v>2.6071000000229105E-2</v>
      </c>
    </row>
    <row r="52" spans="1:19" x14ac:dyDescent="0.2">
      <c r="A52" s="41" t="s">
        <v>47</v>
      </c>
      <c r="B52" s="38" t="s">
        <v>48</v>
      </c>
      <c r="C52" s="37">
        <v>55384.436999999998</v>
      </c>
      <c r="D52" s="37">
        <v>4.0000000000000002E-4</v>
      </c>
      <c r="E52">
        <f t="shared" si="0"/>
        <v>835.54669915494981</v>
      </c>
      <c r="F52">
        <f t="shared" si="1"/>
        <v>835.5</v>
      </c>
      <c r="G52">
        <f t="shared" si="2"/>
        <v>0.16110549999575596</v>
      </c>
      <c r="I52">
        <f>+G52</f>
        <v>0.16110549999575596</v>
      </c>
      <c r="O52">
        <f t="shared" ca="1" si="4"/>
        <v>2.6660427109508417E-2</v>
      </c>
      <c r="P52">
        <f t="shared" ca="1" si="5"/>
        <v>0.15764435784636921</v>
      </c>
      <c r="Q52" s="2">
        <f t="shared" si="6"/>
        <v>40365.936999999998</v>
      </c>
      <c r="S52">
        <f>G52</f>
        <v>0.16110549999575596</v>
      </c>
    </row>
    <row r="53" spans="1:19" x14ac:dyDescent="0.2">
      <c r="A53" s="41" t="s">
        <v>47</v>
      </c>
      <c r="B53" s="38" t="s">
        <v>43</v>
      </c>
      <c r="C53" s="37">
        <v>55396.377999999997</v>
      </c>
      <c r="D53" s="37">
        <v>2.9999999999999997E-4</v>
      </c>
      <c r="E53">
        <f t="shared" si="0"/>
        <v>839.00800003710151</v>
      </c>
      <c r="F53">
        <f t="shared" si="1"/>
        <v>839</v>
      </c>
      <c r="G53">
        <f t="shared" si="2"/>
        <v>2.7598999993642792E-2</v>
      </c>
      <c r="I53">
        <f>+G53</f>
        <v>2.7598999993642792E-2</v>
      </c>
      <c r="O53">
        <f t="shared" ca="1" si="4"/>
        <v>2.6733621524357917E-2</v>
      </c>
      <c r="P53">
        <f t="shared" ca="1" si="5"/>
        <v>0.15764032268606015</v>
      </c>
      <c r="Q53" s="2">
        <f t="shared" si="6"/>
        <v>40377.877999999997</v>
      </c>
      <c r="R53">
        <f>G53</f>
        <v>2.7598999993642792E-2</v>
      </c>
    </row>
    <row r="54" spans="1:19" x14ac:dyDescent="0.2">
      <c r="A54" s="61" t="s">
        <v>153</v>
      </c>
      <c r="B54" s="62" t="s">
        <v>48</v>
      </c>
      <c r="C54" s="61">
        <v>55401.678999999996</v>
      </c>
      <c r="E54">
        <f t="shared" si="0"/>
        <v>840.5445845757738</v>
      </c>
      <c r="F54">
        <f t="shared" si="1"/>
        <v>840.5</v>
      </c>
      <c r="G54">
        <f t="shared" si="2"/>
        <v>0.15381049999268726</v>
      </c>
      <c r="K54">
        <f>+G54</f>
        <v>0.15381049999268726</v>
      </c>
      <c r="O54">
        <f t="shared" ca="1" si="4"/>
        <v>2.676499055929342E-2</v>
      </c>
      <c r="P54">
        <f t="shared" ca="1" si="5"/>
        <v>0.15763859333164196</v>
      </c>
      <c r="Q54" s="2">
        <f t="shared" si="6"/>
        <v>40383.178999999996</v>
      </c>
      <c r="S54">
        <f>G54</f>
        <v>0.15381049999268726</v>
      </c>
    </row>
    <row r="55" spans="1:19" x14ac:dyDescent="0.2">
      <c r="A55" s="61" t="s">
        <v>153</v>
      </c>
      <c r="B55" s="62" t="s">
        <v>43</v>
      </c>
      <c r="C55" s="61">
        <v>55451.575100000002</v>
      </c>
      <c r="E55">
        <f t="shared" si="0"/>
        <v>855.00781336280693</v>
      </c>
      <c r="F55">
        <f t="shared" si="1"/>
        <v>855</v>
      </c>
      <c r="G55">
        <f t="shared" si="2"/>
        <v>2.6955000001180451E-2</v>
      </c>
      <c r="K55">
        <f>+G55</f>
        <v>2.6955000001180451E-2</v>
      </c>
      <c r="O55">
        <f t="shared" ca="1" si="4"/>
        <v>2.7068224563669946E-2</v>
      </c>
      <c r="P55">
        <f t="shared" ca="1" si="5"/>
        <v>0.15762187623893295</v>
      </c>
      <c r="Q55" s="2">
        <f t="shared" si="6"/>
        <v>40433.075100000002</v>
      </c>
      <c r="R55">
        <f>G55</f>
        <v>2.6955000001180451E-2</v>
      </c>
    </row>
    <row r="56" spans="1:19" x14ac:dyDescent="0.2">
      <c r="A56" s="42" t="s">
        <v>51</v>
      </c>
      <c r="B56" s="43" t="s">
        <v>43</v>
      </c>
      <c r="C56" s="42">
        <v>55630.969700000001</v>
      </c>
      <c r="D56" s="42">
        <v>2.0000000000000001E-4</v>
      </c>
      <c r="E56">
        <f t="shared" si="0"/>
        <v>907.00837338569477</v>
      </c>
      <c r="F56">
        <f t="shared" si="1"/>
        <v>907</v>
      </c>
      <c r="G56">
        <f t="shared" si="2"/>
        <v>2.8887000000395346E-2</v>
      </c>
      <c r="I56">
        <f>+G56</f>
        <v>2.8887000000395346E-2</v>
      </c>
      <c r="O56">
        <f t="shared" ca="1" si="4"/>
        <v>2.8155684441434022E-2</v>
      </c>
      <c r="P56">
        <f t="shared" ca="1" si="5"/>
        <v>0.15756192528576951</v>
      </c>
      <c r="Q56" s="2">
        <f t="shared" si="6"/>
        <v>40612.469700000001</v>
      </c>
      <c r="R56">
        <f>G56</f>
        <v>2.8887000000395346E-2</v>
      </c>
    </row>
    <row r="57" spans="1:19" x14ac:dyDescent="0.2">
      <c r="A57" s="42" t="s">
        <v>51</v>
      </c>
      <c r="B57" s="43" t="s">
        <v>43</v>
      </c>
      <c r="C57" s="42">
        <v>55694.921199999997</v>
      </c>
      <c r="D57" s="42">
        <v>5.0000000000000001E-4</v>
      </c>
      <c r="E57">
        <f t="shared" si="0"/>
        <v>925.5457976688308</v>
      </c>
      <c r="F57">
        <f t="shared" si="1"/>
        <v>925.5</v>
      </c>
      <c r="G57">
        <f t="shared" si="2"/>
        <v>0.15799549999792362</v>
      </c>
      <c r="I57">
        <f>+G57</f>
        <v>0.15799549999792362</v>
      </c>
      <c r="O57">
        <f t="shared" ca="1" si="4"/>
        <v>2.8542569205638552E-2</v>
      </c>
      <c r="P57">
        <f t="shared" ca="1" si="5"/>
        <v>0.1575405965812787</v>
      </c>
      <c r="Q57" s="2">
        <f t="shared" si="6"/>
        <v>40676.421199999997</v>
      </c>
      <c r="S57">
        <f>G57</f>
        <v>0.15799549999792362</v>
      </c>
    </row>
    <row r="58" spans="1:19" x14ac:dyDescent="0.2">
      <c r="A58" s="44" t="s">
        <v>52</v>
      </c>
      <c r="B58" s="45" t="s">
        <v>43</v>
      </c>
      <c r="C58" s="46">
        <v>55734.466070000002</v>
      </c>
      <c r="D58" s="46">
        <v>2.0000000000000001E-4</v>
      </c>
      <c r="E58">
        <f t="shared" si="0"/>
        <v>937.00854730584649</v>
      </c>
      <c r="F58">
        <f t="shared" si="1"/>
        <v>937</v>
      </c>
      <c r="G58">
        <f t="shared" si="2"/>
        <v>2.9486999999789987E-2</v>
      </c>
      <c r="K58">
        <f>+G58</f>
        <v>2.9486999999789987E-2</v>
      </c>
      <c r="O58">
        <f t="shared" ca="1" si="4"/>
        <v>2.8783065140144067E-2</v>
      </c>
      <c r="P58">
        <f t="shared" ca="1" si="5"/>
        <v>0.15752733819740602</v>
      </c>
      <c r="Q58" s="2">
        <f t="shared" si="6"/>
        <v>40715.966070000002</v>
      </c>
      <c r="R58">
        <f>G58</f>
        <v>2.9486999999789987E-2</v>
      </c>
    </row>
    <row r="59" spans="1:19" x14ac:dyDescent="0.2">
      <c r="A59" s="44" t="s">
        <v>52</v>
      </c>
      <c r="B59" s="45" t="s">
        <v>43</v>
      </c>
      <c r="C59" s="46">
        <v>55734.46617</v>
      </c>
      <c r="D59" s="46">
        <v>4.0000000000000002E-4</v>
      </c>
      <c r="E59">
        <f t="shared" si="0"/>
        <v>937.00857629253767</v>
      </c>
      <c r="F59">
        <f t="shared" si="1"/>
        <v>937</v>
      </c>
      <c r="G59">
        <f t="shared" si="2"/>
        <v>2.9586999997263774E-2</v>
      </c>
      <c r="K59">
        <f>+G59</f>
        <v>2.9586999997263774E-2</v>
      </c>
      <c r="O59">
        <f t="shared" ca="1" si="4"/>
        <v>2.8783065140144067E-2</v>
      </c>
      <c r="P59">
        <f t="shared" ca="1" si="5"/>
        <v>0.15752733819740602</v>
      </c>
      <c r="Q59" s="2">
        <f t="shared" si="6"/>
        <v>40715.96617</v>
      </c>
      <c r="R59">
        <f>G59</f>
        <v>2.9586999997263774E-2</v>
      </c>
    </row>
    <row r="60" spans="1:19" x14ac:dyDescent="0.2">
      <c r="A60" s="44" t="s">
        <v>52</v>
      </c>
      <c r="B60" s="45" t="s">
        <v>43</v>
      </c>
      <c r="C60" s="46">
        <v>55734.466269999997</v>
      </c>
      <c r="D60" s="46">
        <v>2.9999999999999997E-4</v>
      </c>
      <c r="E60">
        <f t="shared" si="0"/>
        <v>937.00860527922885</v>
      </c>
      <c r="F60">
        <f t="shared" si="1"/>
        <v>937</v>
      </c>
      <c r="G60">
        <f t="shared" si="2"/>
        <v>2.9686999994737562E-2</v>
      </c>
      <c r="K60">
        <f>+G60</f>
        <v>2.9686999994737562E-2</v>
      </c>
      <c r="O60">
        <f t="shared" ca="1" si="4"/>
        <v>2.8783065140144067E-2</v>
      </c>
      <c r="P60">
        <f t="shared" ca="1" si="5"/>
        <v>0.15752733819740602</v>
      </c>
      <c r="Q60" s="2">
        <f t="shared" si="6"/>
        <v>40715.966269999997</v>
      </c>
      <c r="R60">
        <f>G60</f>
        <v>2.9686999994737562E-2</v>
      </c>
    </row>
    <row r="61" spans="1:19" x14ac:dyDescent="0.2">
      <c r="A61" s="64" t="s">
        <v>187</v>
      </c>
      <c r="B61" s="65" t="s">
        <v>48</v>
      </c>
      <c r="C61" s="66">
        <v>59365.586000000127</v>
      </c>
      <c r="D61" s="64">
        <v>3.0000000000000001E-3</v>
      </c>
      <c r="E61">
        <f t="shared" ref="E61:E62" si="9">+(C61-C$7)/C$8</f>
        <v>1989.5500946560785</v>
      </c>
      <c r="F61">
        <f t="shared" ref="F61:F62" si="10">ROUND(2*E61,0)/2</f>
        <v>1989.5</v>
      </c>
      <c r="G61">
        <f t="shared" ref="G61:G62" si="11">+C61-(C$7+F61*C$8)</f>
        <v>0.17281950012693414</v>
      </c>
      <c r="K61">
        <f t="shared" ref="K61:K62" si="12">+G61</f>
        <v>0.17281950012693414</v>
      </c>
      <c r="O61">
        <f t="shared" ref="O61:O62" ca="1" si="13">+C$11+C$12*$F61</f>
        <v>5.0793671319888156E-2</v>
      </c>
      <c r="P61">
        <f t="shared" ref="P61:P62" ca="1" si="14">+D$11+D$12*$F61</f>
        <v>0.15631390784731958</v>
      </c>
      <c r="Q61" s="2">
        <f t="shared" ref="Q61:Q62" si="15">+C61-15018.5</f>
        <v>44347.086000000127</v>
      </c>
      <c r="S61">
        <f>G61</f>
        <v>0.17281950012693414</v>
      </c>
    </row>
    <row r="62" spans="1:19" x14ac:dyDescent="0.2">
      <c r="A62" s="64" t="s">
        <v>187</v>
      </c>
      <c r="B62" s="65" t="s">
        <v>43</v>
      </c>
      <c r="C62" s="66">
        <v>59377.544999999925</v>
      </c>
      <c r="D62" s="64">
        <v>5.0000000000000001E-3</v>
      </c>
      <c r="E62">
        <f t="shared" si="9"/>
        <v>1993.0166131427179</v>
      </c>
      <c r="F62">
        <f t="shared" si="10"/>
        <v>1993</v>
      </c>
      <c r="G62">
        <f t="shared" si="11"/>
        <v>5.7312999924761243E-2</v>
      </c>
      <c r="K62">
        <f t="shared" si="12"/>
        <v>5.7312999924761243E-2</v>
      </c>
      <c r="O62">
        <f t="shared" ca="1" si="13"/>
        <v>5.0866865734737664E-2</v>
      </c>
      <c r="P62">
        <f t="shared" ca="1" si="14"/>
        <v>0.15630987268701049</v>
      </c>
      <c r="Q62" s="2">
        <f t="shared" si="15"/>
        <v>44359.044999999925</v>
      </c>
      <c r="R62">
        <f t="shared" ref="R61:R62" si="16">G62</f>
        <v>5.7312999924761243E-2</v>
      </c>
    </row>
    <row r="63" spans="1:19" x14ac:dyDescent="0.2">
      <c r="B63" s="27"/>
    </row>
    <row r="64" spans="1:19" x14ac:dyDescent="0.2">
      <c r="B64" s="27"/>
    </row>
    <row r="65" spans="2:2" x14ac:dyDescent="0.2">
      <c r="B65" s="27"/>
    </row>
    <row r="66" spans="2:2" x14ac:dyDescent="0.2">
      <c r="B66" s="27"/>
    </row>
    <row r="67" spans="2:2" x14ac:dyDescent="0.2">
      <c r="B67" s="27"/>
    </row>
    <row r="68" spans="2:2" x14ac:dyDescent="0.2">
      <c r="B68" s="27"/>
    </row>
    <row r="69" spans="2:2" x14ac:dyDescent="0.2">
      <c r="B69" s="27"/>
    </row>
    <row r="70" spans="2:2" x14ac:dyDescent="0.2">
      <c r="B70" s="27"/>
    </row>
    <row r="71" spans="2:2" x14ac:dyDescent="0.2">
      <c r="B71" s="27"/>
    </row>
    <row r="72" spans="2:2" x14ac:dyDescent="0.2">
      <c r="B72" s="27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3"/>
  <sheetViews>
    <sheetView workbookViewId="0">
      <selection activeCell="A28" sqref="A28:C45"/>
    </sheetView>
  </sheetViews>
  <sheetFormatPr defaultRowHeight="12.75" x14ac:dyDescent="0.2"/>
  <cols>
    <col min="1" max="1" width="19.7109375" style="48" customWidth="1"/>
    <col min="2" max="2" width="4.42578125" style="14" customWidth="1"/>
    <col min="3" max="3" width="12.7109375" style="48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48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47" t="s">
        <v>53</v>
      </c>
      <c r="I1" s="49" t="s">
        <v>54</v>
      </c>
      <c r="J1" s="50" t="s">
        <v>55</v>
      </c>
    </row>
    <row r="2" spans="1:16" x14ac:dyDescent="0.2">
      <c r="I2" s="51" t="s">
        <v>56</v>
      </c>
      <c r="J2" s="52" t="s">
        <v>57</v>
      </c>
    </row>
    <row r="3" spans="1:16" x14ac:dyDescent="0.2">
      <c r="A3" s="53" t="s">
        <v>58</v>
      </c>
      <c r="I3" s="51" t="s">
        <v>59</v>
      </c>
      <c r="J3" s="52" t="s">
        <v>60</v>
      </c>
    </row>
    <row r="4" spans="1:16" x14ac:dyDescent="0.2">
      <c r="I4" s="51" t="s">
        <v>61</v>
      </c>
      <c r="J4" s="52" t="s">
        <v>60</v>
      </c>
    </row>
    <row r="5" spans="1:16" ht="13.5" thickBot="1" x14ac:dyDescent="0.25">
      <c r="I5" s="54" t="s">
        <v>62</v>
      </c>
      <c r="J5" s="55" t="s">
        <v>63</v>
      </c>
    </row>
    <row r="10" spans="1:16" ht="13.5" thickBot="1" x14ac:dyDescent="0.25"/>
    <row r="11" spans="1:16" ht="12.75" customHeight="1" thickBot="1" x14ac:dyDescent="0.25">
      <c r="A11" s="48" t="str">
        <f t="shared" ref="A11:A45" si="0">P11</f>
        <v>BAVM 152 </v>
      </c>
      <c r="B11" s="27" t="str">
        <f t="shared" ref="B11:B45" si="1">IF(H11=INT(H11),"I","II")</f>
        <v>I</v>
      </c>
      <c r="C11" s="48">
        <f t="shared" ref="C11:C45" si="2">1*G11</f>
        <v>51708.449399999998</v>
      </c>
      <c r="D11" s="14" t="str">
        <f t="shared" ref="D11:D45" si="3">VLOOKUP(F11,I$1:J$5,2,FALSE)</f>
        <v>vis</v>
      </c>
      <c r="E11" s="56">
        <f>VLOOKUP(C11,Active!C$21:E$973,3,FALSE)</f>
        <v>-230.00050146977145</v>
      </c>
      <c r="F11" s="27" t="s">
        <v>62</v>
      </c>
      <c r="G11" s="14" t="str">
        <f t="shared" ref="G11:G45" si="4">MID(I11,3,LEN(I11)-3)</f>
        <v>51708.4494</v>
      </c>
      <c r="H11" s="48">
        <f t="shared" ref="H11:H45" si="5">1*K11</f>
        <v>-230</v>
      </c>
      <c r="I11" s="57" t="s">
        <v>102</v>
      </c>
      <c r="J11" s="58" t="s">
        <v>103</v>
      </c>
      <c r="K11" s="57">
        <v>-230</v>
      </c>
      <c r="L11" s="57" t="s">
        <v>104</v>
      </c>
      <c r="M11" s="58" t="s">
        <v>67</v>
      </c>
      <c r="N11" s="58" t="s">
        <v>62</v>
      </c>
      <c r="O11" s="59" t="s">
        <v>105</v>
      </c>
      <c r="P11" s="60" t="s">
        <v>106</v>
      </c>
    </row>
    <row r="12" spans="1:16" ht="12.75" customHeight="1" thickBot="1" x14ac:dyDescent="0.25">
      <c r="A12" s="48" t="str">
        <f t="shared" si="0"/>
        <v>IBVS 5978 </v>
      </c>
      <c r="B12" s="27" t="str">
        <f t="shared" si="1"/>
        <v>I</v>
      </c>
      <c r="C12" s="48">
        <f t="shared" si="2"/>
        <v>53885.327599999997</v>
      </c>
      <c r="D12" s="14" t="str">
        <f t="shared" si="3"/>
        <v>vis</v>
      </c>
      <c r="E12" s="56">
        <f>VLOOKUP(C12,Active!C$21:E$973,3,FALSE)</f>
        <v>401.00447583509788</v>
      </c>
      <c r="F12" s="27" t="s">
        <v>62</v>
      </c>
      <c r="G12" s="14" t="str">
        <f t="shared" si="4"/>
        <v>53885.3276</v>
      </c>
      <c r="H12" s="48">
        <f t="shared" si="5"/>
        <v>401</v>
      </c>
      <c r="I12" s="57" t="s">
        <v>107</v>
      </c>
      <c r="J12" s="58" t="s">
        <v>108</v>
      </c>
      <c r="K12" s="57">
        <v>401</v>
      </c>
      <c r="L12" s="57" t="s">
        <v>109</v>
      </c>
      <c r="M12" s="58" t="s">
        <v>67</v>
      </c>
      <c r="N12" s="58" t="s">
        <v>110</v>
      </c>
      <c r="O12" s="59" t="s">
        <v>111</v>
      </c>
      <c r="P12" s="60" t="s">
        <v>112</v>
      </c>
    </row>
    <row r="13" spans="1:16" ht="12.75" customHeight="1" thickBot="1" x14ac:dyDescent="0.25">
      <c r="A13" s="48" t="str">
        <f t="shared" si="0"/>
        <v>IBVS 5978 </v>
      </c>
      <c r="B13" s="27" t="str">
        <f t="shared" si="1"/>
        <v>II</v>
      </c>
      <c r="C13" s="48">
        <f t="shared" si="2"/>
        <v>53911.339099999997</v>
      </c>
      <c r="D13" s="14" t="str">
        <f t="shared" si="3"/>
        <v>vis</v>
      </c>
      <c r="E13" s="56">
        <f>VLOOKUP(C13,Active!C$21:E$973,3,FALSE)</f>
        <v>408.54434920383568</v>
      </c>
      <c r="F13" s="27" t="s">
        <v>62</v>
      </c>
      <c r="G13" s="14" t="str">
        <f t="shared" si="4"/>
        <v>53911.3391</v>
      </c>
      <c r="H13" s="48">
        <f t="shared" si="5"/>
        <v>408.5</v>
      </c>
      <c r="I13" s="57" t="s">
        <v>113</v>
      </c>
      <c r="J13" s="58" t="s">
        <v>114</v>
      </c>
      <c r="K13" s="57">
        <v>408.5</v>
      </c>
      <c r="L13" s="57" t="s">
        <v>115</v>
      </c>
      <c r="M13" s="58" t="s">
        <v>67</v>
      </c>
      <c r="N13" s="58" t="s">
        <v>110</v>
      </c>
      <c r="O13" s="59" t="s">
        <v>111</v>
      </c>
      <c r="P13" s="60" t="s">
        <v>112</v>
      </c>
    </row>
    <row r="14" spans="1:16" ht="12.75" customHeight="1" thickBot="1" x14ac:dyDescent="0.25">
      <c r="A14" s="48" t="str">
        <f t="shared" si="0"/>
        <v>IBVS 5978 </v>
      </c>
      <c r="B14" s="27" t="str">
        <f t="shared" si="1"/>
        <v>II</v>
      </c>
      <c r="C14" s="48">
        <f t="shared" si="2"/>
        <v>53942.387499999997</v>
      </c>
      <c r="D14" s="14" t="str">
        <f t="shared" si="3"/>
        <v>vis</v>
      </c>
      <c r="E14" s="56">
        <f>VLOOKUP(C14,Active!C$21:E$973,3,FALSE)</f>
        <v>417.54425325788537</v>
      </c>
      <c r="F14" s="27" t="s">
        <v>62</v>
      </c>
      <c r="G14" s="14" t="str">
        <f t="shared" si="4"/>
        <v>53942.3875</v>
      </c>
      <c r="H14" s="48">
        <f t="shared" si="5"/>
        <v>417.5</v>
      </c>
      <c r="I14" s="57" t="s">
        <v>116</v>
      </c>
      <c r="J14" s="58" t="s">
        <v>117</v>
      </c>
      <c r="K14" s="57">
        <v>417.5</v>
      </c>
      <c r="L14" s="57" t="s">
        <v>118</v>
      </c>
      <c r="M14" s="58" t="s">
        <v>67</v>
      </c>
      <c r="N14" s="58" t="s">
        <v>110</v>
      </c>
      <c r="O14" s="59" t="s">
        <v>111</v>
      </c>
      <c r="P14" s="60" t="s">
        <v>112</v>
      </c>
    </row>
    <row r="15" spans="1:16" ht="12.75" customHeight="1" thickBot="1" x14ac:dyDescent="0.25">
      <c r="A15" s="48" t="str">
        <f t="shared" si="0"/>
        <v>IBVS 5978 </v>
      </c>
      <c r="B15" s="27" t="str">
        <f t="shared" si="1"/>
        <v>II</v>
      </c>
      <c r="C15" s="48">
        <f t="shared" si="2"/>
        <v>54287.375</v>
      </c>
      <c r="D15" s="14" t="str">
        <f t="shared" si="3"/>
        <v>vis</v>
      </c>
      <c r="E15" s="56">
        <f>VLOOKUP(C15,Active!C$21:E$973,3,FALSE)</f>
        <v>517.54471704495688</v>
      </c>
      <c r="F15" s="27" t="s">
        <v>62</v>
      </c>
      <c r="G15" s="14" t="str">
        <f t="shared" si="4"/>
        <v>54287.3750</v>
      </c>
      <c r="H15" s="48">
        <f t="shared" si="5"/>
        <v>517.5</v>
      </c>
      <c r="I15" s="57" t="s">
        <v>119</v>
      </c>
      <c r="J15" s="58" t="s">
        <v>120</v>
      </c>
      <c r="K15" s="57">
        <v>517.5</v>
      </c>
      <c r="L15" s="57" t="s">
        <v>121</v>
      </c>
      <c r="M15" s="58" t="s">
        <v>67</v>
      </c>
      <c r="N15" s="58" t="s">
        <v>110</v>
      </c>
      <c r="O15" s="59" t="s">
        <v>111</v>
      </c>
      <c r="P15" s="60" t="s">
        <v>112</v>
      </c>
    </row>
    <row r="16" spans="1:16" ht="12.75" customHeight="1" thickBot="1" x14ac:dyDescent="0.25">
      <c r="A16" s="48" t="str">
        <f t="shared" si="0"/>
        <v>IBVS 5978 </v>
      </c>
      <c r="B16" s="27" t="str">
        <f t="shared" si="1"/>
        <v>I</v>
      </c>
      <c r="C16" s="48">
        <f t="shared" si="2"/>
        <v>54292.413800000002</v>
      </c>
      <c r="D16" s="14" t="str">
        <f t="shared" si="3"/>
        <v>vis</v>
      </c>
      <c r="E16" s="56">
        <f>VLOOKUP(C16,Active!C$21:E$973,3,FALSE)</f>
        <v>519.00529847741609</v>
      </c>
      <c r="F16" s="27" t="s">
        <v>62</v>
      </c>
      <c r="G16" s="14" t="str">
        <f t="shared" si="4"/>
        <v>54292.4138</v>
      </c>
      <c r="H16" s="48">
        <f t="shared" si="5"/>
        <v>519</v>
      </c>
      <c r="I16" s="57" t="s">
        <v>122</v>
      </c>
      <c r="J16" s="58" t="s">
        <v>123</v>
      </c>
      <c r="K16" s="57">
        <v>519</v>
      </c>
      <c r="L16" s="57" t="s">
        <v>124</v>
      </c>
      <c r="M16" s="58" t="s">
        <v>67</v>
      </c>
      <c r="N16" s="58" t="s">
        <v>110</v>
      </c>
      <c r="O16" s="59" t="s">
        <v>111</v>
      </c>
      <c r="P16" s="60" t="s">
        <v>112</v>
      </c>
    </row>
    <row r="17" spans="1:16" ht="12.75" customHeight="1" thickBot="1" x14ac:dyDescent="0.25">
      <c r="A17" s="48" t="str">
        <f t="shared" si="0"/>
        <v>IBVS 5910 </v>
      </c>
      <c r="B17" s="27" t="str">
        <f t="shared" si="1"/>
        <v>I</v>
      </c>
      <c r="C17" s="48">
        <f t="shared" si="2"/>
        <v>54616.703099999999</v>
      </c>
      <c r="D17" s="14" t="str">
        <f t="shared" si="3"/>
        <v>vis</v>
      </c>
      <c r="E17" s="56">
        <f>VLOOKUP(C17,Active!C$21:E$973,3,FALSE)</f>
        <v>613.0060387975268</v>
      </c>
      <c r="F17" s="27" t="s">
        <v>62</v>
      </c>
      <c r="G17" s="14" t="str">
        <f t="shared" si="4"/>
        <v>54616.7031</v>
      </c>
      <c r="H17" s="48">
        <f t="shared" si="5"/>
        <v>613</v>
      </c>
      <c r="I17" s="57" t="s">
        <v>137</v>
      </c>
      <c r="J17" s="58" t="s">
        <v>138</v>
      </c>
      <c r="K17" s="57">
        <v>613</v>
      </c>
      <c r="L17" s="57" t="s">
        <v>139</v>
      </c>
      <c r="M17" s="58" t="s">
        <v>128</v>
      </c>
      <c r="N17" s="58" t="s">
        <v>62</v>
      </c>
      <c r="O17" s="59" t="s">
        <v>140</v>
      </c>
      <c r="P17" s="60" t="s">
        <v>141</v>
      </c>
    </row>
    <row r="18" spans="1:16" ht="12.75" customHeight="1" thickBot="1" x14ac:dyDescent="0.25">
      <c r="A18" s="48" t="str">
        <f t="shared" si="0"/>
        <v>IBVS 5910 </v>
      </c>
      <c r="B18" s="27" t="str">
        <f t="shared" si="1"/>
        <v>I</v>
      </c>
      <c r="C18" s="48">
        <f t="shared" si="2"/>
        <v>54616.703200000004</v>
      </c>
      <c r="D18" s="14" t="str">
        <f t="shared" si="3"/>
        <v>vis</v>
      </c>
      <c r="E18" s="56">
        <f>VLOOKUP(C18,Active!C$21:E$973,3,FALSE)</f>
        <v>613.00606778422002</v>
      </c>
      <c r="F18" s="27" t="s">
        <v>62</v>
      </c>
      <c r="G18" s="14" t="str">
        <f t="shared" si="4"/>
        <v>54616.7032</v>
      </c>
      <c r="H18" s="48">
        <f t="shared" si="5"/>
        <v>613</v>
      </c>
      <c r="I18" s="57" t="s">
        <v>142</v>
      </c>
      <c r="J18" s="58" t="s">
        <v>138</v>
      </c>
      <c r="K18" s="57">
        <v>613</v>
      </c>
      <c r="L18" s="57" t="s">
        <v>109</v>
      </c>
      <c r="M18" s="58" t="s">
        <v>128</v>
      </c>
      <c r="N18" s="58" t="s">
        <v>62</v>
      </c>
      <c r="O18" s="59" t="s">
        <v>140</v>
      </c>
      <c r="P18" s="60" t="s">
        <v>141</v>
      </c>
    </row>
    <row r="19" spans="1:16" ht="12.75" customHeight="1" thickBot="1" x14ac:dyDescent="0.25">
      <c r="A19" s="48" t="str">
        <f t="shared" si="0"/>
        <v>IBVS 5978 </v>
      </c>
      <c r="B19" s="27" t="str">
        <f t="shared" si="1"/>
        <v>II</v>
      </c>
      <c r="C19" s="48">
        <f t="shared" si="2"/>
        <v>54670.315499999997</v>
      </c>
      <c r="D19" s="14" t="str">
        <f t="shared" si="3"/>
        <v>vis</v>
      </c>
      <c r="E19" s="56">
        <f>VLOOKUP(C19,Active!C$21:E$973,3,FALSE)</f>
        <v>628.54650001637606</v>
      </c>
      <c r="F19" s="27" t="s">
        <v>62</v>
      </c>
      <c r="G19" s="14" t="str">
        <f t="shared" si="4"/>
        <v>54670.3155</v>
      </c>
      <c r="H19" s="48">
        <f t="shared" si="5"/>
        <v>628.5</v>
      </c>
      <c r="I19" s="57" t="s">
        <v>143</v>
      </c>
      <c r="J19" s="58" t="s">
        <v>144</v>
      </c>
      <c r="K19" s="57">
        <v>628.5</v>
      </c>
      <c r="L19" s="57" t="s">
        <v>145</v>
      </c>
      <c r="M19" s="58" t="s">
        <v>67</v>
      </c>
      <c r="N19" s="58" t="s">
        <v>146</v>
      </c>
      <c r="O19" s="59" t="s">
        <v>111</v>
      </c>
      <c r="P19" s="60" t="s">
        <v>112</v>
      </c>
    </row>
    <row r="20" spans="1:16" ht="12.75" customHeight="1" thickBot="1" x14ac:dyDescent="0.25">
      <c r="A20" s="48" t="str">
        <f t="shared" si="0"/>
        <v>IBVS 5978 </v>
      </c>
      <c r="B20" s="27" t="str">
        <f t="shared" si="1"/>
        <v>I</v>
      </c>
      <c r="C20" s="48">
        <f t="shared" si="2"/>
        <v>54675.351699999999</v>
      </c>
      <c r="D20" s="14" t="str">
        <f t="shared" si="3"/>
        <v>vis</v>
      </c>
      <c r="E20" s="56">
        <f>VLOOKUP(C20,Active!C$21:E$973,3,FALSE)</f>
        <v>630.00632779484533</v>
      </c>
      <c r="F20" s="27" t="s">
        <v>62</v>
      </c>
      <c r="G20" s="14" t="str">
        <f t="shared" si="4"/>
        <v>54675.3517</v>
      </c>
      <c r="H20" s="48">
        <f t="shared" si="5"/>
        <v>630</v>
      </c>
      <c r="I20" s="57" t="s">
        <v>147</v>
      </c>
      <c r="J20" s="58" t="s">
        <v>148</v>
      </c>
      <c r="K20" s="57">
        <v>630</v>
      </c>
      <c r="L20" s="57" t="s">
        <v>149</v>
      </c>
      <c r="M20" s="58" t="s">
        <v>67</v>
      </c>
      <c r="N20" s="58" t="s">
        <v>146</v>
      </c>
      <c r="O20" s="59" t="s">
        <v>111</v>
      </c>
      <c r="P20" s="60" t="s">
        <v>112</v>
      </c>
    </row>
    <row r="21" spans="1:16" ht="12.75" customHeight="1" thickBot="1" x14ac:dyDescent="0.25">
      <c r="A21" s="48" t="str">
        <f t="shared" si="0"/>
        <v>IBVS 5978 </v>
      </c>
      <c r="B21" s="27" t="str">
        <f t="shared" si="1"/>
        <v>II</v>
      </c>
      <c r="C21" s="48">
        <f t="shared" si="2"/>
        <v>55384.436999999998</v>
      </c>
      <c r="D21" s="14" t="str">
        <f t="shared" si="3"/>
        <v>vis</v>
      </c>
      <c r="E21" s="56">
        <f>VLOOKUP(C21,Active!C$21:E$973,3,FALSE)</f>
        <v>835.54669915494981</v>
      </c>
      <c r="F21" s="27" t="s">
        <v>62</v>
      </c>
      <c r="G21" s="14" t="str">
        <f t="shared" si="4"/>
        <v>55384.4370</v>
      </c>
      <c r="H21" s="48">
        <f t="shared" si="5"/>
        <v>835.5</v>
      </c>
      <c r="I21" s="57" t="s">
        <v>159</v>
      </c>
      <c r="J21" s="58" t="s">
        <v>160</v>
      </c>
      <c r="K21" s="57">
        <v>835.5</v>
      </c>
      <c r="L21" s="57" t="s">
        <v>161</v>
      </c>
      <c r="M21" s="58" t="s">
        <v>67</v>
      </c>
      <c r="N21" s="58" t="s">
        <v>110</v>
      </c>
      <c r="O21" s="59" t="s">
        <v>111</v>
      </c>
      <c r="P21" s="60" t="s">
        <v>112</v>
      </c>
    </row>
    <row r="22" spans="1:16" ht="12.75" customHeight="1" thickBot="1" x14ac:dyDescent="0.25">
      <c r="A22" s="48" t="str">
        <f t="shared" si="0"/>
        <v>IBVS 5978 </v>
      </c>
      <c r="B22" s="27" t="str">
        <f t="shared" si="1"/>
        <v>I</v>
      </c>
      <c r="C22" s="48">
        <f t="shared" si="2"/>
        <v>55396.377999999997</v>
      </c>
      <c r="D22" s="14" t="str">
        <f t="shared" si="3"/>
        <v>vis</v>
      </c>
      <c r="E22" s="56">
        <f>VLOOKUP(C22,Active!C$21:E$973,3,FALSE)</f>
        <v>839.00800003710151</v>
      </c>
      <c r="F22" s="27" t="s">
        <v>62</v>
      </c>
      <c r="G22" s="14" t="str">
        <f t="shared" si="4"/>
        <v>55396.3780</v>
      </c>
      <c r="H22" s="48">
        <f t="shared" si="5"/>
        <v>839</v>
      </c>
      <c r="I22" s="57" t="s">
        <v>162</v>
      </c>
      <c r="J22" s="58" t="s">
        <v>163</v>
      </c>
      <c r="K22" s="57">
        <v>839</v>
      </c>
      <c r="L22" s="57" t="s">
        <v>164</v>
      </c>
      <c r="M22" s="58" t="s">
        <v>67</v>
      </c>
      <c r="N22" s="58" t="s">
        <v>110</v>
      </c>
      <c r="O22" s="59" t="s">
        <v>111</v>
      </c>
      <c r="P22" s="60" t="s">
        <v>112</v>
      </c>
    </row>
    <row r="23" spans="1:16" ht="12.75" customHeight="1" thickBot="1" x14ac:dyDescent="0.25">
      <c r="A23" s="48" t="str">
        <f t="shared" si="0"/>
        <v>IBVS 6014 </v>
      </c>
      <c r="B23" s="27" t="str">
        <f t="shared" si="1"/>
        <v>I</v>
      </c>
      <c r="C23" s="48">
        <f t="shared" si="2"/>
        <v>55630.969700000001</v>
      </c>
      <c r="D23" s="14" t="str">
        <f t="shared" si="3"/>
        <v>vis</v>
      </c>
      <c r="E23" s="56">
        <f>VLOOKUP(C23,Active!C$21:E$973,3,FALSE)</f>
        <v>907.00837338569477</v>
      </c>
      <c r="F23" s="27" t="s">
        <v>62</v>
      </c>
      <c r="G23" s="14" t="str">
        <f t="shared" si="4"/>
        <v>55630.9697</v>
      </c>
      <c r="H23" s="48">
        <f t="shared" si="5"/>
        <v>907</v>
      </c>
      <c r="I23" s="57" t="s">
        <v>170</v>
      </c>
      <c r="J23" s="58" t="s">
        <v>171</v>
      </c>
      <c r="K23" s="57">
        <v>907</v>
      </c>
      <c r="L23" s="57" t="s">
        <v>172</v>
      </c>
      <c r="M23" s="58" t="s">
        <v>128</v>
      </c>
      <c r="N23" s="58" t="s">
        <v>62</v>
      </c>
      <c r="O23" s="59" t="s">
        <v>140</v>
      </c>
      <c r="P23" s="60" t="s">
        <v>173</v>
      </c>
    </row>
    <row r="24" spans="1:16" ht="12.75" customHeight="1" thickBot="1" x14ac:dyDescent="0.25">
      <c r="A24" s="48" t="str">
        <f t="shared" si="0"/>
        <v>IBVS 6014 </v>
      </c>
      <c r="B24" s="27" t="str">
        <f t="shared" si="1"/>
        <v>II</v>
      </c>
      <c r="C24" s="48">
        <f t="shared" si="2"/>
        <v>55694.921199999997</v>
      </c>
      <c r="D24" s="14" t="str">
        <f t="shared" si="3"/>
        <v>vis</v>
      </c>
      <c r="E24" s="56">
        <f>VLOOKUP(C24,Active!C$21:E$973,3,FALSE)</f>
        <v>925.5457976688308</v>
      </c>
      <c r="F24" s="27" t="s">
        <v>62</v>
      </c>
      <c r="G24" s="14" t="str">
        <f t="shared" si="4"/>
        <v>55694.9212</v>
      </c>
      <c r="H24" s="48">
        <f t="shared" si="5"/>
        <v>925.5</v>
      </c>
      <c r="I24" s="57" t="s">
        <v>174</v>
      </c>
      <c r="J24" s="58" t="s">
        <v>175</v>
      </c>
      <c r="K24" s="57">
        <v>925.5</v>
      </c>
      <c r="L24" s="57" t="s">
        <v>176</v>
      </c>
      <c r="M24" s="58" t="s">
        <v>128</v>
      </c>
      <c r="N24" s="58" t="s">
        <v>62</v>
      </c>
      <c r="O24" s="59" t="s">
        <v>140</v>
      </c>
      <c r="P24" s="60" t="s">
        <v>173</v>
      </c>
    </row>
    <row r="25" spans="1:16" ht="12.75" customHeight="1" thickBot="1" x14ac:dyDescent="0.25">
      <c r="A25" s="48" t="str">
        <f t="shared" si="0"/>
        <v>OEJV 0160 </v>
      </c>
      <c r="B25" s="27" t="str">
        <f t="shared" si="1"/>
        <v>I</v>
      </c>
      <c r="C25" s="48">
        <f t="shared" si="2"/>
        <v>55734.466070000002</v>
      </c>
      <c r="D25" s="14" t="str">
        <f t="shared" si="3"/>
        <v>vis</v>
      </c>
      <c r="E25" s="56">
        <f>VLOOKUP(C25,Active!C$21:E$973,3,FALSE)</f>
        <v>937.00854730584649</v>
      </c>
      <c r="F25" s="27" t="s">
        <v>62</v>
      </c>
      <c r="G25" s="14" t="str">
        <f t="shared" si="4"/>
        <v>55734.46607</v>
      </c>
      <c r="H25" s="48">
        <f t="shared" si="5"/>
        <v>937</v>
      </c>
      <c r="I25" s="57" t="s">
        <v>177</v>
      </c>
      <c r="J25" s="58" t="s">
        <v>178</v>
      </c>
      <c r="K25" s="57">
        <v>937</v>
      </c>
      <c r="L25" s="57" t="s">
        <v>179</v>
      </c>
      <c r="M25" s="58" t="s">
        <v>128</v>
      </c>
      <c r="N25" s="58" t="s">
        <v>62</v>
      </c>
      <c r="O25" s="59" t="s">
        <v>180</v>
      </c>
      <c r="P25" s="60" t="s">
        <v>181</v>
      </c>
    </row>
    <row r="26" spans="1:16" ht="12.75" customHeight="1" thickBot="1" x14ac:dyDescent="0.25">
      <c r="A26" s="48" t="str">
        <f t="shared" si="0"/>
        <v>OEJV 0160 </v>
      </c>
      <c r="B26" s="27" t="str">
        <f t="shared" si="1"/>
        <v>I</v>
      </c>
      <c r="C26" s="48">
        <f t="shared" si="2"/>
        <v>55734.46617</v>
      </c>
      <c r="D26" s="14" t="str">
        <f t="shared" si="3"/>
        <v>vis</v>
      </c>
      <c r="E26" s="56">
        <f>VLOOKUP(C26,Active!C$21:E$973,3,FALSE)</f>
        <v>937.00857629253767</v>
      </c>
      <c r="F26" s="27" t="s">
        <v>62</v>
      </c>
      <c r="G26" s="14" t="str">
        <f t="shared" si="4"/>
        <v>55734.46617</v>
      </c>
      <c r="H26" s="48">
        <f t="shared" si="5"/>
        <v>937</v>
      </c>
      <c r="I26" s="57" t="s">
        <v>182</v>
      </c>
      <c r="J26" s="58" t="s">
        <v>178</v>
      </c>
      <c r="K26" s="57">
        <v>937</v>
      </c>
      <c r="L26" s="57" t="s">
        <v>183</v>
      </c>
      <c r="M26" s="58" t="s">
        <v>128</v>
      </c>
      <c r="N26" s="58" t="s">
        <v>133</v>
      </c>
      <c r="O26" s="59" t="s">
        <v>180</v>
      </c>
      <c r="P26" s="60" t="s">
        <v>181</v>
      </c>
    </row>
    <row r="27" spans="1:16" ht="12.75" customHeight="1" thickBot="1" x14ac:dyDescent="0.25">
      <c r="A27" s="48" t="str">
        <f t="shared" si="0"/>
        <v>OEJV 0160 </v>
      </c>
      <c r="B27" s="27" t="str">
        <f t="shared" si="1"/>
        <v>I</v>
      </c>
      <c r="C27" s="48">
        <f t="shared" si="2"/>
        <v>55734.466269999997</v>
      </c>
      <c r="D27" s="14" t="str">
        <f t="shared" si="3"/>
        <v>vis</v>
      </c>
      <c r="E27" s="56">
        <f>VLOOKUP(C27,Active!C$21:E$973,3,FALSE)</f>
        <v>937.00860527922885</v>
      </c>
      <c r="F27" s="27" t="s">
        <v>62</v>
      </c>
      <c r="G27" s="14" t="str">
        <f t="shared" si="4"/>
        <v>55734.46627</v>
      </c>
      <c r="H27" s="48">
        <f t="shared" si="5"/>
        <v>937</v>
      </c>
      <c r="I27" s="57" t="s">
        <v>184</v>
      </c>
      <c r="J27" s="58" t="s">
        <v>178</v>
      </c>
      <c r="K27" s="57">
        <v>937</v>
      </c>
      <c r="L27" s="57" t="s">
        <v>185</v>
      </c>
      <c r="M27" s="58" t="s">
        <v>128</v>
      </c>
      <c r="N27" s="58" t="s">
        <v>43</v>
      </c>
      <c r="O27" s="59" t="s">
        <v>180</v>
      </c>
      <c r="P27" s="60" t="s">
        <v>181</v>
      </c>
    </row>
    <row r="28" spans="1:16" ht="12.75" customHeight="1" thickBot="1" x14ac:dyDescent="0.25">
      <c r="A28" s="48" t="str">
        <f t="shared" si="0"/>
        <v>IBVS 4536 </v>
      </c>
      <c r="B28" s="27" t="str">
        <f t="shared" si="1"/>
        <v>I</v>
      </c>
      <c r="C28" s="48">
        <f t="shared" si="2"/>
        <v>47907.1</v>
      </c>
      <c r="D28" s="14" t="str">
        <f t="shared" si="3"/>
        <v>vis</v>
      </c>
      <c r="E28" s="56">
        <f>VLOOKUP(C28,Active!C$21:E$973,3,FALSE)</f>
        <v>-1331.8859408456992</v>
      </c>
      <c r="F28" s="27" t="s">
        <v>62</v>
      </c>
      <c r="G28" s="14" t="str">
        <f t="shared" si="4"/>
        <v>47907.100</v>
      </c>
      <c r="H28" s="48">
        <f t="shared" si="5"/>
        <v>-1332</v>
      </c>
      <c r="I28" s="57" t="s">
        <v>64</v>
      </c>
      <c r="J28" s="58" t="s">
        <v>65</v>
      </c>
      <c r="K28" s="57">
        <v>-1332</v>
      </c>
      <c r="L28" s="57" t="s">
        <v>66</v>
      </c>
      <c r="M28" s="58" t="s">
        <v>67</v>
      </c>
      <c r="N28" s="58" t="s">
        <v>68</v>
      </c>
      <c r="O28" s="59" t="s">
        <v>69</v>
      </c>
      <c r="P28" s="60" t="s">
        <v>70</v>
      </c>
    </row>
    <row r="29" spans="1:16" ht="12.75" customHeight="1" thickBot="1" x14ac:dyDescent="0.25">
      <c r="A29" s="48" t="str">
        <f t="shared" si="0"/>
        <v>IBVS 4536 </v>
      </c>
      <c r="B29" s="27" t="str">
        <f t="shared" si="1"/>
        <v>II</v>
      </c>
      <c r="C29" s="48">
        <f t="shared" si="2"/>
        <v>48257.072</v>
      </c>
      <c r="D29" s="14" t="str">
        <f t="shared" si="3"/>
        <v>vis</v>
      </c>
      <c r="E29" s="56">
        <f>VLOOKUP(C29,Active!C$21:E$973,3,FALSE)</f>
        <v>-1230.440635399882</v>
      </c>
      <c r="F29" s="27" t="s">
        <v>62</v>
      </c>
      <c r="G29" s="14" t="str">
        <f t="shared" si="4"/>
        <v>48257.072</v>
      </c>
      <c r="H29" s="48">
        <f t="shared" si="5"/>
        <v>-1230.5</v>
      </c>
      <c r="I29" s="57" t="s">
        <v>71</v>
      </c>
      <c r="J29" s="58" t="s">
        <v>72</v>
      </c>
      <c r="K29" s="57">
        <v>-1230.5</v>
      </c>
      <c r="L29" s="57" t="s">
        <v>73</v>
      </c>
      <c r="M29" s="58" t="s">
        <v>67</v>
      </c>
      <c r="N29" s="58" t="s">
        <v>68</v>
      </c>
      <c r="O29" s="59" t="s">
        <v>69</v>
      </c>
      <c r="P29" s="60" t="s">
        <v>70</v>
      </c>
    </row>
    <row r="30" spans="1:16" ht="12.75" customHeight="1" thickBot="1" x14ac:dyDescent="0.25">
      <c r="A30" s="48" t="str">
        <f t="shared" si="0"/>
        <v>IBVS 4536 </v>
      </c>
      <c r="B30" s="27" t="str">
        <f t="shared" si="1"/>
        <v>I</v>
      </c>
      <c r="C30" s="48">
        <f t="shared" si="2"/>
        <v>48265.873</v>
      </c>
      <c r="D30" s="14" t="str">
        <f t="shared" si="3"/>
        <v>vis</v>
      </c>
      <c r="E30" s="56">
        <f>VLOOKUP(C30,Active!C$21:E$973,3,FALSE)</f>
        <v>-1227.8895166440143</v>
      </c>
      <c r="F30" s="27" t="s">
        <v>62</v>
      </c>
      <c r="G30" s="14" t="str">
        <f t="shared" si="4"/>
        <v>48265.873</v>
      </c>
      <c r="H30" s="48">
        <f t="shared" si="5"/>
        <v>-1228</v>
      </c>
      <c r="I30" s="57" t="s">
        <v>74</v>
      </c>
      <c r="J30" s="58" t="s">
        <v>75</v>
      </c>
      <c r="K30" s="57">
        <v>-1228</v>
      </c>
      <c r="L30" s="57" t="s">
        <v>76</v>
      </c>
      <c r="M30" s="58" t="s">
        <v>67</v>
      </c>
      <c r="N30" s="58" t="s">
        <v>68</v>
      </c>
      <c r="O30" s="59" t="s">
        <v>69</v>
      </c>
      <c r="P30" s="60" t="s">
        <v>70</v>
      </c>
    </row>
    <row r="31" spans="1:16" ht="12.75" customHeight="1" thickBot="1" x14ac:dyDescent="0.25">
      <c r="A31" s="48" t="str">
        <f t="shared" si="0"/>
        <v>BAVM 107 </v>
      </c>
      <c r="B31" s="27" t="str">
        <f t="shared" si="1"/>
        <v>I</v>
      </c>
      <c r="C31" s="48">
        <f t="shared" si="2"/>
        <v>50304.35</v>
      </c>
      <c r="D31" s="14" t="str">
        <f t="shared" si="3"/>
        <v>vis</v>
      </c>
      <c r="E31" s="56">
        <f>VLOOKUP(C31,Active!C$21:E$973,3,FALSE)</f>
        <v>-637.00246879655185</v>
      </c>
      <c r="F31" s="27" t="s">
        <v>62</v>
      </c>
      <c r="G31" s="14" t="str">
        <f t="shared" si="4"/>
        <v>50304.35</v>
      </c>
      <c r="H31" s="48">
        <f t="shared" si="5"/>
        <v>-637</v>
      </c>
      <c r="I31" s="57" t="s">
        <v>77</v>
      </c>
      <c r="J31" s="58" t="s">
        <v>78</v>
      </c>
      <c r="K31" s="57">
        <v>-637</v>
      </c>
      <c r="L31" s="57" t="s">
        <v>79</v>
      </c>
      <c r="M31" s="58" t="s">
        <v>80</v>
      </c>
      <c r="N31" s="58"/>
      <c r="O31" s="59" t="s">
        <v>81</v>
      </c>
      <c r="P31" s="60" t="s">
        <v>82</v>
      </c>
    </row>
    <row r="32" spans="1:16" ht="12.75" customHeight="1" thickBot="1" x14ac:dyDescent="0.25">
      <c r="A32" s="48" t="str">
        <f t="shared" si="0"/>
        <v>BAVM 107 </v>
      </c>
      <c r="B32" s="27" t="str">
        <f t="shared" si="1"/>
        <v>I</v>
      </c>
      <c r="C32" s="48">
        <f t="shared" si="2"/>
        <v>50604.5</v>
      </c>
      <c r="D32" s="14" t="str">
        <f t="shared" si="3"/>
        <v>vis</v>
      </c>
      <c r="E32" s="56">
        <f>VLOOKUP(C32,Active!C$21:E$973,3,FALSE)</f>
        <v>-549.99891299905357</v>
      </c>
      <c r="F32" s="27" t="s">
        <v>62</v>
      </c>
      <c r="G32" s="14" t="str">
        <f t="shared" si="4"/>
        <v>50604.50</v>
      </c>
      <c r="H32" s="48">
        <f t="shared" si="5"/>
        <v>-550</v>
      </c>
      <c r="I32" s="57" t="s">
        <v>83</v>
      </c>
      <c r="J32" s="58" t="s">
        <v>84</v>
      </c>
      <c r="K32" s="57">
        <v>-550</v>
      </c>
      <c r="L32" s="57" t="s">
        <v>85</v>
      </c>
      <c r="M32" s="58" t="s">
        <v>80</v>
      </c>
      <c r="N32" s="58"/>
      <c r="O32" s="59" t="s">
        <v>81</v>
      </c>
      <c r="P32" s="60" t="s">
        <v>82</v>
      </c>
    </row>
    <row r="33" spans="1:16" ht="12.75" customHeight="1" thickBot="1" x14ac:dyDescent="0.25">
      <c r="A33" s="48" t="str">
        <f t="shared" si="0"/>
        <v>BAVM 107 </v>
      </c>
      <c r="B33" s="27" t="str">
        <f t="shared" si="1"/>
        <v>II</v>
      </c>
      <c r="C33" s="48">
        <f t="shared" si="2"/>
        <v>50606.37</v>
      </c>
      <c r="D33" s="14" t="str">
        <f t="shared" si="3"/>
        <v>vis</v>
      </c>
      <c r="E33" s="56">
        <f>VLOOKUP(C33,Active!C$21:E$973,3,FALSE)</f>
        <v>-549.45686186015121</v>
      </c>
      <c r="F33" s="27" t="s">
        <v>62</v>
      </c>
      <c r="G33" s="14" t="str">
        <f t="shared" si="4"/>
        <v>50606.37</v>
      </c>
      <c r="H33" s="48">
        <f t="shared" si="5"/>
        <v>-549.5</v>
      </c>
      <c r="I33" s="57" t="s">
        <v>86</v>
      </c>
      <c r="J33" s="58" t="s">
        <v>87</v>
      </c>
      <c r="K33" s="57">
        <v>-549.5</v>
      </c>
      <c r="L33" s="57" t="s">
        <v>85</v>
      </c>
      <c r="M33" s="58" t="s">
        <v>80</v>
      </c>
      <c r="N33" s="58"/>
      <c r="O33" s="59" t="s">
        <v>81</v>
      </c>
      <c r="P33" s="60" t="s">
        <v>82</v>
      </c>
    </row>
    <row r="34" spans="1:16" ht="12.75" customHeight="1" thickBot="1" x14ac:dyDescent="0.25">
      <c r="A34" s="48" t="str">
        <f t="shared" si="0"/>
        <v>BAVM 107 </v>
      </c>
      <c r="B34" s="27" t="str">
        <f t="shared" si="1"/>
        <v>II</v>
      </c>
      <c r="C34" s="48">
        <f t="shared" si="2"/>
        <v>50637.39</v>
      </c>
      <c r="D34" s="14" t="str">
        <f t="shared" si="3"/>
        <v>vis</v>
      </c>
      <c r="E34" s="56">
        <f>VLOOKUP(C34,Active!C$21:E$973,3,FALSE)</f>
        <v>-540.46519002660762</v>
      </c>
      <c r="F34" s="27" t="s">
        <v>62</v>
      </c>
      <c r="G34" s="14" t="str">
        <f t="shared" si="4"/>
        <v>50637.39</v>
      </c>
      <c r="H34" s="48">
        <f t="shared" si="5"/>
        <v>-540.5</v>
      </c>
      <c r="I34" s="57" t="s">
        <v>88</v>
      </c>
      <c r="J34" s="58" t="s">
        <v>89</v>
      </c>
      <c r="K34" s="57">
        <v>-540.5</v>
      </c>
      <c r="L34" s="57" t="s">
        <v>90</v>
      </c>
      <c r="M34" s="58" t="s">
        <v>80</v>
      </c>
      <c r="N34" s="58"/>
      <c r="O34" s="59" t="s">
        <v>81</v>
      </c>
      <c r="P34" s="60" t="s">
        <v>82</v>
      </c>
    </row>
    <row r="35" spans="1:16" ht="12.75" customHeight="1" thickBot="1" x14ac:dyDescent="0.25">
      <c r="A35" s="48" t="str">
        <f t="shared" si="0"/>
        <v>BAVM 107 </v>
      </c>
      <c r="B35" s="27" t="str">
        <f t="shared" si="1"/>
        <v>I</v>
      </c>
      <c r="C35" s="48">
        <f t="shared" si="2"/>
        <v>50649.35</v>
      </c>
      <c r="D35" s="14" t="str">
        <f t="shared" si="3"/>
        <v>vis</v>
      </c>
      <c r="E35" s="56">
        <f>VLOOKUP(C35,Active!C$21:E$973,3,FALSE)</f>
        <v>-536.99838167299106</v>
      </c>
      <c r="F35" s="27" t="s">
        <v>62</v>
      </c>
      <c r="G35" s="14" t="str">
        <f t="shared" si="4"/>
        <v>50649.35</v>
      </c>
      <c r="H35" s="48">
        <f t="shared" si="5"/>
        <v>-537</v>
      </c>
      <c r="I35" s="57" t="s">
        <v>91</v>
      </c>
      <c r="J35" s="58" t="s">
        <v>92</v>
      </c>
      <c r="K35" s="57">
        <v>-537</v>
      </c>
      <c r="L35" s="57" t="s">
        <v>85</v>
      </c>
      <c r="M35" s="58" t="s">
        <v>80</v>
      </c>
      <c r="N35" s="58"/>
      <c r="O35" s="59" t="s">
        <v>81</v>
      </c>
      <c r="P35" s="60" t="s">
        <v>82</v>
      </c>
    </row>
    <row r="36" spans="1:16" ht="12.75" customHeight="1" thickBot="1" x14ac:dyDescent="0.25">
      <c r="A36" s="48" t="str">
        <f t="shared" si="0"/>
        <v>BAVM 131 </v>
      </c>
      <c r="B36" s="27" t="str">
        <f t="shared" si="1"/>
        <v>I</v>
      </c>
      <c r="C36" s="48">
        <f t="shared" si="2"/>
        <v>50949.485999999997</v>
      </c>
      <c r="D36" s="14" t="str">
        <f t="shared" si="3"/>
        <v>vis</v>
      </c>
      <c r="E36" s="56">
        <f>VLOOKUP(C36,Active!C$21:E$973,3,FALSE)</f>
        <v>-449.99888401236251</v>
      </c>
      <c r="F36" s="27" t="s">
        <v>62</v>
      </c>
      <c r="G36" s="14" t="str">
        <f t="shared" si="4"/>
        <v>50949.486</v>
      </c>
      <c r="H36" s="48">
        <f t="shared" si="5"/>
        <v>-450</v>
      </c>
      <c r="I36" s="57" t="s">
        <v>93</v>
      </c>
      <c r="J36" s="58" t="s">
        <v>94</v>
      </c>
      <c r="K36" s="57">
        <v>-450</v>
      </c>
      <c r="L36" s="57" t="s">
        <v>95</v>
      </c>
      <c r="M36" s="58" t="s">
        <v>80</v>
      </c>
      <c r="N36" s="58"/>
      <c r="O36" s="59" t="s">
        <v>96</v>
      </c>
      <c r="P36" s="60" t="s">
        <v>97</v>
      </c>
    </row>
    <row r="37" spans="1:16" ht="12.75" customHeight="1" thickBot="1" x14ac:dyDescent="0.25">
      <c r="A37" s="48" t="str">
        <f t="shared" si="0"/>
        <v>BAVM 113 </v>
      </c>
      <c r="B37" s="27" t="str">
        <f t="shared" si="1"/>
        <v>I</v>
      </c>
      <c r="C37" s="48">
        <f t="shared" si="2"/>
        <v>50949.487999999998</v>
      </c>
      <c r="D37" s="14" t="str">
        <f t="shared" si="3"/>
        <v>vis</v>
      </c>
      <c r="E37" s="56">
        <f>VLOOKUP(C37,Active!C$21:E$973,3,FALSE)</f>
        <v>-449.99830427852396</v>
      </c>
      <c r="F37" s="27" t="s">
        <v>62</v>
      </c>
      <c r="G37" s="14" t="str">
        <f t="shared" si="4"/>
        <v>50949.488</v>
      </c>
      <c r="H37" s="48">
        <f t="shared" si="5"/>
        <v>-450</v>
      </c>
      <c r="I37" s="57" t="s">
        <v>98</v>
      </c>
      <c r="J37" s="58" t="s">
        <v>99</v>
      </c>
      <c r="K37" s="57">
        <v>-450</v>
      </c>
      <c r="L37" s="57" t="s">
        <v>100</v>
      </c>
      <c r="M37" s="58" t="s">
        <v>80</v>
      </c>
      <c r="N37" s="58"/>
      <c r="O37" s="59" t="s">
        <v>81</v>
      </c>
      <c r="P37" s="60" t="s">
        <v>101</v>
      </c>
    </row>
    <row r="38" spans="1:16" ht="12.75" customHeight="1" thickBot="1" x14ac:dyDescent="0.25">
      <c r="A38" s="48" t="str">
        <f t="shared" si="0"/>
        <v>OEJV 0094 </v>
      </c>
      <c r="B38" s="27" t="str">
        <f t="shared" si="1"/>
        <v>I</v>
      </c>
      <c r="C38" s="48">
        <f t="shared" si="2"/>
        <v>54599.453200000004</v>
      </c>
      <c r="D38" s="14" t="str">
        <f t="shared" si="3"/>
        <v>vis</v>
      </c>
      <c r="E38" s="56">
        <f>VLOOKUP(C38,Active!C$21:E$973,3,FALSE)</f>
        <v>608.00586342804206</v>
      </c>
      <c r="F38" s="27" t="s">
        <v>62</v>
      </c>
      <c r="G38" s="14" t="str">
        <f t="shared" si="4"/>
        <v>54599.4532</v>
      </c>
      <c r="H38" s="48">
        <f t="shared" si="5"/>
        <v>608</v>
      </c>
      <c r="I38" s="57" t="s">
        <v>125</v>
      </c>
      <c r="J38" s="58" t="s">
        <v>126</v>
      </c>
      <c r="K38" s="57">
        <v>608</v>
      </c>
      <c r="L38" s="57" t="s">
        <v>127</v>
      </c>
      <c r="M38" s="58" t="s">
        <v>128</v>
      </c>
      <c r="N38" s="58" t="s">
        <v>43</v>
      </c>
      <c r="O38" s="59" t="s">
        <v>129</v>
      </c>
      <c r="P38" s="60" t="s">
        <v>130</v>
      </c>
    </row>
    <row r="39" spans="1:16" ht="12.75" customHeight="1" thickBot="1" x14ac:dyDescent="0.25">
      <c r="A39" s="48" t="str">
        <f t="shared" si="0"/>
        <v>OEJV 0094 </v>
      </c>
      <c r="B39" s="27" t="str">
        <f t="shared" si="1"/>
        <v>I</v>
      </c>
      <c r="C39" s="48">
        <f t="shared" si="2"/>
        <v>54599.453800000003</v>
      </c>
      <c r="D39" s="14" t="str">
        <f t="shared" si="3"/>
        <v>vis</v>
      </c>
      <c r="E39" s="56">
        <f>VLOOKUP(C39,Active!C$21:E$973,3,FALSE)</f>
        <v>608.00603734819333</v>
      </c>
      <c r="F39" s="27" t="s">
        <v>62</v>
      </c>
      <c r="G39" s="14" t="str">
        <f t="shared" si="4"/>
        <v>54599.4538</v>
      </c>
      <c r="H39" s="48">
        <f t="shared" si="5"/>
        <v>608</v>
      </c>
      <c r="I39" s="57" t="s">
        <v>131</v>
      </c>
      <c r="J39" s="58" t="s">
        <v>132</v>
      </c>
      <c r="K39" s="57">
        <v>608</v>
      </c>
      <c r="L39" s="57" t="s">
        <v>109</v>
      </c>
      <c r="M39" s="58" t="s">
        <v>128</v>
      </c>
      <c r="N39" s="58" t="s">
        <v>133</v>
      </c>
      <c r="O39" s="59" t="s">
        <v>129</v>
      </c>
      <c r="P39" s="60" t="s">
        <v>130</v>
      </c>
    </row>
    <row r="40" spans="1:16" ht="12.75" customHeight="1" thickBot="1" x14ac:dyDescent="0.25">
      <c r="A40" s="48" t="str">
        <f t="shared" si="0"/>
        <v>OEJV 0094 </v>
      </c>
      <c r="B40" s="27" t="str">
        <f t="shared" si="1"/>
        <v>I</v>
      </c>
      <c r="C40" s="48">
        <f t="shared" si="2"/>
        <v>54599.454700000002</v>
      </c>
      <c r="D40" s="14" t="str">
        <f t="shared" si="3"/>
        <v>vis</v>
      </c>
      <c r="E40" s="56">
        <f>VLOOKUP(C40,Active!C$21:E$973,3,FALSE)</f>
        <v>608.00629822842041</v>
      </c>
      <c r="F40" s="27" t="s">
        <v>62</v>
      </c>
      <c r="G40" s="14" t="str">
        <f t="shared" si="4"/>
        <v>54599.4547</v>
      </c>
      <c r="H40" s="48">
        <f t="shared" si="5"/>
        <v>608</v>
      </c>
      <c r="I40" s="57" t="s">
        <v>134</v>
      </c>
      <c r="J40" s="58" t="s">
        <v>135</v>
      </c>
      <c r="K40" s="57">
        <v>608</v>
      </c>
      <c r="L40" s="57" t="s">
        <v>136</v>
      </c>
      <c r="M40" s="58" t="s">
        <v>128</v>
      </c>
      <c r="N40" s="58" t="s">
        <v>62</v>
      </c>
      <c r="O40" s="59" t="s">
        <v>129</v>
      </c>
      <c r="P40" s="60" t="s">
        <v>130</v>
      </c>
    </row>
    <row r="41" spans="1:16" ht="12.75" customHeight="1" thickBot="1" x14ac:dyDescent="0.25">
      <c r="A41" s="48" t="str">
        <f t="shared" si="0"/>
        <v>IBVS 5972 </v>
      </c>
      <c r="B41" s="27" t="str">
        <f t="shared" si="1"/>
        <v>I</v>
      </c>
      <c r="C41" s="48">
        <f t="shared" si="2"/>
        <v>55299.779499999997</v>
      </c>
      <c r="D41" s="14" t="str">
        <f t="shared" si="3"/>
        <v>vis</v>
      </c>
      <c r="E41" s="56">
        <f>VLOOKUP(C41,Active!C$21:E$973,3,FALSE)</f>
        <v>811.00729044288335</v>
      </c>
      <c r="F41" s="27" t="s">
        <v>62</v>
      </c>
      <c r="G41" s="14" t="str">
        <f t="shared" si="4"/>
        <v>55299.7795</v>
      </c>
      <c r="H41" s="48">
        <f t="shared" si="5"/>
        <v>811</v>
      </c>
      <c r="I41" s="57" t="s">
        <v>150</v>
      </c>
      <c r="J41" s="58" t="s">
        <v>151</v>
      </c>
      <c r="K41" s="57">
        <v>811</v>
      </c>
      <c r="L41" s="57" t="s">
        <v>152</v>
      </c>
      <c r="M41" s="58" t="s">
        <v>128</v>
      </c>
      <c r="N41" s="58" t="s">
        <v>62</v>
      </c>
      <c r="O41" s="59" t="s">
        <v>140</v>
      </c>
      <c r="P41" s="60" t="s">
        <v>153</v>
      </c>
    </row>
    <row r="42" spans="1:16" ht="12.75" customHeight="1" thickBot="1" x14ac:dyDescent="0.25">
      <c r="A42" s="48" t="str">
        <f t="shared" si="0"/>
        <v>IBVS 5972 </v>
      </c>
      <c r="B42" s="27" t="str">
        <f t="shared" si="1"/>
        <v>I</v>
      </c>
      <c r="C42" s="48">
        <f t="shared" si="2"/>
        <v>55337.728999999999</v>
      </c>
      <c r="D42" s="14" t="str">
        <f t="shared" si="3"/>
        <v>vis</v>
      </c>
      <c r="E42" s="56">
        <f>VLOOKUP(C42,Active!C$21:E$973,3,FALSE)</f>
        <v>822.00759509301611</v>
      </c>
      <c r="F42" s="27" t="s">
        <v>62</v>
      </c>
      <c r="G42" s="14" t="str">
        <f t="shared" si="4"/>
        <v>55337.7290</v>
      </c>
      <c r="H42" s="48">
        <f t="shared" si="5"/>
        <v>822</v>
      </c>
      <c r="I42" s="57" t="s">
        <v>154</v>
      </c>
      <c r="J42" s="58" t="s">
        <v>155</v>
      </c>
      <c r="K42" s="57">
        <v>822</v>
      </c>
      <c r="L42" s="57" t="s">
        <v>156</v>
      </c>
      <c r="M42" s="58" t="s">
        <v>128</v>
      </c>
      <c r="N42" s="58" t="s">
        <v>62</v>
      </c>
      <c r="O42" s="59" t="s">
        <v>140</v>
      </c>
      <c r="P42" s="60" t="s">
        <v>153</v>
      </c>
    </row>
    <row r="43" spans="1:16" ht="12.75" customHeight="1" thickBot="1" x14ac:dyDescent="0.25">
      <c r="A43" s="48" t="str">
        <f t="shared" si="0"/>
        <v>IBVS 5972 </v>
      </c>
      <c r="B43" s="27" t="str">
        <f t="shared" si="1"/>
        <v>I</v>
      </c>
      <c r="C43" s="48">
        <f t="shared" si="2"/>
        <v>55368.777600000001</v>
      </c>
      <c r="D43" s="14" t="str">
        <f t="shared" si="3"/>
        <v>vis</v>
      </c>
      <c r="E43" s="56">
        <f>VLOOKUP(C43,Active!C$21:E$973,3,FALSE)</f>
        <v>831.0075571204502</v>
      </c>
      <c r="F43" s="27" t="s">
        <v>62</v>
      </c>
      <c r="G43" s="14" t="str">
        <f t="shared" si="4"/>
        <v>55368.7776</v>
      </c>
      <c r="H43" s="48">
        <f t="shared" si="5"/>
        <v>831</v>
      </c>
      <c r="I43" s="57" t="s">
        <v>157</v>
      </c>
      <c r="J43" s="58" t="s">
        <v>158</v>
      </c>
      <c r="K43" s="57">
        <v>831</v>
      </c>
      <c r="L43" s="57" t="s">
        <v>127</v>
      </c>
      <c r="M43" s="58" t="s">
        <v>128</v>
      </c>
      <c r="N43" s="58" t="s">
        <v>62</v>
      </c>
      <c r="O43" s="59" t="s">
        <v>140</v>
      </c>
      <c r="P43" s="60" t="s">
        <v>153</v>
      </c>
    </row>
    <row r="44" spans="1:16" ht="12.75" customHeight="1" thickBot="1" x14ac:dyDescent="0.25">
      <c r="A44" s="48" t="str">
        <f t="shared" si="0"/>
        <v>IBVS 5972 </v>
      </c>
      <c r="B44" s="27" t="str">
        <f t="shared" si="1"/>
        <v>II</v>
      </c>
      <c r="C44" s="48">
        <f t="shared" si="2"/>
        <v>55401.678999999996</v>
      </c>
      <c r="D44" s="14" t="str">
        <f t="shared" si="3"/>
        <v>vis</v>
      </c>
      <c r="E44" s="56">
        <f>VLOOKUP(C44,Active!C$21:E$973,3,FALSE)</f>
        <v>840.5445845757738</v>
      </c>
      <c r="F44" s="27" t="s">
        <v>62</v>
      </c>
      <c r="G44" s="14" t="str">
        <f t="shared" si="4"/>
        <v>55401.6790</v>
      </c>
      <c r="H44" s="48">
        <f t="shared" si="5"/>
        <v>840.5</v>
      </c>
      <c r="I44" s="57" t="s">
        <v>165</v>
      </c>
      <c r="J44" s="58" t="s">
        <v>166</v>
      </c>
      <c r="K44" s="57">
        <v>840.5</v>
      </c>
      <c r="L44" s="57" t="s">
        <v>167</v>
      </c>
      <c r="M44" s="58" t="s">
        <v>128</v>
      </c>
      <c r="N44" s="58" t="s">
        <v>62</v>
      </c>
      <c r="O44" s="59" t="s">
        <v>140</v>
      </c>
      <c r="P44" s="60" t="s">
        <v>153</v>
      </c>
    </row>
    <row r="45" spans="1:16" ht="12.75" customHeight="1" thickBot="1" x14ac:dyDescent="0.25">
      <c r="A45" s="48" t="str">
        <f t="shared" si="0"/>
        <v>IBVS 5972 </v>
      </c>
      <c r="B45" s="27" t="str">
        <f t="shared" si="1"/>
        <v>I</v>
      </c>
      <c r="C45" s="48">
        <f t="shared" si="2"/>
        <v>55451.575100000002</v>
      </c>
      <c r="D45" s="14" t="str">
        <f t="shared" si="3"/>
        <v>vis</v>
      </c>
      <c r="E45" s="56">
        <f>VLOOKUP(C45,Active!C$21:E$973,3,FALSE)</f>
        <v>855.00781336280693</v>
      </c>
      <c r="F45" s="27" t="s">
        <v>62</v>
      </c>
      <c r="G45" s="14" t="str">
        <f t="shared" si="4"/>
        <v>55451.5751</v>
      </c>
      <c r="H45" s="48">
        <f t="shared" si="5"/>
        <v>855</v>
      </c>
      <c r="I45" s="57" t="s">
        <v>168</v>
      </c>
      <c r="J45" s="58" t="s">
        <v>169</v>
      </c>
      <c r="K45" s="57">
        <v>855</v>
      </c>
      <c r="L45" s="57" t="s">
        <v>124</v>
      </c>
      <c r="M45" s="58" t="s">
        <v>128</v>
      </c>
      <c r="N45" s="58" t="s">
        <v>62</v>
      </c>
      <c r="O45" s="59" t="s">
        <v>140</v>
      </c>
      <c r="P45" s="60" t="s">
        <v>153</v>
      </c>
    </row>
    <row r="46" spans="1:16" x14ac:dyDescent="0.2">
      <c r="B46" s="27"/>
      <c r="E46" s="56"/>
      <c r="F46" s="27"/>
    </row>
    <row r="47" spans="1:16" x14ac:dyDescent="0.2">
      <c r="B47" s="27"/>
      <c r="E47" s="56"/>
      <c r="F47" s="27"/>
    </row>
    <row r="48" spans="1:16" x14ac:dyDescent="0.2">
      <c r="B48" s="27"/>
      <c r="E48" s="56"/>
      <c r="F48" s="27"/>
    </row>
    <row r="49" spans="2:6" x14ac:dyDescent="0.2">
      <c r="B49" s="27"/>
      <c r="E49" s="56"/>
      <c r="F49" s="27"/>
    </row>
    <row r="50" spans="2:6" x14ac:dyDescent="0.2">
      <c r="B50" s="27"/>
      <c r="E50" s="56"/>
      <c r="F50" s="27"/>
    </row>
    <row r="51" spans="2:6" x14ac:dyDescent="0.2">
      <c r="B51" s="27"/>
      <c r="E51" s="56"/>
      <c r="F51" s="27"/>
    </row>
    <row r="52" spans="2:6" x14ac:dyDescent="0.2">
      <c r="B52" s="27"/>
      <c r="E52" s="56"/>
      <c r="F52" s="27"/>
    </row>
    <row r="53" spans="2:6" x14ac:dyDescent="0.2">
      <c r="B53" s="27"/>
      <c r="E53" s="56"/>
      <c r="F53" s="27"/>
    </row>
    <row r="54" spans="2:6" x14ac:dyDescent="0.2">
      <c r="B54" s="27"/>
      <c r="E54" s="56"/>
      <c r="F54" s="27"/>
    </row>
    <row r="55" spans="2:6" x14ac:dyDescent="0.2">
      <c r="B55" s="27"/>
      <c r="E55" s="56"/>
      <c r="F55" s="27"/>
    </row>
    <row r="56" spans="2:6" x14ac:dyDescent="0.2">
      <c r="B56" s="27"/>
      <c r="F56" s="27"/>
    </row>
    <row r="57" spans="2:6" x14ac:dyDescent="0.2">
      <c r="B57" s="27"/>
      <c r="F57" s="27"/>
    </row>
    <row r="58" spans="2:6" x14ac:dyDescent="0.2">
      <c r="B58" s="27"/>
      <c r="F58" s="27"/>
    </row>
    <row r="59" spans="2:6" x14ac:dyDescent="0.2">
      <c r="B59" s="27"/>
      <c r="F59" s="27"/>
    </row>
    <row r="60" spans="2:6" x14ac:dyDescent="0.2">
      <c r="B60" s="27"/>
      <c r="F60" s="27"/>
    </row>
    <row r="61" spans="2:6" x14ac:dyDescent="0.2">
      <c r="B61" s="27"/>
      <c r="F61" s="27"/>
    </row>
    <row r="62" spans="2:6" x14ac:dyDescent="0.2">
      <c r="B62" s="27"/>
      <c r="F62" s="27"/>
    </row>
    <row r="63" spans="2:6" x14ac:dyDescent="0.2">
      <c r="B63" s="27"/>
      <c r="F63" s="27"/>
    </row>
    <row r="64" spans="2:6" x14ac:dyDescent="0.2">
      <c r="B64" s="27"/>
      <c r="F64" s="27"/>
    </row>
    <row r="65" spans="2:6" x14ac:dyDescent="0.2">
      <c r="B65" s="27"/>
      <c r="F65" s="27"/>
    </row>
    <row r="66" spans="2:6" x14ac:dyDescent="0.2">
      <c r="B66" s="27"/>
      <c r="F66" s="27"/>
    </row>
    <row r="67" spans="2:6" x14ac:dyDescent="0.2">
      <c r="B67" s="27"/>
      <c r="F67" s="27"/>
    </row>
    <row r="68" spans="2:6" x14ac:dyDescent="0.2">
      <c r="B68" s="27"/>
      <c r="F68" s="27"/>
    </row>
    <row r="69" spans="2:6" x14ac:dyDescent="0.2">
      <c r="B69" s="27"/>
      <c r="F69" s="27"/>
    </row>
    <row r="70" spans="2:6" x14ac:dyDescent="0.2">
      <c r="B70" s="27"/>
      <c r="F70" s="27"/>
    </row>
    <row r="71" spans="2:6" x14ac:dyDescent="0.2">
      <c r="B71" s="27"/>
      <c r="F71" s="27"/>
    </row>
    <row r="72" spans="2:6" x14ac:dyDescent="0.2">
      <c r="B72" s="27"/>
      <c r="F72" s="27"/>
    </row>
    <row r="73" spans="2:6" x14ac:dyDescent="0.2">
      <c r="B73" s="27"/>
      <c r="F73" s="27"/>
    </row>
    <row r="74" spans="2:6" x14ac:dyDescent="0.2">
      <c r="B74" s="27"/>
      <c r="F74" s="27"/>
    </row>
    <row r="75" spans="2:6" x14ac:dyDescent="0.2">
      <c r="B75" s="27"/>
      <c r="F75" s="27"/>
    </row>
    <row r="76" spans="2:6" x14ac:dyDescent="0.2">
      <c r="B76" s="27"/>
      <c r="F76" s="27"/>
    </row>
    <row r="77" spans="2:6" x14ac:dyDescent="0.2">
      <c r="B77" s="27"/>
      <c r="F77" s="27"/>
    </row>
    <row r="78" spans="2:6" x14ac:dyDescent="0.2">
      <c r="B78" s="27"/>
      <c r="F78" s="27"/>
    </row>
    <row r="79" spans="2:6" x14ac:dyDescent="0.2">
      <c r="B79" s="27"/>
      <c r="F79" s="27"/>
    </row>
    <row r="80" spans="2:6" x14ac:dyDescent="0.2">
      <c r="B80" s="27"/>
      <c r="F80" s="27"/>
    </row>
    <row r="81" spans="2:6" x14ac:dyDescent="0.2">
      <c r="B81" s="27"/>
      <c r="F81" s="27"/>
    </row>
    <row r="82" spans="2:6" x14ac:dyDescent="0.2">
      <c r="B82" s="27"/>
      <c r="F82" s="27"/>
    </row>
    <row r="83" spans="2:6" x14ac:dyDescent="0.2">
      <c r="B83" s="27"/>
      <c r="F83" s="27"/>
    </row>
    <row r="84" spans="2:6" x14ac:dyDescent="0.2">
      <c r="B84" s="27"/>
      <c r="F84" s="27"/>
    </row>
    <row r="85" spans="2:6" x14ac:dyDescent="0.2">
      <c r="B85" s="27"/>
      <c r="F85" s="27"/>
    </row>
    <row r="86" spans="2:6" x14ac:dyDescent="0.2">
      <c r="B86" s="27"/>
      <c r="F86" s="27"/>
    </row>
    <row r="87" spans="2:6" x14ac:dyDescent="0.2">
      <c r="B87" s="27"/>
      <c r="F87" s="27"/>
    </row>
    <row r="88" spans="2:6" x14ac:dyDescent="0.2">
      <c r="B88" s="27"/>
      <c r="F88" s="27"/>
    </row>
    <row r="89" spans="2:6" x14ac:dyDescent="0.2">
      <c r="B89" s="27"/>
      <c r="F89" s="27"/>
    </row>
    <row r="90" spans="2:6" x14ac:dyDescent="0.2">
      <c r="B90" s="27"/>
      <c r="F90" s="27"/>
    </row>
    <row r="91" spans="2:6" x14ac:dyDescent="0.2">
      <c r="B91" s="27"/>
      <c r="F91" s="27"/>
    </row>
    <row r="92" spans="2:6" x14ac:dyDescent="0.2">
      <c r="B92" s="27"/>
      <c r="F92" s="27"/>
    </row>
    <row r="93" spans="2:6" x14ac:dyDescent="0.2">
      <c r="B93" s="27"/>
      <c r="F93" s="27"/>
    </row>
    <row r="94" spans="2:6" x14ac:dyDescent="0.2">
      <c r="B94" s="27"/>
      <c r="F94" s="27"/>
    </row>
    <row r="95" spans="2:6" x14ac:dyDescent="0.2">
      <c r="B95" s="27"/>
      <c r="F95" s="27"/>
    </row>
    <row r="96" spans="2:6" x14ac:dyDescent="0.2">
      <c r="B96" s="27"/>
      <c r="F96" s="27"/>
    </row>
    <row r="97" spans="2:6" x14ac:dyDescent="0.2">
      <c r="B97" s="27"/>
      <c r="F97" s="27"/>
    </row>
    <row r="98" spans="2:6" x14ac:dyDescent="0.2">
      <c r="B98" s="27"/>
      <c r="F98" s="27"/>
    </row>
    <row r="99" spans="2:6" x14ac:dyDescent="0.2">
      <c r="B99" s="27"/>
      <c r="F99" s="27"/>
    </row>
    <row r="100" spans="2:6" x14ac:dyDescent="0.2">
      <c r="B100" s="27"/>
      <c r="F100" s="27"/>
    </row>
    <row r="101" spans="2:6" x14ac:dyDescent="0.2">
      <c r="B101" s="27"/>
      <c r="F101" s="27"/>
    </row>
    <row r="102" spans="2:6" x14ac:dyDescent="0.2">
      <c r="B102" s="27"/>
      <c r="F102" s="27"/>
    </row>
    <row r="103" spans="2:6" x14ac:dyDescent="0.2">
      <c r="B103" s="27"/>
      <c r="F103" s="27"/>
    </row>
    <row r="104" spans="2:6" x14ac:dyDescent="0.2">
      <c r="B104" s="27"/>
      <c r="F104" s="27"/>
    </row>
    <row r="105" spans="2:6" x14ac:dyDescent="0.2">
      <c r="B105" s="27"/>
      <c r="F105" s="27"/>
    </row>
    <row r="106" spans="2:6" x14ac:dyDescent="0.2">
      <c r="B106" s="27"/>
      <c r="F106" s="27"/>
    </row>
    <row r="107" spans="2:6" x14ac:dyDescent="0.2">
      <c r="B107" s="27"/>
      <c r="F107" s="27"/>
    </row>
    <row r="108" spans="2:6" x14ac:dyDescent="0.2">
      <c r="B108" s="27"/>
      <c r="F108" s="27"/>
    </row>
    <row r="109" spans="2:6" x14ac:dyDescent="0.2">
      <c r="B109" s="27"/>
      <c r="F109" s="27"/>
    </row>
    <row r="110" spans="2:6" x14ac:dyDescent="0.2">
      <c r="B110" s="27"/>
      <c r="F110" s="27"/>
    </row>
    <row r="111" spans="2:6" x14ac:dyDescent="0.2">
      <c r="B111" s="27"/>
      <c r="F111" s="27"/>
    </row>
    <row r="112" spans="2:6" x14ac:dyDescent="0.2">
      <c r="B112" s="27"/>
      <c r="F112" s="27"/>
    </row>
    <row r="113" spans="2:6" x14ac:dyDescent="0.2">
      <c r="B113" s="27"/>
      <c r="F113" s="27"/>
    </row>
    <row r="114" spans="2:6" x14ac:dyDescent="0.2">
      <c r="B114" s="27"/>
      <c r="F114" s="27"/>
    </row>
    <row r="115" spans="2:6" x14ac:dyDescent="0.2">
      <c r="B115" s="27"/>
      <c r="F115" s="27"/>
    </row>
    <row r="116" spans="2:6" x14ac:dyDescent="0.2">
      <c r="B116" s="27"/>
      <c r="F116" s="27"/>
    </row>
    <row r="117" spans="2:6" x14ac:dyDescent="0.2">
      <c r="B117" s="27"/>
      <c r="F117" s="27"/>
    </row>
    <row r="118" spans="2:6" x14ac:dyDescent="0.2">
      <c r="B118" s="27"/>
      <c r="F118" s="27"/>
    </row>
    <row r="119" spans="2:6" x14ac:dyDescent="0.2">
      <c r="B119" s="27"/>
      <c r="F119" s="27"/>
    </row>
    <row r="120" spans="2:6" x14ac:dyDescent="0.2">
      <c r="B120" s="27"/>
      <c r="F120" s="27"/>
    </row>
    <row r="121" spans="2:6" x14ac:dyDescent="0.2">
      <c r="B121" s="27"/>
      <c r="F121" s="27"/>
    </row>
    <row r="122" spans="2:6" x14ac:dyDescent="0.2">
      <c r="B122" s="27"/>
      <c r="F122" s="27"/>
    </row>
    <row r="123" spans="2:6" x14ac:dyDescent="0.2">
      <c r="B123" s="27"/>
      <c r="F123" s="27"/>
    </row>
    <row r="124" spans="2:6" x14ac:dyDescent="0.2">
      <c r="B124" s="27"/>
      <c r="F124" s="27"/>
    </row>
    <row r="125" spans="2:6" x14ac:dyDescent="0.2">
      <c r="B125" s="27"/>
      <c r="F125" s="27"/>
    </row>
    <row r="126" spans="2:6" x14ac:dyDescent="0.2">
      <c r="B126" s="27"/>
      <c r="F126" s="27"/>
    </row>
    <row r="127" spans="2:6" x14ac:dyDescent="0.2">
      <c r="B127" s="27"/>
      <c r="F127" s="27"/>
    </row>
    <row r="128" spans="2:6" x14ac:dyDescent="0.2">
      <c r="B128" s="27"/>
      <c r="F128" s="27"/>
    </row>
    <row r="129" spans="2:6" x14ac:dyDescent="0.2">
      <c r="B129" s="27"/>
      <c r="F129" s="27"/>
    </row>
    <row r="130" spans="2:6" x14ac:dyDescent="0.2">
      <c r="B130" s="27"/>
      <c r="F130" s="27"/>
    </row>
    <row r="131" spans="2:6" x14ac:dyDescent="0.2">
      <c r="B131" s="27"/>
      <c r="F131" s="27"/>
    </row>
    <row r="132" spans="2:6" x14ac:dyDescent="0.2">
      <c r="B132" s="27"/>
      <c r="F132" s="27"/>
    </row>
    <row r="133" spans="2:6" x14ac:dyDescent="0.2">
      <c r="B133" s="27"/>
      <c r="F133" s="27"/>
    </row>
    <row r="134" spans="2:6" x14ac:dyDescent="0.2">
      <c r="B134" s="27"/>
      <c r="F134" s="27"/>
    </row>
    <row r="135" spans="2:6" x14ac:dyDescent="0.2">
      <c r="B135" s="27"/>
      <c r="F135" s="27"/>
    </row>
    <row r="136" spans="2:6" x14ac:dyDescent="0.2">
      <c r="B136" s="27"/>
      <c r="F136" s="27"/>
    </row>
    <row r="137" spans="2:6" x14ac:dyDescent="0.2">
      <c r="B137" s="27"/>
      <c r="F137" s="27"/>
    </row>
    <row r="138" spans="2:6" x14ac:dyDescent="0.2">
      <c r="B138" s="27"/>
      <c r="F138" s="27"/>
    </row>
    <row r="139" spans="2:6" x14ac:dyDescent="0.2">
      <c r="B139" s="27"/>
      <c r="F139" s="27"/>
    </row>
    <row r="140" spans="2:6" x14ac:dyDescent="0.2">
      <c r="B140" s="27"/>
      <c r="F140" s="27"/>
    </row>
    <row r="141" spans="2:6" x14ac:dyDescent="0.2">
      <c r="B141" s="27"/>
      <c r="F141" s="27"/>
    </row>
    <row r="142" spans="2:6" x14ac:dyDescent="0.2">
      <c r="B142" s="27"/>
      <c r="F142" s="27"/>
    </row>
    <row r="143" spans="2:6" x14ac:dyDescent="0.2">
      <c r="B143" s="27"/>
      <c r="F143" s="27"/>
    </row>
    <row r="144" spans="2:6" x14ac:dyDescent="0.2">
      <c r="B144" s="27"/>
      <c r="F144" s="27"/>
    </row>
    <row r="145" spans="2:6" x14ac:dyDescent="0.2">
      <c r="B145" s="27"/>
      <c r="F145" s="27"/>
    </row>
    <row r="146" spans="2:6" x14ac:dyDescent="0.2">
      <c r="B146" s="27"/>
      <c r="F146" s="27"/>
    </row>
    <row r="147" spans="2:6" x14ac:dyDescent="0.2">
      <c r="B147" s="27"/>
      <c r="F147" s="27"/>
    </row>
    <row r="148" spans="2:6" x14ac:dyDescent="0.2">
      <c r="B148" s="27"/>
      <c r="F148" s="27"/>
    </row>
    <row r="149" spans="2:6" x14ac:dyDescent="0.2">
      <c r="B149" s="27"/>
      <c r="F149" s="27"/>
    </row>
    <row r="150" spans="2:6" x14ac:dyDescent="0.2">
      <c r="B150" s="27"/>
      <c r="F150" s="27"/>
    </row>
    <row r="151" spans="2:6" x14ac:dyDescent="0.2">
      <c r="B151" s="27"/>
      <c r="F151" s="27"/>
    </row>
    <row r="152" spans="2:6" x14ac:dyDescent="0.2">
      <c r="B152" s="27"/>
      <c r="F152" s="27"/>
    </row>
    <row r="153" spans="2:6" x14ac:dyDescent="0.2">
      <c r="B153" s="27"/>
      <c r="F153" s="27"/>
    </row>
    <row r="154" spans="2:6" x14ac:dyDescent="0.2">
      <c r="B154" s="27"/>
      <c r="F154" s="27"/>
    </row>
    <row r="155" spans="2:6" x14ac:dyDescent="0.2">
      <c r="B155" s="27"/>
      <c r="F155" s="27"/>
    </row>
    <row r="156" spans="2:6" x14ac:dyDescent="0.2">
      <c r="B156" s="27"/>
      <c r="F156" s="27"/>
    </row>
    <row r="157" spans="2:6" x14ac:dyDescent="0.2">
      <c r="B157" s="27"/>
      <c r="F157" s="27"/>
    </row>
    <row r="158" spans="2:6" x14ac:dyDescent="0.2">
      <c r="B158" s="27"/>
      <c r="F158" s="27"/>
    </row>
    <row r="159" spans="2:6" x14ac:dyDescent="0.2">
      <c r="B159" s="27"/>
      <c r="F159" s="27"/>
    </row>
    <row r="160" spans="2:6" x14ac:dyDescent="0.2">
      <c r="B160" s="27"/>
      <c r="F160" s="27"/>
    </row>
    <row r="161" spans="2:6" x14ac:dyDescent="0.2">
      <c r="B161" s="27"/>
      <c r="F161" s="27"/>
    </row>
    <row r="162" spans="2:6" x14ac:dyDescent="0.2">
      <c r="B162" s="27"/>
      <c r="F162" s="27"/>
    </row>
    <row r="163" spans="2:6" x14ac:dyDescent="0.2">
      <c r="B163" s="27"/>
      <c r="F163" s="27"/>
    </row>
    <row r="164" spans="2:6" x14ac:dyDescent="0.2">
      <c r="B164" s="27"/>
      <c r="F164" s="27"/>
    </row>
    <row r="165" spans="2:6" x14ac:dyDescent="0.2">
      <c r="B165" s="27"/>
      <c r="F165" s="27"/>
    </row>
    <row r="166" spans="2:6" x14ac:dyDescent="0.2">
      <c r="B166" s="27"/>
      <c r="F166" s="27"/>
    </row>
    <row r="167" spans="2:6" x14ac:dyDescent="0.2">
      <c r="B167" s="27"/>
      <c r="F167" s="27"/>
    </row>
    <row r="168" spans="2:6" x14ac:dyDescent="0.2">
      <c r="B168" s="27"/>
      <c r="F168" s="27"/>
    </row>
    <row r="169" spans="2:6" x14ac:dyDescent="0.2">
      <c r="B169" s="27"/>
      <c r="F169" s="27"/>
    </row>
    <row r="170" spans="2:6" x14ac:dyDescent="0.2">
      <c r="B170" s="27"/>
      <c r="F170" s="27"/>
    </row>
    <row r="171" spans="2:6" x14ac:dyDescent="0.2">
      <c r="B171" s="27"/>
      <c r="F171" s="27"/>
    </row>
    <row r="172" spans="2:6" x14ac:dyDescent="0.2">
      <c r="B172" s="27"/>
      <c r="F172" s="27"/>
    </row>
    <row r="173" spans="2:6" x14ac:dyDescent="0.2">
      <c r="B173" s="27"/>
      <c r="F173" s="27"/>
    </row>
    <row r="174" spans="2:6" x14ac:dyDescent="0.2">
      <c r="B174" s="27"/>
      <c r="F174" s="27"/>
    </row>
    <row r="175" spans="2:6" x14ac:dyDescent="0.2">
      <c r="B175" s="27"/>
      <c r="F175" s="27"/>
    </row>
    <row r="176" spans="2:6" x14ac:dyDescent="0.2">
      <c r="B176" s="27"/>
      <c r="F176" s="27"/>
    </row>
    <row r="177" spans="2:6" x14ac:dyDescent="0.2">
      <c r="B177" s="27"/>
      <c r="F177" s="27"/>
    </row>
    <row r="178" spans="2:6" x14ac:dyDescent="0.2">
      <c r="B178" s="27"/>
      <c r="F178" s="27"/>
    </row>
    <row r="179" spans="2:6" x14ac:dyDescent="0.2">
      <c r="B179" s="27"/>
      <c r="F179" s="27"/>
    </row>
    <row r="180" spans="2:6" x14ac:dyDescent="0.2">
      <c r="B180" s="27"/>
      <c r="F180" s="27"/>
    </row>
    <row r="181" spans="2:6" x14ac:dyDescent="0.2">
      <c r="B181" s="27"/>
      <c r="F181" s="27"/>
    </row>
    <row r="182" spans="2:6" x14ac:dyDescent="0.2">
      <c r="B182" s="27"/>
      <c r="F182" s="27"/>
    </row>
    <row r="183" spans="2:6" x14ac:dyDescent="0.2">
      <c r="B183" s="27"/>
      <c r="F183" s="27"/>
    </row>
    <row r="184" spans="2:6" x14ac:dyDescent="0.2">
      <c r="B184" s="27"/>
      <c r="F184" s="27"/>
    </row>
    <row r="185" spans="2:6" x14ac:dyDescent="0.2">
      <c r="B185" s="27"/>
      <c r="F185" s="27"/>
    </row>
    <row r="186" spans="2:6" x14ac:dyDescent="0.2">
      <c r="B186" s="27"/>
      <c r="F186" s="27"/>
    </row>
    <row r="187" spans="2:6" x14ac:dyDescent="0.2">
      <c r="B187" s="27"/>
      <c r="F187" s="27"/>
    </row>
    <row r="188" spans="2:6" x14ac:dyDescent="0.2">
      <c r="B188" s="27"/>
      <c r="F188" s="27"/>
    </row>
    <row r="189" spans="2:6" x14ac:dyDescent="0.2">
      <c r="B189" s="27"/>
      <c r="F189" s="27"/>
    </row>
    <row r="190" spans="2:6" x14ac:dyDescent="0.2">
      <c r="B190" s="27"/>
      <c r="F190" s="27"/>
    </row>
    <row r="191" spans="2:6" x14ac:dyDescent="0.2">
      <c r="B191" s="27"/>
      <c r="F191" s="27"/>
    </row>
    <row r="192" spans="2:6" x14ac:dyDescent="0.2">
      <c r="B192" s="27"/>
      <c r="F192" s="27"/>
    </row>
    <row r="193" spans="2:6" x14ac:dyDescent="0.2">
      <c r="B193" s="27"/>
      <c r="F193" s="27"/>
    </row>
    <row r="194" spans="2:6" x14ac:dyDescent="0.2">
      <c r="B194" s="27"/>
      <c r="F194" s="27"/>
    </row>
    <row r="195" spans="2:6" x14ac:dyDescent="0.2">
      <c r="B195" s="27"/>
      <c r="F195" s="27"/>
    </row>
    <row r="196" spans="2:6" x14ac:dyDescent="0.2">
      <c r="B196" s="27"/>
      <c r="F196" s="27"/>
    </row>
    <row r="197" spans="2:6" x14ac:dyDescent="0.2">
      <c r="B197" s="27"/>
      <c r="F197" s="27"/>
    </row>
    <row r="198" spans="2:6" x14ac:dyDescent="0.2">
      <c r="B198" s="27"/>
      <c r="F198" s="27"/>
    </row>
    <row r="199" spans="2:6" x14ac:dyDescent="0.2">
      <c r="B199" s="27"/>
      <c r="F199" s="27"/>
    </row>
    <row r="200" spans="2:6" x14ac:dyDescent="0.2">
      <c r="B200" s="27"/>
      <c r="F200" s="27"/>
    </row>
    <row r="201" spans="2:6" x14ac:dyDescent="0.2">
      <c r="B201" s="27"/>
      <c r="F201" s="27"/>
    </row>
    <row r="202" spans="2:6" x14ac:dyDescent="0.2">
      <c r="B202" s="27"/>
      <c r="F202" s="27"/>
    </row>
    <row r="203" spans="2:6" x14ac:dyDescent="0.2">
      <c r="B203" s="27"/>
      <c r="F203" s="27"/>
    </row>
    <row r="204" spans="2:6" x14ac:dyDescent="0.2">
      <c r="B204" s="27"/>
      <c r="F204" s="27"/>
    </row>
    <row r="205" spans="2:6" x14ac:dyDescent="0.2">
      <c r="B205" s="27"/>
      <c r="F205" s="27"/>
    </row>
    <row r="206" spans="2:6" x14ac:dyDescent="0.2">
      <c r="B206" s="27"/>
      <c r="F206" s="27"/>
    </row>
    <row r="207" spans="2:6" x14ac:dyDescent="0.2">
      <c r="B207" s="27"/>
      <c r="F207" s="27"/>
    </row>
    <row r="208" spans="2:6" x14ac:dyDescent="0.2">
      <c r="B208" s="27"/>
      <c r="F208" s="27"/>
    </row>
    <row r="209" spans="2:6" x14ac:dyDescent="0.2">
      <c r="B209" s="27"/>
      <c r="F209" s="27"/>
    </row>
    <row r="210" spans="2:6" x14ac:dyDescent="0.2">
      <c r="B210" s="27"/>
      <c r="F210" s="27"/>
    </row>
    <row r="211" spans="2:6" x14ac:dyDescent="0.2">
      <c r="B211" s="27"/>
      <c r="F211" s="27"/>
    </row>
    <row r="212" spans="2:6" x14ac:dyDescent="0.2">
      <c r="B212" s="27"/>
      <c r="F212" s="27"/>
    </row>
    <row r="213" spans="2:6" x14ac:dyDescent="0.2">
      <c r="B213" s="27"/>
      <c r="F213" s="27"/>
    </row>
    <row r="214" spans="2:6" x14ac:dyDescent="0.2">
      <c r="B214" s="27"/>
      <c r="F214" s="27"/>
    </row>
    <row r="215" spans="2:6" x14ac:dyDescent="0.2">
      <c r="B215" s="27"/>
      <c r="F215" s="27"/>
    </row>
    <row r="216" spans="2:6" x14ac:dyDescent="0.2">
      <c r="B216" s="27"/>
      <c r="F216" s="27"/>
    </row>
    <row r="217" spans="2:6" x14ac:dyDescent="0.2">
      <c r="B217" s="27"/>
      <c r="F217" s="27"/>
    </row>
    <row r="218" spans="2:6" x14ac:dyDescent="0.2">
      <c r="B218" s="27"/>
      <c r="F218" s="27"/>
    </row>
    <row r="219" spans="2:6" x14ac:dyDescent="0.2">
      <c r="B219" s="27"/>
      <c r="F219" s="27"/>
    </row>
    <row r="220" spans="2:6" x14ac:dyDescent="0.2">
      <c r="B220" s="27"/>
      <c r="F220" s="27"/>
    </row>
    <row r="221" spans="2:6" x14ac:dyDescent="0.2">
      <c r="B221" s="27"/>
      <c r="F221" s="27"/>
    </row>
    <row r="222" spans="2:6" x14ac:dyDescent="0.2">
      <c r="B222" s="27"/>
      <c r="F222" s="27"/>
    </row>
    <row r="223" spans="2:6" x14ac:dyDescent="0.2">
      <c r="B223" s="27"/>
      <c r="F223" s="27"/>
    </row>
    <row r="224" spans="2:6" x14ac:dyDescent="0.2">
      <c r="B224" s="27"/>
      <c r="F224" s="27"/>
    </row>
    <row r="225" spans="2:6" x14ac:dyDescent="0.2">
      <c r="B225" s="27"/>
      <c r="F225" s="27"/>
    </row>
    <row r="226" spans="2:6" x14ac:dyDescent="0.2">
      <c r="B226" s="27"/>
      <c r="F226" s="27"/>
    </row>
    <row r="227" spans="2:6" x14ac:dyDescent="0.2">
      <c r="B227" s="27"/>
      <c r="F227" s="27"/>
    </row>
    <row r="228" spans="2:6" x14ac:dyDescent="0.2">
      <c r="B228" s="27"/>
      <c r="F228" s="27"/>
    </row>
    <row r="229" spans="2:6" x14ac:dyDescent="0.2">
      <c r="B229" s="27"/>
      <c r="F229" s="27"/>
    </row>
    <row r="230" spans="2:6" x14ac:dyDescent="0.2">
      <c r="B230" s="27"/>
      <c r="F230" s="27"/>
    </row>
    <row r="231" spans="2:6" x14ac:dyDescent="0.2">
      <c r="B231" s="27"/>
      <c r="F231" s="27"/>
    </row>
    <row r="232" spans="2:6" x14ac:dyDescent="0.2">
      <c r="B232" s="27"/>
      <c r="F232" s="27"/>
    </row>
    <row r="233" spans="2:6" x14ac:dyDescent="0.2">
      <c r="B233" s="27"/>
      <c r="F233" s="27"/>
    </row>
    <row r="234" spans="2:6" x14ac:dyDescent="0.2">
      <c r="B234" s="27"/>
      <c r="F234" s="27"/>
    </row>
    <row r="235" spans="2:6" x14ac:dyDescent="0.2">
      <c r="B235" s="27"/>
      <c r="F235" s="27"/>
    </row>
    <row r="236" spans="2:6" x14ac:dyDescent="0.2">
      <c r="B236" s="27"/>
      <c r="F236" s="27"/>
    </row>
    <row r="237" spans="2:6" x14ac:dyDescent="0.2">
      <c r="B237" s="27"/>
      <c r="F237" s="27"/>
    </row>
    <row r="238" spans="2:6" x14ac:dyDescent="0.2">
      <c r="B238" s="27"/>
      <c r="F238" s="27"/>
    </row>
    <row r="239" spans="2:6" x14ac:dyDescent="0.2">
      <c r="B239" s="27"/>
      <c r="F239" s="27"/>
    </row>
    <row r="240" spans="2:6" x14ac:dyDescent="0.2">
      <c r="B240" s="27"/>
      <c r="F240" s="27"/>
    </row>
    <row r="241" spans="2:6" x14ac:dyDescent="0.2">
      <c r="B241" s="27"/>
      <c r="F241" s="27"/>
    </row>
    <row r="242" spans="2:6" x14ac:dyDescent="0.2">
      <c r="B242" s="27"/>
      <c r="F242" s="27"/>
    </row>
    <row r="243" spans="2:6" x14ac:dyDescent="0.2">
      <c r="B243" s="27"/>
      <c r="F243" s="27"/>
    </row>
    <row r="244" spans="2:6" x14ac:dyDescent="0.2">
      <c r="B244" s="27"/>
      <c r="F244" s="27"/>
    </row>
    <row r="245" spans="2:6" x14ac:dyDescent="0.2">
      <c r="B245" s="27"/>
      <c r="F245" s="27"/>
    </row>
    <row r="246" spans="2:6" x14ac:dyDescent="0.2">
      <c r="B246" s="27"/>
      <c r="F246" s="27"/>
    </row>
    <row r="247" spans="2:6" x14ac:dyDescent="0.2">
      <c r="B247" s="27"/>
      <c r="F247" s="27"/>
    </row>
    <row r="248" spans="2:6" x14ac:dyDescent="0.2">
      <c r="B248" s="27"/>
      <c r="F248" s="27"/>
    </row>
    <row r="249" spans="2:6" x14ac:dyDescent="0.2">
      <c r="B249" s="27"/>
      <c r="F249" s="27"/>
    </row>
    <row r="250" spans="2:6" x14ac:dyDescent="0.2">
      <c r="B250" s="27"/>
      <c r="F250" s="27"/>
    </row>
    <row r="251" spans="2:6" x14ac:dyDescent="0.2">
      <c r="B251" s="27"/>
      <c r="F251" s="27"/>
    </row>
    <row r="252" spans="2:6" x14ac:dyDescent="0.2">
      <c r="B252" s="27"/>
      <c r="F252" s="27"/>
    </row>
    <row r="253" spans="2:6" x14ac:dyDescent="0.2">
      <c r="B253" s="27"/>
      <c r="F253" s="27"/>
    </row>
    <row r="254" spans="2:6" x14ac:dyDescent="0.2">
      <c r="B254" s="27"/>
      <c r="F254" s="27"/>
    </row>
    <row r="255" spans="2:6" x14ac:dyDescent="0.2">
      <c r="B255" s="27"/>
      <c r="F255" s="27"/>
    </row>
    <row r="256" spans="2:6" x14ac:dyDescent="0.2">
      <c r="B256" s="27"/>
      <c r="F256" s="27"/>
    </row>
    <row r="257" spans="2:6" x14ac:dyDescent="0.2">
      <c r="B257" s="27"/>
      <c r="F257" s="27"/>
    </row>
    <row r="258" spans="2:6" x14ac:dyDescent="0.2">
      <c r="B258" s="27"/>
      <c r="F258" s="27"/>
    </row>
    <row r="259" spans="2:6" x14ac:dyDescent="0.2">
      <c r="B259" s="27"/>
      <c r="F259" s="27"/>
    </row>
    <row r="260" spans="2:6" x14ac:dyDescent="0.2">
      <c r="B260" s="27"/>
      <c r="F260" s="27"/>
    </row>
    <row r="261" spans="2:6" x14ac:dyDescent="0.2">
      <c r="B261" s="27"/>
      <c r="F261" s="27"/>
    </row>
    <row r="262" spans="2:6" x14ac:dyDescent="0.2">
      <c r="B262" s="27"/>
      <c r="F262" s="27"/>
    </row>
    <row r="263" spans="2:6" x14ac:dyDescent="0.2">
      <c r="B263" s="27"/>
      <c r="F263" s="27"/>
    </row>
    <row r="264" spans="2:6" x14ac:dyDescent="0.2">
      <c r="B264" s="27"/>
      <c r="F264" s="27"/>
    </row>
    <row r="265" spans="2:6" x14ac:dyDescent="0.2">
      <c r="B265" s="27"/>
      <c r="F265" s="27"/>
    </row>
    <row r="266" spans="2:6" x14ac:dyDescent="0.2">
      <c r="B266" s="27"/>
      <c r="F266" s="27"/>
    </row>
    <row r="267" spans="2:6" x14ac:dyDescent="0.2">
      <c r="B267" s="27"/>
      <c r="F267" s="27"/>
    </row>
    <row r="268" spans="2:6" x14ac:dyDescent="0.2">
      <c r="B268" s="27"/>
      <c r="F268" s="27"/>
    </row>
    <row r="269" spans="2:6" x14ac:dyDescent="0.2">
      <c r="B269" s="27"/>
      <c r="F269" s="27"/>
    </row>
    <row r="270" spans="2:6" x14ac:dyDescent="0.2">
      <c r="B270" s="27"/>
      <c r="F270" s="27"/>
    </row>
    <row r="271" spans="2:6" x14ac:dyDescent="0.2">
      <c r="B271" s="27"/>
      <c r="F271" s="27"/>
    </row>
    <row r="272" spans="2:6" x14ac:dyDescent="0.2">
      <c r="B272" s="27"/>
      <c r="F272" s="27"/>
    </row>
    <row r="273" spans="2:6" x14ac:dyDescent="0.2">
      <c r="B273" s="27"/>
      <c r="F273" s="27"/>
    </row>
    <row r="274" spans="2:6" x14ac:dyDescent="0.2">
      <c r="B274" s="27"/>
      <c r="F274" s="27"/>
    </row>
    <row r="275" spans="2:6" x14ac:dyDescent="0.2">
      <c r="B275" s="27"/>
      <c r="F275" s="27"/>
    </row>
    <row r="276" spans="2:6" x14ac:dyDescent="0.2">
      <c r="B276" s="27"/>
      <c r="F276" s="27"/>
    </row>
    <row r="277" spans="2:6" x14ac:dyDescent="0.2">
      <c r="B277" s="27"/>
      <c r="F277" s="27"/>
    </row>
    <row r="278" spans="2:6" x14ac:dyDescent="0.2">
      <c r="B278" s="27"/>
      <c r="F278" s="27"/>
    </row>
    <row r="279" spans="2:6" x14ac:dyDescent="0.2">
      <c r="B279" s="27"/>
      <c r="F279" s="27"/>
    </row>
    <row r="280" spans="2:6" x14ac:dyDescent="0.2">
      <c r="B280" s="27"/>
      <c r="F280" s="27"/>
    </row>
    <row r="281" spans="2:6" x14ac:dyDescent="0.2">
      <c r="B281" s="27"/>
      <c r="F281" s="27"/>
    </row>
    <row r="282" spans="2:6" x14ac:dyDescent="0.2">
      <c r="B282" s="27"/>
      <c r="F282" s="27"/>
    </row>
    <row r="283" spans="2:6" x14ac:dyDescent="0.2">
      <c r="B283" s="27"/>
      <c r="F283" s="27"/>
    </row>
    <row r="284" spans="2:6" x14ac:dyDescent="0.2">
      <c r="B284" s="27"/>
      <c r="F284" s="27"/>
    </row>
    <row r="285" spans="2:6" x14ac:dyDescent="0.2">
      <c r="B285" s="27"/>
      <c r="F285" s="27"/>
    </row>
    <row r="286" spans="2:6" x14ac:dyDescent="0.2">
      <c r="B286" s="27"/>
      <c r="F286" s="27"/>
    </row>
    <row r="287" spans="2:6" x14ac:dyDescent="0.2">
      <c r="B287" s="27"/>
      <c r="F287" s="27"/>
    </row>
    <row r="288" spans="2:6" x14ac:dyDescent="0.2">
      <c r="B288" s="27"/>
      <c r="F288" s="27"/>
    </row>
    <row r="289" spans="2:6" x14ac:dyDescent="0.2">
      <c r="B289" s="27"/>
      <c r="F289" s="27"/>
    </row>
    <row r="290" spans="2:6" x14ac:dyDescent="0.2">
      <c r="B290" s="27"/>
      <c r="F290" s="27"/>
    </row>
    <row r="291" spans="2:6" x14ac:dyDescent="0.2">
      <c r="B291" s="27"/>
      <c r="F291" s="27"/>
    </row>
    <row r="292" spans="2:6" x14ac:dyDescent="0.2">
      <c r="B292" s="27"/>
      <c r="F292" s="27"/>
    </row>
    <row r="293" spans="2:6" x14ac:dyDescent="0.2">
      <c r="B293" s="27"/>
      <c r="F293" s="27"/>
    </row>
    <row r="294" spans="2:6" x14ac:dyDescent="0.2">
      <c r="B294" s="27"/>
      <c r="F294" s="27"/>
    </row>
    <row r="295" spans="2:6" x14ac:dyDescent="0.2">
      <c r="B295" s="27"/>
      <c r="F295" s="27"/>
    </row>
    <row r="296" spans="2:6" x14ac:dyDescent="0.2">
      <c r="B296" s="27"/>
      <c r="F296" s="27"/>
    </row>
    <row r="297" spans="2:6" x14ac:dyDescent="0.2">
      <c r="B297" s="27"/>
      <c r="F297" s="27"/>
    </row>
    <row r="298" spans="2:6" x14ac:dyDescent="0.2">
      <c r="B298" s="27"/>
      <c r="F298" s="27"/>
    </row>
    <row r="299" spans="2:6" x14ac:dyDescent="0.2">
      <c r="B299" s="27"/>
      <c r="F299" s="27"/>
    </row>
    <row r="300" spans="2:6" x14ac:dyDescent="0.2">
      <c r="B300" s="27"/>
      <c r="F300" s="27"/>
    </row>
    <row r="301" spans="2:6" x14ac:dyDescent="0.2">
      <c r="B301" s="27"/>
      <c r="F301" s="27"/>
    </row>
    <row r="302" spans="2:6" x14ac:dyDescent="0.2">
      <c r="B302" s="27"/>
      <c r="F302" s="27"/>
    </row>
    <row r="303" spans="2:6" x14ac:dyDescent="0.2">
      <c r="B303" s="27"/>
      <c r="F303" s="27"/>
    </row>
    <row r="304" spans="2:6" x14ac:dyDescent="0.2">
      <c r="B304" s="27"/>
      <c r="F304" s="27"/>
    </row>
    <row r="305" spans="2:6" x14ac:dyDescent="0.2">
      <c r="B305" s="27"/>
      <c r="F305" s="27"/>
    </row>
    <row r="306" spans="2:6" x14ac:dyDescent="0.2">
      <c r="B306" s="27"/>
      <c r="F306" s="27"/>
    </row>
    <row r="307" spans="2:6" x14ac:dyDescent="0.2">
      <c r="B307" s="27"/>
      <c r="F307" s="27"/>
    </row>
    <row r="308" spans="2:6" x14ac:dyDescent="0.2">
      <c r="B308" s="27"/>
      <c r="F308" s="27"/>
    </row>
    <row r="309" spans="2:6" x14ac:dyDescent="0.2">
      <c r="B309" s="27"/>
      <c r="F309" s="27"/>
    </row>
    <row r="310" spans="2:6" x14ac:dyDescent="0.2">
      <c r="B310" s="27"/>
      <c r="F310" s="27"/>
    </row>
    <row r="311" spans="2:6" x14ac:dyDescent="0.2">
      <c r="B311" s="27"/>
      <c r="F311" s="27"/>
    </row>
    <row r="312" spans="2:6" x14ac:dyDescent="0.2">
      <c r="B312" s="27"/>
      <c r="F312" s="27"/>
    </row>
    <row r="313" spans="2:6" x14ac:dyDescent="0.2">
      <c r="B313" s="27"/>
      <c r="F313" s="27"/>
    </row>
    <row r="314" spans="2:6" x14ac:dyDescent="0.2">
      <c r="B314" s="27"/>
      <c r="F314" s="27"/>
    </row>
    <row r="315" spans="2:6" x14ac:dyDescent="0.2">
      <c r="B315" s="27"/>
      <c r="F315" s="27"/>
    </row>
    <row r="316" spans="2:6" x14ac:dyDescent="0.2">
      <c r="B316" s="27"/>
      <c r="F316" s="27"/>
    </row>
    <row r="317" spans="2:6" x14ac:dyDescent="0.2">
      <c r="B317" s="27"/>
      <c r="F317" s="27"/>
    </row>
    <row r="318" spans="2:6" x14ac:dyDescent="0.2">
      <c r="B318" s="27"/>
      <c r="F318" s="27"/>
    </row>
    <row r="319" spans="2:6" x14ac:dyDescent="0.2">
      <c r="B319" s="27"/>
      <c r="F319" s="27"/>
    </row>
    <row r="320" spans="2:6" x14ac:dyDescent="0.2">
      <c r="B320" s="27"/>
      <c r="F320" s="27"/>
    </row>
    <row r="321" spans="2:6" x14ac:dyDescent="0.2">
      <c r="B321" s="27"/>
      <c r="F321" s="27"/>
    </row>
    <row r="322" spans="2:6" x14ac:dyDescent="0.2">
      <c r="B322" s="27"/>
      <c r="F322" s="27"/>
    </row>
    <row r="323" spans="2:6" x14ac:dyDescent="0.2">
      <c r="B323" s="27"/>
      <c r="F323" s="27"/>
    </row>
    <row r="324" spans="2:6" x14ac:dyDescent="0.2">
      <c r="B324" s="27"/>
      <c r="F324" s="27"/>
    </row>
    <row r="325" spans="2:6" x14ac:dyDescent="0.2">
      <c r="B325" s="27"/>
      <c r="F325" s="27"/>
    </row>
    <row r="326" spans="2:6" x14ac:dyDescent="0.2">
      <c r="B326" s="27"/>
      <c r="F326" s="27"/>
    </row>
    <row r="327" spans="2:6" x14ac:dyDescent="0.2">
      <c r="B327" s="27"/>
      <c r="F327" s="27"/>
    </row>
    <row r="328" spans="2:6" x14ac:dyDescent="0.2">
      <c r="B328" s="27"/>
      <c r="F328" s="27"/>
    </row>
    <row r="329" spans="2:6" x14ac:dyDescent="0.2">
      <c r="B329" s="27"/>
      <c r="F329" s="27"/>
    </row>
    <row r="330" spans="2:6" x14ac:dyDescent="0.2">
      <c r="B330" s="27"/>
      <c r="F330" s="27"/>
    </row>
    <row r="331" spans="2:6" x14ac:dyDescent="0.2">
      <c r="B331" s="27"/>
      <c r="F331" s="27"/>
    </row>
    <row r="332" spans="2:6" x14ac:dyDescent="0.2">
      <c r="B332" s="27"/>
      <c r="F332" s="27"/>
    </row>
    <row r="333" spans="2:6" x14ac:dyDescent="0.2">
      <c r="B333" s="27"/>
      <c r="F333" s="27"/>
    </row>
    <row r="334" spans="2:6" x14ac:dyDescent="0.2">
      <c r="B334" s="27"/>
      <c r="F334" s="27"/>
    </row>
    <row r="335" spans="2:6" x14ac:dyDescent="0.2">
      <c r="B335" s="27"/>
      <c r="F335" s="27"/>
    </row>
    <row r="336" spans="2:6" x14ac:dyDescent="0.2">
      <c r="B336" s="27"/>
      <c r="F336" s="27"/>
    </row>
    <row r="337" spans="2:6" x14ac:dyDescent="0.2">
      <c r="B337" s="27"/>
      <c r="F337" s="27"/>
    </row>
    <row r="338" spans="2:6" x14ac:dyDescent="0.2">
      <c r="B338" s="27"/>
      <c r="F338" s="27"/>
    </row>
    <row r="339" spans="2:6" x14ac:dyDescent="0.2">
      <c r="B339" s="27"/>
      <c r="F339" s="27"/>
    </row>
    <row r="340" spans="2:6" x14ac:dyDescent="0.2">
      <c r="B340" s="27"/>
      <c r="F340" s="27"/>
    </row>
    <row r="341" spans="2:6" x14ac:dyDescent="0.2">
      <c r="B341" s="27"/>
      <c r="F341" s="27"/>
    </row>
    <row r="342" spans="2:6" x14ac:dyDescent="0.2">
      <c r="B342" s="27"/>
      <c r="F342" s="27"/>
    </row>
    <row r="343" spans="2:6" x14ac:dyDescent="0.2">
      <c r="B343" s="27"/>
      <c r="F343" s="27"/>
    </row>
    <row r="344" spans="2:6" x14ac:dyDescent="0.2">
      <c r="B344" s="27"/>
      <c r="F344" s="27"/>
    </row>
    <row r="345" spans="2:6" x14ac:dyDescent="0.2">
      <c r="B345" s="27"/>
      <c r="F345" s="27"/>
    </row>
    <row r="346" spans="2:6" x14ac:dyDescent="0.2">
      <c r="B346" s="27"/>
      <c r="F346" s="27"/>
    </row>
    <row r="347" spans="2:6" x14ac:dyDescent="0.2">
      <c r="B347" s="27"/>
      <c r="F347" s="27"/>
    </row>
    <row r="348" spans="2:6" x14ac:dyDescent="0.2">
      <c r="B348" s="27"/>
      <c r="F348" s="27"/>
    </row>
    <row r="349" spans="2:6" x14ac:dyDescent="0.2">
      <c r="B349" s="27"/>
      <c r="F349" s="27"/>
    </row>
    <row r="350" spans="2:6" x14ac:dyDescent="0.2">
      <c r="B350" s="27"/>
      <c r="F350" s="27"/>
    </row>
    <row r="351" spans="2:6" x14ac:dyDescent="0.2">
      <c r="B351" s="27"/>
      <c r="F351" s="27"/>
    </row>
    <row r="352" spans="2:6" x14ac:dyDescent="0.2">
      <c r="B352" s="27"/>
      <c r="F352" s="27"/>
    </row>
    <row r="353" spans="2:6" x14ac:dyDescent="0.2">
      <c r="B353" s="27"/>
      <c r="F353" s="27"/>
    </row>
    <row r="354" spans="2:6" x14ac:dyDescent="0.2">
      <c r="B354" s="27"/>
      <c r="F354" s="27"/>
    </row>
    <row r="355" spans="2:6" x14ac:dyDescent="0.2">
      <c r="B355" s="27"/>
      <c r="F355" s="27"/>
    </row>
    <row r="356" spans="2:6" x14ac:dyDescent="0.2">
      <c r="B356" s="27"/>
      <c r="F356" s="27"/>
    </row>
    <row r="357" spans="2:6" x14ac:dyDescent="0.2">
      <c r="B357" s="27"/>
      <c r="F357" s="27"/>
    </row>
    <row r="358" spans="2:6" x14ac:dyDescent="0.2">
      <c r="B358" s="27"/>
      <c r="F358" s="27"/>
    </row>
    <row r="359" spans="2:6" x14ac:dyDescent="0.2">
      <c r="B359" s="27"/>
      <c r="F359" s="27"/>
    </row>
    <row r="360" spans="2:6" x14ac:dyDescent="0.2">
      <c r="B360" s="27"/>
      <c r="F360" s="27"/>
    </row>
    <row r="361" spans="2:6" x14ac:dyDescent="0.2">
      <c r="B361" s="27"/>
      <c r="F361" s="27"/>
    </row>
    <row r="362" spans="2:6" x14ac:dyDescent="0.2">
      <c r="B362" s="27"/>
      <c r="F362" s="27"/>
    </row>
    <row r="363" spans="2:6" x14ac:dyDescent="0.2">
      <c r="B363" s="27"/>
      <c r="F363" s="27"/>
    </row>
    <row r="364" spans="2:6" x14ac:dyDescent="0.2">
      <c r="B364" s="27"/>
      <c r="F364" s="27"/>
    </row>
    <row r="365" spans="2:6" x14ac:dyDescent="0.2">
      <c r="B365" s="27"/>
      <c r="F365" s="27"/>
    </row>
    <row r="366" spans="2:6" x14ac:dyDescent="0.2">
      <c r="B366" s="27"/>
      <c r="F366" s="27"/>
    </row>
    <row r="367" spans="2:6" x14ac:dyDescent="0.2">
      <c r="B367" s="27"/>
      <c r="F367" s="27"/>
    </row>
    <row r="368" spans="2:6" x14ac:dyDescent="0.2">
      <c r="B368" s="27"/>
      <c r="F368" s="27"/>
    </row>
    <row r="369" spans="2:6" x14ac:dyDescent="0.2">
      <c r="B369" s="27"/>
      <c r="F369" s="27"/>
    </row>
    <row r="370" spans="2:6" x14ac:dyDescent="0.2">
      <c r="B370" s="27"/>
      <c r="F370" s="27"/>
    </row>
    <row r="371" spans="2:6" x14ac:dyDescent="0.2">
      <c r="B371" s="27"/>
      <c r="F371" s="27"/>
    </row>
    <row r="372" spans="2:6" x14ac:dyDescent="0.2">
      <c r="B372" s="27"/>
      <c r="F372" s="27"/>
    </row>
    <row r="373" spans="2:6" x14ac:dyDescent="0.2">
      <c r="B373" s="27"/>
      <c r="F373" s="27"/>
    </row>
    <row r="374" spans="2:6" x14ac:dyDescent="0.2">
      <c r="B374" s="27"/>
      <c r="F374" s="27"/>
    </row>
    <row r="375" spans="2:6" x14ac:dyDescent="0.2">
      <c r="B375" s="27"/>
      <c r="F375" s="27"/>
    </row>
    <row r="376" spans="2:6" x14ac:dyDescent="0.2">
      <c r="B376" s="27"/>
      <c r="F376" s="27"/>
    </row>
    <row r="377" spans="2:6" x14ac:dyDescent="0.2">
      <c r="B377" s="27"/>
      <c r="F377" s="27"/>
    </row>
    <row r="378" spans="2:6" x14ac:dyDescent="0.2">
      <c r="B378" s="27"/>
      <c r="F378" s="27"/>
    </row>
    <row r="379" spans="2:6" x14ac:dyDescent="0.2">
      <c r="B379" s="27"/>
      <c r="F379" s="27"/>
    </row>
    <row r="380" spans="2:6" x14ac:dyDescent="0.2">
      <c r="B380" s="27"/>
      <c r="F380" s="27"/>
    </row>
    <row r="381" spans="2:6" x14ac:dyDescent="0.2">
      <c r="B381" s="27"/>
      <c r="F381" s="27"/>
    </row>
    <row r="382" spans="2:6" x14ac:dyDescent="0.2">
      <c r="B382" s="27"/>
      <c r="F382" s="27"/>
    </row>
    <row r="383" spans="2:6" x14ac:dyDescent="0.2">
      <c r="B383" s="27"/>
      <c r="F383" s="27"/>
    </row>
    <row r="384" spans="2:6" x14ac:dyDescent="0.2">
      <c r="B384" s="27"/>
      <c r="F384" s="27"/>
    </row>
    <row r="385" spans="2:6" x14ac:dyDescent="0.2">
      <c r="B385" s="27"/>
      <c r="F385" s="27"/>
    </row>
    <row r="386" spans="2:6" x14ac:dyDescent="0.2">
      <c r="B386" s="27"/>
      <c r="F386" s="27"/>
    </row>
    <row r="387" spans="2:6" x14ac:dyDescent="0.2">
      <c r="B387" s="27"/>
      <c r="F387" s="27"/>
    </row>
    <row r="388" spans="2:6" x14ac:dyDescent="0.2">
      <c r="B388" s="27"/>
      <c r="F388" s="27"/>
    </row>
    <row r="389" spans="2:6" x14ac:dyDescent="0.2">
      <c r="B389" s="27"/>
      <c r="F389" s="27"/>
    </row>
    <row r="390" spans="2:6" x14ac:dyDescent="0.2">
      <c r="B390" s="27"/>
      <c r="F390" s="27"/>
    </row>
    <row r="391" spans="2:6" x14ac:dyDescent="0.2">
      <c r="B391" s="27"/>
      <c r="F391" s="27"/>
    </row>
    <row r="392" spans="2:6" x14ac:dyDescent="0.2">
      <c r="B392" s="27"/>
      <c r="F392" s="27"/>
    </row>
    <row r="393" spans="2:6" x14ac:dyDescent="0.2">
      <c r="B393" s="27"/>
      <c r="F393" s="27"/>
    </row>
    <row r="394" spans="2:6" x14ac:dyDescent="0.2">
      <c r="B394" s="27"/>
      <c r="F394" s="27"/>
    </row>
    <row r="395" spans="2:6" x14ac:dyDescent="0.2">
      <c r="B395" s="27"/>
      <c r="F395" s="27"/>
    </row>
    <row r="396" spans="2:6" x14ac:dyDescent="0.2">
      <c r="B396" s="27"/>
      <c r="F396" s="27"/>
    </row>
    <row r="397" spans="2:6" x14ac:dyDescent="0.2">
      <c r="B397" s="27"/>
      <c r="F397" s="27"/>
    </row>
    <row r="398" spans="2:6" x14ac:dyDescent="0.2">
      <c r="B398" s="27"/>
      <c r="F398" s="27"/>
    </row>
    <row r="399" spans="2:6" x14ac:dyDescent="0.2">
      <c r="B399" s="27"/>
      <c r="F399" s="27"/>
    </row>
    <row r="400" spans="2:6" x14ac:dyDescent="0.2">
      <c r="B400" s="27"/>
      <c r="F400" s="27"/>
    </row>
    <row r="401" spans="2:6" x14ac:dyDescent="0.2">
      <c r="B401" s="27"/>
      <c r="F401" s="27"/>
    </row>
    <row r="402" spans="2:6" x14ac:dyDescent="0.2">
      <c r="B402" s="27"/>
      <c r="F402" s="27"/>
    </row>
    <row r="403" spans="2:6" x14ac:dyDescent="0.2">
      <c r="B403" s="27"/>
      <c r="F403" s="27"/>
    </row>
    <row r="404" spans="2:6" x14ac:dyDescent="0.2">
      <c r="B404" s="27"/>
      <c r="F404" s="27"/>
    </row>
    <row r="405" spans="2:6" x14ac:dyDescent="0.2">
      <c r="B405" s="27"/>
      <c r="F405" s="27"/>
    </row>
    <row r="406" spans="2:6" x14ac:dyDescent="0.2">
      <c r="B406" s="27"/>
      <c r="F406" s="27"/>
    </row>
    <row r="407" spans="2:6" x14ac:dyDescent="0.2">
      <c r="B407" s="27"/>
      <c r="F407" s="27"/>
    </row>
    <row r="408" spans="2:6" x14ac:dyDescent="0.2">
      <c r="B408" s="27"/>
      <c r="F408" s="27"/>
    </row>
    <row r="409" spans="2:6" x14ac:dyDescent="0.2">
      <c r="B409" s="27"/>
      <c r="F409" s="27"/>
    </row>
    <row r="410" spans="2:6" x14ac:dyDescent="0.2">
      <c r="B410" s="27"/>
      <c r="F410" s="27"/>
    </row>
    <row r="411" spans="2:6" x14ac:dyDescent="0.2">
      <c r="B411" s="27"/>
      <c r="F411" s="27"/>
    </row>
    <row r="412" spans="2:6" x14ac:dyDescent="0.2">
      <c r="B412" s="27"/>
      <c r="F412" s="27"/>
    </row>
    <row r="413" spans="2:6" x14ac:dyDescent="0.2">
      <c r="B413" s="27"/>
      <c r="F413" s="27"/>
    </row>
    <row r="414" spans="2:6" x14ac:dyDescent="0.2">
      <c r="B414" s="27"/>
      <c r="F414" s="27"/>
    </row>
    <row r="415" spans="2:6" x14ac:dyDescent="0.2">
      <c r="B415" s="27"/>
      <c r="F415" s="27"/>
    </row>
    <row r="416" spans="2:6" x14ac:dyDescent="0.2">
      <c r="B416" s="27"/>
      <c r="F416" s="27"/>
    </row>
    <row r="417" spans="2:6" x14ac:dyDescent="0.2">
      <c r="B417" s="27"/>
      <c r="F417" s="27"/>
    </row>
    <row r="418" spans="2:6" x14ac:dyDescent="0.2">
      <c r="B418" s="27"/>
      <c r="F418" s="27"/>
    </row>
    <row r="419" spans="2:6" x14ac:dyDescent="0.2">
      <c r="B419" s="27"/>
      <c r="F419" s="27"/>
    </row>
    <row r="420" spans="2:6" x14ac:dyDescent="0.2">
      <c r="B420" s="27"/>
      <c r="F420" s="27"/>
    </row>
    <row r="421" spans="2:6" x14ac:dyDescent="0.2">
      <c r="B421" s="27"/>
      <c r="F421" s="27"/>
    </row>
    <row r="422" spans="2:6" x14ac:dyDescent="0.2">
      <c r="B422" s="27"/>
      <c r="F422" s="27"/>
    </row>
    <row r="423" spans="2:6" x14ac:dyDescent="0.2">
      <c r="B423" s="27"/>
      <c r="F423" s="27"/>
    </row>
    <row r="424" spans="2:6" x14ac:dyDescent="0.2">
      <c r="B424" s="27"/>
      <c r="F424" s="27"/>
    </row>
    <row r="425" spans="2:6" x14ac:dyDescent="0.2">
      <c r="B425" s="27"/>
      <c r="F425" s="27"/>
    </row>
    <row r="426" spans="2:6" x14ac:dyDescent="0.2">
      <c r="B426" s="27"/>
      <c r="F426" s="27"/>
    </row>
    <row r="427" spans="2:6" x14ac:dyDescent="0.2">
      <c r="B427" s="27"/>
      <c r="F427" s="27"/>
    </row>
    <row r="428" spans="2:6" x14ac:dyDescent="0.2">
      <c r="B428" s="27"/>
      <c r="F428" s="27"/>
    </row>
    <row r="429" spans="2:6" x14ac:dyDescent="0.2">
      <c r="B429" s="27"/>
      <c r="F429" s="27"/>
    </row>
    <row r="430" spans="2:6" x14ac:dyDescent="0.2">
      <c r="B430" s="27"/>
      <c r="F430" s="27"/>
    </row>
    <row r="431" spans="2:6" x14ac:dyDescent="0.2">
      <c r="B431" s="27"/>
      <c r="F431" s="27"/>
    </row>
    <row r="432" spans="2:6" x14ac:dyDescent="0.2">
      <c r="B432" s="27"/>
      <c r="F432" s="27"/>
    </row>
    <row r="433" spans="2:6" x14ac:dyDescent="0.2">
      <c r="B433" s="27"/>
      <c r="F433" s="27"/>
    </row>
    <row r="434" spans="2:6" x14ac:dyDescent="0.2">
      <c r="B434" s="27"/>
      <c r="F434" s="27"/>
    </row>
    <row r="435" spans="2:6" x14ac:dyDescent="0.2">
      <c r="B435" s="27"/>
      <c r="F435" s="27"/>
    </row>
    <row r="436" spans="2:6" x14ac:dyDescent="0.2">
      <c r="B436" s="27"/>
      <c r="F436" s="27"/>
    </row>
    <row r="437" spans="2:6" x14ac:dyDescent="0.2">
      <c r="B437" s="27"/>
      <c r="F437" s="27"/>
    </row>
    <row r="438" spans="2:6" x14ac:dyDescent="0.2">
      <c r="B438" s="27"/>
      <c r="F438" s="27"/>
    </row>
    <row r="439" spans="2:6" x14ac:dyDescent="0.2">
      <c r="B439" s="27"/>
      <c r="F439" s="27"/>
    </row>
    <row r="440" spans="2:6" x14ac:dyDescent="0.2">
      <c r="B440" s="27"/>
      <c r="F440" s="27"/>
    </row>
    <row r="441" spans="2:6" x14ac:dyDescent="0.2">
      <c r="B441" s="27"/>
      <c r="F441" s="27"/>
    </row>
    <row r="442" spans="2:6" x14ac:dyDescent="0.2">
      <c r="B442" s="27"/>
      <c r="F442" s="27"/>
    </row>
    <row r="443" spans="2:6" x14ac:dyDescent="0.2">
      <c r="B443" s="27"/>
      <c r="F443" s="27"/>
    </row>
    <row r="444" spans="2:6" x14ac:dyDescent="0.2">
      <c r="B444" s="27"/>
      <c r="F444" s="27"/>
    </row>
    <row r="445" spans="2:6" x14ac:dyDescent="0.2">
      <c r="B445" s="27"/>
      <c r="F445" s="27"/>
    </row>
    <row r="446" spans="2:6" x14ac:dyDescent="0.2">
      <c r="B446" s="27"/>
      <c r="F446" s="27"/>
    </row>
    <row r="447" spans="2:6" x14ac:dyDescent="0.2">
      <c r="B447" s="27"/>
      <c r="F447" s="27"/>
    </row>
    <row r="448" spans="2:6" x14ac:dyDescent="0.2">
      <c r="B448" s="27"/>
      <c r="F448" s="27"/>
    </row>
    <row r="449" spans="2:6" x14ac:dyDescent="0.2">
      <c r="B449" s="27"/>
      <c r="F449" s="27"/>
    </row>
    <row r="450" spans="2:6" x14ac:dyDescent="0.2">
      <c r="B450" s="27"/>
      <c r="F450" s="27"/>
    </row>
    <row r="451" spans="2:6" x14ac:dyDescent="0.2">
      <c r="B451" s="27"/>
      <c r="F451" s="27"/>
    </row>
    <row r="452" spans="2:6" x14ac:dyDescent="0.2">
      <c r="B452" s="27"/>
      <c r="F452" s="27"/>
    </row>
    <row r="453" spans="2:6" x14ac:dyDescent="0.2">
      <c r="B453" s="27"/>
      <c r="F453" s="27"/>
    </row>
    <row r="454" spans="2:6" x14ac:dyDescent="0.2">
      <c r="B454" s="27"/>
      <c r="F454" s="27"/>
    </row>
    <row r="455" spans="2:6" x14ac:dyDescent="0.2">
      <c r="B455" s="27"/>
      <c r="F455" s="27"/>
    </row>
    <row r="456" spans="2:6" x14ac:dyDescent="0.2">
      <c r="B456" s="27"/>
      <c r="F456" s="27"/>
    </row>
    <row r="457" spans="2:6" x14ac:dyDescent="0.2">
      <c r="B457" s="27"/>
      <c r="F457" s="27"/>
    </row>
    <row r="458" spans="2:6" x14ac:dyDescent="0.2">
      <c r="B458" s="27"/>
      <c r="F458" s="27"/>
    </row>
    <row r="459" spans="2:6" x14ac:dyDescent="0.2">
      <c r="B459" s="27"/>
      <c r="F459" s="27"/>
    </row>
    <row r="460" spans="2:6" x14ac:dyDescent="0.2">
      <c r="B460" s="27"/>
      <c r="F460" s="27"/>
    </row>
    <row r="461" spans="2:6" x14ac:dyDescent="0.2">
      <c r="B461" s="27"/>
      <c r="F461" s="27"/>
    </row>
    <row r="462" spans="2:6" x14ac:dyDescent="0.2">
      <c r="B462" s="27"/>
      <c r="F462" s="27"/>
    </row>
    <row r="463" spans="2:6" x14ac:dyDescent="0.2">
      <c r="B463" s="27"/>
      <c r="F463" s="27"/>
    </row>
    <row r="464" spans="2:6" x14ac:dyDescent="0.2">
      <c r="B464" s="27"/>
      <c r="F464" s="27"/>
    </row>
    <row r="465" spans="2:6" x14ac:dyDescent="0.2">
      <c r="B465" s="27"/>
      <c r="F465" s="27"/>
    </row>
    <row r="466" spans="2:6" x14ac:dyDescent="0.2">
      <c r="B466" s="27"/>
      <c r="F466" s="27"/>
    </row>
    <row r="467" spans="2:6" x14ac:dyDescent="0.2">
      <c r="B467" s="27"/>
      <c r="F467" s="27"/>
    </row>
    <row r="468" spans="2:6" x14ac:dyDescent="0.2">
      <c r="B468" s="27"/>
      <c r="F468" s="27"/>
    </row>
    <row r="469" spans="2:6" x14ac:dyDescent="0.2">
      <c r="B469" s="27"/>
      <c r="F469" s="27"/>
    </row>
    <row r="470" spans="2:6" x14ac:dyDescent="0.2">
      <c r="B470" s="27"/>
      <c r="F470" s="27"/>
    </row>
    <row r="471" spans="2:6" x14ac:dyDescent="0.2">
      <c r="B471" s="27"/>
      <c r="F471" s="27"/>
    </row>
    <row r="472" spans="2:6" x14ac:dyDescent="0.2">
      <c r="B472" s="27"/>
      <c r="F472" s="27"/>
    </row>
    <row r="473" spans="2:6" x14ac:dyDescent="0.2">
      <c r="B473" s="27"/>
      <c r="F473" s="27"/>
    </row>
    <row r="474" spans="2:6" x14ac:dyDescent="0.2">
      <c r="B474" s="27"/>
      <c r="F474" s="27"/>
    </row>
    <row r="475" spans="2:6" x14ac:dyDescent="0.2">
      <c r="B475" s="27"/>
      <c r="F475" s="27"/>
    </row>
    <row r="476" spans="2:6" x14ac:dyDescent="0.2">
      <c r="B476" s="27"/>
      <c r="F476" s="27"/>
    </row>
    <row r="477" spans="2:6" x14ac:dyDescent="0.2">
      <c r="B477" s="27"/>
      <c r="F477" s="27"/>
    </row>
    <row r="478" spans="2:6" x14ac:dyDescent="0.2">
      <c r="B478" s="27"/>
      <c r="F478" s="27"/>
    </row>
    <row r="479" spans="2:6" x14ac:dyDescent="0.2">
      <c r="B479" s="27"/>
      <c r="F479" s="27"/>
    </row>
    <row r="480" spans="2:6" x14ac:dyDescent="0.2">
      <c r="B480" s="27"/>
      <c r="F480" s="27"/>
    </row>
    <row r="481" spans="2:6" x14ac:dyDescent="0.2">
      <c r="B481" s="27"/>
      <c r="F481" s="27"/>
    </row>
    <row r="482" spans="2:6" x14ac:dyDescent="0.2">
      <c r="B482" s="27"/>
      <c r="F482" s="27"/>
    </row>
    <row r="483" spans="2:6" x14ac:dyDescent="0.2">
      <c r="B483" s="27"/>
      <c r="F483" s="27"/>
    </row>
    <row r="484" spans="2:6" x14ac:dyDescent="0.2">
      <c r="B484" s="27"/>
      <c r="F484" s="27"/>
    </row>
    <row r="485" spans="2:6" x14ac:dyDescent="0.2">
      <c r="B485" s="27"/>
      <c r="F485" s="27"/>
    </row>
    <row r="486" spans="2:6" x14ac:dyDescent="0.2">
      <c r="B486" s="27"/>
      <c r="F486" s="27"/>
    </row>
    <row r="487" spans="2:6" x14ac:dyDescent="0.2">
      <c r="B487" s="27"/>
      <c r="F487" s="27"/>
    </row>
    <row r="488" spans="2:6" x14ac:dyDescent="0.2">
      <c r="B488" s="27"/>
      <c r="F488" s="27"/>
    </row>
    <row r="489" spans="2:6" x14ac:dyDescent="0.2">
      <c r="B489" s="27"/>
      <c r="F489" s="27"/>
    </row>
    <row r="490" spans="2:6" x14ac:dyDescent="0.2">
      <c r="B490" s="27"/>
      <c r="F490" s="27"/>
    </row>
    <row r="491" spans="2:6" x14ac:dyDescent="0.2">
      <c r="B491" s="27"/>
      <c r="F491" s="27"/>
    </row>
    <row r="492" spans="2:6" x14ac:dyDescent="0.2">
      <c r="B492" s="27"/>
      <c r="F492" s="27"/>
    </row>
    <row r="493" spans="2:6" x14ac:dyDescent="0.2">
      <c r="B493" s="27"/>
      <c r="F493" s="27"/>
    </row>
    <row r="494" spans="2:6" x14ac:dyDescent="0.2">
      <c r="B494" s="27"/>
      <c r="F494" s="27"/>
    </row>
    <row r="495" spans="2:6" x14ac:dyDescent="0.2">
      <c r="B495" s="27"/>
      <c r="F495" s="27"/>
    </row>
    <row r="496" spans="2:6" x14ac:dyDescent="0.2">
      <c r="B496" s="27"/>
      <c r="F496" s="27"/>
    </row>
    <row r="497" spans="2:6" x14ac:dyDescent="0.2">
      <c r="B497" s="27"/>
      <c r="F497" s="27"/>
    </row>
    <row r="498" spans="2:6" x14ac:dyDescent="0.2">
      <c r="B498" s="27"/>
      <c r="F498" s="27"/>
    </row>
    <row r="499" spans="2:6" x14ac:dyDescent="0.2">
      <c r="B499" s="27"/>
      <c r="F499" s="27"/>
    </row>
    <row r="500" spans="2:6" x14ac:dyDescent="0.2">
      <c r="B500" s="27"/>
      <c r="F500" s="27"/>
    </row>
    <row r="501" spans="2:6" x14ac:dyDescent="0.2">
      <c r="B501" s="27"/>
      <c r="F501" s="27"/>
    </row>
    <row r="502" spans="2:6" x14ac:dyDescent="0.2">
      <c r="B502" s="27"/>
      <c r="F502" s="27"/>
    </row>
    <row r="503" spans="2:6" x14ac:dyDescent="0.2">
      <c r="B503" s="27"/>
      <c r="F503" s="27"/>
    </row>
    <row r="504" spans="2:6" x14ac:dyDescent="0.2">
      <c r="B504" s="27"/>
      <c r="F504" s="27"/>
    </row>
    <row r="505" spans="2:6" x14ac:dyDescent="0.2">
      <c r="B505" s="27"/>
      <c r="F505" s="27"/>
    </row>
    <row r="506" spans="2:6" x14ac:dyDescent="0.2">
      <c r="B506" s="27"/>
      <c r="F506" s="27"/>
    </row>
    <row r="507" spans="2:6" x14ac:dyDescent="0.2">
      <c r="B507" s="27"/>
      <c r="F507" s="27"/>
    </row>
    <row r="508" spans="2:6" x14ac:dyDescent="0.2">
      <c r="B508" s="27"/>
      <c r="F508" s="27"/>
    </row>
    <row r="509" spans="2:6" x14ac:dyDescent="0.2">
      <c r="B509" s="27"/>
      <c r="F509" s="27"/>
    </row>
    <row r="510" spans="2:6" x14ac:dyDescent="0.2">
      <c r="B510" s="27"/>
      <c r="F510" s="27"/>
    </row>
    <row r="511" spans="2:6" x14ac:dyDescent="0.2">
      <c r="B511" s="27"/>
      <c r="F511" s="27"/>
    </row>
    <row r="512" spans="2:6" x14ac:dyDescent="0.2">
      <c r="B512" s="27"/>
      <c r="F512" s="27"/>
    </row>
    <row r="513" spans="2:6" x14ac:dyDescent="0.2">
      <c r="B513" s="27"/>
      <c r="F513" s="27"/>
    </row>
    <row r="514" spans="2:6" x14ac:dyDescent="0.2">
      <c r="B514" s="27"/>
      <c r="F514" s="27"/>
    </row>
    <row r="515" spans="2:6" x14ac:dyDescent="0.2">
      <c r="B515" s="27"/>
      <c r="F515" s="27"/>
    </row>
    <row r="516" spans="2:6" x14ac:dyDescent="0.2">
      <c r="B516" s="27"/>
      <c r="F516" s="27"/>
    </row>
    <row r="517" spans="2:6" x14ac:dyDescent="0.2">
      <c r="B517" s="27"/>
      <c r="F517" s="27"/>
    </row>
    <row r="518" spans="2:6" x14ac:dyDescent="0.2">
      <c r="B518" s="27"/>
      <c r="F518" s="27"/>
    </row>
    <row r="519" spans="2:6" x14ac:dyDescent="0.2">
      <c r="B519" s="27"/>
      <c r="F519" s="27"/>
    </row>
    <row r="520" spans="2:6" x14ac:dyDescent="0.2">
      <c r="B520" s="27"/>
      <c r="F520" s="27"/>
    </row>
    <row r="521" spans="2:6" x14ac:dyDescent="0.2">
      <c r="B521" s="27"/>
      <c r="F521" s="27"/>
    </row>
    <row r="522" spans="2:6" x14ac:dyDescent="0.2">
      <c r="B522" s="27"/>
      <c r="F522" s="27"/>
    </row>
    <row r="523" spans="2:6" x14ac:dyDescent="0.2">
      <c r="B523" s="27"/>
      <c r="F523" s="27"/>
    </row>
    <row r="524" spans="2:6" x14ac:dyDescent="0.2">
      <c r="B524" s="27"/>
      <c r="F524" s="27"/>
    </row>
    <row r="525" spans="2:6" x14ac:dyDescent="0.2">
      <c r="B525" s="27"/>
      <c r="F525" s="27"/>
    </row>
    <row r="526" spans="2:6" x14ac:dyDescent="0.2">
      <c r="B526" s="27"/>
      <c r="F526" s="27"/>
    </row>
    <row r="527" spans="2:6" x14ac:dyDescent="0.2">
      <c r="B527" s="27"/>
      <c r="F527" s="27"/>
    </row>
    <row r="528" spans="2:6" x14ac:dyDescent="0.2">
      <c r="B528" s="27"/>
      <c r="F528" s="27"/>
    </row>
    <row r="529" spans="2:6" x14ac:dyDescent="0.2">
      <c r="B529" s="27"/>
      <c r="F529" s="27"/>
    </row>
    <row r="530" spans="2:6" x14ac:dyDescent="0.2">
      <c r="B530" s="27"/>
      <c r="F530" s="27"/>
    </row>
    <row r="531" spans="2:6" x14ac:dyDescent="0.2">
      <c r="B531" s="27"/>
      <c r="F531" s="27"/>
    </row>
    <row r="532" spans="2:6" x14ac:dyDescent="0.2">
      <c r="B532" s="27"/>
      <c r="F532" s="27"/>
    </row>
    <row r="533" spans="2:6" x14ac:dyDescent="0.2">
      <c r="B533" s="27"/>
      <c r="F533" s="27"/>
    </row>
    <row r="534" spans="2:6" x14ac:dyDescent="0.2">
      <c r="B534" s="27"/>
      <c r="F534" s="27"/>
    </row>
    <row r="535" spans="2:6" x14ac:dyDescent="0.2">
      <c r="B535" s="27"/>
      <c r="F535" s="27"/>
    </row>
    <row r="536" spans="2:6" x14ac:dyDescent="0.2">
      <c r="B536" s="27"/>
      <c r="F536" s="27"/>
    </row>
    <row r="537" spans="2:6" x14ac:dyDescent="0.2">
      <c r="B537" s="27"/>
      <c r="F537" s="27"/>
    </row>
    <row r="538" spans="2:6" x14ac:dyDescent="0.2">
      <c r="B538" s="27"/>
      <c r="F538" s="27"/>
    </row>
    <row r="539" spans="2:6" x14ac:dyDescent="0.2">
      <c r="B539" s="27"/>
      <c r="F539" s="27"/>
    </row>
    <row r="540" spans="2:6" x14ac:dyDescent="0.2">
      <c r="B540" s="27"/>
      <c r="F540" s="27"/>
    </row>
    <row r="541" spans="2:6" x14ac:dyDescent="0.2">
      <c r="B541" s="27"/>
      <c r="F541" s="27"/>
    </row>
    <row r="542" spans="2:6" x14ac:dyDescent="0.2">
      <c r="B542" s="27"/>
      <c r="F542" s="27"/>
    </row>
    <row r="543" spans="2:6" x14ac:dyDescent="0.2">
      <c r="B543" s="27"/>
      <c r="F543" s="27"/>
    </row>
    <row r="544" spans="2:6" x14ac:dyDescent="0.2">
      <c r="B544" s="27"/>
      <c r="F544" s="27"/>
    </row>
    <row r="545" spans="2:6" x14ac:dyDescent="0.2">
      <c r="B545" s="27"/>
      <c r="F545" s="27"/>
    </row>
    <row r="546" spans="2:6" x14ac:dyDescent="0.2">
      <c r="B546" s="27"/>
      <c r="F546" s="27"/>
    </row>
    <row r="547" spans="2:6" x14ac:dyDescent="0.2">
      <c r="B547" s="27"/>
      <c r="F547" s="27"/>
    </row>
    <row r="548" spans="2:6" x14ac:dyDescent="0.2">
      <c r="B548" s="27"/>
      <c r="F548" s="27"/>
    </row>
    <row r="549" spans="2:6" x14ac:dyDescent="0.2">
      <c r="B549" s="27"/>
      <c r="F549" s="27"/>
    </row>
    <row r="550" spans="2:6" x14ac:dyDescent="0.2">
      <c r="B550" s="27"/>
      <c r="F550" s="27"/>
    </row>
    <row r="551" spans="2:6" x14ac:dyDescent="0.2">
      <c r="B551" s="27"/>
      <c r="F551" s="27"/>
    </row>
    <row r="552" spans="2:6" x14ac:dyDescent="0.2">
      <c r="B552" s="27"/>
      <c r="F552" s="27"/>
    </row>
    <row r="553" spans="2:6" x14ac:dyDescent="0.2">
      <c r="B553" s="27"/>
      <c r="F553" s="27"/>
    </row>
    <row r="554" spans="2:6" x14ac:dyDescent="0.2">
      <c r="B554" s="27"/>
      <c r="F554" s="27"/>
    </row>
    <row r="555" spans="2:6" x14ac:dyDescent="0.2">
      <c r="B555" s="27"/>
      <c r="F555" s="27"/>
    </row>
    <row r="556" spans="2:6" x14ac:dyDescent="0.2">
      <c r="B556" s="27"/>
      <c r="F556" s="27"/>
    </row>
    <row r="557" spans="2:6" x14ac:dyDescent="0.2">
      <c r="B557" s="27"/>
      <c r="F557" s="27"/>
    </row>
    <row r="558" spans="2:6" x14ac:dyDescent="0.2">
      <c r="B558" s="27"/>
      <c r="F558" s="27"/>
    </row>
    <row r="559" spans="2:6" x14ac:dyDescent="0.2">
      <c r="B559" s="27"/>
      <c r="F559" s="27"/>
    </row>
    <row r="560" spans="2:6" x14ac:dyDescent="0.2">
      <c r="B560" s="27"/>
      <c r="F560" s="27"/>
    </row>
    <row r="561" spans="2:6" x14ac:dyDescent="0.2">
      <c r="B561" s="27"/>
      <c r="F561" s="27"/>
    </row>
    <row r="562" spans="2:6" x14ac:dyDescent="0.2">
      <c r="B562" s="27"/>
      <c r="F562" s="27"/>
    </row>
    <row r="563" spans="2:6" x14ac:dyDescent="0.2">
      <c r="B563" s="27"/>
      <c r="F563" s="27"/>
    </row>
    <row r="564" spans="2:6" x14ac:dyDescent="0.2">
      <c r="B564" s="27"/>
      <c r="F564" s="27"/>
    </row>
    <row r="565" spans="2:6" x14ac:dyDescent="0.2">
      <c r="B565" s="27"/>
      <c r="F565" s="27"/>
    </row>
    <row r="566" spans="2:6" x14ac:dyDescent="0.2">
      <c r="B566" s="27"/>
      <c r="F566" s="27"/>
    </row>
    <row r="567" spans="2:6" x14ac:dyDescent="0.2">
      <c r="B567" s="27"/>
      <c r="F567" s="27"/>
    </row>
    <row r="568" spans="2:6" x14ac:dyDescent="0.2">
      <c r="B568" s="27"/>
      <c r="F568" s="27"/>
    </row>
    <row r="569" spans="2:6" x14ac:dyDescent="0.2">
      <c r="B569" s="27"/>
      <c r="F569" s="27"/>
    </row>
    <row r="570" spans="2:6" x14ac:dyDescent="0.2">
      <c r="B570" s="27"/>
      <c r="F570" s="27"/>
    </row>
    <row r="571" spans="2:6" x14ac:dyDescent="0.2">
      <c r="B571" s="27"/>
      <c r="F571" s="27"/>
    </row>
    <row r="572" spans="2:6" x14ac:dyDescent="0.2">
      <c r="B572" s="27"/>
      <c r="F572" s="27"/>
    </row>
    <row r="573" spans="2:6" x14ac:dyDescent="0.2">
      <c r="B573" s="27"/>
      <c r="F573" s="27"/>
    </row>
    <row r="574" spans="2:6" x14ac:dyDescent="0.2">
      <c r="B574" s="27"/>
      <c r="F574" s="27"/>
    </row>
    <row r="575" spans="2:6" x14ac:dyDescent="0.2">
      <c r="B575" s="27"/>
      <c r="F575" s="27"/>
    </row>
    <row r="576" spans="2:6" x14ac:dyDescent="0.2">
      <c r="B576" s="27"/>
      <c r="F576" s="27"/>
    </row>
    <row r="577" spans="2:6" x14ac:dyDescent="0.2">
      <c r="B577" s="27"/>
      <c r="F577" s="27"/>
    </row>
    <row r="578" spans="2:6" x14ac:dyDescent="0.2">
      <c r="B578" s="27"/>
      <c r="F578" s="27"/>
    </row>
    <row r="579" spans="2:6" x14ac:dyDescent="0.2">
      <c r="B579" s="27"/>
      <c r="F579" s="27"/>
    </row>
    <row r="580" spans="2:6" x14ac:dyDescent="0.2">
      <c r="B580" s="27"/>
      <c r="F580" s="27"/>
    </row>
    <row r="581" spans="2:6" x14ac:dyDescent="0.2">
      <c r="B581" s="27"/>
      <c r="F581" s="27"/>
    </row>
    <row r="582" spans="2:6" x14ac:dyDescent="0.2">
      <c r="B582" s="27"/>
      <c r="F582" s="27"/>
    </row>
    <row r="583" spans="2:6" x14ac:dyDescent="0.2">
      <c r="B583" s="27"/>
      <c r="F583" s="27"/>
    </row>
    <row r="584" spans="2:6" x14ac:dyDescent="0.2">
      <c r="B584" s="27"/>
      <c r="F584" s="27"/>
    </row>
    <row r="585" spans="2:6" x14ac:dyDescent="0.2">
      <c r="B585" s="27"/>
      <c r="F585" s="27"/>
    </row>
    <row r="586" spans="2:6" x14ac:dyDescent="0.2">
      <c r="B586" s="27"/>
      <c r="F586" s="27"/>
    </row>
    <row r="587" spans="2:6" x14ac:dyDescent="0.2">
      <c r="B587" s="27"/>
      <c r="F587" s="27"/>
    </row>
    <row r="588" spans="2:6" x14ac:dyDescent="0.2">
      <c r="B588" s="27"/>
      <c r="F588" s="27"/>
    </row>
    <row r="589" spans="2:6" x14ac:dyDescent="0.2">
      <c r="B589" s="27"/>
      <c r="F589" s="27"/>
    </row>
    <row r="590" spans="2:6" x14ac:dyDescent="0.2">
      <c r="B590" s="27"/>
      <c r="F590" s="27"/>
    </row>
    <row r="591" spans="2:6" x14ac:dyDescent="0.2">
      <c r="B591" s="27"/>
      <c r="F591" s="27"/>
    </row>
    <row r="592" spans="2:6" x14ac:dyDescent="0.2">
      <c r="B592" s="27"/>
      <c r="F592" s="27"/>
    </row>
    <row r="593" spans="2:6" x14ac:dyDescent="0.2">
      <c r="B593" s="27"/>
      <c r="F593" s="27"/>
    </row>
    <row r="594" spans="2:6" x14ac:dyDescent="0.2">
      <c r="B594" s="27"/>
      <c r="F594" s="27"/>
    </row>
    <row r="595" spans="2:6" x14ac:dyDescent="0.2">
      <c r="B595" s="27"/>
      <c r="F595" s="27"/>
    </row>
    <row r="596" spans="2:6" x14ac:dyDescent="0.2">
      <c r="B596" s="27"/>
      <c r="F596" s="27"/>
    </row>
    <row r="597" spans="2:6" x14ac:dyDescent="0.2">
      <c r="B597" s="27"/>
      <c r="F597" s="27"/>
    </row>
    <row r="598" spans="2:6" x14ac:dyDescent="0.2">
      <c r="B598" s="27"/>
      <c r="F598" s="27"/>
    </row>
    <row r="599" spans="2:6" x14ac:dyDescent="0.2">
      <c r="B599" s="27"/>
      <c r="F599" s="27"/>
    </row>
    <row r="600" spans="2:6" x14ac:dyDescent="0.2">
      <c r="B600" s="27"/>
      <c r="F600" s="27"/>
    </row>
    <row r="601" spans="2:6" x14ac:dyDescent="0.2">
      <c r="B601" s="27"/>
      <c r="F601" s="27"/>
    </row>
    <row r="602" spans="2:6" x14ac:dyDescent="0.2">
      <c r="B602" s="27"/>
      <c r="F602" s="27"/>
    </row>
    <row r="603" spans="2:6" x14ac:dyDescent="0.2">
      <c r="B603" s="27"/>
      <c r="F603" s="27"/>
    </row>
    <row r="604" spans="2:6" x14ac:dyDescent="0.2">
      <c r="B604" s="27"/>
      <c r="F604" s="27"/>
    </row>
    <row r="605" spans="2:6" x14ac:dyDescent="0.2">
      <c r="B605" s="27"/>
      <c r="F605" s="27"/>
    </row>
    <row r="606" spans="2:6" x14ac:dyDescent="0.2">
      <c r="B606" s="27"/>
      <c r="F606" s="27"/>
    </row>
    <row r="607" spans="2:6" x14ac:dyDescent="0.2">
      <c r="B607" s="27"/>
      <c r="F607" s="27"/>
    </row>
    <row r="608" spans="2:6" x14ac:dyDescent="0.2">
      <c r="B608" s="27"/>
      <c r="F608" s="27"/>
    </row>
    <row r="609" spans="2:6" x14ac:dyDescent="0.2">
      <c r="B609" s="27"/>
      <c r="F609" s="27"/>
    </row>
    <row r="610" spans="2:6" x14ac:dyDescent="0.2">
      <c r="B610" s="27"/>
      <c r="F610" s="27"/>
    </row>
    <row r="611" spans="2:6" x14ac:dyDescent="0.2">
      <c r="B611" s="27"/>
      <c r="F611" s="27"/>
    </row>
    <row r="612" spans="2:6" x14ac:dyDescent="0.2">
      <c r="B612" s="27"/>
      <c r="F612" s="27"/>
    </row>
    <row r="613" spans="2:6" x14ac:dyDescent="0.2">
      <c r="B613" s="27"/>
      <c r="F613" s="27"/>
    </row>
    <row r="614" spans="2:6" x14ac:dyDescent="0.2">
      <c r="B614" s="27"/>
      <c r="F614" s="27"/>
    </row>
    <row r="615" spans="2:6" x14ac:dyDescent="0.2">
      <c r="B615" s="27"/>
      <c r="F615" s="27"/>
    </row>
    <row r="616" spans="2:6" x14ac:dyDescent="0.2">
      <c r="B616" s="27"/>
      <c r="F616" s="27"/>
    </row>
    <row r="617" spans="2:6" x14ac:dyDescent="0.2">
      <c r="B617" s="27"/>
      <c r="F617" s="27"/>
    </row>
    <row r="618" spans="2:6" x14ac:dyDescent="0.2">
      <c r="B618" s="27"/>
      <c r="F618" s="27"/>
    </row>
    <row r="619" spans="2:6" x14ac:dyDescent="0.2">
      <c r="B619" s="27"/>
      <c r="F619" s="27"/>
    </row>
    <row r="620" spans="2:6" x14ac:dyDescent="0.2">
      <c r="B620" s="27"/>
      <c r="F620" s="27"/>
    </row>
    <row r="621" spans="2:6" x14ac:dyDescent="0.2">
      <c r="B621" s="27"/>
      <c r="F621" s="27"/>
    </row>
    <row r="622" spans="2:6" x14ac:dyDescent="0.2">
      <c r="B622" s="27"/>
      <c r="F622" s="27"/>
    </row>
    <row r="623" spans="2:6" x14ac:dyDescent="0.2">
      <c r="B623" s="27"/>
      <c r="F623" s="27"/>
    </row>
    <row r="624" spans="2:6" x14ac:dyDescent="0.2">
      <c r="B624" s="27"/>
      <c r="F624" s="27"/>
    </row>
    <row r="625" spans="2:6" x14ac:dyDescent="0.2">
      <c r="B625" s="27"/>
      <c r="F625" s="27"/>
    </row>
    <row r="626" spans="2:6" x14ac:dyDescent="0.2">
      <c r="B626" s="27"/>
      <c r="F626" s="27"/>
    </row>
    <row r="627" spans="2:6" x14ac:dyDescent="0.2">
      <c r="B627" s="27"/>
      <c r="F627" s="27"/>
    </row>
    <row r="628" spans="2:6" x14ac:dyDescent="0.2">
      <c r="B628" s="27"/>
      <c r="F628" s="27"/>
    </row>
    <row r="629" spans="2:6" x14ac:dyDescent="0.2">
      <c r="B629" s="27"/>
      <c r="F629" s="27"/>
    </row>
    <row r="630" spans="2:6" x14ac:dyDescent="0.2">
      <c r="B630" s="27"/>
      <c r="F630" s="27"/>
    </row>
    <row r="631" spans="2:6" x14ac:dyDescent="0.2">
      <c r="B631" s="27"/>
      <c r="F631" s="27"/>
    </row>
    <row r="632" spans="2:6" x14ac:dyDescent="0.2">
      <c r="B632" s="27"/>
      <c r="F632" s="27"/>
    </row>
    <row r="633" spans="2:6" x14ac:dyDescent="0.2">
      <c r="B633" s="27"/>
      <c r="F633" s="27"/>
    </row>
    <row r="634" spans="2:6" x14ac:dyDescent="0.2">
      <c r="B634" s="27"/>
      <c r="F634" s="27"/>
    </row>
    <row r="635" spans="2:6" x14ac:dyDescent="0.2">
      <c r="B635" s="27"/>
      <c r="F635" s="27"/>
    </row>
    <row r="636" spans="2:6" x14ac:dyDescent="0.2">
      <c r="B636" s="27"/>
      <c r="F636" s="27"/>
    </row>
    <row r="637" spans="2:6" x14ac:dyDescent="0.2">
      <c r="B637" s="27"/>
      <c r="F637" s="27"/>
    </row>
    <row r="638" spans="2:6" x14ac:dyDescent="0.2">
      <c r="B638" s="27"/>
      <c r="F638" s="27"/>
    </row>
    <row r="639" spans="2:6" x14ac:dyDescent="0.2">
      <c r="B639" s="27"/>
      <c r="F639" s="27"/>
    </row>
    <row r="640" spans="2:6" x14ac:dyDescent="0.2">
      <c r="B640" s="27"/>
      <c r="F640" s="27"/>
    </row>
    <row r="641" spans="2:6" x14ac:dyDescent="0.2">
      <c r="B641" s="27"/>
      <c r="F641" s="27"/>
    </row>
    <row r="642" spans="2:6" x14ac:dyDescent="0.2">
      <c r="B642" s="27"/>
      <c r="F642" s="27"/>
    </row>
    <row r="643" spans="2:6" x14ac:dyDescent="0.2">
      <c r="B643" s="27"/>
      <c r="F643" s="27"/>
    </row>
    <row r="644" spans="2:6" x14ac:dyDescent="0.2">
      <c r="B644" s="27"/>
      <c r="F644" s="27"/>
    </row>
    <row r="645" spans="2:6" x14ac:dyDescent="0.2">
      <c r="B645" s="27"/>
      <c r="F645" s="27"/>
    </row>
    <row r="646" spans="2:6" x14ac:dyDescent="0.2">
      <c r="B646" s="27"/>
      <c r="F646" s="27"/>
    </row>
    <row r="647" spans="2:6" x14ac:dyDescent="0.2">
      <c r="B647" s="27"/>
      <c r="F647" s="27"/>
    </row>
    <row r="648" spans="2:6" x14ac:dyDescent="0.2">
      <c r="B648" s="27"/>
      <c r="F648" s="27"/>
    </row>
    <row r="649" spans="2:6" x14ac:dyDescent="0.2">
      <c r="B649" s="27"/>
      <c r="F649" s="27"/>
    </row>
    <row r="650" spans="2:6" x14ac:dyDescent="0.2">
      <c r="B650" s="27"/>
      <c r="F650" s="27"/>
    </row>
    <row r="651" spans="2:6" x14ac:dyDescent="0.2">
      <c r="B651" s="27"/>
      <c r="F651" s="27"/>
    </row>
    <row r="652" spans="2:6" x14ac:dyDescent="0.2">
      <c r="B652" s="27"/>
      <c r="F652" s="27"/>
    </row>
    <row r="653" spans="2:6" x14ac:dyDescent="0.2">
      <c r="B653" s="27"/>
      <c r="F653" s="27"/>
    </row>
    <row r="654" spans="2:6" x14ac:dyDescent="0.2">
      <c r="B654" s="27"/>
      <c r="F654" s="27"/>
    </row>
    <row r="655" spans="2:6" x14ac:dyDescent="0.2">
      <c r="B655" s="27"/>
      <c r="F655" s="27"/>
    </row>
    <row r="656" spans="2:6" x14ac:dyDescent="0.2">
      <c r="B656" s="27"/>
      <c r="F656" s="27"/>
    </row>
    <row r="657" spans="2:6" x14ac:dyDescent="0.2">
      <c r="B657" s="27"/>
      <c r="F657" s="27"/>
    </row>
    <row r="658" spans="2:6" x14ac:dyDescent="0.2">
      <c r="B658" s="27"/>
      <c r="F658" s="27"/>
    </row>
    <row r="659" spans="2:6" x14ac:dyDescent="0.2">
      <c r="B659" s="27"/>
      <c r="F659" s="27"/>
    </row>
    <row r="660" spans="2:6" x14ac:dyDescent="0.2">
      <c r="B660" s="27"/>
      <c r="F660" s="27"/>
    </row>
    <row r="661" spans="2:6" x14ac:dyDescent="0.2">
      <c r="B661" s="27"/>
      <c r="F661" s="27"/>
    </row>
    <row r="662" spans="2:6" x14ac:dyDescent="0.2">
      <c r="B662" s="27"/>
      <c r="F662" s="27"/>
    </row>
    <row r="663" spans="2:6" x14ac:dyDescent="0.2">
      <c r="B663" s="27"/>
      <c r="F663" s="27"/>
    </row>
    <row r="664" spans="2:6" x14ac:dyDescent="0.2">
      <c r="B664" s="27"/>
      <c r="F664" s="27"/>
    </row>
    <row r="665" spans="2:6" x14ac:dyDescent="0.2">
      <c r="B665" s="27"/>
      <c r="F665" s="27"/>
    </row>
    <row r="666" spans="2:6" x14ac:dyDescent="0.2">
      <c r="B666" s="27"/>
      <c r="F666" s="27"/>
    </row>
    <row r="667" spans="2:6" x14ac:dyDescent="0.2">
      <c r="B667" s="27"/>
      <c r="F667" s="27"/>
    </row>
    <row r="668" spans="2:6" x14ac:dyDescent="0.2">
      <c r="B668" s="27"/>
      <c r="F668" s="27"/>
    </row>
    <row r="669" spans="2:6" x14ac:dyDescent="0.2">
      <c r="B669" s="27"/>
      <c r="F669" s="27"/>
    </row>
    <row r="670" spans="2:6" x14ac:dyDescent="0.2">
      <c r="B670" s="27"/>
      <c r="F670" s="27"/>
    </row>
    <row r="671" spans="2:6" x14ac:dyDescent="0.2">
      <c r="B671" s="27"/>
      <c r="F671" s="27"/>
    </row>
    <row r="672" spans="2:6" x14ac:dyDescent="0.2">
      <c r="B672" s="27"/>
      <c r="F672" s="27"/>
    </row>
    <row r="673" spans="2:6" x14ac:dyDescent="0.2">
      <c r="B673" s="27"/>
      <c r="F673" s="27"/>
    </row>
    <row r="674" spans="2:6" x14ac:dyDescent="0.2">
      <c r="B674" s="27"/>
      <c r="F674" s="27"/>
    </row>
    <row r="675" spans="2:6" x14ac:dyDescent="0.2">
      <c r="B675" s="27"/>
      <c r="F675" s="27"/>
    </row>
    <row r="676" spans="2:6" x14ac:dyDescent="0.2">
      <c r="B676" s="27"/>
      <c r="F676" s="27"/>
    </row>
    <row r="677" spans="2:6" x14ac:dyDescent="0.2">
      <c r="B677" s="27"/>
      <c r="F677" s="27"/>
    </row>
    <row r="678" spans="2:6" x14ac:dyDescent="0.2">
      <c r="B678" s="27"/>
      <c r="F678" s="27"/>
    </row>
    <row r="679" spans="2:6" x14ac:dyDescent="0.2">
      <c r="B679" s="27"/>
      <c r="F679" s="27"/>
    </row>
    <row r="680" spans="2:6" x14ac:dyDescent="0.2">
      <c r="B680" s="27"/>
      <c r="F680" s="27"/>
    </row>
    <row r="681" spans="2:6" x14ac:dyDescent="0.2">
      <c r="B681" s="27"/>
      <c r="F681" s="27"/>
    </row>
    <row r="682" spans="2:6" x14ac:dyDescent="0.2">
      <c r="B682" s="27"/>
      <c r="F682" s="27"/>
    </row>
    <row r="683" spans="2:6" x14ac:dyDescent="0.2">
      <c r="B683" s="27"/>
      <c r="F683" s="27"/>
    </row>
    <row r="684" spans="2:6" x14ac:dyDescent="0.2">
      <c r="B684" s="27"/>
      <c r="F684" s="27"/>
    </row>
    <row r="685" spans="2:6" x14ac:dyDescent="0.2">
      <c r="B685" s="27"/>
      <c r="F685" s="27"/>
    </row>
    <row r="686" spans="2:6" x14ac:dyDescent="0.2">
      <c r="B686" s="27"/>
      <c r="F686" s="27"/>
    </row>
    <row r="687" spans="2:6" x14ac:dyDescent="0.2">
      <c r="B687" s="27"/>
      <c r="F687" s="27"/>
    </row>
    <row r="688" spans="2:6" x14ac:dyDescent="0.2">
      <c r="B688" s="27"/>
      <c r="F688" s="27"/>
    </row>
    <row r="689" spans="2:6" x14ac:dyDescent="0.2">
      <c r="B689" s="27"/>
      <c r="F689" s="27"/>
    </row>
    <row r="690" spans="2:6" x14ac:dyDescent="0.2">
      <c r="B690" s="27"/>
      <c r="F690" s="27"/>
    </row>
    <row r="691" spans="2:6" x14ac:dyDescent="0.2">
      <c r="B691" s="27"/>
      <c r="F691" s="27"/>
    </row>
    <row r="692" spans="2:6" x14ac:dyDescent="0.2">
      <c r="B692" s="27"/>
      <c r="F692" s="27"/>
    </row>
    <row r="693" spans="2:6" x14ac:dyDescent="0.2">
      <c r="B693" s="27"/>
      <c r="F693" s="27"/>
    </row>
    <row r="694" spans="2:6" x14ac:dyDescent="0.2">
      <c r="B694" s="27"/>
      <c r="F694" s="27"/>
    </row>
    <row r="695" spans="2:6" x14ac:dyDescent="0.2">
      <c r="B695" s="27"/>
      <c r="F695" s="27"/>
    </row>
    <row r="696" spans="2:6" x14ac:dyDescent="0.2">
      <c r="B696" s="27"/>
      <c r="F696" s="27"/>
    </row>
    <row r="697" spans="2:6" x14ac:dyDescent="0.2">
      <c r="B697" s="27"/>
      <c r="F697" s="27"/>
    </row>
    <row r="698" spans="2:6" x14ac:dyDescent="0.2">
      <c r="B698" s="27"/>
      <c r="F698" s="27"/>
    </row>
    <row r="699" spans="2:6" x14ac:dyDescent="0.2">
      <c r="B699" s="27"/>
      <c r="F699" s="27"/>
    </row>
    <row r="700" spans="2:6" x14ac:dyDescent="0.2">
      <c r="B700" s="27"/>
      <c r="F700" s="27"/>
    </row>
    <row r="701" spans="2:6" x14ac:dyDescent="0.2">
      <c r="B701" s="27"/>
      <c r="F701" s="27"/>
    </row>
    <row r="702" spans="2:6" x14ac:dyDescent="0.2">
      <c r="B702" s="27"/>
      <c r="F702" s="27"/>
    </row>
    <row r="703" spans="2:6" x14ac:dyDescent="0.2">
      <c r="B703" s="27"/>
      <c r="F703" s="27"/>
    </row>
    <row r="704" spans="2:6" x14ac:dyDescent="0.2">
      <c r="B704" s="27"/>
      <c r="F704" s="27"/>
    </row>
    <row r="705" spans="2:6" x14ac:dyDescent="0.2">
      <c r="B705" s="27"/>
      <c r="F705" s="27"/>
    </row>
    <row r="706" spans="2:6" x14ac:dyDescent="0.2">
      <c r="B706" s="27"/>
      <c r="F706" s="27"/>
    </row>
    <row r="707" spans="2:6" x14ac:dyDescent="0.2">
      <c r="B707" s="27"/>
      <c r="F707" s="27"/>
    </row>
    <row r="708" spans="2:6" x14ac:dyDescent="0.2">
      <c r="B708" s="27"/>
      <c r="F708" s="27"/>
    </row>
    <row r="709" spans="2:6" x14ac:dyDescent="0.2">
      <c r="B709" s="27"/>
      <c r="F709" s="27"/>
    </row>
    <row r="710" spans="2:6" x14ac:dyDescent="0.2">
      <c r="B710" s="27"/>
      <c r="F710" s="27"/>
    </row>
    <row r="711" spans="2:6" x14ac:dyDescent="0.2">
      <c r="B711" s="27"/>
      <c r="F711" s="27"/>
    </row>
    <row r="712" spans="2:6" x14ac:dyDescent="0.2">
      <c r="B712" s="27"/>
      <c r="F712" s="27"/>
    </row>
    <row r="713" spans="2:6" x14ac:dyDescent="0.2">
      <c r="B713" s="27"/>
      <c r="F713" s="27"/>
    </row>
    <row r="714" spans="2:6" x14ac:dyDescent="0.2">
      <c r="B714" s="27"/>
      <c r="F714" s="27"/>
    </row>
    <row r="715" spans="2:6" x14ac:dyDescent="0.2">
      <c r="B715" s="27"/>
      <c r="F715" s="27"/>
    </row>
    <row r="716" spans="2:6" x14ac:dyDescent="0.2">
      <c r="B716" s="27"/>
      <c r="F716" s="27"/>
    </row>
    <row r="717" spans="2:6" x14ac:dyDescent="0.2">
      <c r="B717" s="27"/>
      <c r="F717" s="27"/>
    </row>
    <row r="718" spans="2:6" x14ac:dyDescent="0.2">
      <c r="B718" s="27"/>
      <c r="F718" s="27"/>
    </row>
    <row r="719" spans="2:6" x14ac:dyDescent="0.2">
      <c r="B719" s="27"/>
      <c r="F719" s="27"/>
    </row>
    <row r="720" spans="2:6" x14ac:dyDescent="0.2">
      <c r="B720" s="27"/>
      <c r="F720" s="27"/>
    </row>
    <row r="721" spans="2:6" x14ac:dyDescent="0.2">
      <c r="B721" s="27"/>
      <c r="F721" s="27"/>
    </row>
    <row r="722" spans="2:6" x14ac:dyDescent="0.2">
      <c r="B722" s="27"/>
      <c r="F722" s="27"/>
    </row>
    <row r="723" spans="2:6" x14ac:dyDescent="0.2">
      <c r="B723" s="27"/>
      <c r="F723" s="27"/>
    </row>
    <row r="724" spans="2:6" x14ac:dyDescent="0.2">
      <c r="B724" s="27"/>
      <c r="F724" s="27"/>
    </row>
    <row r="725" spans="2:6" x14ac:dyDescent="0.2">
      <c r="B725" s="27"/>
      <c r="F725" s="27"/>
    </row>
    <row r="726" spans="2:6" x14ac:dyDescent="0.2">
      <c r="B726" s="27"/>
      <c r="F726" s="27"/>
    </row>
    <row r="727" spans="2:6" x14ac:dyDescent="0.2">
      <c r="B727" s="27"/>
      <c r="F727" s="27"/>
    </row>
    <row r="728" spans="2:6" x14ac:dyDescent="0.2">
      <c r="B728" s="27"/>
      <c r="F728" s="27"/>
    </row>
    <row r="729" spans="2:6" x14ac:dyDescent="0.2">
      <c r="B729" s="27"/>
      <c r="F729" s="27"/>
    </row>
    <row r="730" spans="2:6" x14ac:dyDescent="0.2">
      <c r="B730" s="27"/>
      <c r="F730" s="27"/>
    </row>
    <row r="731" spans="2:6" x14ac:dyDescent="0.2">
      <c r="B731" s="27"/>
      <c r="F731" s="27"/>
    </row>
    <row r="732" spans="2:6" x14ac:dyDescent="0.2">
      <c r="B732" s="27"/>
      <c r="F732" s="27"/>
    </row>
    <row r="733" spans="2:6" x14ac:dyDescent="0.2">
      <c r="B733" s="27"/>
      <c r="F733" s="27"/>
    </row>
    <row r="734" spans="2:6" x14ac:dyDescent="0.2">
      <c r="B734" s="27"/>
      <c r="F734" s="27"/>
    </row>
    <row r="735" spans="2:6" x14ac:dyDescent="0.2">
      <c r="B735" s="27"/>
      <c r="F735" s="27"/>
    </row>
    <row r="736" spans="2:6" x14ac:dyDescent="0.2">
      <c r="B736" s="27"/>
      <c r="F736" s="27"/>
    </row>
    <row r="737" spans="2:6" x14ac:dyDescent="0.2">
      <c r="B737" s="27"/>
      <c r="F737" s="27"/>
    </row>
    <row r="738" spans="2:6" x14ac:dyDescent="0.2">
      <c r="B738" s="27"/>
      <c r="F738" s="27"/>
    </row>
    <row r="739" spans="2:6" x14ac:dyDescent="0.2">
      <c r="B739" s="27"/>
      <c r="F739" s="27"/>
    </row>
    <row r="740" spans="2:6" x14ac:dyDescent="0.2">
      <c r="B740" s="27"/>
      <c r="F740" s="27"/>
    </row>
    <row r="741" spans="2:6" x14ac:dyDescent="0.2">
      <c r="B741" s="27"/>
      <c r="F741" s="27"/>
    </row>
    <row r="742" spans="2:6" x14ac:dyDescent="0.2">
      <c r="B742" s="27"/>
      <c r="F742" s="27"/>
    </row>
    <row r="743" spans="2:6" x14ac:dyDescent="0.2">
      <c r="B743" s="27"/>
      <c r="F743" s="27"/>
    </row>
    <row r="744" spans="2:6" x14ac:dyDescent="0.2">
      <c r="B744" s="27"/>
      <c r="F744" s="27"/>
    </row>
    <row r="745" spans="2:6" x14ac:dyDescent="0.2">
      <c r="B745" s="27"/>
      <c r="F745" s="27"/>
    </row>
    <row r="746" spans="2:6" x14ac:dyDescent="0.2">
      <c r="B746" s="27"/>
      <c r="F746" s="27"/>
    </row>
    <row r="747" spans="2:6" x14ac:dyDescent="0.2">
      <c r="B747" s="27"/>
      <c r="F747" s="27"/>
    </row>
    <row r="748" spans="2:6" x14ac:dyDescent="0.2">
      <c r="B748" s="27"/>
      <c r="F748" s="27"/>
    </row>
    <row r="749" spans="2:6" x14ac:dyDescent="0.2">
      <c r="B749" s="27"/>
      <c r="F749" s="27"/>
    </row>
    <row r="750" spans="2:6" x14ac:dyDescent="0.2">
      <c r="B750" s="27"/>
      <c r="F750" s="27"/>
    </row>
    <row r="751" spans="2:6" x14ac:dyDescent="0.2">
      <c r="B751" s="27"/>
      <c r="F751" s="27"/>
    </row>
    <row r="752" spans="2:6" x14ac:dyDescent="0.2">
      <c r="B752" s="27"/>
      <c r="F752" s="27"/>
    </row>
    <row r="753" spans="2:6" x14ac:dyDescent="0.2">
      <c r="B753" s="27"/>
      <c r="F753" s="27"/>
    </row>
    <row r="754" spans="2:6" x14ac:dyDescent="0.2">
      <c r="B754" s="27"/>
      <c r="F754" s="27"/>
    </row>
    <row r="755" spans="2:6" x14ac:dyDescent="0.2">
      <c r="B755" s="27"/>
      <c r="F755" s="27"/>
    </row>
    <row r="756" spans="2:6" x14ac:dyDescent="0.2">
      <c r="B756" s="27"/>
      <c r="F756" s="27"/>
    </row>
    <row r="757" spans="2:6" x14ac:dyDescent="0.2">
      <c r="B757" s="27"/>
      <c r="F757" s="27"/>
    </row>
    <row r="758" spans="2:6" x14ac:dyDescent="0.2">
      <c r="B758" s="27"/>
      <c r="F758" s="27"/>
    </row>
    <row r="759" spans="2:6" x14ac:dyDescent="0.2">
      <c r="B759" s="27"/>
      <c r="F759" s="27"/>
    </row>
    <row r="760" spans="2:6" x14ac:dyDescent="0.2">
      <c r="B760" s="27"/>
      <c r="F760" s="27"/>
    </row>
    <row r="761" spans="2:6" x14ac:dyDescent="0.2">
      <c r="B761" s="27"/>
      <c r="F761" s="27"/>
    </row>
    <row r="762" spans="2:6" x14ac:dyDescent="0.2">
      <c r="B762" s="27"/>
      <c r="F762" s="27"/>
    </row>
    <row r="763" spans="2:6" x14ac:dyDescent="0.2">
      <c r="B763" s="27"/>
      <c r="F763" s="27"/>
    </row>
    <row r="764" spans="2:6" x14ac:dyDescent="0.2">
      <c r="B764" s="27"/>
      <c r="F764" s="27"/>
    </row>
    <row r="765" spans="2:6" x14ac:dyDescent="0.2">
      <c r="B765" s="27"/>
      <c r="F765" s="27"/>
    </row>
    <row r="766" spans="2:6" x14ac:dyDescent="0.2">
      <c r="B766" s="27"/>
      <c r="F766" s="27"/>
    </row>
    <row r="767" spans="2:6" x14ac:dyDescent="0.2">
      <c r="B767" s="27"/>
      <c r="F767" s="27"/>
    </row>
    <row r="768" spans="2:6" x14ac:dyDescent="0.2">
      <c r="B768" s="27"/>
      <c r="F768" s="27"/>
    </row>
    <row r="769" spans="2:6" x14ac:dyDescent="0.2">
      <c r="B769" s="27"/>
      <c r="F769" s="27"/>
    </row>
    <row r="770" spans="2:6" x14ac:dyDescent="0.2">
      <c r="B770" s="27"/>
      <c r="F770" s="27"/>
    </row>
    <row r="771" spans="2:6" x14ac:dyDescent="0.2">
      <c r="B771" s="27"/>
      <c r="F771" s="27"/>
    </row>
    <row r="772" spans="2:6" x14ac:dyDescent="0.2">
      <c r="B772" s="27"/>
      <c r="F772" s="27"/>
    </row>
    <row r="773" spans="2:6" x14ac:dyDescent="0.2">
      <c r="B773" s="27"/>
      <c r="F773" s="27"/>
    </row>
    <row r="774" spans="2:6" x14ac:dyDescent="0.2">
      <c r="B774" s="27"/>
      <c r="F774" s="27"/>
    </row>
    <row r="775" spans="2:6" x14ac:dyDescent="0.2">
      <c r="B775" s="27"/>
      <c r="F775" s="27"/>
    </row>
    <row r="776" spans="2:6" x14ac:dyDescent="0.2">
      <c r="B776" s="27"/>
      <c r="F776" s="27"/>
    </row>
    <row r="777" spans="2:6" x14ac:dyDescent="0.2">
      <c r="B777" s="27"/>
      <c r="F777" s="27"/>
    </row>
    <row r="778" spans="2:6" x14ac:dyDescent="0.2">
      <c r="B778" s="27"/>
      <c r="F778" s="27"/>
    </row>
    <row r="779" spans="2:6" x14ac:dyDescent="0.2">
      <c r="B779" s="27"/>
      <c r="F779" s="27"/>
    </row>
    <row r="780" spans="2:6" x14ac:dyDescent="0.2">
      <c r="B780" s="27"/>
      <c r="F780" s="27"/>
    </row>
    <row r="781" spans="2:6" x14ac:dyDescent="0.2">
      <c r="B781" s="27"/>
      <c r="F781" s="27"/>
    </row>
    <row r="782" spans="2:6" x14ac:dyDescent="0.2">
      <c r="B782" s="27"/>
      <c r="F782" s="27"/>
    </row>
    <row r="783" spans="2:6" x14ac:dyDescent="0.2">
      <c r="B783" s="27"/>
      <c r="F783" s="27"/>
    </row>
    <row r="784" spans="2:6" x14ac:dyDescent="0.2">
      <c r="B784" s="27"/>
      <c r="F784" s="27"/>
    </row>
    <row r="785" spans="2:6" x14ac:dyDescent="0.2">
      <c r="B785" s="27"/>
      <c r="F785" s="27"/>
    </row>
    <row r="786" spans="2:6" x14ac:dyDescent="0.2">
      <c r="B786" s="27"/>
      <c r="F786" s="27"/>
    </row>
    <row r="787" spans="2:6" x14ac:dyDescent="0.2">
      <c r="B787" s="27"/>
      <c r="F787" s="27"/>
    </row>
    <row r="788" spans="2:6" x14ac:dyDescent="0.2">
      <c r="B788" s="27"/>
      <c r="F788" s="27"/>
    </row>
    <row r="789" spans="2:6" x14ac:dyDescent="0.2">
      <c r="B789" s="27"/>
      <c r="F789" s="27"/>
    </row>
    <row r="790" spans="2:6" x14ac:dyDescent="0.2">
      <c r="B790" s="27"/>
      <c r="F790" s="27"/>
    </row>
    <row r="791" spans="2:6" x14ac:dyDescent="0.2">
      <c r="B791" s="27"/>
      <c r="F791" s="27"/>
    </row>
    <row r="792" spans="2:6" x14ac:dyDescent="0.2">
      <c r="B792" s="27"/>
      <c r="F792" s="27"/>
    </row>
    <row r="793" spans="2:6" x14ac:dyDescent="0.2">
      <c r="B793" s="27"/>
      <c r="F793" s="27"/>
    </row>
    <row r="794" spans="2:6" x14ac:dyDescent="0.2">
      <c r="B794" s="27"/>
      <c r="F794" s="27"/>
    </row>
    <row r="795" spans="2:6" x14ac:dyDescent="0.2">
      <c r="B795" s="27"/>
      <c r="F795" s="27"/>
    </row>
    <row r="796" spans="2:6" x14ac:dyDescent="0.2">
      <c r="B796" s="27"/>
      <c r="F796" s="27"/>
    </row>
    <row r="797" spans="2:6" x14ac:dyDescent="0.2">
      <c r="B797" s="27"/>
      <c r="F797" s="27"/>
    </row>
    <row r="798" spans="2:6" x14ac:dyDescent="0.2">
      <c r="B798" s="27"/>
      <c r="F798" s="27"/>
    </row>
    <row r="799" spans="2:6" x14ac:dyDescent="0.2">
      <c r="B799" s="27"/>
      <c r="F799" s="27"/>
    </row>
    <row r="800" spans="2:6" x14ac:dyDescent="0.2">
      <c r="B800" s="27"/>
      <c r="F800" s="27"/>
    </row>
    <row r="801" spans="2:6" x14ac:dyDescent="0.2">
      <c r="B801" s="27"/>
      <c r="F801" s="27"/>
    </row>
    <row r="802" spans="2:6" x14ac:dyDescent="0.2">
      <c r="B802" s="27"/>
      <c r="F802" s="27"/>
    </row>
    <row r="803" spans="2:6" x14ac:dyDescent="0.2">
      <c r="B803" s="27"/>
      <c r="F803" s="27"/>
    </row>
    <row r="804" spans="2:6" x14ac:dyDescent="0.2">
      <c r="B804" s="27"/>
      <c r="F804" s="27"/>
    </row>
    <row r="805" spans="2:6" x14ac:dyDescent="0.2">
      <c r="B805" s="27"/>
      <c r="F805" s="27"/>
    </row>
    <row r="806" spans="2:6" x14ac:dyDescent="0.2">
      <c r="B806" s="27"/>
      <c r="F806" s="27"/>
    </row>
    <row r="807" spans="2:6" x14ac:dyDescent="0.2">
      <c r="B807" s="27"/>
      <c r="F807" s="27"/>
    </row>
    <row r="808" spans="2:6" x14ac:dyDescent="0.2">
      <c r="B808" s="27"/>
      <c r="F808" s="27"/>
    </row>
    <row r="809" spans="2:6" x14ac:dyDescent="0.2">
      <c r="B809" s="27"/>
      <c r="F809" s="27"/>
    </row>
    <row r="810" spans="2:6" x14ac:dyDescent="0.2">
      <c r="B810" s="27"/>
      <c r="F810" s="27"/>
    </row>
    <row r="811" spans="2:6" x14ac:dyDescent="0.2">
      <c r="B811" s="27"/>
      <c r="F811" s="27"/>
    </row>
    <row r="812" spans="2:6" x14ac:dyDescent="0.2">
      <c r="B812" s="27"/>
      <c r="F812" s="27"/>
    </row>
    <row r="813" spans="2:6" x14ac:dyDescent="0.2">
      <c r="B813" s="27"/>
      <c r="F813" s="27"/>
    </row>
    <row r="814" spans="2:6" x14ac:dyDescent="0.2">
      <c r="B814" s="27"/>
      <c r="F814" s="27"/>
    </row>
    <row r="815" spans="2:6" x14ac:dyDescent="0.2">
      <c r="B815" s="27"/>
      <c r="F815" s="27"/>
    </row>
    <row r="816" spans="2:6" x14ac:dyDescent="0.2">
      <c r="B816" s="27"/>
      <c r="F816" s="27"/>
    </row>
    <row r="817" spans="2:6" x14ac:dyDescent="0.2">
      <c r="B817" s="27"/>
      <c r="F817" s="27"/>
    </row>
    <row r="818" spans="2:6" x14ac:dyDescent="0.2">
      <c r="B818" s="27"/>
      <c r="F818" s="27"/>
    </row>
    <row r="819" spans="2:6" x14ac:dyDescent="0.2">
      <c r="B819" s="27"/>
      <c r="F819" s="27"/>
    </row>
    <row r="820" spans="2:6" x14ac:dyDescent="0.2">
      <c r="B820" s="27"/>
      <c r="F820" s="27"/>
    </row>
    <row r="821" spans="2:6" x14ac:dyDescent="0.2">
      <c r="B821" s="27"/>
      <c r="F821" s="27"/>
    </row>
    <row r="822" spans="2:6" x14ac:dyDescent="0.2">
      <c r="B822" s="27"/>
      <c r="F822" s="27"/>
    </row>
    <row r="823" spans="2:6" x14ac:dyDescent="0.2">
      <c r="B823" s="27"/>
      <c r="F823" s="27"/>
    </row>
    <row r="824" spans="2:6" x14ac:dyDescent="0.2">
      <c r="B824" s="27"/>
      <c r="F824" s="27"/>
    </row>
    <row r="825" spans="2:6" x14ac:dyDescent="0.2">
      <c r="B825" s="27"/>
      <c r="F825" s="27"/>
    </row>
    <row r="826" spans="2:6" x14ac:dyDescent="0.2">
      <c r="B826" s="27"/>
      <c r="F826" s="27"/>
    </row>
    <row r="827" spans="2:6" x14ac:dyDescent="0.2">
      <c r="B827" s="27"/>
      <c r="F827" s="27"/>
    </row>
    <row r="828" spans="2:6" x14ac:dyDescent="0.2">
      <c r="B828" s="27"/>
      <c r="F828" s="27"/>
    </row>
    <row r="829" spans="2:6" x14ac:dyDescent="0.2">
      <c r="B829" s="27"/>
      <c r="F829" s="27"/>
    </row>
    <row r="830" spans="2:6" x14ac:dyDescent="0.2">
      <c r="B830" s="27"/>
      <c r="F830" s="27"/>
    </row>
    <row r="831" spans="2:6" x14ac:dyDescent="0.2">
      <c r="B831" s="27"/>
      <c r="F831" s="27"/>
    </row>
    <row r="832" spans="2:6" x14ac:dyDescent="0.2">
      <c r="B832" s="27"/>
      <c r="F832" s="27"/>
    </row>
    <row r="833" spans="2:6" x14ac:dyDescent="0.2">
      <c r="B833" s="27"/>
      <c r="F833" s="27"/>
    </row>
    <row r="834" spans="2:6" x14ac:dyDescent="0.2">
      <c r="B834" s="27"/>
      <c r="F834" s="27"/>
    </row>
    <row r="835" spans="2:6" x14ac:dyDescent="0.2">
      <c r="B835" s="27"/>
      <c r="F835" s="27"/>
    </row>
    <row r="836" spans="2:6" x14ac:dyDescent="0.2">
      <c r="B836" s="27"/>
      <c r="F836" s="27"/>
    </row>
    <row r="837" spans="2:6" x14ac:dyDescent="0.2">
      <c r="B837" s="27"/>
      <c r="F837" s="27"/>
    </row>
    <row r="838" spans="2:6" x14ac:dyDescent="0.2">
      <c r="B838" s="27"/>
      <c r="F838" s="27"/>
    </row>
    <row r="839" spans="2:6" x14ac:dyDescent="0.2">
      <c r="B839" s="27"/>
      <c r="F839" s="27"/>
    </row>
    <row r="840" spans="2:6" x14ac:dyDescent="0.2">
      <c r="B840" s="27"/>
      <c r="F840" s="27"/>
    </row>
    <row r="841" spans="2:6" x14ac:dyDescent="0.2">
      <c r="B841" s="27"/>
      <c r="F841" s="27"/>
    </row>
    <row r="842" spans="2:6" x14ac:dyDescent="0.2">
      <c r="B842" s="27"/>
      <c r="F842" s="27"/>
    </row>
    <row r="843" spans="2:6" x14ac:dyDescent="0.2">
      <c r="B843" s="27"/>
      <c r="F843" s="27"/>
    </row>
  </sheetData>
  <phoneticPr fontId="7" type="noConversion"/>
  <hyperlinks>
    <hyperlink ref="P28" r:id="rId1" display="http://www.konkoly.hu/cgi-bin/IBVS?4536"/>
    <hyperlink ref="P29" r:id="rId2" display="http://www.konkoly.hu/cgi-bin/IBVS?4536"/>
    <hyperlink ref="P30" r:id="rId3" display="http://www.konkoly.hu/cgi-bin/IBVS?4536"/>
    <hyperlink ref="P31" r:id="rId4" display="http://www.bav-astro.de/sfs/BAVM_link.php?BAVMnr=107"/>
    <hyperlink ref="P32" r:id="rId5" display="http://www.bav-astro.de/sfs/BAVM_link.php?BAVMnr=107"/>
    <hyperlink ref="P33" r:id="rId6" display="http://www.bav-astro.de/sfs/BAVM_link.php?BAVMnr=107"/>
    <hyperlink ref="P34" r:id="rId7" display="http://www.bav-astro.de/sfs/BAVM_link.php?BAVMnr=107"/>
    <hyperlink ref="P35" r:id="rId8" display="http://www.bav-astro.de/sfs/BAVM_link.php?BAVMnr=107"/>
    <hyperlink ref="P36" r:id="rId9" display="http://www.bav-astro.de/sfs/BAVM_link.php?BAVMnr=131"/>
    <hyperlink ref="P37" r:id="rId10" display="http://www.bav-astro.de/sfs/BAVM_link.php?BAVMnr=113"/>
    <hyperlink ref="P11" r:id="rId11" display="http://www.bav-astro.de/sfs/BAVM_link.php?BAVMnr=152"/>
    <hyperlink ref="P12" r:id="rId12" display="http://www.konkoly.hu/cgi-bin/IBVS?5978"/>
    <hyperlink ref="P13" r:id="rId13" display="http://www.konkoly.hu/cgi-bin/IBVS?5978"/>
    <hyperlink ref="P14" r:id="rId14" display="http://www.konkoly.hu/cgi-bin/IBVS?5978"/>
    <hyperlink ref="P15" r:id="rId15" display="http://www.konkoly.hu/cgi-bin/IBVS?5978"/>
    <hyperlink ref="P16" r:id="rId16" display="http://www.konkoly.hu/cgi-bin/IBVS?5978"/>
    <hyperlink ref="P38" r:id="rId17" display="http://var.astro.cz/oejv/issues/oejv0094.pdf"/>
    <hyperlink ref="P39" r:id="rId18" display="http://var.astro.cz/oejv/issues/oejv0094.pdf"/>
    <hyperlink ref="P40" r:id="rId19" display="http://var.astro.cz/oejv/issues/oejv0094.pdf"/>
    <hyperlink ref="P17" r:id="rId20" display="http://www.konkoly.hu/cgi-bin/IBVS?5910"/>
    <hyperlink ref="P18" r:id="rId21" display="http://www.konkoly.hu/cgi-bin/IBVS?5910"/>
    <hyperlink ref="P19" r:id="rId22" display="http://www.konkoly.hu/cgi-bin/IBVS?5978"/>
    <hyperlink ref="P20" r:id="rId23" display="http://www.konkoly.hu/cgi-bin/IBVS?5978"/>
    <hyperlink ref="P41" r:id="rId24" display="http://www.konkoly.hu/cgi-bin/IBVS?5972"/>
    <hyperlink ref="P42" r:id="rId25" display="http://www.konkoly.hu/cgi-bin/IBVS?5972"/>
    <hyperlink ref="P43" r:id="rId26" display="http://www.konkoly.hu/cgi-bin/IBVS?5972"/>
    <hyperlink ref="P21" r:id="rId27" display="http://www.konkoly.hu/cgi-bin/IBVS?5978"/>
    <hyperlink ref="P22" r:id="rId28" display="http://www.konkoly.hu/cgi-bin/IBVS?5978"/>
    <hyperlink ref="P44" r:id="rId29" display="http://www.konkoly.hu/cgi-bin/IBVS?5972"/>
    <hyperlink ref="P45" r:id="rId30" display="http://www.konkoly.hu/cgi-bin/IBVS?5972"/>
    <hyperlink ref="P23" r:id="rId31" display="http://www.konkoly.hu/cgi-bin/IBVS?6014"/>
    <hyperlink ref="P24" r:id="rId32" display="http://www.konkoly.hu/cgi-bin/IBVS?6014"/>
    <hyperlink ref="P25" r:id="rId33" display="http://var.astro.cz/oejv/issues/oejv0160.pdf"/>
    <hyperlink ref="P26" r:id="rId34" display="http://var.astro.cz/oejv/issues/oejv0160.pdf"/>
    <hyperlink ref="P27" r:id="rId35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2023-01-24T05:16:01Z</dcterms:modified>
</cp:coreProperties>
</file>