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5F1D8F71-364B-4744-8D73-7412C09C0FAF}" xr6:coauthVersionLast="47" xr6:coauthVersionMax="47" xr10:uidLastSave="{00000000-0000-0000-0000-000000000000}"/>
  <bookViews>
    <workbookView xWindow="13620" yWindow="600" windowWidth="13320" windowHeight="145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5" i="1" l="1"/>
  <c r="F45" i="1" s="1"/>
  <c r="G45" i="1" s="1"/>
  <c r="K45" i="1" s="1"/>
  <c r="Q45" i="1"/>
  <c r="D9" i="1"/>
  <c r="C9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C7" i="1"/>
  <c r="E28" i="1"/>
  <c r="F28" i="1"/>
  <c r="C8" i="1"/>
  <c r="Q25" i="1"/>
  <c r="Q27" i="1"/>
  <c r="Q26" i="1"/>
  <c r="F16" i="1"/>
  <c r="F17" i="1" s="1"/>
  <c r="C17" i="1"/>
  <c r="Q22" i="1"/>
  <c r="Q23" i="1"/>
  <c r="Q24" i="1"/>
  <c r="Q21" i="1"/>
  <c r="E25" i="1"/>
  <c r="F25" i="1"/>
  <c r="G25" i="1"/>
  <c r="J25" i="1"/>
  <c r="G37" i="1"/>
  <c r="K37" i="1"/>
  <c r="G35" i="1"/>
  <c r="K35" i="1"/>
  <c r="G33" i="1"/>
  <c r="K33" i="1"/>
  <c r="G29" i="1"/>
  <c r="K29" i="1"/>
  <c r="E21" i="1"/>
  <c r="F21" i="1"/>
  <c r="G21" i="1"/>
  <c r="E43" i="1"/>
  <c r="F43" i="1"/>
  <c r="G43" i="1"/>
  <c r="K43" i="1"/>
  <c r="E41" i="1"/>
  <c r="F41" i="1"/>
  <c r="G41" i="1"/>
  <c r="K41" i="1"/>
  <c r="E39" i="1"/>
  <c r="F39" i="1"/>
  <c r="G39" i="1"/>
  <c r="K39" i="1"/>
  <c r="E37" i="1"/>
  <c r="F37" i="1"/>
  <c r="E35" i="1"/>
  <c r="F35" i="1"/>
  <c r="E33" i="1"/>
  <c r="F33" i="1"/>
  <c r="E31" i="1"/>
  <c r="F31" i="1"/>
  <c r="G31" i="1"/>
  <c r="K31" i="1"/>
  <c r="E29" i="1"/>
  <c r="F29" i="1"/>
  <c r="E23" i="1"/>
  <c r="F23" i="1"/>
  <c r="G23" i="1"/>
  <c r="K23" i="1"/>
  <c r="E22" i="1"/>
  <c r="F22" i="1"/>
  <c r="G22" i="1"/>
  <c r="K22" i="1"/>
  <c r="E26" i="1"/>
  <c r="F26" i="1"/>
  <c r="G26" i="1"/>
  <c r="K26" i="1"/>
  <c r="G44" i="1"/>
  <c r="K44" i="1"/>
  <c r="G42" i="1"/>
  <c r="K42" i="1"/>
  <c r="G40" i="1"/>
  <c r="K40" i="1"/>
  <c r="G32" i="1"/>
  <c r="K32" i="1"/>
  <c r="G28" i="1"/>
  <c r="K28" i="1"/>
  <c r="E27" i="1"/>
  <c r="F27" i="1"/>
  <c r="G27" i="1"/>
  <c r="K27" i="1"/>
  <c r="E24" i="1"/>
  <c r="F24" i="1"/>
  <c r="G24" i="1"/>
  <c r="K24" i="1"/>
  <c r="E44" i="1"/>
  <c r="F44" i="1"/>
  <c r="E42" i="1"/>
  <c r="F42" i="1"/>
  <c r="E40" i="1"/>
  <c r="F40" i="1"/>
  <c r="E38" i="1"/>
  <c r="F38" i="1"/>
  <c r="G38" i="1"/>
  <c r="K38" i="1"/>
  <c r="E36" i="1"/>
  <c r="F36" i="1"/>
  <c r="G36" i="1"/>
  <c r="K36" i="1"/>
  <c r="E34" i="1"/>
  <c r="F34" i="1"/>
  <c r="G34" i="1"/>
  <c r="K34" i="1"/>
  <c r="E32" i="1"/>
  <c r="F32" i="1"/>
  <c r="E30" i="1"/>
  <c r="F30" i="1"/>
  <c r="G30" i="1"/>
  <c r="K30" i="1"/>
  <c r="H21" i="1"/>
  <c r="C11" i="1"/>
  <c r="C12" i="1"/>
  <c r="O45" i="1" l="1"/>
  <c r="C16" i="1"/>
  <c r="D18" i="1" s="1"/>
  <c r="O30" i="1"/>
  <c r="O43" i="1"/>
  <c r="O21" i="1"/>
  <c r="C15" i="1"/>
  <c r="O38" i="1"/>
  <c r="O35" i="1"/>
  <c r="O34" i="1"/>
  <c r="O25" i="1"/>
  <c r="O44" i="1"/>
  <c r="O24" i="1"/>
  <c r="O27" i="1"/>
  <c r="O29" i="1"/>
  <c r="O28" i="1"/>
  <c r="O42" i="1"/>
  <c r="O32" i="1"/>
  <c r="O23" i="1"/>
  <c r="O26" i="1"/>
  <c r="O40" i="1"/>
  <c r="O37" i="1"/>
  <c r="O36" i="1"/>
  <c r="O31" i="1"/>
  <c r="O22" i="1"/>
  <c r="O33" i="1"/>
  <c r="O39" i="1"/>
  <c r="O41" i="1"/>
  <c r="C18" i="1" l="1"/>
  <c r="F18" i="1"/>
  <c r="F19" i="1" s="1"/>
</calcChain>
</file>

<file path=xl/sharedStrings.xml><?xml version="1.0" encoding="utf-8"?>
<sst xmlns="http://schemas.openxmlformats.org/spreadsheetml/2006/main" count="108" uniqueCount="57">
  <si>
    <t>IBVS 6244</t>
  </si>
  <si>
    <t>VSB-063</t>
  </si>
  <si>
    <t>VSB-059</t>
  </si>
  <si>
    <t>PE</t>
  </si>
  <si>
    <t>V</t>
  </si>
  <si>
    <t>II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</si>
  <si>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</si>
  <si>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</si>
  <si>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</si>
  <si>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</si>
  <si>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</si>
  <si>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</si>
  <si>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</si>
  <si>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</si>
  <si>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</si>
  <si>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</si>
  <si>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</si>
  <si>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</si>
  <si>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</si>
  <si>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</si>
  <si>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</si>
  <si>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</si>
  <si>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</si>
  <si>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</si>
  <si>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</si>
  <si>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</si>
  <si>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</si>
  <si>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</si>
  <si>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</si>
  <si>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</si>
  <si>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</si>
  <si>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</si>
  <si>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</si>
  <si>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</si>
  <si>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</si>
  <si>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</si>
  <si>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</si>
  <si>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</si>
  <si>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</si>
  <si>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</si>
  <si>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EB</t>
  </si>
  <si>
    <t>IBVS 5600 Eph.</t>
  </si>
  <si>
    <t>IBVS 5600</t>
  </si>
  <si>
    <t>I</t>
  </si>
  <si>
    <t>IBVS 5945</t>
  </si>
  <si>
    <t>OEJV 0074</t>
  </si>
  <si>
    <t>CCD</t>
  </si>
  <si>
    <t>Add cycle</t>
  </si>
  <si>
    <t>Old Cycle</t>
  </si>
  <si>
    <t>AI Sex / GSC 0244-0434</t>
  </si>
  <si>
    <t>IBVS 6029</t>
  </si>
  <si>
    <t>IBVS 6084</t>
  </si>
  <si>
    <t>IBVS 6092</t>
  </si>
  <si>
    <t>vis</t>
  </si>
  <si>
    <t>B</t>
  </si>
  <si>
    <t>Ic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</si>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</sst>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11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24" borderId="0" xfId="0" applyFont="1" applyFill="1" applyAlignment="1"/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32" fillId="0" borderId="0" xfId="41" applyFont="1" applyAlignment="1">
      <alignment horizontal="left"/>
    </xf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76" fontId="34" fillId="0" borderId="0" xfId="0" applyNumberFormat="1" applyFont="1" applyAlignment="1">
      <alignment vertical="center" wrapText="1"/>
    </xf>
    <xf numFmtId="0" fontId="14" fillId="0" borderId="0" xfId="0" applyFont="1" applyFill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AI Sex - O-C Diagr.</a:t>
            </a:r>
          </a:p>
        </c:rich>
      </c:tx>
      <c:layout>
        <c:manualLayout>
          <c:xMode val="edge"/>
          <c:yMode val="edge"/>
          <c:x val="0.3924812030075188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2.3999999999999998E-3</c:v>
                  </c:pt>
                  <c:pt idx="24">
                    <c:v>1E-3</c:v>
                  </c:pt>
                </c:numCache>
              </c:numRef>
            </c:plus>
            <c:min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2.3999999999999998E-3</c:v>
                  </c:pt>
                  <c:pt idx="2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23</c:v>
                </c:pt>
                <c:pt idx="2">
                  <c:v>36</c:v>
                </c:pt>
                <c:pt idx="3">
                  <c:v>3168</c:v>
                </c:pt>
                <c:pt idx="4">
                  <c:v>4345</c:v>
                </c:pt>
                <c:pt idx="5">
                  <c:v>4349</c:v>
                </c:pt>
                <c:pt idx="6">
                  <c:v>4952</c:v>
                </c:pt>
                <c:pt idx="7">
                  <c:v>5544</c:v>
                </c:pt>
                <c:pt idx="8">
                  <c:v>5544</c:v>
                </c:pt>
                <c:pt idx="9">
                  <c:v>5544</c:v>
                </c:pt>
                <c:pt idx="10">
                  <c:v>5545.5</c:v>
                </c:pt>
                <c:pt idx="11">
                  <c:v>5545.5</c:v>
                </c:pt>
                <c:pt idx="12">
                  <c:v>5555.5</c:v>
                </c:pt>
                <c:pt idx="13">
                  <c:v>5555.5</c:v>
                </c:pt>
                <c:pt idx="14">
                  <c:v>5555.5</c:v>
                </c:pt>
                <c:pt idx="15">
                  <c:v>5570.5</c:v>
                </c:pt>
                <c:pt idx="16">
                  <c:v>5582</c:v>
                </c:pt>
                <c:pt idx="17">
                  <c:v>5582</c:v>
                </c:pt>
                <c:pt idx="18">
                  <c:v>5582</c:v>
                </c:pt>
                <c:pt idx="19">
                  <c:v>6651</c:v>
                </c:pt>
                <c:pt idx="20">
                  <c:v>6733.5</c:v>
                </c:pt>
                <c:pt idx="21">
                  <c:v>6733.5</c:v>
                </c:pt>
                <c:pt idx="22">
                  <c:v>6733.5</c:v>
                </c:pt>
                <c:pt idx="23">
                  <c:v>7378.5</c:v>
                </c:pt>
                <c:pt idx="24">
                  <c:v>9726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0F-401C-9BE7-2ADCA1FD9C5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2.3999999999999998E-3</c:v>
                  </c:pt>
                  <c:pt idx="24">
                    <c:v>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2.3999999999999998E-3</c:v>
                  </c:pt>
                  <c:pt idx="2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23</c:v>
                </c:pt>
                <c:pt idx="2">
                  <c:v>36</c:v>
                </c:pt>
                <c:pt idx="3">
                  <c:v>3168</c:v>
                </c:pt>
                <c:pt idx="4">
                  <c:v>4345</c:v>
                </c:pt>
                <c:pt idx="5">
                  <c:v>4349</c:v>
                </c:pt>
                <c:pt idx="6">
                  <c:v>4952</c:v>
                </c:pt>
                <c:pt idx="7">
                  <c:v>5544</c:v>
                </c:pt>
                <c:pt idx="8">
                  <c:v>5544</c:v>
                </c:pt>
                <c:pt idx="9">
                  <c:v>5544</c:v>
                </c:pt>
                <c:pt idx="10">
                  <c:v>5545.5</c:v>
                </c:pt>
                <c:pt idx="11">
                  <c:v>5545.5</c:v>
                </c:pt>
                <c:pt idx="12">
                  <c:v>5555.5</c:v>
                </c:pt>
                <c:pt idx="13">
                  <c:v>5555.5</c:v>
                </c:pt>
                <c:pt idx="14">
                  <c:v>5555.5</c:v>
                </c:pt>
                <c:pt idx="15">
                  <c:v>5570.5</c:v>
                </c:pt>
                <c:pt idx="16">
                  <c:v>5582</c:v>
                </c:pt>
                <c:pt idx="17">
                  <c:v>5582</c:v>
                </c:pt>
                <c:pt idx="18">
                  <c:v>5582</c:v>
                </c:pt>
                <c:pt idx="19">
                  <c:v>6651</c:v>
                </c:pt>
                <c:pt idx="20">
                  <c:v>6733.5</c:v>
                </c:pt>
                <c:pt idx="21">
                  <c:v>6733.5</c:v>
                </c:pt>
                <c:pt idx="22">
                  <c:v>6733.5</c:v>
                </c:pt>
                <c:pt idx="23">
                  <c:v>7378.5</c:v>
                </c:pt>
                <c:pt idx="24">
                  <c:v>9726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0F-401C-9BE7-2ADCA1FD9C5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2.3999999999999998E-3</c:v>
                  </c:pt>
                  <c:pt idx="24">
                    <c:v>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2.3999999999999998E-3</c:v>
                  </c:pt>
                  <c:pt idx="2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23</c:v>
                </c:pt>
                <c:pt idx="2">
                  <c:v>36</c:v>
                </c:pt>
                <c:pt idx="3">
                  <c:v>3168</c:v>
                </c:pt>
                <c:pt idx="4">
                  <c:v>4345</c:v>
                </c:pt>
                <c:pt idx="5">
                  <c:v>4349</c:v>
                </c:pt>
                <c:pt idx="6">
                  <c:v>4952</c:v>
                </c:pt>
                <c:pt idx="7">
                  <c:v>5544</c:v>
                </c:pt>
                <c:pt idx="8">
                  <c:v>5544</c:v>
                </c:pt>
                <c:pt idx="9">
                  <c:v>5544</c:v>
                </c:pt>
                <c:pt idx="10">
                  <c:v>5545.5</c:v>
                </c:pt>
                <c:pt idx="11">
                  <c:v>5545.5</c:v>
                </c:pt>
                <c:pt idx="12">
                  <c:v>5555.5</c:v>
                </c:pt>
                <c:pt idx="13">
                  <c:v>5555.5</c:v>
                </c:pt>
                <c:pt idx="14">
                  <c:v>5555.5</c:v>
                </c:pt>
                <c:pt idx="15">
                  <c:v>5570.5</c:v>
                </c:pt>
                <c:pt idx="16">
                  <c:v>5582</c:v>
                </c:pt>
                <c:pt idx="17">
                  <c:v>5582</c:v>
                </c:pt>
                <c:pt idx="18">
                  <c:v>5582</c:v>
                </c:pt>
                <c:pt idx="19">
                  <c:v>6651</c:v>
                </c:pt>
                <c:pt idx="20">
                  <c:v>6733.5</c:v>
                </c:pt>
                <c:pt idx="21">
                  <c:v>6733.5</c:v>
                </c:pt>
                <c:pt idx="22">
                  <c:v>6733.5</c:v>
                </c:pt>
                <c:pt idx="23">
                  <c:v>7378.5</c:v>
                </c:pt>
                <c:pt idx="24">
                  <c:v>9726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4">
                  <c:v>0.17883499980234774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0F-401C-9BE7-2ADCA1FD9C5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2.3999999999999998E-3</c:v>
                  </c:pt>
                  <c:pt idx="24">
                    <c:v>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2.3999999999999998E-3</c:v>
                  </c:pt>
                  <c:pt idx="2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23</c:v>
                </c:pt>
                <c:pt idx="2">
                  <c:v>36</c:v>
                </c:pt>
                <c:pt idx="3">
                  <c:v>3168</c:v>
                </c:pt>
                <c:pt idx="4">
                  <c:v>4345</c:v>
                </c:pt>
                <c:pt idx="5">
                  <c:v>4349</c:v>
                </c:pt>
                <c:pt idx="6">
                  <c:v>4952</c:v>
                </c:pt>
                <c:pt idx="7">
                  <c:v>5544</c:v>
                </c:pt>
                <c:pt idx="8">
                  <c:v>5544</c:v>
                </c:pt>
                <c:pt idx="9">
                  <c:v>5544</c:v>
                </c:pt>
                <c:pt idx="10">
                  <c:v>5545.5</c:v>
                </c:pt>
                <c:pt idx="11">
                  <c:v>5545.5</c:v>
                </c:pt>
                <c:pt idx="12">
                  <c:v>5555.5</c:v>
                </c:pt>
                <c:pt idx="13">
                  <c:v>5555.5</c:v>
                </c:pt>
                <c:pt idx="14">
                  <c:v>5555.5</c:v>
                </c:pt>
                <c:pt idx="15">
                  <c:v>5570.5</c:v>
                </c:pt>
                <c:pt idx="16">
                  <c:v>5582</c:v>
                </c:pt>
                <c:pt idx="17">
                  <c:v>5582</c:v>
                </c:pt>
                <c:pt idx="18">
                  <c:v>5582</c:v>
                </c:pt>
                <c:pt idx="19">
                  <c:v>6651</c:v>
                </c:pt>
                <c:pt idx="20">
                  <c:v>6733.5</c:v>
                </c:pt>
                <c:pt idx="21">
                  <c:v>6733.5</c:v>
                </c:pt>
                <c:pt idx="22">
                  <c:v>6733.5</c:v>
                </c:pt>
                <c:pt idx="23">
                  <c:v>7378.5</c:v>
                </c:pt>
                <c:pt idx="24">
                  <c:v>9726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">
                  <c:v>9.538999802316539E-3</c:v>
                </c:pt>
                <c:pt idx="2">
                  <c:v>1.4687999799207319E-2</c:v>
                </c:pt>
                <c:pt idx="3">
                  <c:v>0.11106399980781134</c:v>
                </c:pt>
                <c:pt idx="5">
                  <c:v>0.17482699979882454</c:v>
                </c:pt>
                <c:pt idx="6">
                  <c:v>0.19809599980362691</c:v>
                </c:pt>
                <c:pt idx="7">
                  <c:v>0.21531199965829728</c:v>
                </c:pt>
                <c:pt idx="8">
                  <c:v>0.2176119999421644</c:v>
                </c:pt>
                <c:pt idx="9">
                  <c:v>0.21811200002412079</c:v>
                </c:pt>
                <c:pt idx="10">
                  <c:v>0.21444649983459385</c:v>
                </c:pt>
                <c:pt idx="11">
                  <c:v>0.21974649967887672</c:v>
                </c:pt>
                <c:pt idx="12">
                  <c:v>0.21197649960959097</c:v>
                </c:pt>
                <c:pt idx="13">
                  <c:v>0.21397649993741652</c:v>
                </c:pt>
                <c:pt idx="14">
                  <c:v>0.21897649982565781</c:v>
                </c:pt>
                <c:pt idx="15">
                  <c:v>0.20282149992272025</c:v>
                </c:pt>
                <c:pt idx="16">
                  <c:v>0.21478599996771663</c:v>
                </c:pt>
                <c:pt idx="17">
                  <c:v>0.2155860000057146</c:v>
                </c:pt>
                <c:pt idx="18">
                  <c:v>0.21988599968608469</c:v>
                </c:pt>
                <c:pt idx="19">
                  <c:v>0.26427299980423413</c:v>
                </c:pt>
                <c:pt idx="20">
                  <c:v>0.26767049980117008</c:v>
                </c:pt>
                <c:pt idx="21">
                  <c:v>0.26957049980410375</c:v>
                </c:pt>
                <c:pt idx="22">
                  <c:v>0.26997049980127485</c:v>
                </c:pt>
                <c:pt idx="23">
                  <c:v>0.29800549980427604</c:v>
                </c:pt>
                <c:pt idx="24">
                  <c:v>0.3820979998781695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0F-401C-9BE7-2ADCA1FD9C5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2.3999999999999998E-3</c:v>
                  </c:pt>
                  <c:pt idx="24">
                    <c:v>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2.3999999999999998E-3</c:v>
                  </c:pt>
                  <c:pt idx="2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23</c:v>
                </c:pt>
                <c:pt idx="2">
                  <c:v>36</c:v>
                </c:pt>
                <c:pt idx="3">
                  <c:v>3168</c:v>
                </c:pt>
                <c:pt idx="4">
                  <c:v>4345</c:v>
                </c:pt>
                <c:pt idx="5">
                  <c:v>4349</c:v>
                </c:pt>
                <c:pt idx="6">
                  <c:v>4952</c:v>
                </c:pt>
                <c:pt idx="7">
                  <c:v>5544</c:v>
                </c:pt>
                <c:pt idx="8">
                  <c:v>5544</c:v>
                </c:pt>
                <c:pt idx="9">
                  <c:v>5544</c:v>
                </c:pt>
                <c:pt idx="10">
                  <c:v>5545.5</c:v>
                </c:pt>
                <c:pt idx="11">
                  <c:v>5545.5</c:v>
                </c:pt>
                <c:pt idx="12">
                  <c:v>5555.5</c:v>
                </c:pt>
                <c:pt idx="13">
                  <c:v>5555.5</c:v>
                </c:pt>
                <c:pt idx="14">
                  <c:v>5555.5</c:v>
                </c:pt>
                <c:pt idx="15">
                  <c:v>5570.5</c:v>
                </c:pt>
                <c:pt idx="16">
                  <c:v>5582</c:v>
                </c:pt>
                <c:pt idx="17">
                  <c:v>5582</c:v>
                </c:pt>
                <c:pt idx="18">
                  <c:v>5582</c:v>
                </c:pt>
                <c:pt idx="19">
                  <c:v>6651</c:v>
                </c:pt>
                <c:pt idx="20">
                  <c:v>6733.5</c:v>
                </c:pt>
                <c:pt idx="21">
                  <c:v>6733.5</c:v>
                </c:pt>
                <c:pt idx="22">
                  <c:v>6733.5</c:v>
                </c:pt>
                <c:pt idx="23">
                  <c:v>7378.5</c:v>
                </c:pt>
                <c:pt idx="24">
                  <c:v>9726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0F-401C-9BE7-2ADCA1FD9C5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2.3999999999999998E-3</c:v>
                  </c:pt>
                  <c:pt idx="24">
                    <c:v>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2.3999999999999998E-3</c:v>
                  </c:pt>
                  <c:pt idx="2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23</c:v>
                </c:pt>
                <c:pt idx="2">
                  <c:v>36</c:v>
                </c:pt>
                <c:pt idx="3">
                  <c:v>3168</c:v>
                </c:pt>
                <c:pt idx="4">
                  <c:v>4345</c:v>
                </c:pt>
                <c:pt idx="5">
                  <c:v>4349</c:v>
                </c:pt>
                <c:pt idx="6">
                  <c:v>4952</c:v>
                </c:pt>
                <c:pt idx="7">
                  <c:v>5544</c:v>
                </c:pt>
                <c:pt idx="8">
                  <c:v>5544</c:v>
                </c:pt>
                <c:pt idx="9">
                  <c:v>5544</c:v>
                </c:pt>
                <c:pt idx="10">
                  <c:v>5545.5</c:v>
                </c:pt>
                <c:pt idx="11">
                  <c:v>5545.5</c:v>
                </c:pt>
                <c:pt idx="12">
                  <c:v>5555.5</c:v>
                </c:pt>
                <c:pt idx="13">
                  <c:v>5555.5</c:v>
                </c:pt>
                <c:pt idx="14">
                  <c:v>5555.5</c:v>
                </c:pt>
                <c:pt idx="15">
                  <c:v>5570.5</c:v>
                </c:pt>
                <c:pt idx="16">
                  <c:v>5582</c:v>
                </c:pt>
                <c:pt idx="17">
                  <c:v>5582</c:v>
                </c:pt>
                <c:pt idx="18">
                  <c:v>5582</c:v>
                </c:pt>
                <c:pt idx="19">
                  <c:v>6651</c:v>
                </c:pt>
                <c:pt idx="20">
                  <c:v>6733.5</c:v>
                </c:pt>
                <c:pt idx="21">
                  <c:v>6733.5</c:v>
                </c:pt>
                <c:pt idx="22">
                  <c:v>6733.5</c:v>
                </c:pt>
                <c:pt idx="23">
                  <c:v>7378.5</c:v>
                </c:pt>
                <c:pt idx="24">
                  <c:v>9726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0F-401C-9BE7-2ADCA1FD9C5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2.3999999999999998E-3</c:v>
                  </c:pt>
                  <c:pt idx="24">
                    <c:v>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6.0000000000000001E-3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2.3999999999999998E-3</c:v>
                  </c:pt>
                  <c:pt idx="2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23</c:v>
                </c:pt>
                <c:pt idx="2">
                  <c:v>36</c:v>
                </c:pt>
                <c:pt idx="3">
                  <c:v>3168</c:v>
                </c:pt>
                <c:pt idx="4">
                  <c:v>4345</c:v>
                </c:pt>
                <c:pt idx="5">
                  <c:v>4349</c:v>
                </c:pt>
                <c:pt idx="6">
                  <c:v>4952</c:v>
                </c:pt>
                <c:pt idx="7">
                  <c:v>5544</c:v>
                </c:pt>
                <c:pt idx="8">
                  <c:v>5544</c:v>
                </c:pt>
                <c:pt idx="9">
                  <c:v>5544</c:v>
                </c:pt>
                <c:pt idx="10">
                  <c:v>5545.5</c:v>
                </c:pt>
                <c:pt idx="11">
                  <c:v>5545.5</c:v>
                </c:pt>
                <c:pt idx="12">
                  <c:v>5555.5</c:v>
                </c:pt>
                <c:pt idx="13">
                  <c:v>5555.5</c:v>
                </c:pt>
                <c:pt idx="14">
                  <c:v>5555.5</c:v>
                </c:pt>
                <c:pt idx="15">
                  <c:v>5570.5</c:v>
                </c:pt>
                <c:pt idx="16">
                  <c:v>5582</c:v>
                </c:pt>
                <c:pt idx="17">
                  <c:v>5582</c:v>
                </c:pt>
                <c:pt idx="18">
                  <c:v>5582</c:v>
                </c:pt>
                <c:pt idx="19">
                  <c:v>6651</c:v>
                </c:pt>
                <c:pt idx="20">
                  <c:v>6733.5</c:v>
                </c:pt>
                <c:pt idx="21">
                  <c:v>6733.5</c:v>
                </c:pt>
                <c:pt idx="22">
                  <c:v>6733.5</c:v>
                </c:pt>
                <c:pt idx="23">
                  <c:v>7378.5</c:v>
                </c:pt>
                <c:pt idx="24">
                  <c:v>9726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80F-401C-9BE7-2ADCA1FD9C5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23</c:v>
                </c:pt>
                <c:pt idx="2">
                  <c:v>36</c:v>
                </c:pt>
                <c:pt idx="3">
                  <c:v>3168</c:v>
                </c:pt>
                <c:pt idx="4">
                  <c:v>4345</c:v>
                </c:pt>
                <c:pt idx="5">
                  <c:v>4349</c:v>
                </c:pt>
                <c:pt idx="6">
                  <c:v>4952</c:v>
                </c:pt>
                <c:pt idx="7">
                  <c:v>5544</c:v>
                </c:pt>
                <c:pt idx="8">
                  <c:v>5544</c:v>
                </c:pt>
                <c:pt idx="9">
                  <c:v>5544</c:v>
                </c:pt>
                <c:pt idx="10">
                  <c:v>5545.5</c:v>
                </c:pt>
                <c:pt idx="11">
                  <c:v>5545.5</c:v>
                </c:pt>
                <c:pt idx="12">
                  <c:v>5555.5</c:v>
                </c:pt>
                <c:pt idx="13">
                  <c:v>5555.5</c:v>
                </c:pt>
                <c:pt idx="14">
                  <c:v>5555.5</c:v>
                </c:pt>
                <c:pt idx="15">
                  <c:v>5570.5</c:v>
                </c:pt>
                <c:pt idx="16">
                  <c:v>5582</c:v>
                </c:pt>
                <c:pt idx="17">
                  <c:v>5582</c:v>
                </c:pt>
                <c:pt idx="18">
                  <c:v>5582</c:v>
                </c:pt>
                <c:pt idx="19">
                  <c:v>6651</c:v>
                </c:pt>
                <c:pt idx="20">
                  <c:v>6733.5</c:v>
                </c:pt>
                <c:pt idx="21">
                  <c:v>6733.5</c:v>
                </c:pt>
                <c:pt idx="22">
                  <c:v>6733.5</c:v>
                </c:pt>
                <c:pt idx="23">
                  <c:v>7378.5</c:v>
                </c:pt>
                <c:pt idx="24">
                  <c:v>9726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3.2608780177446339E-3</c:v>
                </c:pt>
                <c:pt idx="1">
                  <c:v>4.1518343830028309E-3</c:v>
                </c:pt>
                <c:pt idx="2">
                  <c:v>4.6554184155400725E-3</c:v>
                </c:pt>
                <c:pt idx="3">
                  <c:v>0.12598043302374323</c:v>
                </c:pt>
                <c:pt idx="4">
                  <c:v>0.17157415658499964</c:v>
                </c:pt>
                <c:pt idx="5">
                  <c:v>0.17172910551808801</c:v>
                </c:pt>
                <c:pt idx="6">
                  <c:v>0.19508765718116161</c:v>
                </c:pt>
                <c:pt idx="7">
                  <c:v>0.21802009927824215</c:v>
                </c:pt>
                <c:pt idx="8">
                  <c:v>0.21802009927824215</c:v>
                </c:pt>
                <c:pt idx="9">
                  <c:v>0.21802009927824215</c:v>
                </c:pt>
                <c:pt idx="10">
                  <c:v>0.21807820512815029</c:v>
                </c:pt>
                <c:pt idx="11">
                  <c:v>0.21807820512815029</c:v>
                </c:pt>
                <c:pt idx="12">
                  <c:v>0.21846557746087125</c:v>
                </c:pt>
                <c:pt idx="13">
                  <c:v>0.21846557746087125</c:v>
                </c:pt>
                <c:pt idx="14">
                  <c:v>0.21846557746087125</c:v>
                </c:pt>
                <c:pt idx="15">
                  <c:v>0.21904663595995269</c:v>
                </c:pt>
                <c:pt idx="16">
                  <c:v>0.2194921141425818</c:v>
                </c:pt>
                <c:pt idx="17">
                  <c:v>0.2194921141425818</c:v>
                </c:pt>
                <c:pt idx="18">
                  <c:v>0.2194921141425818</c:v>
                </c:pt>
                <c:pt idx="19">
                  <c:v>0.26090221651045187</c:v>
                </c:pt>
                <c:pt idx="20">
                  <c:v>0.26409803825539979</c:v>
                </c:pt>
                <c:pt idx="21">
                  <c:v>0.26409803825539979</c:v>
                </c:pt>
                <c:pt idx="22">
                  <c:v>0.26409803825539979</c:v>
                </c:pt>
                <c:pt idx="23">
                  <c:v>0.28908355371590133</c:v>
                </c:pt>
                <c:pt idx="24">
                  <c:v>0.38001920882214557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80F-401C-9BE7-2ADCA1FD9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05616"/>
        <c:axId val="1"/>
      </c:scatterChart>
      <c:valAx>
        <c:axId val="765805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05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1A56750-CA09-8899-3AE9-07F50BF16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6"/>
  <sheetViews>
    <sheetView tabSelected="1" workbookViewId="0">
      <pane xSplit="14" ySplit="21" topLeftCell="O31" activePane="bottomRight" state="frozen"/>
      <selection pane="topRight" activeCell="O1" sqref="O1"/>
      <selection pane="bottomLeft" activeCell="A22" sqref="A22"/>
      <selection pane="bottomRight" activeCell="F13" sqref="F1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9.5703125" customWidth="1"/>
  </cols>
  <sheetData>
    <row r="1" spans="1:6" ht="20.25" customHeight="1" x14ac:dyDescent="0.2">
      <c r="A1" s="27" t="s">
        <v>49</v>
      </c>
    </row>
    <row r="2" spans="1:6" x14ac:dyDescent="0.2">
      <c r="A2" t="s">
        <v>29</v>
      </c>
      <c r="B2" s="28" t="s">
        <v>40</v>
      </c>
      <c r="C2" s="2"/>
      <c r="D2" s="2"/>
    </row>
    <row r="3" spans="1:6" ht="13.5" thickBot="1" x14ac:dyDescent="0.25"/>
    <row r="4" spans="1:6" ht="14.25" thickTop="1" thickBot="1" x14ac:dyDescent="0.25">
      <c r="A4" s="29" t="s">
        <v>41</v>
      </c>
      <c r="C4" s="7">
        <v>53386.612000000197</v>
      </c>
      <c r="D4" s="8">
        <v>0.60357700000000003</v>
      </c>
    </row>
    <row r="5" spans="1:6" ht="13.5" thickTop="1" x14ac:dyDescent="0.2">
      <c r="A5" s="10" t="s">
        <v>34</v>
      </c>
      <c r="B5" s="11"/>
      <c r="C5" s="12">
        <v>-9.5</v>
      </c>
      <c r="D5" s="11" t="s">
        <v>35</v>
      </c>
    </row>
    <row r="6" spans="1:6" x14ac:dyDescent="0.2">
      <c r="A6" s="4" t="s">
        <v>7</v>
      </c>
    </row>
    <row r="7" spans="1:6" x14ac:dyDescent="0.2">
      <c r="A7" t="s">
        <v>8</v>
      </c>
      <c r="C7">
        <f>+C4</f>
        <v>53386.612000000197</v>
      </c>
    </row>
    <row r="8" spans="1:6" x14ac:dyDescent="0.2">
      <c r="A8" t="s">
        <v>9</v>
      </c>
      <c r="C8">
        <f>+D4</f>
        <v>0.60357700000000003</v>
      </c>
    </row>
    <row r="9" spans="1:6" x14ac:dyDescent="0.2">
      <c r="A9" s="25" t="s">
        <v>39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6" ht="13.5" thickBot="1" x14ac:dyDescent="0.25">
      <c r="A10" s="11"/>
      <c r="B10" s="11"/>
      <c r="C10" s="3" t="s">
        <v>25</v>
      </c>
      <c r="D10" s="3" t="s">
        <v>26</v>
      </c>
      <c r="E10" s="11"/>
    </row>
    <row r="11" spans="1:6" x14ac:dyDescent="0.2">
      <c r="A11" s="11" t="s">
        <v>21</v>
      </c>
      <c r="B11" s="11"/>
      <c r="C11" s="22">
        <f ca="1">INTERCEPT(INDIRECT($D$9):G991,INDIRECT($C$9):F991)</f>
        <v>3.2608780177446339E-3</v>
      </c>
      <c r="D11" s="2"/>
      <c r="E11" s="11"/>
    </row>
    <row r="12" spans="1:6" x14ac:dyDescent="0.2">
      <c r="A12" s="11" t="s">
        <v>22</v>
      </c>
      <c r="B12" s="11"/>
      <c r="C12" s="22">
        <f ca="1">SLOPE(INDIRECT($D$9):G991,INDIRECT($C$9):F991)</f>
        <v>3.8737233272095513E-5</v>
      </c>
      <c r="D12" s="2"/>
      <c r="E12" s="11"/>
    </row>
    <row r="13" spans="1:6" x14ac:dyDescent="0.2">
      <c r="A13" s="11" t="s">
        <v>24</v>
      </c>
      <c r="B13" s="11"/>
      <c r="C13" s="2" t="s">
        <v>19</v>
      </c>
    </row>
    <row r="14" spans="1:6" x14ac:dyDescent="0.2">
      <c r="A14" s="11"/>
      <c r="B14" s="11"/>
      <c r="C14" s="11"/>
    </row>
    <row r="15" spans="1:6" x14ac:dyDescent="0.2">
      <c r="A15" s="13" t="s">
        <v>23</v>
      </c>
      <c r="B15" s="11"/>
      <c r="C15" s="14">
        <f ca="1">(C7+C11)+(C8+C12)*INT(MAX(F21:F3532))</f>
        <v>59257.381921209017</v>
      </c>
      <c r="E15" s="15" t="s">
        <v>47</v>
      </c>
      <c r="F15" s="12">
        <v>1</v>
      </c>
    </row>
    <row r="16" spans="1:6" x14ac:dyDescent="0.2">
      <c r="A16" s="17" t="s">
        <v>10</v>
      </c>
      <c r="B16" s="11"/>
      <c r="C16" s="18">
        <f ca="1">+C8+C12</f>
        <v>0.60361573723327211</v>
      </c>
      <c r="E16" s="15" t="s">
        <v>36</v>
      </c>
      <c r="F16" s="16">
        <f ca="1">NOW()+15018.5+$C$5/24</f>
        <v>59968.773512962958</v>
      </c>
    </row>
    <row r="17" spans="1:17" ht="13.5" thickBot="1" x14ac:dyDescent="0.25">
      <c r="A17" s="15" t="s">
        <v>33</v>
      </c>
      <c r="B17" s="11"/>
      <c r="C17" s="11">
        <f>COUNT(C21:C2190)</f>
        <v>25</v>
      </c>
      <c r="E17" s="15" t="s">
        <v>48</v>
      </c>
      <c r="F17" s="16">
        <f ca="1">ROUND(2*(F16-$C$7)/$C$8,0)/2+F15</f>
        <v>10906.5</v>
      </c>
    </row>
    <row r="18" spans="1:17" ht="14.25" thickTop="1" thickBot="1" x14ac:dyDescent="0.25">
      <c r="A18" s="17" t="s">
        <v>11</v>
      </c>
      <c r="B18" s="11"/>
      <c r="C18" s="20">
        <f ca="1">+C15</f>
        <v>59257.381921209017</v>
      </c>
      <c r="D18" s="21">
        <f ca="1">+C16</f>
        <v>0.60361573723327211</v>
      </c>
      <c r="E18" s="15" t="s">
        <v>37</v>
      </c>
      <c r="F18" s="24">
        <f ca="1">ROUND(2*(F16-$C$15)/$C$16,0)/2+F15</f>
        <v>1179.5</v>
      </c>
    </row>
    <row r="19" spans="1:17" ht="13.5" thickTop="1" x14ac:dyDescent="0.2">
      <c r="E19" s="15" t="s">
        <v>38</v>
      </c>
      <c r="F19" s="19">
        <f ca="1">+$C$15+$C$16*F18-15018.5-$C$5/24</f>
        <v>44951.242516608996</v>
      </c>
    </row>
    <row r="20" spans="1:17" ht="13.5" thickBot="1" x14ac:dyDescent="0.25">
      <c r="A20" s="3" t="s">
        <v>12</v>
      </c>
      <c r="B20" s="3" t="s">
        <v>13</v>
      </c>
      <c r="C20" s="3" t="s">
        <v>14</v>
      </c>
      <c r="D20" s="3" t="s">
        <v>18</v>
      </c>
      <c r="E20" s="3" t="s">
        <v>15</v>
      </c>
      <c r="F20" s="3" t="s">
        <v>16</v>
      </c>
      <c r="G20" s="3" t="s">
        <v>17</v>
      </c>
      <c r="H20" s="6" t="s">
        <v>6</v>
      </c>
      <c r="I20" s="6" t="s">
        <v>53</v>
      </c>
      <c r="J20" s="6" t="s">
        <v>3</v>
      </c>
      <c r="K20" s="6" t="s">
        <v>46</v>
      </c>
      <c r="L20" s="6" t="s">
        <v>30</v>
      </c>
      <c r="M20" s="6" t="s">
        <v>31</v>
      </c>
      <c r="N20" s="6" t="s">
        <v>32</v>
      </c>
      <c r="O20" s="6" t="s">
        <v>28</v>
      </c>
      <c r="P20" s="5" t="s">
        <v>27</v>
      </c>
      <c r="Q20" s="3" t="s">
        <v>20</v>
      </c>
    </row>
    <row r="21" spans="1:17" x14ac:dyDescent="0.2">
      <c r="A21" s="30" t="s">
        <v>42</v>
      </c>
      <c r="C21" s="9">
        <v>53386.612000000197</v>
      </c>
      <c r="D21" s="9" t="s">
        <v>19</v>
      </c>
      <c r="E21">
        <f t="shared" ref="E21:E44" si="0">+(C21-C$7)/C$8</f>
        <v>0</v>
      </c>
      <c r="F21">
        <f>ROUND(2*E21,0)/2</f>
        <v>0</v>
      </c>
      <c r="G21">
        <f t="shared" ref="G21:G44" si="1">+C21-(C$7+F21*C$8)</f>
        <v>0</v>
      </c>
      <c r="H21">
        <f>+G21</f>
        <v>0</v>
      </c>
      <c r="O21">
        <f t="shared" ref="O21:O44" ca="1" si="2">+C$11+C$12*$F21</f>
        <v>3.2608780177446339E-3</v>
      </c>
      <c r="Q21" s="1">
        <f t="shared" ref="Q21:Q44" si="3">+C21-15018.5</f>
        <v>38368.112000000197</v>
      </c>
    </row>
    <row r="22" spans="1:17" x14ac:dyDescent="0.2">
      <c r="A22" s="31" t="s">
        <v>45</v>
      </c>
      <c r="B22" s="32" t="s">
        <v>43</v>
      </c>
      <c r="C22" s="31">
        <v>53400.503810000002</v>
      </c>
      <c r="D22" s="31">
        <v>1E-3</v>
      </c>
      <c r="E22">
        <f t="shared" si="0"/>
        <v>23.015804114147052</v>
      </c>
      <c r="F22">
        <f>ROUND(2*E22,0)/2</f>
        <v>23</v>
      </c>
      <c r="G22">
        <f t="shared" si="1"/>
        <v>9.538999802316539E-3</v>
      </c>
      <c r="K22">
        <f>+G22</f>
        <v>9.538999802316539E-3</v>
      </c>
      <c r="O22">
        <f t="shared" ca="1" si="2"/>
        <v>4.1518343830028309E-3</v>
      </c>
      <c r="Q22" s="1">
        <f t="shared" si="3"/>
        <v>38382.003810000002</v>
      </c>
    </row>
    <row r="23" spans="1:17" x14ac:dyDescent="0.2">
      <c r="A23" s="31" t="s">
        <v>45</v>
      </c>
      <c r="B23" s="32" t="s">
        <v>43</v>
      </c>
      <c r="C23" s="31">
        <v>53408.355459999999</v>
      </c>
      <c r="D23" s="31" t="s">
        <v>46</v>
      </c>
      <c r="E23">
        <f t="shared" si="0"/>
        <v>36.024334922969921</v>
      </c>
      <c r="F23">
        <f>ROUND(2*E23,0)/2</f>
        <v>36</v>
      </c>
      <c r="G23">
        <f t="shared" si="1"/>
        <v>1.4687999799207319E-2</v>
      </c>
      <c r="K23">
        <f>+G23</f>
        <v>1.4687999799207319E-2</v>
      </c>
      <c r="O23">
        <f t="shared" ca="1" si="2"/>
        <v>4.6554184155400725E-3</v>
      </c>
      <c r="Q23" s="1">
        <f t="shared" si="3"/>
        <v>38389.855459999999</v>
      </c>
    </row>
    <row r="24" spans="1:17" x14ac:dyDescent="0.2">
      <c r="A24" s="31" t="s">
        <v>44</v>
      </c>
      <c r="B24" s="32" t="s">
        <v>43</v>
      </c>
      <c r="C24" s="31">
        <v>55298.855000000003</v>
      </c>
      <c r="D24" s="31">
        <v>6.0000000000000001E-3</v>
      </c>
      <c r="E24">
        <f t="shared" si="0"/>
        <v>3168.184009662074</v>
      </c>
      <c r="F24">
        <f>ROUND(2*E24,0)/2</f>
        <v>3168</v>
      </c>
      <c r="G24">
        <f t="shared" si="1"/>
        <v>0.11106399980781134</v>
      </c>
      <c r="K24">
        <f>+G24</f>
        <v>0.11106399980781134</v>
      </c>
      <c r="O24">
        <f t="shared" ca="1" si="2"/>
        <v>0.12598043302374323</v>
      </c>
      <c r="Q24" s="1">
        <f t="shared" si="3"/>
        <v>40280.355000000003</v>
      </c>
    </row>
    <row r="25" spans="1:17" x14ac:dyDescent="0.2">
      <c r="A25" s="37" t="s">
        <v>51</v>
      </c>
      <c r="B25" s="38" t="s">
        <v>43</v>
      </c>
      <c r="C25" s="37">
        <v>56009.332900000001</v>
      </c>
      <c r="D25" s="37">
        <v>8.9999999999999998E-4</v>
      </c>
      <c r="E25">
        <f t="shared" si="0"/>
        <v>4345.2962919392285</v>
      </c>
      <c r="F25" s="33">
        <f t="shared" ref="F25:F44" si="4">ROUND(2*E25,0)/2-0.5</f>
        <v>4345</v>
      </c>
      <c r="G25">
        <f t="shared" si="1"/>
        <v>0.17883499980234774</v>
      </c>
      <c r="J25">
        <f>+G25</f>
        <v>0.17883499980234774</v>
      </c>
      <c r="O25">
        <f t="shared" ca="1" si="2"/>
        <v>0.17157415658499964</v>
      </c>
      <c r="Q25" s="1">
        <f t="shared" si="3"/>
        <v>40990.832900000001</v>
      </c>
    </row>
    <row r="26" spans="1:17" x14ac:dyDescent="0.2">
      <c r="A26" s="35" t="s">
        <v>50</v>
      </c>
      <c r="B26" s="36" t="s">
        <v>43</v>
      </c>
      <c r="C26" s="35">
        <v>56011.743199999997</v>
      </c>
      <c r="D26" s="35">
        <v>5.0000000000000001E-4</v>
      </c>
      <c r="E26">
        <f t="shared" si="0"/>
        <v>4349.289651527145</v>
      </c>
      <c r="F26" s="33">
        <f t="shared" si="4"/>
        <v>4349</v>
      </c>
      <c r="G26">
        <f t="shared" si="1"/>
        <v>0.17482699979882454</v>
      </c>
      <c r="K26">
        <f t="shared" ref="K26:K44" si="5">+G26</f>
        <v>0.17482699979882454</v>
      </c>
      <c r="O26">
        <f t="shared" ca="1" si="2"/>
        <v>0.17172910551808801</v>
      </c>
      <c r="Q26" s="1">
        <f t="shared" si="3"/>
        <v>40993.243199999997</v>
      </c>
    </row>
    <row r="27" spans="1:17" x14ac:dyDescent="0.2">
      <c r="A27" s="34" t="s">
        <v>52</v>
      </c>
      <c r="C27" s="9">
        <v>56375.723400000003</v>
      </c>
      <c r="D27" s="9">
        <v>2.9999999999999997E-4</v>
      </c>
      <c r="E27">
        <f t="shared" si="0"/>
        <v>4952.3282033606401</v>
      </c>
      <c r="F27" s="33">
        <f t="shared" si="4"/>
        <v>4952</v>
      </c>
      <c r="G27">
        <f t="shared" si="1"/>
        <v>0.19809599980362691</v>
      </c>
      <c r="K27">
        <f t="shared" si="5"/>
        <v>0.19809599980362691</v>
      </c>
      <c r="O27">
        <f t="shared" ca="1" si="2"/>
        <v>0.19508765718116161</v>
      </c>
      <c r="Q27" s="1">
        <f t="shared" si="3"/>
        <v>41357.223400000003</v>
      </c>
    </row>
    <row r="28" spans="1:17" x14ac:dyDescent="0.2">
      <c r="A28" s="39" t="s">
        <v>2</v>
      </c>
      <c r="B28" s="40" t="s">
        <v>43</v>
      </c>
      <c r="C28" s="39">
        <v>56733.058199999854</v>
      </c>
      <c r="D28" s="39" t="s">
        <v>4</v>
      </c>
      <c r="E28">
        <f t="shared" si="0"/>
        <v>5544.3567266473974</v>
      </c>
      <c r="F28" s="33">
        <f t="shared" si="4"/>
        <v>5544</v>
      </c>
      <c r="G28">
        <f t="shared" si="1"/>
        <v>0.21531199965829728</v>
      </c>
      <c r="K28">
        <f t="shared" si="5"/>
        <v>0.21531199965829728</v>
      </c>
      <c r="O28">
        <f t="shared" ca="1" si="2"/>
        <v>0.21802009927824215</v>
      </c>
      <c r="Q28" s="1">
        <f t="shared" si="3"/>
        <v>41714.558199999854</v>
      </c>
    </row>
    <row r="29" spans="1:17" x14ac:dyDescent="0.2">
      <c r="A29" s="39" t="s">
        <v>2</v>
      </c>
      <c r="B29" s="40" t="s">
        <v>43</v>
      </c>
      <c r="C29" s="39">
        <v>56733.060500000138</v>
      </c>
      <c r="D29" s="39" t="s">
        <v>54</v>
      </c>
      <c r="E29">
        <f t="shared" si="0"/>
        <v>5544.3605372635802</v>
      </c>
      <c r="F29" s="33">
        <f t="shared" si="4"/>
        <v>5544</v>
      </c>
      <c r="G29">
        <f t="shared" si="1"/>
        <v>0.2176119999421644</v>
      </c>
      <c r="K29">
        <f t="shared" si="5"/>
        <v>0.2176119999421644</v>
      </c>
      <c r="O29">
        <f t="shared" ca="1" si="2"/>
        <v>0.21802009927824215</v>
      </c>
      <c r="Q29" s="1">
        <f t="shared" si="3"/>
        <v>41714.560500000138</v>
      </c>
    </row>
    <row r="30" spans="1:17" x14ac:dyDescent="0.2">
      <c r="A30" s="39" t="s">
        <v>2</v>
      </c>
      <c r="B30" s="40" t="s">
        <v>43</v>
      </c>
      <c r="C30" s="39">
        <v>56733.06100000022</v>
      </c>
      <c r="D30" s="39" t="s">
        <v>55</v>
      </c>
      <c r="E30">
        <f t="shared" si="0"/>
        <v>5544.3613656584366</v>
      </c>
      <c r="F30" s="33">
        <f t="shared" si="4"/>
        <v>5544</v>
      </c>
      <c r="G30">
        <f t="shared" si="1"/>
        <v>0.21811200002412079</v>
      </c>
      <c r="K30">
        <f t="shared" si="5"/>
        <v>0.21811200002412079</v>
      </c>
      <c r="O30">
        <f t="shared" ca="1" si="2"/>
        <v>0.21802009927824215</v>
      </c>
      <c r="Q30" s="1">
        <f t="shared" si="3"/>
        <v>41714.56100000022</v>
      </c>
    </row>
    <row r="31" spans="1:17" x14ac:dyDescent="0.2">
      <c r="A31" s="39" t="s">
        <v>2</v>
      </c>
      <c r="B31" s="40" t="s">
        <v>5</v>
      </c>
      <c r="C31" s="39">
        <v>56733.962700000033</v>
      </c>
      <c r="D31" s="39" t="s">
        <v>55</v>
      </c>
      <c r="E31">
        <f t="shared" si="0"/>
        <v>5545.855292696433</v>
      </c>
      <c r="F31" s="33">
        <f t="shared" si="4"/>
        <v>5545.5</v>
      </c>
      <c r="G31">
        <f t="shared" si="1"/>
        <v>0.21444649983459385</v>
      </c>
      <c r="K31">
        <f t="shared" si="5"/>
        <v>0.21444649983459385</v>
      </c>
      <c r="O31">
        <f t="shared" ca="1" si="2"/>
        <v>0.21807820512815029</v>
      </c>
      <c r="Q31" s="1">
        <f t="shared" si="3"/>
        <v>41715.462700000033</v>
      </c>
    </row>
    <row r="32" spans="1:17" x14ac:dyDescent="0.2">
      <c r="A32" s="39" t="s">
        <v>2</v>
      </c>
      <c r="B32" s="40" t="s">
        <v>5</v>
      </c>
      <c r="C32" s="39">
        <v>56733.967999999877</v>
      </c>
      <c r="D32" s="39" t="s">
        <v>54</v>
      </c>
      <c r="E32">
        <f t="shared" si="0"/>
        <v>5545.864073680209</v>
      </c>
      <c r="F32" s="33">
        <f t="shared" si="4"/>
        <v>5545.5</v>
      </c>
      <c r="G32">
        <f t="shared" si="1"/>
        <v>0.21974649967887672</v>
      </c>
      <c r="K32">
        <f t="shared" si="5"/>
        <v>0.21974649967887672</v>
      </c>
      <c r="O32">
        <f t="shared" ca="1" si="2"/>
        <v>0.21807820512815029</v>
      </c>
      <c r="Q32" s="1">
        <f t="shared" si="3"/>
        <v>41715.467999999877</v>
      </c>
    </row>
    <row r="33" spans="1:17" x14ac:dyDescent="0.2">
      <c r="A33" s="39" t="s">
        <v>2</v>
      </c>
      <c r="B33" s="40" t="s">
        <v>5</v>
      </c>
      <c r="C33" s="39">
        <v>56739.99599999981</v>
      </c>
      <c r="D33" s="39" t="s">
        <v>55</v>
      </c>
      <c r="E33">
        <f t="shared" si="0"/>
        <v>5555.8512004261465</v>
      </c>
      <c r="F33" s="33">
        <f t="shared" si="4"/>
        <v>5555.5</v>
      </c>
      <c r="G33">
        <f t="shared" si="1"/>
        <v>0.21197649960959097</v>
      </c>
      <c r="K33">
        <f t="shared" si="5"/>
        <v>0.21197649960959097</v>
      </c>
      <c r="O33">
        <f t="shared" ca="1" si="2"/>
        <v>0.21846557746087125</v>
      </c>
      <c r="Q33" s="1">
        <f t="shared" si="3"/>
        <v>41721.49599999981</v>
      </c>
    </row>
    <row r="34" spans="1:17" x14ac:dyDescent="0.2">
      <c r="A34" s="39" t="s">
        <v>2</v>
      </c>
      <c r="B34" s="40" t="s">
        <v>5</v>
      </c>
      <c r="C34" s="39">
        <v>56739.998000000138</v>
      </c>
      <c r="D34" s="39" t="s">
        <v>54</v>
      </c>
      <c r="E34">
        <f t="shared" si="0"/>
        <v>5555.8545140055703</v>
      </c>
      <c r="F34" s="33">
        <f t="shared" si="4"/>
        <v>5555.5</v>
      </c>
      <c r="G34">
        <f t="shared" si="1"/>
        <v>0.21397649993741652</v>
      </c>
      <c r="K34">
        <f t="shared" si="5"/>
        <v>0.21397649993741652</v>
      </c>
      <c r="O34">
        <f t="shared" ca="1" si="2"/>
        <v>0.21846557746087125</v>
      </c>
      <c r="Q34" s="1">
        <f t="shared" si="3"/>
        <v>41721.498000000138</v>
      </c>
    </row>
    <row r="35" spans="1:17" x14ac:dyDescent="0.2">
      <c r="A35" s="39" t="s">
        <v>2</v>
      </c>
      <c r="B35" s="40" t="s">
        <v>5</v>
      </c>
      <c r="C35" s="39">
        <v>56740.003000000026</v>
      </c>
      <c r="D35" s="39" t="s">
        <v>4</v>
      </c>
      <c r="E35">
        <f t="shared" si="0"/>
        <v>5555.8627979525863</v>
      </c>
      <c r="F35" s="33">
        <f t="shared" si="4"/>
        <v>5555.5</v>
      </c>
      <c r="G35">
        <f t="shared" si="1"/>
        <v>0.21897649982565781</v>
      </c>
      <c r="K35">
        <f t="shared" si="5"/>
        <v>0.21897649982565781</v>
      </c>
      <c r="O35">
        <f t="shared" ca="1" si="2"/>
        <v>0.21846557746087125</v>
      </c>
      <c r="Q35" s="1">
        <f t="shared" si="3"/>
        <v>41721.503000000026</v>
      </c>
    </row>
    <row r="36" spans="1:17" x14ac:dyDescent="0.2">
      <c r="A36" s="39" t="s">
        <v>2</v>
      </c>
      <c r="B36" s="40" t="s">
        <v>5</v>
      </c>
      <c r="C36" s="39">
        <v>56749.040500000119</v>
      </c>
      <c r="D36" s="39" t="s">
        <v>55</v>
      </c>
      <c r="E36">
        <f t="shared" si="0"/>
        <v>5570.8360325193335</v>
      </c>
      <c r="F36" s="33">
        <f t="shared" si="4"/>
        <v>5570.5</v>
      </c>
      <c r="G36">
        <f t="shared" si="1"/>
        <v>0.20282149992272025</v>
      </c>
      <c r="K36">
        <f t="shared" si="5"/>
        <v>0.20282149992272025</v>
      </c>
      <c r="O36">
        <f t="shared" ca="1" si="2"/>
        <v>0.21904663595995269</v>
      </c>
      <c r="Q36" s="1">
        <f t="shared" si="3"/>
        <v>41730.540500000119</v>
      </c>
    </row>
    <row r="37" spans="1:17" x14ac:dyDescent="0.2">
      <c r="A37" s="39" t="s">
        <v>2</v>
      </c>
      <c r="B37" s="40" t="s">
        <v>43</v>
      </c>
      <c r="C37" s="39">
        <v>56755.993600000162</v>
      </c>
      <c r="D37" s="39" t="s">
        <v>55</v>
      </c>
      <c r="E37">
        <f t="shared" si="0"/>
        <v>5582.3558551766619</v>
      </c>
      <c r="F37" s="33">
        <f t="shared" si="4"/>
        <v>5582</v>
      </c>
      <c r="G37">
        <f t="shared" si="1"/>
        <v>0.21478599996771663</v>
      </c>
      <c r="K37">
        <f t="shared" si="5"/>
        <v>0.21478599996771663</v>
      </c>
      <c r="O37">
        <f t="shared" ca="1" si="2"/>
        <v>0.2194921141425818</v>
      </c>
      <c r="Q37" s="1">
        <f t="shared" si="3"/>
        <v>41737.493600000162</v>
      </c>
    </row>
    <row r="38" spans="1:17" x14ac:dyDescent="0.2">
      <c r="A38" s="39" t="s">
        <v>2</v>
      </c>
      <c r="B38" s="40" t="s">
        <v>43</v>
      </c>
      <c r="C38" s="39">
        <v>56755.9944000002</v>
      </c>
      <c r="D38" s="39" t="s">
        <v>4</v>
      </c>
      <c r="E38">
        <f t="shared" si="0"/>
        <v>5582.3571806082773</v>
      </c>
      <c r="F38" s="33">
        <f t="shared" si="4"/>
        <v>5582</v>
      </c>
      <c r="G38">
        <f t="shared" si="1"/>
        <v>0.2155860000057146</v>
      </c>
      <c r="K38">
        <f t="shared" si="5"/>
        <v>0.2155860000057146</v>
      </c>
      <c r="O38">
        <f t="shared" ca="1" si="2"/>
        <v>0.2194921141425818</v>
      </c>
      <c r="Q38" s="1">
        <f t="shared" si="3"/>
        <v>41737.4944000002</v>
      </c>
    </row>
    <row r="39" spans="1:17" x14ac:dyDescent="0.2">
      <c r="A39" s="39" t="s">
        <v>2</v>
      </c>
      <c r="B39" s="40" t="s">
        <v>43</v>
      </c>
      <c r="C39" s="39">
        <v>56755.99869999988</v>
      </c>
      <c r="D39" s="39" t="s">
        <v>54</v>
      </c>
      <c r="E39">
        <f t="shared" si="0"/>
        <v>5582.3643048023405</v>
      </c>
      <c r="F39" s="33">
        <f t="shared" si="4"/>
        <v>5582</v>
      </c>
      <c r="G39">
        <f t="shared" si="1"/>
        <v>0.21988599968608469</v>
      </c>
      <c r="K39">
        <f t="shared" si="5"/>
        <v>0.21988599968608469</v>
      </c>
      <c r="O39">
        <f t="shared" ca="1" si="2"/>
        <v>0.2194921141425818</v>
      </c>
      <c r="Q39" s="1">
        <f t="shared" si="3"/>
        <v>41737.49869999988</v>
      </c>
    </row>
    <row r="40" spans="1:17" x14ac:dyDescent="0.2">
      <c r="A40" s="39" t="s">
        <v>1</v>
      </c>
      <c r="B40" s="40" t="s">
        <v>43</v>
      </c>
      <c r="C40" s="39">
        <v>57401.266900000002</v>
      </c>
      <c r="D40" s="39" t="s">
        <v>4</v>
      </c>
      <c r="E40">
        <f t="shared" si="0"/>
        <v>6651.4378447154295</v>
      </c>
      <c r="F40" s="33">
        <f t="shared" si="4"/>
        <v>6651</v>
      </c>
      <c r="G40">
        <f t="shared" si="1"/>
        <v>0.26427299980423413</v>
      </c>
      <c r="K40">
        <f t="shared" si="5"/>
        <v>0.26427299980423413</v>
      </c>
      <c r="O40">
        <f t="shared" ca="1" si="2"/>
        <v>0.26090221651045187</v>
      </c>
      <c r="Q40" s="1">
        <f t="shared" si="3"/>
        <v>42382.766900000002</v>
      </c>
    </row>
    <row r="41" spans="1:17" x14ac:dyDescent="0.2">
      <c r="A41" s="39" t="s">
        <v>1</v>
      </c>
      <c r="B41" s="40" t="s">
        <v>5</v>
      </c>
      <c r="C41" s="39">
        <v>57451.065399999999</v>
      </c>
      <c r="D41" s="39" t="s">
        <v>55</v>
      </c>
      <c r="E41">
        <f t="shared" si="0"/>
        <v>6733.9434736575477</v>
      </c>
      <c r="F41" s="33">
        <f t="shared" si="4"/>
        <v>6733.5</v>
      </c>
      <c r="G41">
        <f t="shared" si="1"/>
        <v>0.26767049980117008</v>
      </c>
      <c r="K41">
        <f t="shared" si="5"/>
        <v>0.26767049980117008</v>
      </c>
      <c r="O41">
        <f t="shared" ca="1" si="2"/>
        <v>0.26409803825539979</v>
      </c>
      <c r="Q41" s="1">
        <f t="shared" si="3"/>
        <v>42432.565399999999</v>
      </c>
    </row>
    <row r="42" spans="1:17" x14ac:dyDescent="0.2">
      <c r="A42" s="39" t="s">
        <v>1</v>
      </c>
      <c r="B42" s="40" t="s">
        <v>5</v>
      </c>
      <c r="C42" s="39">
        <v>57451.067300000002</v>
      </c>
      <c r="D42" s="39" t="s">
        <v>54</v>
      </c>
      <c r="E42">
        <f t="shared" si="0"/>
        <v>6733.9466215574894</v>
      </c>
      <c r="F42" s="33">
        <f t="shared" si="4"/>
        <v>6733.5</v>
      </c>
      <c r="G42">
        <f t="shared" si="1"/>
        <v>0.26957049980410375</v>
      </c>
      <c r="K42">
        <f t="shared" si="5"/>
        <v>0.26957049980410375</v>
      </c>
      <c r="O42">
        <f t="shared" ca="1" si="2"/>
        <v>0.26409803825539979</v>
      </c>
      <c r="Q42" s="1">
        <f t="shared" si="3"/>
        <v>42432.567300000002</v>
      </c>
    </row>
    <row r="43" spans="1:17" x14ac:dyDescent="0.2">
      <c r="A43" s="39" t="s">
        <v>1</v>
      </c>
      <c r="B43" s="40" t="s">
        <v>5</v>
      </c>
      <c r="C43" s="39">
        <v>57451.0677</v>
      </c>
      <c r="D43" s="39" t="s">
        <v>4</v>
      </c>
      <c r="E43">
        <f t="shared" si="0"/>
        <v>6733.9472842732612</v>
      </c>
      <c r="F43" s="33">
        <f t="shared" si="4"/>
        <v>6733.5</v>
      </c>
      <c r="G43">
        <f t="shared" si="1"/>
        <v>0.26997049980127485</v>
      </c>
      <c r="K43">
        <f t="shared" si="5"/>
        <v>0.26997049980127485</v>
      </c>
      <c r="O43">
        <f t="shared" ca="1" si="2"/>
        <v>0.26409803825539979</v>
      </c>
      <c r="Q43" s="1">
        <f t="shared" si="3"/>
        <v>42432.5677</v>
      </c>
    </row>
    <row r="44" spans="1:17" x14ac:dyDescent="0.2">
      <c r="A44" s="39" t="s">
        <v>0</v>
      </c>
      <c r="B44" s="41" t="s">
        <v>43</v>
      </c>
      <c r="C44" s="42">
        <v>57840.402900000001</v>
      </c>
      <c r="D44" s="42">
        <v>2.3999999999999998E-3</v>
      </c>
      <c r="E44">
        <f t="shared" si="0"/>
        <v>7378.9937323652211</v>
      </c>
      <c r="F44" s="33">
        <f t="shared" si="4"/>
        <v>7378.5</v>
      </c>
      <c r="G44">
        <f t="shared" si="1"/>
        <v>0.29800549980427604</v>
      </c>
      <c r="K44">
        <f t="shared" si="5"/>
        <v>0.29800549980427604</v>
      </c>
      <c r="O44">
        <f t="shared" ca="1" si="2"/>
        <v>0.28908355371590133</v>
      </c>
      <c r="Q44" s="1">
        <f t="shared" si="3"/>
        <v>42821.902900000001</v>
      </c>
    </row>
    <row r="45" spans="1:17" x14ac:dyDescent="0.2">
      <c r="A45" s="43" t="s">
        <v>56</v>
      </c>
      <c r="B45" s="44" t="s">
        <v>43</v>
      </c>
      <c r="C45" s="45">
        <v>59257.384000000078</v>
      </c>
      <c r="D45" s="43">
        <v>1E-3</v>
      </c>
      <c r="E45">
        <f t="shared" ref="E45" si="6">+(C45-C$7)/C$8</f>
        <v>9726.6330559313574</v>
      </c>
      <c r="F45" s="46">
        <f t="shared" ref="F45" si="7">ROUND(2*E45,0)/2-0.5</f>
        <v>9726</v>
      </c>
      <c r="G45">
        <f t="shared" ref="G45" si="8">+C45-(C$7+F45*C$8)</f>
        <v>0.3820979998781695</v>
      </c>
      <c r="K45">
        <f t="shared" ref="K45" si="9">+G45</f>
        <v>0.3820979998781695</v>
      </c>
      <c r="O45">
        <f t="shared" ref="O45" ca="1" si="10">+C$11+C$12*$F45</f>
        <v>0.38001920882214557</v>
      </c>
      <c r="Q45" s="1">
        <f t="shared" ref="Q45" si="11">+C45-15018.5</f>
        <v>44238.884000000078</v>
      </c>
    </row>
    <row r="46" spans="1:17" x14ac:dyDescent="0.2">
      <c r="C46" s="9"/>
      <c r="D46" s="9"/>
    </row>
    <row r="47" spans="1:17" x14ac:dyDescent="0.2">
      <c r="C47" s="9"/>
      <c r="D47" s="9"/>
    </row>
    <row r="48" spans="1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</sheetData>
  <phoneticPr fontId="7" type="noConversion"/>
  <hyperlinks>
    <hyperlink ref="H62924" r:id="rId1" display="http://vsolj.cetus-net.org/bulletin.html"/>
    <hyperlink ref="H62917" r:id="rId2" display="https://www.aavso.org/ejaavso"/>
    <hyperlink ref="I62924" r:id="rId3" display="http://vsolj.cetus-net.org/bulletin.html"/>
    <hyperlink ref="AQ56575" r:id="rId4" display="http://cdsbib.u-strasbg.fr/cgi-bin/cdsbib?1990RMxAA..21..381G"/>
    <hyperlink ref="H62921" r:id="rId5" display="https://www.aavso.org/ejaavso"/>
    <hyperlink ref="AP3939" r:id="rId6" display="http://cdsbib.u-strasbg.fr/cgi-bin/cdsbib?1990RMxAA..21..381G"/>
    <hyperlink ref="AP3942" r:id="rId7" display="http://cdsbib.u-strasbg.fr/cgi-bin/cdsbib?1990RMxAA..21..381G"/>
    <hyperlink ref="AP3940" r:id="rId8" display="http://cdsbib.u-strasbg.fr/cgi-bin/cdsbib?1990RMxAA..21..381G"/>
    <hyperlink ref="AP3924" r:id="rId9" display="http://cdsbib.u-strasbg.fr/cgi-bin/cdsbib?1990RMxAA..21..381G"/>
    <hyperlink ref="AQ4153" r:id="rId10" display="http://cdsbib.u-strasbg.fr/cgi-bin/cdsbib?1990RMxAA..21..381G"/>
    <hyperlink ref="AQ4157" r:id="rId11" display="http://cdsbib.u-strasbg.fr/cgi-bin/cdsbib?1990RMxAA..21..381G"/>
    <hyperlink ref="AQ63837" r:id="rId12" display="http://cdsbib.u-strasbg.fr/cgi-bin/cdsbib?1990RMxAA..21..381G"/>
    <hyperlink ref="I1045" r:id="rId13" display="http://vsolj.cetus-net.org/bulletin.html"/>
    <hyperlink ref="H1045" r:id="rId14" display="http://vsolj.cetus-net.org/bulletin.html"/>
    <hyperlink ref="AQ64498" r:id="rId15" display="http://cdsbib.u-strasbg.fr/cgi-bin/cdsbib?1990RMxAA..21..381G"/>
    <hyperlink ref="AQ64497" r:id="rId16" display="http://cdsbib.u-strasbg.fr/cgi-bin/cdsbib?1990RMxAA..21..381G"/>
    <hyperlink ref="AP2215" r:id="rId17" display="http://cdsbib.u-strasbg.fr/cgi-bin/cdsbib?1990RMxAA..21..381G"/>
    <hyperlink ref="AP2233" r:id="rId18" display="http://cdsbib.u-strasbg.fr/cgi-bin/cdsbib?1990RMxAA..21..381G"/>
    <hyperlink ref="AP2234" r:id="rId19" display="http://cdsbib.u-strasbg.fr/cgi-bin/cdsbib?1990RMxAA..21..381G"/>
    <hyperlink ref="AP2230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2023-01-24T05:33:51Z</dcterms:modified>
</cp:coreProperties>
</file>