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D0FBCBC-23E1-4619-8741-938A6988375D}" xr6:coauthVersionLast="47" xr6:coauthVersionMax="47" xr10:uidLastSave="{00000000-0000-0000-0000-000000000000}"/>
  <bookViews>
    <workbookView xWindow="13770" yWindow="255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K26" i="1" s="1"/>
  <c r="Q26" i="1"/>
  <c r="E25" i="1"/>
  <c r="F25" i="1"/>
  <c r="G25" i="1"/>
  <c r="K25" i="1"/>
  <c r="D9" i="1"/>
  <c r="C9" i="1"/>
  <c r="Q25" i="1"/>
  <c r="E22" i="1"/>
  <c r="F22" i="1"/>
  <c r="G22" i="1"/>
  <c r="K22" i="1"/>
  <c r="E23" i="1"/>
  <c r="F23" i="1"/>
  <c r="G23" i="1"/>
  <c r="K23" i="1"/>
  <c r="E24" i="1"/>
  <c r="F24" i="1"/>
  <c r="G24" i="1"/>
  <c r="K24" i="1"/>
  <c r="Q22" i="1"/>
  <c r="Q23" i="1"/>
  <c r="Q24" i="1"/>
  <c r="C21" i="1"/>
  <c r="E21" i="1"/>
  <c r="F21" i="1"/>
  <c r="G21" i="1"/>
  <c r="I21" i="1"/>
  <c r="A21" i="1"/>
  <c r="F16" i="1"/>
  <c r="C17" i="1"/>
  <c r="Q21" i="1"/>
  <c r="C11" i="1"/>
  <c r="C12" i="1"/>
  <c r="O26" i="1" l="1"/>
  <c r="S26" i="1" s="1"/>
  <c r="C16" i="1"/>
  <c r="D18" i="1" s="1"/>
  <c r="O22" i="1"/>
  <c r="S22" i="1" s="1"/>
  <c r="O25" i="1"/>
  <c r="S25" i="1" s="1"/>
  <c r="O21" i="1"/>
  <c r="S21" i="1" s="1"/>
  <c r="O23" i="1"/>
  <c r="S23" i="1" s="1"/>
  <c r="O24" i="1"/>
  <c r="S24" i="1" s="1"/>
  <c r="C15" i="1"/>
  <c r="F17" i="1"/>
  <c r="F18" i="1" l="1"/>
  <c r="F19" i="1" s="1"/>
  <c r="C18" i="1"/>
  <c r="S19" i="1"/>
</calcChain>
</file>

<file path=xl/sharedStrings.xml><?xml version="1.0" encoding="utf-8"?>
<sst xmlns="http://schemas.openxmlformats.org/spreadsheetml/2006/main" count="62" uniqueCount="56">
  <si>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</si>
  <si>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</si>
  <si>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</si>
  <si>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</si>
  <si>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</si>
  <si>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</si>
  <si>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</si>
  <si>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</si>
  <si>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</si>
  <si>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</si>
  <si>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</si>
  <si>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</si>
  <si>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</si>
  <si>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</si>
  <si>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</si>
  <si>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</si>
  <si>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</si>
  <si>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</si>
  <si>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</si>
  <si>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</si>
  <si>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</si>
  <si>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</si>
  <si>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</si>
  <si>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</si>
  <si>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</si>
  <si>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</si>
  <si>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</si>
  <si>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</si>
  <si>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</si>
  <si>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</si>
  <si>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</si>
  <si>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</si>
  <si>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</si>
  <si>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</si>
  <si>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</si>
  <si>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</si>
  <si>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</si>
  <si>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</si>
  <si>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</si>
  <si>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G4916-0492</t>
  </si>
  <si>
    <t>G4916-0492_Sex.xls</t>
  </si>
  <si>
    <t>EC</t>
  </si>
  <si>
    <t>Sex</t>
  </si>
  <si>
    <t>VSX</t>
  </si>
  <si>
    <t>IBVS 5992</t>
  </si>
  <si>
    <t>II</t>
  </si>
  <si>
    <t>IBVS 6029</t>
  </si>
  <si>
    <t>I</t>
  </si>
  <si>
    <t>RHN 2021</t>
  </si>
  <si>
    <t>pg</t>
  </si>
  <si>
    <t>vis</t>
  </si>
  <si>
    <t>PE</t>
  </si>
  <si>
    <t>CCD</t>
  </si>
  <si>
    <t>DE Sex / GSC 4916-0492</t>
  </si>
  <si>
    <t>VSB, 91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</si>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</sst>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72" fontId="18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Sex - O-C Diagr.</a:t>
            </a:r>
          </a:p>
        </c:rich>
      </c:tx>
      <c:layout>
        <c:manualLayout>
          <c:xMode val="edge"/>
          <c:yMode val="edge"/>
          <c:x val="0.39849624060150374"/>
          <c:y val="2.046783625730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25-476A-8361-48CE552F3F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25-476A-8361-48CE552F3F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25-476A-8361-48CE552F3F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-7.4600009247660637E-4</c:v>
                </c:pt>
                <c:pt idx="2">
                  <c:v>-1.2605000956682488E-3</c:v>
                </c:pt>
                <c:pt idx="3">
                  <c:v>-2.0140000924584456E-3</c:v>
                </c:pt>
                <c:pt idx="4">
                  <c:v>1.2244999015820213E-3</c:v>
                </c:pt>
                <c:pt idx="5">
                  <c:v>9.0649998310254887E-4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25-476A-8361-48CE552F3F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25-476A-8361-48CE552F3F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25-476A-8361-48CE552F3F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5.0000000000000001E-4</c:v>
                  </c:pt>
                  <c:pt idx="3">
                    <c:v>6.9999999999999999E-4</c:v>
                  </c:pt>
                  <c:pt idx="4">
                    <c:v>1E-4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25-476A-8361-48CE552F3F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-1.2693336977948016E-3</c:v>
                </c:pt>
                <c:pt idx="1">
                  <c:v>-4.9205624372923671E-4</c:v>
                </c:pt>
                <c:pt idx="2">
                  <c:v>-4.1311761758951605E-4</c:v>
                </c:pt>
                <c:pt idx="3">
                  <c:v>-3.976538222392336E-4</c:v>
                </c:pt>
                <c:pt idx="4">
                  <c:v>3.3847682474715088E-4</c:v>
                </c:pt>
                <c:pt idx="5">
                  <c:v>3.4418416068690604E-4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25-476A-8361-48CE552F3F2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10078</c:v>
                </c:pt>
                <c:pt idx="2">
                  <c:v>11101.5</c:v>
                </c:pt>
                <c:pt idx="3">
                  <c:v>11302</c:v>
                </c:pt>
                <c:pt idx="4">
                  <c:v>20846.5</c:v>
                </c:pt>
                <c:pt idx="5">
                  <c:v>20920.5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525-476A-8361-48CE552F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0417920"/>
        <c:axId val="1"/>
      </c:scatterChart>
      <c:valAx>
        <c:axId val="1050417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04179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A3F34E-8A4D-A808-33BF-A40D561BC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855468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53</v>
      </c>
      <c r="E1" t="s">
        <v>40</v>
      </c>
    </row>
    <row r="2" spans="1:6" x14ac:dyDescent="0.2">
      <c r="A2" t="s">
        <v>23</v>
      </c>
      <c r="B2" t="s">
        <v>41</v>
      </c>
      <c r="C2" s="30" t="s">
        <v>38</v>
      </c>
      <c r="D2" s="3" t="s">
        <v>42</v>
      </c>
      <c r="E2" s="31" t="s">
        <v>39</v>
      </c>
      <c r="F2" t="e">
        <v>#N/A</v>
      </c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1">
        <v>-9.5</v>
      </c>
      <c r="C5" s="10" t="s">
        <v>29</v>
      </c>
      <c r="E5" s="10"/>
    </row>
    <row r="6" spans="1:6" x14ac:dyDescent="0.2">
      <c r="A6" s="5" t="s">
        <v>1</v>
      </c>
    </row>
    <row r="7" spans="1:6" x14ac:dyDescent="0.2">
      <c r="A7" t="s">
        <v>2</v>
      </c>
      <c r="C7" s="8">
        <v>51871.100000000093</v>
      </c>
      <c r="D7" s="29" t="s">
        <v>43</v>
      </c>
    </row>
    <row r="8" spans="1:6" x14ac:dyDescent="0.2">
      <c r="A8" t="s">
        <v>3</v>
      </c>
      <c r="C8" s="8">
        <v>0.368307</v>
      </c>
      <c r="D8" s="29" t="s">
        <v>43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-1.2693336977948016E-3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7.7126161348041762E-8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59576.082784145692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0.36830707712616134</v>
      </c>
      <c r="E16" s="14" t="s">
        <v>30</v>
      </c>
      <c r="F16" s="15">
        <f ca="1">NOW()+15018.5+$B$5/24</f>
        <v>59968.779348958327</v>
      </c>
    </row>
    <row r="17" spans="1:19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21987</v>
      </c>
    </row>
    <row r="18" spans="1:19" ht="14.25" thickTop="1" thickBot="1" x14ac:dyDescent="0.25">
      <c r="A18" s="16" t="s">
        <v>5</v>
      </c>
      <c r="B18" s="10"/>
      <c r="C18" s="19">
        <f ca="1">+C15</f>
        <v>59576.082784145692</v>
      </c>
      <c r="D18" s="20">
        <f ca="1">+C16</f>
        <v>0.36830707712616134</v>
      </c>
      <c r="E18" s="14" t="s">
        <v>36</v>
      </c>
      <c r="F18" s="23">
        <f ca="1">ROUND(2*(F16-$C$15)/$C$16,0)/2+F15</f>
        <v>1067</v>
      </c>
    </row>
    <row r="19" spans="1:19" ht="13.5" thickTop="1" x14ac:dyDescent="0.2">
      <c r="E19" s="14" t="s">
        <v>31</v>
      </c>
      <c r="F19" s="18">
        <f ca="1">+$C$15+$C$16*F18-15018.5-$B$5/24</f>
        <v>44950.962268772644</v>
      </c>
      <c r="S19">
        <f ca="1">SQRT(SUM(S21:S50)/(COUNT(S21:S50)-1))</f>
        <v>1.1052206857368691E-3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50</v>
      </c>
      <c r="J20" s="7" t="s">
        <v>51</v>
      </c>
      <c r="K20" s="7" t="s">
        <v>52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9" x14ac:dyDescent="0.2">
      <c r="A21" t="str">
        <f>D7</f>
        <v>VSX</v>
      </c>
      <c r="C21" s="8">
        <f>C$7</f>
        <v>51871.100000000093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-1.2693336977948016E-3</v>
      </c>
      <c r="Q21" s="2">
        <f>+C21-15018.5</f>
        <v>36852.600000000093</v>
      </c>
      <c r="S21">
        <f ca="1">+(O21-G21)^2</f>
        <v>1.6112080363574249E-6</v>
      </c>
    </row>
    <row r="22" spans="1:19" x14ac:dyDescent="0.2">
      <c r="A22" s="32" t="s">
        <v>44</v>
      </c>
      <c r="B22" s="33" t="s">
        <v>45</v>
      </c>
      <c r="C22" s="32">
        <v>55582.897199999999</v>
      </c>
      <c r="D22" s="32">
        <v>8.9999999999999998E-4</v>
      </c>
      <c r="E22">
        <f>+(C22-C$7)/C$8</f>
        <v>10077.997974515571</v>
      </c>
      <c r="F22">
        <f>ROUND(2*E22,0)/2</f>
        <v>10078</v>
      </c>
      <c r="G22">
        <f>+C22-(C$7+F22*C$8)</f>
        <v>-7.4600009247660637E-4</v>
      </c>
      <c r="K22">
        <f>+G22</f>
        <v>-7.4600009247660637E-4</v>
      </c>
      <c r="O22">
        <f ca="1">+C$11+C$12*$F22</f>
        <v>-4.9205624372923671E-4</v>
      </c>
      <c r="Q22" s="2">
        <f>+C22-15018.5</f>
        <v>40564.397199999999</v>
      </c>
      <c r="S22">
        <f ca="1">+(O22-G22)^2</f>
        <v>6.4487478316626965E-8</v>
      </c>
    </row>
    <row r="23" spans="1:19" x14ac:dyDescent="0.2">
      <c r="A23" s="34" t="s">
        <v>46</v>
      </c>
      <c r="B23" s="35" t="s">
        <v>47</v>
      </c>
      <c r="C23" s="34">
        <v>55959.858899999999</v>
      </c>
      <c r="D23" s="34">
        <v>5.0000000000000001E-4</v>
      </c>
      <c r="E23">
        <f>+(C23-C$7)/C$8</f>
        <v>11101.496577583121</v>
      </c>
      <c r="F23">
        <f>ROUND(2*E23,0)/2</f>
        <v>11101.5</v>
      </c>
      <c r="G23">
        <f>+C23-(C$7+F23*C$8)</f>
        <v>-1.2605000956682488E-3</v>
      </c>
      <c r="K23">
        <f>+G23</f>
        <v>-1.2605000956682488E-3</v>
      </c>
      <c r="O23">
        <f ca="1">+C$11+C$12*$F23</f>
        <v>-4.1311761758951605E-4</v>
      </c>
      <c r="Q23" s="2">
        <f>+C23-15018.5</f>
        <v>40941.358899999999</v>
      </c>
      <c r="S23">
        <f ca="1">+(O23-G23)^2</f>
        <v>7.1805706415485409E-7</v>
      </c>
    </row>
    <row r="24" spans="1:19" x14ac:dyDescent="0.2">
      <c r="A24" s="34" t="s">
        <v>46</v>
      </c>
      <c r="B24" s="35" t="s">
        <v>45</v>
      </c>
      <c r="C24" s="34">
        <v>56033.703699999998</v>
      </c>
      <c r="D24" s="34">
        <v>6.9999999999999999E-4</v>
      </c>
      <c r="E24">
        <f>+(C24-C$7)/C$8</f>
        <v>11301.994531735496</v>
      </c>
      <c r="F24">
        <f>ROUND(2*E24,0)/2</f>
        <v>11302</v>
      </c>
      <c r="G24">
        <f>+C24-(C$7+F24*C$8)</f>
        <v>-2.0140000924584456E-3</v>
      </c>
      <c r="K24">
        <f>+G24</f>
        <v>-2.0140000924584456E-3</v>
      </c>
      <c r="O24">
        <f ca="1">+C$11+C$12*$F24</f>
        <v>-3.976538222392336E-4</v>
      </c>
      <c r="Q24" s="2">
        <f>+C24-15018.5</f>
        <v>41015.203699999998</v>
      </c>
      <c r="S24">
        <f ca="1">+(O24-G24)^2</f>
        <v>2.6125752652515575E-6</v>
      </c>
    </row>
    <row r="25" spans="1:19" x14ac:dyDescent="0.2">
      <c r="A25" s="5" t="s">
        <v>48</v>
      </c>
      <c r="C25" s="36">
        <v>59549.013099999996</v>
      </c>
      <c r="D25" s="37">
        <v>1E-4</v>
      </c>
      <c r="E25">
        <f>+(C25-C$7)/C$8</f>
        <v>20846.503324671819</v>
      </c>
      <c r="F25">
        <f>ROUND(2*E25,0)/2</f>
        <v>20846.5</v>
      </c>
      <c r="G25">
        <f>+C25-(C$7+F25*C$8)</f>
        <v>1.2244999015820213E-3</v>
      </c>
      <c r="K25">
        <f>+G25</f>
        <v>1.2244999015820213E-3</v>
      </c>
      <c r="O25">
        <f ca="1">+C$11+C$12*$F25</f>
        <v>3.3847682474715088E-4</v>
      </c>
      <c r="Q25" s="2">
        <f>+C25-15018.5</f>
        <v>44530.513099999996</v>
      </c>
      <c r="S25">
        <f ca="1">+(O25-G25)^2</f>
        <v>7.8503689268393061E-7</v>
      </c>
    </row>
    <row r="26" spans="1:19" x14ac:dyDescent="0.2">
      <c r="A26" s="38" t="s">
        <v>54</v>
      </c>
      <c r="B26" s="39" t="s">
        <v>47</v>
      </c>
      <c r="C26" s="40">
        <v>59576.267500000075</v>
      </c>
      <c r="D26" s="41" t="s">
        <v>55</v>
      </c>
      <c r="E26">
        <f>+(C26-C$7)/C$8</f>
        <v>20920.502461261887</v>
      </c>
      <c r="F26">
        <f>ROUND(2*E26,0)/2</f>
        <v>20920.5</v>
      </c>
      <c r="G26">
        <f>+C26-(C$7+F26*C$8)</f>
        <v>9.0649998310254887E-4</v>
      </c>
      <c r="K26">
        <f>+G26</f>
        <v>9.0649998310254887E-4</v>
      </c>
      <c r="O26">
        <f ca="1">+C$11+C$12*$F26</f>
        <v>3.4418416068690604E-4</v>
      </c>
      <c r="Q26" s="2">
        <f>+C26-15018.5</f>
        <v>44557.767500000075</v>
      </c>
      <c r="S26">
        <f ca="1">+(O26-G26)^2</f>
        <v>3.1619908413898074E-7</v>
      </c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2023-01-24T05:42:15Z</dcterms:modified>
</cp:coreProperties>
</file>